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92AEB290-A779-4520-90FE-F6FBC6A4D651}" xr6:coauthVersionLast="47" xr6:coauthVersionMax="47" xr10:uidLastSave="{00000000-0000-0000-0000-000000000000}"/>
  <bookViews>
    <workbookView xWindow="-120" yWindow="-120" windowWidth="29040" windowHeight="15720" xr2:uid="{E0F7FBD4-924A-4F8B-BE04-7952BE04A947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3" l="1"/>
  <c r="P48" i="3"/>
  <c r="R48" i="3"/>
  <c r="L47" i="3"/>
  <c r="R40" i="3"/>
  <c r="P40" i="3"/>
  <c r="I40" i="3"/>
  <c r="G40" i="3"/>
  <c r="L39" i="3"/>
  <c r="R29" i="3"/>
  <c r="T29" i="3"/>
  <c r="I29" i="3"/>
  <c r="G29" i="3"/>
  <c r="L28" i="3"/>
  <c r="T21" i="3"/>
  <c r="R21" i="3"/>
  <c r="H21" i="3"/>
  <c r="G21" i="3"/>
  <c r="L20" i="3"/>
  <c r="T6" i="3"/>
  <c r="L5" i="3"/>
  <c r="L99" i="2"/>
  <c r="M62" i="2"/>
  <c r="D62" i="2"/>
  <c r="C62" i="2"/>
  <c r="L61" i="2"/>
  <c r="L55" i="2"/>
  <c r="G50" i="2"/>
  <c r="L49" i="2"/>
  <c r="O12" i="2"/>
  <c r="N12" i="2"/>
  <c r="M12" i="2"/>
  <c r="L12" i="2"/>
  <c r="D12" i="2"/>
  <c r="C12" i="2"/>
  <c r="L11" i="2"/>
  <c r="L62" i="2"/>
  <c r="J6" i="2"/>
  <c r="I6" i="2"/>
  <c r="G6" i="2"/>
  <c r="F6" i="2"/>
  <c r="L5" i="2"/>
  <c r="L339" i="1"/>
  <c r="L324" i="1"/>
  <c r="L353" i="1" s="1"/>
  <c r="P187" i="1"/>
  <c r="M136" i="1"/>
  <c r="L136" i="1"/>
  <c r="M122" i="1"/>
  <c r="C87" i="1"/>
  <c r="B87" i="1"/>
  <c r="M71" i="1"/>
  <c r="D71" i="1"/>
  <c r="L57" i="1"/>
  <c r="M22" i="1"/>
  <c r="D22" i="1"/>
  <c r="G6" i="1"/>
  <c r="D187" i="1"/>
  <c r="L5" i="1"/>
  <c r="M145" i="1" l="1"/>
  <c r="C137" i="1"/>
  <c r="B142" i="1"/>
  <c r="G76" i="2"/>
  <c r="I76" i="2"/>
  <c r="C142" i="1"/>
  <c r="I30" i="1"/>
  <c r="G30" i="1"/>
  <c r="M163" i="1"/>
  <c r="L173" i="1"/>
  <c r="I50" i="1"/>
  <c r="G50" i="1"/>
  <c r="I59" i="1"/>
  <c r="G59" i="1"/>
  <c r="B138" i="1"/>
  <c r="L146" i="1"/>
  <c r="C160" i="1"/>
  <c r="L161" i="1"/>
  <c r="M183" i="1"/>
  <c r="I127" i="1"/>
  <c r="G127" i="1"/>
  <c r="L153" i="1"/>
  <c r="I114" i="1"/>
  <c r="G114" i="1"/>
  <c r="B160" i="1"/>
  <c r="I12" i="1"/>
  <c r="G12" i="1"/>
  <c r="M141" i="1"/>
  <c r="I80" i="1"/>
  <c r="D145" i="1"/>
  <c r="G80" i="1"/>
  <c r="C165" i="1"/>
  <c r="I42" i="1"/>
  <c r="G42" i="1"/>
  <c r="L141" i="1"/>
  <c r="D167" i="1"/>
  <c r="I102" i="1"/>
  <c r="G102" i="1"/>
  <c r="L137" i="1"/>
  <c r="C141" i="1"/>
  <c r="I7" i="1"/>
  <c r="G7" i="1"/>
  <c r="I11" i="1"/>
  <c r="G11" i="1"/>
  <c r="L138" i="1"/>
  <c r="L168" i="1"/>
  <c r="C177" i="1"/>
  <c r="I123" i="1"/>
  <c r="G123" i="1"/>
  <c r="I72" i="1"/>
  <c r="D137" i="1"/>
  <c r="G72" i="1"/>
  <c r="C172" i="1"/>
  <c r="G8" i="1"/>
  <c r="I8" i="1"/>
  <c r="R42" i="2"/>
  <c r="P42" i="2"/>
  <c r="J31" i="2"/>
  <c r="J7" i="2"/>
  <c r="F7" i="2"/>
  <c r="H7" i="2"/>
  <c r="J19" i="2"/>
  <c r="J38" i="2"/>
  <c r="I16" i="2"/>
  <c r="G16" i="2"/>
  <c r="T7" i="2"/>
  <c r="T8" i="2"/>
  <c r="J16" i="2"/>
  <c r="H16" i="2"/>
  <c r="F16" i="2"/>
  <c r="J27" i="2"/>
  <c r="H27" i="2"/>
  <c r="F27" i="2"/>
  <c r="G35" i="3"/>
  <c r="I35" i="3"/>
  <c r="G9" i="2"/>
  <c r="I9" i="2"/>
  <c r="I7" i="2"/>
  <c r="G7" i="2"/>
  <c r="J30" i="2"/>
  <c r="G8" i="2"/>
  <c r="I8" i="2"/>
  <c r="S26" i="3"/>
  <c r="Q26" i="3"/>
  <c r="S35" i="3"/>
  <c r="Q35" i="3"/>
  <c r="T9" i="3"/>
  <c r="J22" i="3"/>
  <c r="T16" i="3"/>
  <c r="J25" i="3"/>
  <c r="J49" i="3"/>
  <c r="G10" i="3"/>
  <c r="I10" i="3"/>
  <c r="J50" i="3"/>
  <c r="T13" i="3"/>
  <c r="S44" i="3"/>
  <c r="Q44" i="3"/>
  <c r="S50" i="3"/>
  <c r="Q50" i="3"/>
  <c r="J24" i="3"/>
  <c r="J26" i="3"/>
  <c r="J51" i="3"/>
  <c r="T17" i="3"/>
  <c r="T22" i="3"/>
  <c r="T7" i="3"/>
  <c r="P26" i="3"/>
  <c r="T26" i="3"/>
  <c r="R26" i="3"/>
  <c r="P31" i="3"/>
  <c r="R31" i="3"/>
  <c r="I32" i="3"/>
  <c r="G32" i="3"/>
  <c r="P35" i="3"/>
  <c r="R35" i="3"/>
  <c r="I36" i="3"/>
  <c r="G36" i="3"/>
  <c r="I41" i="3"/>
  <c r="G41" i="3"/>
  <c r="I45" i="3"/>
  <c r="G45" i="3"/>
  <c r="L308" i="1"/>
  <c r="L261" i="1"/>
  <c r="L247" i="1"/>
  <c r="L292" i="1"/>
  <c r="L186" i="1"/>
  <c r="L231" i="1"/>
  <c r="L277" i="1"/>
  <c r="L21" i="1"/>
  <c r="L216" i="1"/>
  <c r="L200" i="1"/>
  <c r="L86" i="1"/>
  <c r="L121" i="1"/>
  <c r="L151" i="1"/>
  <c r="L70" i="1"/>
  <c r="L56" i="1"/>
  <c r="E369" i="1"/>
  <c r="E293" i="1"/>
  <c r="E354" i="1"/>
  <c r="E309" i="1"/>
  <c r="E262" i="1"/>
  <c r="E340" i="1"/>
  <c r="E325" i="1"/>
  <c r="E278" i="1"/>
  <c r="E232" i="1"/>
  <c r="E217" i="1"/>
  <c r="F136" i="1"/>
  <c r="E201" i="1"/>
  <c r="E57" i="1"/>
  <c r="F152" i="1"/>
  <c r="G152" i="1" s="1"/>
  <c r="E248" i="1"/>
  <c r="F187" i="1"/>
  <c r="G187" i="1" s="1"/>
  <c r="E122" i="1"/>
  <c r="J6" i="1"/>
  <c r="E71" i="1"/>
  <c r="H6" i="1"/>
  <c r="E87" i="1"/>
  <c r="F6" i="1"/>
  <c r="E22" i="1"/>
  <c r="N369" i="1"/>
  <c r="N354" i="1"/>
  <c r="N325" i="1"/>
  <c r="N340" i="1"/>
  <c r="N278" i="1"/>
  <c r="N248" i="1"/>
  <c r="N262" i="1"/>
  <c r="N232" i="1"/>
  <c r="N293" i="1"/>
  <c r="N187" i="1"/>
  <c r="N217" i="1"/>
  <c r="N309" i="1"/>
  <c r="N201" i="1"/>
  <c r="N57" i="1"/>
  <c r="N87" i="1"/>
  <c r="N22" i="1"/>
  <c r="S6" i="1"/>
  <c r="N152" i="1"/>
  <c r="Q6" i="1"/>
  <c r="N122" i="1"/>
  <c r="N71" i="1"/>
  <c r="N136" i="1"/>
  <c r="S136" i="1" s="1"/>
  <c r="L135" i="1"/>
  <c r="Q187" i="1"/>
  <c r="B152" i="1"/>
  <c r="C201" i="1"/>
  <c r="O369" i="1"/>
  <c r="O293" i="1"/>
  <c r="O340" i="1"/>
  <c r="O354" i="1"/>
  <c r="O262" i="1"/>
  <c r="O232" i="1"/>
  <c r="O325" i="1"/>
  <c r="O217" i="1"/>
  <c r="O309" i="1"/>
  <c r="O248" i="1"/>
  <c r="O201" i="1"/>
  <c r="O87" i="1"/>
  <c r="O22" i="1"/>
  <c r="I6" i="1"/>
  <c r="R6" i="1"/>
  <c r="L22" i="1"/>
  <c r="C57" i="1"/>
  <c r="O71" i="1"/>
  <c r="P136" i="1"/>
  <c r="C152" i="1"/>
  <c r="O278" i="1"/>
  <c r="P6" i="1"/>
  <c r="O122" i="1"/>
  <c r="L201" i="1"/>
  <c r="B354" i="1"/>
  <c r="B309" i="1"/>
  <c r="B340" i="1"/>
  <c r="B325" i="1"/>
  <c r="B293" i="1"/>
  <c r="B248" i="1"/>
  <c r="B369" i="1"/>
  <c r="B262" i="1"/>
  <c r="B187" i="1"/>
  <c r="B232" i="1"/>
  <c r="B278" i="1"/>
  <c r="B217" i="1"/>
  <c r="B201" i="1"/>
  <c r="B122" i="1"/>
  <c r="B71" i="1"/>
  <c r="B136" i="1"/>
  <c r="B57" i="1"/>
  <c r="C369" i="1"/>
  <c r="C354" i="1"/>
  <c r="C325" i="1"/>
  <c r="C248" i="1"/>
  <c r="C340" i="1"/>
  <c r="C309" i="1"/>
  <c r="C293" i="1"/>
  <c r="C262" i="1"/>
  <c r="C278" i="1"/>
  <c r="C232" i="1"/>
  <c r="C217" i="1"/>
  <c r="C187" i="1"/>
  <c r="I187" i="1" s="1"/>
  <c r="C122" i="1"/>
  <c r="C71" i="1"/>
  <c r="C136" i="1"/>
  <c r="L340" i="1"/>
  <c r="L369" i="1"/>
  <c r="L309" i="1"/>
  <c r="L248" i="1"/>
  <c r="L325" i="1"/>
  <c r="L293" i="1"/>
  <c r="L354" i="1"/>
  <c r="L278" i="1"/>
  <c r="L187" i="1"/>
  <c r="L262" i="1"/>
  <c r="L232" i="1"/>
  <c r="L217" i="1"/>
  <c r="L122" i="1"/>
  <c r="L71" i="1"/>
  <c r="L152" i="1"/>
  <c r="T6" i="1"/>
  <c r="B22" i="1"/>
  <c r="L87" i="1"/>
  <c r="D122" i="1"/>
  <c r="P152" i="1"/>
  <c r="Q152" i="1" s="1"/>
  <c r="M201" i="1"/>
  <c r="O57" i="1"/>
  <c r="D340" i="1"/>
  <c r="D278" i="1"/>
  <c r="D369" i="1"/>
  <c r="D354" i="1"/>
  <c r="D248" i="1"/>
  <c r="D309" i="1"/>
  <c r="D293" i="1"/>
  <c r="D262" i="1"/>
  <c r="D325" i="1"/>
  <c r="D232" i="1"/>
  <c r="D217" i="1"/>
  <c r="D136" i="1"/>
  <c r="I136" i="1" s="1"/>
  <c r="D201" i="1"/>
  <c r="D57" i="1"/>
  <c r="D152" i="1"/>
  <c r="I152" i="1" s="1"/>
  <c r="D87" i="1"/>
  <c r="M340" i="1"/>
  <c r="M369" i="1"/>
  <c r="M354" i="1"/>
  <c r="M309" i="1"/>
  <c r="M325" i="1"/>
  <c r="M248" i="1"/>
  <c r="M262" i="1"/>
  <c r="M232" i="1"/>
  <c r="M278" i="1"/>
  <c r="M187" i="1"/>
  <c r="M217" i="1"/>
  <c r="M293" i="1"/>
  <c r="M152" i="1"/>
  <c r="M57" i="1"/>
  <c r="M87" i="1"/>
  <c r="C22" i="1"/>
  <c r="B62" i="2"/>
  <c r="B56" i="2"/>
  <c r="B50" i="2"/>
  <c r="B12" i="2"/>
  <c r="B100" i="2"/>
  <c r="N100" i="2"/>
  <c r="N50" i="2"/>
  <c r="N62" i="2"/>
  <c r="S6" i="2"/>
  <c r="Q6" i="2"/>
  <c r="N56" i="2"/>
  <c r="R12" i="2"/>
  <c r="P12" i="2"/>
  <c r="T12" i="2"/>
  <c r="E100" i="2"/>
  <c r="E50" i="2"/>
  <c r="E62" i="2"/>
  <c r="H6" i="2"/>
  <c r="O50" i="2"/>
  <c r="O100" i="2"/>
  <c r="O62" i="2"/>
  <c r="T6" i="2"/>
  <c r="R6" i="2"/>
  <c r="O56" i="2"/>
  <c r="P6" i="2"/>
  <c r="J29" i="3"/>
  <c r="H29" i="3"/>
  <c r="F29" i="3"/>
  <c r="G100" i="2"/>
  <c r="G62" i="2"/>
  <c r="G56" i="2"/>
  <c r="G12" i="2"/>
  <c r="I12" i="2"/>
  <c r="E56" i="2"/>
  <c r="J12" i="2"/>
  <c r="F12" i="2"/>
  <c r="I62" i="2"/>
  <c r="L368" i="1"/>
  <c r="H12" i="2"/>
  <c r="C100" i="2"/>
  <c r="C56" i="2"/>
  <c r="C50" i="2"/>
  <c r="L56" i="2"/>
  <c r="L100" i="2"/>
  <c r="L50" i="2"/>
  <c r="D100" i="2"/>
  <c r="D56" i="2"/>
  <c r="D50" i="2"/>
  <c r="M56" i="2"/>
  <c r="M100" i="2"/>
  <c r="M50" i="2"/>
  <c r="S6" i="3"/>
  <c r="Q6" i="3"/>
  <c r="P6" i="3"/>
  <c r="R6" i="3"/>
  <c r="F40" i="3"/>
  <c r="J40" i="3"/>
  <c r="H40" i="3"/>
  <c r="J6" i="3"/>
  <c r="H6" i="3"/>
  <c r="F6" i="3"/>
  <c r="S21" i="3"/>
  <c r="I48" i="3"/>
  <c r="G6" i="3"/>
  <c r="I21" i="3"/>
  <c r="P21" i="3"/>
  <c r="G48" i="3"/>
  <c r="I6" i="3"/>
  <c r="F21" i="3"/>
  <c r="J21" i="3"/>
  <c r="Q21" i="3"/>
  <c r="S29" i="3"/>
  <c r="Q29" i="3"/>
  <c r="P29" i="3"/>
  <c r="S40" i="3"/>
  <c r="Q40" i="3"/>
  <c r="J48" i="3"/>
  <c r="S48" i="3"/>
  <c r="T40" i="3"/>
  <c r="F48" i="3"/>
  <c r="H48" i="3"/>
  <c r="Q48" i="3"/>
  <c r="J39" i="2" l="1"/>
  <c r="H39" i="2"/>
  <c r="F39" i="2"/>
  <c r="I237" i="1"/>
  <c r="G237" i="1"/>
  <c r="B166" i="1"/>
  <c r="Q9" i="2"/>
  <c r="S9" i="2"/>
  <c r="G124" i="1"/>
  <c r="D189" i="1"/>
  <c r="I124" i="1"/>
  <c r="D133" i="1"/>
  <c r="I255" i="1"/>
  <c r="G255" i="1"/>
  <c r="C173" i="1"/>
  <c r="S117" i="1"/>
  <c r="Q117" i="1"/>
  <c r="N182" i="1"/>
  <c r="J45" i="1"/>
  <c r="H45" i="1"/>
  <c r="F45" i="1"/>
  <c r="I8" i="3"/>
  <c r="G8" i="3"/>
  <c r="C97" i="2"/>
  <c r="G21" i="2"/>
  <c r="I21" i="2"/>
  <c r="M188" i="1"/>
  <c r="M133" i="1"/>
  <c r="M138" i="1"/>
  <c r="G284" i="1"/>
  <c r="I284" i="1"/>
  <c r="B176" i="1"/>
  <c r="R315" i="1"/>
  <c r="P315" i="1"/>
  <c r="G37" i="3"/>
  <c r="I37" i="3"/>
  <c r="H305" i="1"/>
  <c r="F305" i="1"/>
  <c r="I31" i="2"/>
  <c r="G31" i="2"/>
  <c r="H31" i="2"/>
  <c r="F31" i="2"/>
  <c r="R27" i="2"/>
  <c r="P27" i="2"/>
  <c r="T27" i="2"/>
  <c r="G32" i="1"/>
  <c r="I32" i="1"/>
  <c r="D162" i="1"/>
  <c r="N174" i="1"/>
  <c r="S109" i="1"/>
  <c r="Q109" i="1"/>
  <c r="G68" i="2"/>
  <c r="I68" i="2"/>
  <c r="I84" i="2"/>
  <c r="G84" i="2"/>
  <c r="P28" i="2"/>
  <c r="R28" i="2"/>
  <c r="T28" i="2"/>
  <c r="M140" i="1"/>
  <c r="M176" i="1"/>
  <c r="I296" i="1"/>
  <c r="G296" i="1"/>
  <c r="I299" i="1"/>
  <c r="G299" i="1"/>
  <c r="L163" i="1"/>
  <c r="F35" i="1"/>
  <c r="J35" i="1"/>
  <c r="H35" i="1"/>
  <c r="H298" i="1"/>
  <c r="F298" i="1"/>
  <c r="R30" i="3"/>
  <c r="T30" i="3"/>
  <c r="P30" i="3"/>
  <c r="T35" i="3"/>
  <c r="T31" i="3"/>
  <c r="S41" i="2"/>
  <c r="Q41" i="2"/>
  <c r="Q24" i="3"/>
  <c r="S24" i="3"/>
  <c r="I43" i="3"/>
  <c r="G43" i="3"/>
  <c r="I273" i="1"/>
  <c r="G273" i="1"/>
  <c r="T37" i="2"/>
  <c r="P37" i="2"/>
  <c r="R37" i="2"/>
  <c r="L180" i="1"/>
  <c r="I65" i="1"/>
  <c r="G65" i="1"/>
  <c r="T78" i="1"/>
  <c r="P143" i="1"/>
  <c r="R78" i="1"/>
  <c r="P78" i="1"/>
  <c r="M137" i="1"/>
  <c r="L196" i="1"/>
  <c r="B54" i="1"/>
  <c r="R67" i="1"/>
  <c r="T67" i="1"/>
  <c r="P67" i="1"/>
  <c r="R268" i="1"/>
  <c r="P268" i="1"/>
  <c r="S14" i="1"/>
  <c r="Q14" i="1"/>
  <c r="I268" i="1"/>
  <c r="G268" i="1"/>
  <c r="R264" i="1"/>
  <c r="P264" i="1"/>
  <c r="R8" i="3"/>
  <c r="T8" i="3"/>
  <c r="P8" i="3"/>
  <c r="J20" i="2"/>
  <c r="F20" i="2"/>
  <c r="H20" i="2"/>
  <c r="H7" i="3"/>
  <c r="F7" i="3"/>
  <c r="J7" i="3"/>
  <c r="J15" i="3"/>
  <c r="J12" i="3"/>
  <c r="J17" i="3"/>
  <c r="J16" i="3"/>
  <c r="C92" i="1"/>
  <c r="B173" i="1"/>
  <c r="S310" i="1"/>
  <c r="Q310" i="1"/>
  <c r="T15" i="3"/>
  <c r="R15" i="3"/>
  <c r="P15" i="3"/>
  <c r="G44" i="2"/>
  <c r="I44" i="2"/>
  <c r="G65" i="2"/>
  <c r="I65" i="2"/>
  <c r="I30" i="2"/>
  <c r="G30" i="2"/>
  <c r="H30" i="2"/>
  <c r="F30" i="2"/>
  <c r="Q17" i="2"/>
  <c r="N47" i="2"/>
  <c r="S17" i="2"/>
  <c r="L165" i="1"/>
  <c r="G39" i="1"/>
  <c r="I39" i="1"/>
  <c r="F39" i="1"/>
  <c r="H39" i="1"/>
  <c r="D173" i="1"/>
  <c r="G108" i="1"/>
  <c r="I108" i="1"/>
  <c r="I267" i="1"/>
  <c r="G267" i="1"/>
  <c r="C167" i="1"/>
  <c r="I37" i="1"/>
  <c r="G37" i="1"/>
  <c r="B192" i="1"/>
  <c r="T105" i="1"/>
  <c r="P170" i="1"/>
  <c r="R105" i="1"/>
  <c r="P105" i="1"/>
  <c r="C163" i="1"/>
  <c r="P51" i="1"/>
  <c r="R51" i="1"/>
  <c r="T51" i="1"/>
  <c r="S257" i="1"/>
  <c r="Q257" i="1"/>
  <c r="J74" i="1"/>
  <c r="F139" i="1"/>
  <c r="H74" i="1"/>
  <c r="F74" i="1"/>
  <c r="F25" i="2"/>
  <c r="H25" i="2"/>
  <c r="J25" i="2"/>
  <c r="M173" i="1"/>
  <c r="C174" i="1"/>
  <c r="I109" i="1"/>
  <c r="G109" i="1"/>
  <c r="D171" i="1"/>
  <c r="I106" i="1"/>
  <c r="G106" i="1"/>
  <c r="G319" i="1"/>
  <c r="I319" i="1"/>
  <c r="S41" i="1"/>
  <c r="Q41" i="1"/>
  <c r="H316" i="1"/>
  <c r="F316" i="1"/>
  <c r="S13" i="3"/>
  <c r="Q13" i="3"/>
  <c r="R13" i="3"/>
  <c r="P13" i="3"/>
  <c r="H17" i="2"/>
  <c r="F17" i="2"/>
  <c r="E47" i="2"/>
  <c r="J17" i="2"/>
  <c r="S15" i="2"/>
  <c r="Q15" i="2"/>
  <c r="R15" i="2"/>
  <c r="P15" i="2"/>
  <c r="G44" i="3"/>
  <c r="I44" i="3"/>
  <c r="F44" i="3"/>
  <c r="H44" i="3"/>
  <c r="J14" i="3"/>
  <c r="H14" i="3"/>
  <c r="F14" i="3"/>
  <c r="S12" i="3"/>
  <c r="Q12" i="3"/>
  <c r="I80" i="2"/>
  <c r="G80" i="2"/>
  <c r="J34" i="2"/>
  <c r="H34" i="2"/>
  <c r="F34" i="2"/>
  <c r="Q32" i="2"/>
  <c r="S32" i="2"/>
  <c r="M195" i="1"/>
  <c r="D146" i="1"/>
  <c r="G81" i="1"/>
  <c r="I81" i="1"/>
  <c r="L160" i="1"/>
  <c r="L170" i="1"/>
  <c r="N169" i="1"/>
  <c r="S104" i="1"/>
  <c r="Q104" i="1"/>
  <c r="J58" i="1"/>
  <c r="H58" i="1"/>
  <c r="F58" i="1"/>
  <c r="E68" i="1"/>
  <c r="F178" i="1"/>
  <c r="J113" i="1"/>
  <c r="H113" i="1"/>
  <c r="F113" i="1"/>
  <c r="I24" i="3"/>
  <c r="G24" i="3"/>
  <c r="H24" i="3"/>
  <c r="F24" i="3"/>
  <c r="T38" i="2"/>
  <c r="R38" i="2"/>
  <c r="P38" i="2"/>
  <c r="P32" i="2"/>
  <c r="T32" i="2"/>
  <c r="R32" i="2"/>
  <c r="Q36" i="2"/>
  <c r="S36" i="2"/>
  <c r="L47" i="2"/>
  <c r="C139" i="1"/>
  <c r="M180" i="1"/>
  <c r="G128" i="1"/>
  <c r="I128" i="1"/>
  <c r="D193" i="1"/>
  <c r="I294" i="1"/>
  <c r="G294" i="1"/>
  <c r="I301" i="1"/>
  <c r="G301" i="1"/>
  <c r="I310" i="1"/>
  <c r="G310" i="1"/>
  <c r="T89" i="1"/>
  <c r="P89" i="1"/>
  <c r="P154" i="1"/>
  <c r="R89" i="1"/>
  <c r="L174" i="1"/>
  <c r="P153" i="1"/>
  <c r="T88" i="1"/>
  <c r="R88" i="1"/>
  <c r="P88" i="1"/>
  <c r="T97" i="1"/>
  <c r="T112" i="1"/>
  <c r="L169" i="1"/>
  <c r="P60" i="1"/>
  <c r="R60" i="1"/>
  <c r="T60" i="1"/>
  <c r="P270" i="1"/>
  <c r="R270" i="1"/>
  <c r="F171" i="1"/>
  <c r="G171" i="1" s="1"/>
  <c r="H106" i="1"/>
  <c r="F106" i="1"/>
  <c r="J106" i="1"/>
  <c r="N196" i="1"/>
  <c r="Q131" i="1"/>
  <c r="S131" i="1"/>
  <c r="S7" i="1"/>
  <c r="Q7" i="1"/>
  <c r="S115" i="1"/>
  <c r="N180" i="1"/>
  <c r="Q115" i="1"/>
  <c r="S24" i="1"/>
  <c r="Q24" i="1"/>
  <c r="N194" i="1"/>
  <c r="S129" i="1"/>
  <c r="Q129" i="1"/>
  <c r="Q235" i="1"/>
  <c r="S235" i="1"/>
  <c r="S265" i="1"/>
  <c r="Q265" i="1"/>
  <c r="Q316" i="1"/>
  <c r="S316" i="1"/>
  <c r="H42" i="1"/>
  <c r="F42" i="1"/>
  <c r="J42" i="1"/>
  <c r="H50" i="1"/>
  <c r="F50" i="1"/>
  <c r="J50" i="1"/>
  <c r="H16" i="1"/>
  <c r="F16" i="1"/>
  <c r="J16" i="1"/>
  <c r="F143" i="1"/>
  <c r="J78" i="1"/>
  <c r="H78" i="1"/>
  <c r="F78" i="1"/>
  <c r="F315" i="1"/>
  <c r="H315" i="1"/>
  <c r="F310" i="1"/>
  <c r="H310" i="1"/>
  <c r="H300" i="1"/>
  <c r="F300" i="1"/>
  <c r="P44" i="3"/>
  <c r="T44" i="3"/>
  <c r="R44" i="3"/>
  <c r="R25" i="3"/>
  <c r="T25" i="3"/>
  <c r="P25" i="3"/>
  <c r="T37" i="3"/>
  <c r="P37" i="3"/>
  <c r="R37" i="3"/>
  <c r="T11" i="3"/>
  <c r="P11" i="3"/>
  <c r="R11" i="3"/>
  <c r="R45" i="3"/>
  <c r="P45" i="3"/>
  <c r="T45" i="3"/>
  <c r="T23" i="3"/>
  <c r="P23" i="3"/>
  <c r="R23" i="3"/>
  <c r="Q34" i="3"/>
  <c r="S34" i="3"/>
  <c r="J23" i="3"/>
  <c r="H23" i="3"/>
  <c r="F23" i="3"/>
  <c r="I16" i="3"/>
  <c r="G16" i="3"/>
  <c r="F16" i="3"/>
  <c r="H16" i="3"/>
  <c r="J13" i="3"/>
  <c r="H13" i="3"/>
  <c r="F13" i="3"/>
  <c r="G23" i="3"/>
  <c r="I23" i="3"/>
  <c r="S10" i="3"/>
  <c r="Q10" i="3"/>
  <c r="I77" i="2"/>
  <c r="G77" i="2"/>
  <c r="G87" i="2"/>
  <c r="I87" i="2"/>
  <c r="G95" i="2"/>
  <c r="I95" i="2"/>
  <c r="H24" i="2"/>
  <c r="F24" i="2"/>
  <c r="J24" i="2"/>
  <c r="E23" i="2"/>
  <c r="J43" i="2"/>
  <c r="H43" i="2"/>
  <c r="F43" i="2"/>
  <c r="F33" i="2"/>
  <c r="J33" i="2"/>
  <c r="H33" i="2"/>
  <c r="R16" i="2"/>
  <c r="P16" i="2"/>
  <c r="T16" i="2"/>
  <c r="I29" i="2"/>
  <c r="G29" i="2"/>
  <c r="I38" i="2"/>
  <c r="G38" i="2"/>
  <c r="F38" i="2"/>
  <c r="H38" i="2"/>
  <c r="J37" i="3"/>
  <c r="H37" i="3"/>
  <c r="F37" i="3"/>
  <c r="J32" i="3"/>
  <c r="H32" i="3"/>
  <c r="F32" i="3"/>
  <c r="C23" i="2"/>
  <c r="I24" i="2"/>
  <c r="G24" i="2"/>
  <c r="T30" i="2"/>
  <c r="R30" i="2"/>
  <c r="P30" i="2"/>
  <c r="T46" i="2"/>
  <c r="R46" i="2"/>
  <c r="P46" i="2"/>
  <c r="P36" i="2"/>
  <c r="R36" i="2"/>
  <c r="T36" i="2"/>
  <c r="T45" i="2"/>
  <c r="P45" i="2"/>
  <c r="R45" i="2"/>
  <c r="S39" i="2"/>
  <c r="Q39" i="2"/>
  <c r="R39" i="2"/>
  <c r="P39" i="2"/>
  <c r="S14" i="2"/>
  <c r="Q14" i="2"/>
  <c r="Q40" i="2"/>
  <c r="S40" i="2"/>
  <c r="M23" i="2"/>
  <c r="C181" i="1"/>
  <c r="B164" i="1"/>
  <c r="B137" i="1"/>
  <c r="S45" i="1"/>
  <c r="Q45" i="1"/>
  <c r="M175" i="1"/>
  <c r="M54" i="1"/>
  <c r="G10" i="1"/>
  <c r="I10" i="1"/>
  <c r="H10" i="1"/>
  <c r="D140" i="1"/>
  <c r="F10" i="1"/>
  <c r="M146" i="1"/>
  <c r="M189" i="1"/>
  <c r="M170" i="1"/>
  <c r="M143" i="1"/>
  <c r="M181" i="1"/>
  <c r="G47" i="1"/>
  <c r="I47" i="1"/>
  <c r="G95" i="1"/>
  <c r="I95" i="1"/>
  <c r="D160" i="1"/>
  <c r="I160" i="1" s="1"/>
  <c r="D119" i="1"/>
  <c r="G132" i="1"/>
  <c r="D197" i="1"/>
  <c r="I132" i="1"/>
  <c r="I40" i="1"/>
  <c r="G40" i="1"/>
  <c r="D170" i="1"/>
  <c r="D143" i="1"/>
  <c r="G78" i="1"/>
  <c r="I78" i="1"/>
  <c r="D181" i="1"/>
  <c r="G116" i="1"/>
  <c r="I116" i="1"/>
  <c r="I298" i="1"/>
  <c r="G298" i="1"/>
  <c r="I219" i="1"/>
  <c r="G219" i="1"/>
  <c r="I227" i="1"/>
  <c r="G227" i="1"/>
  <c r="G312" i="1"/>
  <c r="I312" i="1"/>
  <c r="I256" i="1"/>
  <c r="G256" i="1"/>
  <c r="I242" i="1"/>
  <c r="G242" i="1"/>
  <c r="I266" i="1"/>
  <c r="G266" i="1"/>
  <c r="G286" i="1"/>
  <c r="I286" i="1"/>
  <c r="I314" i="1"/>
  <c r="G314" i="1"/>
  <c r="T48" i="1"/>
  <c r="P48" i="1"/>
  <c r="R48" i="1"/>
  <c r="C196" i="1"/>
  <c r="P169" i="1"/>
  <c r="P104" i="1"/>
  <c r="R104" i="1"/>
  <c r="T104" i="1"/>
  <c r="M27" i="1"/>
  <c r="M155" i="1"/>
  <c r="L171" i="1"/>
  <c r="L140" i="1"/>
  <c r="L178" i="1"/>
  <c r="C175" i="1"/>
  <c r="I45" i="1"/>
  <c r="G45" i="1"/>
  <c r="C144" i="1"/>
  <c r="C182" i="1"/>
  <c r="I117" i="1"/>
  <c r="G117" i="1"/>
  <c r="M158" i="1"/>
  <c r="B143" i="1"/>
  <c r="B181" i="1"/>
  <c r="B167" i="1"/>
  <c r="B174" i="1"/>
  <c r="P140" i="1"/>
  <c r="T75" i="1"/>
  <c r="R75" i="1"/>
  <c r="P75" i="1"/>
  <c r="M159" i="1"/>
  <c r="M119" i="1"/>
  <c r="M184" i="1" s="1"/>
  <c r="M144" i="1"/>
  <c r="T62" i="1"/>
  <c r="R62" i="1"/>
  <c r="P62" i="1"/>
  <c r="P171" i="1"/>
  <c r="R106" i="1"/>
  <c r="P106" i="1"/>
  <c r="T106" i="1"/>
  <c r="P73" i="1"/>
  <c r="P138" i="1"/>
  <c r="T73" i="1"/>
  <c r="R73" i="1"/>
  <c r="R303" i="1"/>
  <c r="P303" i="1"/>
  <c r="R235" i="1"/>
  <c r="P235" i="1"/>
  <c r="T235" i="1"/>
  <c r="R317" i="1"/>
  <c r="P317" i="1"/>
  <c r="Q30" i="1"/>
  <c r="S30" i="1"/>
  <c r="S33" i="1"/>
  <c r="Q33" i="1"/>
  <c r="N160" i="1"/>
  <c r="Q95" i="1"/>
  <c r="S95" i="1"/>
  <c r="S31" i="1"/>
  <c r="Q31" i="1"/>
  <c r="Q17" i="1"/>
  <c r="S17" i="1"/>
  <c r="S48" i="1"/>
  <c r="Q48" i="1"/>
  <c r="S238" i="1"/>
  <c r="Q238" i="1"/>
  <c r="S319" i="1"/>
  <c r="Q319" i="1"/>
  <c r="S274" i="1"/>
  <c r="Q274" i="1"/>
  <c r="S269" i="1"/>
  <c r="Q269" i="1"/>
  <c r="S255" i="1"/>
  <c r="Q255" i="1"/>
  <c r="F140" i="1"/>
  <c r="G140" i="1" s="1"/>
  <c r="J75" i="1"/>
  <c r="H75" i="1"/>
  <c r="F75" i="1"/>
  <c r="H59" i="1"/>
  <c r="F59" i="1"/>
  <c r="J59" i="1"/>
  <c r="J53" i="1"/>
  <c r="H53" i="1"/>
  <c r="F53" i="1"/>
  <c r="F43" i="1"/>
  <c r="H43" i="1"/>
  <c r="J43" i="1"/>
  <c r="H264" i="1"/>
  <c r="F264" i="1"/>
  <c r="F153" i="1"/>
  <c r="J88" i="1"/>
  <c r="H88" i="1"/>
  <c r="F88" i="1"/>
  <c r="J242" i="1"/>
  <c r="H242" i="1"/>
  <c r="F242" i="1"/>
  <c r="S16" i="3"/>
  <c r="Q16" i="3"/>
  <c r="R16" i="3"/>
  <c r="P16" i="3"/>
  <c r="D73" i="2"/>
  <c r="G74" i="2"/>
  <c r="I74" i="2"/>
  <c r="J42" i="2"/>
  <c r="H42" i="2"/>
  <c r="F42" i="2"/>
  <c r="I34" i="2"/>
  <c r="G34" i="2"/>
  <c r="S45" i="2"/>
  <c r="Q45" i="2"/>
  <c r="I34" i="1"/>
  <c r="G34" i="1"/>
  <c r="F34" i="1"/>
  <c r="H34" i="1"/>
  <c r="M166" i="1"/>
  <c r="I226" i="1"/>
  <c r="G226" i="1"/>
  <c r="T49" i="1"/>
  <c r="P49" i="1"/>
  <c r="R49" i="1"/>
  <c r="C194" i="1"/>
  <c r="B139" i="1"/>
  <c r="H11" i="3"/>
  <c r="F11" i="3"/>
  <c r="J11" i="3"/>
  <c r="Q11" i="3"/>
  <c r="S11" i="3"/>
  <c r="I82" i="2"/>
  <c r="G82" i="2"/>
  <c r="H28" i="2"/>
  <c r="F28" i="2"/>
  <c r="J28" i="2"/>
  <c r="G17" i="2"/>
  <c r="I17" i="2"/>
  <c r="D47" i="2"/>
  <c r="I42" i="2"/>
  <c r="G42" i="2"/>
  <c r="I27" i="2"/>
  <c r="G27" i="2"/>
  <c r="P13" i="2"/>
  <c r="R13" i="2"/>
  <c r="T13" i="2"/>
  <c r="T15" i="2"/>
  <c r="T39" i="2"/>
  <c r="T42" i="2"/>
  <c r="T21" i="2"/>
  <c r="Q44" i="2"/>
  <c r="S44" i="2"/>
  <c r="Q19" i="2"/>
  <c r="S19" i="2"/>
  <c r="C159" i="1"/>
  <c r="C119" i="1"/>
  <c r="I94" i="1"/>
  <c r="G94" i="1"/>
  <c r="G13" i="1"/>
  <c r="I13" i="1"/>
  <c r="G44" i="1"/>
  <c r="I44" i="1"/>
  <c r="D174" i="1"/>
  <c r="I174" i="1" s="1"/>
  <c r="I220" i="1"/>
  <c r="G220" i="1"/>
  <c r="I270" i="1"/>
  <c r="G270" i="1"/>
  <c r="I46" i="1"/>
  <c r="G46" i="1"/>
  <c r="L144" i="1"/>
  <c r="B147" i="1"/>
  <c r="B190" i="1"/>
  <c r="B140" i="1"/>
  <c r="B178" i="1"/>
  <c r="B146" i="1"/>
  <c r="L197" i="1"/>
  <c r="B141" i="1"/>
  <c r="T41" i="1"/>
  <c r="R41" i="1"/>
  <c r="P41" i="1"/>
  <c r="T33" i="1"/>
  <c r="P33" i="1"/>
  <c r="R33" i="1"/>
  <c r="P175" i="1"/>
  <c r="R110" i="1"/>
  <c r="T110" i="1"/>
  <c r="P110" i="1"/>
  <c r="P259" i="1"/>
  <c r="T259" i="1"/>
  <c r="R259" i="1"/>
  <c r="P294" i="1"/>
  <c r="R294" i="1"/>
  <c r="F17" i="1"/>
  <c r="J17" i="1"/>
  <c r="H17" i="1"/>
  <c r="S43" i="1"/>
  <c r="Q43" i="1"/>
  <c r="S62" i="1"/>
  <c r="Q62" i="1"/>
  <c r="Q13" i="1"/>
  <c r="S13" i="1"/>
  <c r="R13" i="1"/>
  <c r="P13" i="1"/>
  <c r="S52" i="1"/>
  <c r="Q52" i="1"/>
  <c r="S300" i="1"/>
  <c r="Q300" i="1"/>
  <c r="S312" i="1"/>
  <c r="Q312" i="1"/>
  <c r="Q259" i="1"/>
  <c r="S259" i="1"/>
  <c r="J13" i="1"/>
  <c r="H13" i="1"/>
  <c r="F13" i="1"/>
  <c r="F145" i="1"/>
  <c r="G145" i="1" s="1"/>
  <c r="H80" i="1"/>
  <c r="F80" i="1"/>
  <c r="J80" i="1"/>
  <c r="F180" i="1"/>
  <c r="F115" i="1"/>
  <c r="H115" i="1"/>
  <c r="J115" i="1"/>
  <c r="H46" i="1"/>
  <c r="F46" i="1"/>
  <c r="J46" i="1"/>
  <c r="H283" i="1"/>
  <c r="F283" i="1"/>
  <c r="J112" i="1"/>
  <c r="H112" i="1"/>
  <c r="F177" i="1"/>
  <c r="F112" i="1"/>
  <c r="F218" i="1"/>
  <c r="H218" i="1"/>
  <c r="F271" i="1"/>
  <c r="H271" i="1"/>
  <c r="J243" i="1"/>
  <c r="H243" i="1"/>
  <c r="F243" i="1"/>
  <c r="F311" i="1"/>
  <c r="H311" i="1"/>
  <c r="B92" i="1"/>
  <c r="G26" i="3"/>
  <c r="I26" i="3"/>
  <c r="H26" i="3"/>
  <c r="F26" i="3"/>
  <c r="R36" i="3"/>
  <c r="T36" i="3"/>
  <c r="P36" i="3"/>
  <c r="I12" i="3"/>
  <c r="G12" i="3"/>
  <c r="F12" i="3"/>
  <c r="H12" i="3"/>
  <c r="S17" i="3"/>
  <c r="Q17" i="3"/>
  <c r="P17" i="3"/>
  <c r="R17" i="3"/>
  <c r="I69" i="2"/>
  <c r="G69" i="2"/>
  <c r="H21" i="2"/>
  <c r="J21" i="2"/>
  <c r="F21" i="2"/>
  <c r="O47" i="2"/>
  <c r="P17" i="2"/>
  <c r="T17" i="2"/>
  <c r="R17" i="2"/>
  <c r="R35" i="2"/>
  <c r="P35" i="2"/>
  <c r="T35" i="2"/>
  <c r="Q21" i="2"/>
  <c r="S21" i="2"/>
  <c r="P21" i="2"/>
  <c r="R21" i="2"/>
  <c r="M182" i="1"/>
  <c r="M142" i="1"/>
  <c r="P148" i="1"/>
  <c r="T83" i="1"/>
  <c r="R83" i="1"/>
  <c r="P83" i="1"/>
  <c r="Q33" i="3"/>
  <c r="S33" i="3"/>
  <c r="G14" i="3"/>
  <c r="I14" i="3"/>
  <c r="J41" i="3"/>
  <c r="H41" i="3"/>
  <c r="F41" i="3"/>
  <c r="J44" i="3"/>
  <c r="I75" i="2"/>
  <c r="G75" i="2"/>
  <c r="J36" i="3"/>
  <c r="H36" i="3"/>
  <c r="F36" i="3"/>
  <c r="M73" i="2"/>
  <c r="H8" i="2"/>
  <c r="F8" i="2"/>
  <c r="J8" i="2"/>
  <c r="S27" i="2"/>
  <c r="Q27" i="2"/>
  <c r="M147" i="1"/>
  <c r="D164" i="1"/>
  <c r="G99" i="1"/>
  <c r="I99" i="1"/>
  <c r="I302" i="1"/>
  <c r="G302" i="1"/>
  <c r="I320" i="1"/>
  <c r="G320" i="1"/>
  <c r="L192" i="1"/>
  <c r="L175" i="1"/>
  <c r="R34" i="3"/>
  <c r="P34" i="3"/>
  <c r="T34" i="3"/>
  <c r="G22" i="3"/>
  <c r="I22" i="3"/>
  <c r="F22" i="3"/>
  <c r="H22" i="3"/>
  <c r="T51" i="3"/>
  <c r="R51" i="3"/>
  <c r="P51" i="3"/>
  <c r="I25" i="3"/>
  <c r="G25" i="3"/>
  <c r="F25" i="3"/>
  <c r="H25" i="3"/>
  <c r="S51" i="3"/>
  <c r="Q51" i="3"/>
  <c r="S42" i="3"/>
  <c r="Q42" i="3"/>
  <c r="G33" i="3"/>
  <c r="I33" i="3"/>
  <c r="S23" i="3"/>
  <c r="Q23" i="3"/>
  <c r="I13" i="3"/>
  <c r="G13" i="3"/>
  <c r="J9" i="3"/>
  <c r="H9" i="3"/>
  <c r="F9" i="3"/>
  <c r="J45" i="3"/>
  <c r="H45" i="3"/>
  <c r="F45" i="3"/>
  <c r="S14" i="3"/>
  <c r="Q14" i="3"/>
  <c r="G63" i="2"/>
  <c r="I63" i="2"/>
  <c r="D97" i="2"/>
  <c r="I67" i="2"/>
  <c r="G67" i="2"/>
  <c r="I83" i="2"/>
  <c r="G83" i="2"/>
  <c r="I81" i="2"/>
  <c r="G81" i="2"/>
  <c r="F18" i="2"/>
  <c r="J18" i="2"/>
  <c r="H18" i="2"/>
  <c r="H32" i="2"/>
  <c r="F32" i="2"/>
  <c r="J32" i="2"/>
  <c r="F41" i="2"/>
  <c r="J41" i="2"/>
  <c r="H41" i="2"/>
  <c r="G22" i="2"/>
  <c r="I22" i="2"/>
  <c r="G40" i="2"/>
  <c r="I40" i="2"/>
  <c r="I37" i="2"/>
  <c r="G37" i="2"/>
  <c r="I46" i="2"/>
  <c r="G46" i="2"/>
  <c r="F31" i="3"/>
  <c r="J31" i="3"/>
  <c r="H31" i="3"/>
  <c r="R31" i="2"/>
  <c r="P31" i="2"/>
  <c r="T31" i="2"/>
  <c r="F9" i="2"/>
  <c r="H9" i="2"/>
  <c r="J9" i="2"/>
  <c r="T18" i="2"/>
  <c r="P18" i="2"/>
  <c r="R18" i="2"/>
  <c r="P44" i="2"/>
  <c r="R44" i="2"/>
  <c r="T44" i="2"/>
  <c r="S20" i="2"/>
  <c r="Q20" i="2"/>
  <c r="S43" i="2"/>
  <c r="Q43" i="2"/>
  <c r="S22" i="2"/>
  <c r="Q22" i="2"/>
  <c r="S25" i="2"/>
  <c r="Q25" i="2"/>
  <c r="M47" i="2"/>
  <c r="B197" i="1"/>
  <c r="L177" i="1"/>
  <c r="D154" i="1"/>
  <c r="G89" i="1"/>
  <c r="I89" i="1"/>
  <c r="T61" i="1"/>
  <c r="R61" i="1"/>
  <c r="P61" i="1"/>
  <c r="B172" i="1"/>
  <c r="M160" i="1"/>
  <c r="M197" i="1"/>
  <c r="M178" i="1"/>
  <c r="M153" i="1"/>
  <c r="M194" i="1"/>
  <c r="G17" i="1"/>
  <c r="I17" i="1"/>
  <c r="G60" i="1"/>
  <c r="I60" i="1"/>
  <c r="D168" i="1"/>
  <c r="G103" i="1"/>
  <c r="I103" i="1"/>
  <c r="I235" i="1"/>
  <c r="G235" i="1"/>
  <c r="G48" i="1"/>
  <c r="I48" i="1"/>
  <c r="D153" i="1"/>
  <c r="I153" i="1" s="1"/>
  <c r="G88" i="1"/>
  <c r="I88" i="1"/>
  <c r="D194" i="1"/>
  <c r="I194" i="1" s="1"/>
  <c r="G129" i="1"/>
  <c r="I129" i="1"/>
  <c r="I313" i="1"/>
  <c r="G313" i="1"/>
  <c r="G221" i="1"/>
  <c r="I221" i="1"/>
  <c r="I239" i="1"/>
  <c r="G239" i="1"/>
  <c r="G258" i="1"/>
  <c r="I258" i="1"/>
  <c r="G244" i="1"/>
  <c r="I244" i="1"/>
  <c r="I274" i="1"/>
  <c r="G274" i="1"/>
  <c r="I249" i="1"/>
  <c r="G249" i="1"/>
  <c r="G280" i="1"/>
  <c r="I280" i="1"/>
  <c r="G288" i="1"/>
  <c r="I288" i="1"/>
  <c r="G304" i="1"/>
  <c r="I304" i="1"/>
  <c r="R265" i="1"/>
  <c r="P265" i="1"/>
  <c r="L188" i="1"/>
  <c r="L133" i="1"/>
  <c r="D166" i="1"/>
  <c r="G101" i="1"/>
  <c r="I101" i="1"/>
  <c r="C146" i="1"/>
  <c r="L194" i="1"/>
  <c r="L148" i="1"/>
  <c r="C154" i="1"/>
  <c r="C191" i="1"/>
  <c r="I126" i="1"/>
  <c r="G126" i="1"/>
  <c r="P8" i="1"/>
  <c r="T8" i="1"/>
  <c r="R8" i="1"/>
  <c r="B153" i="1"/>
  <c r="B194" i="1"/>
  <c r="B175" i="1"/>
  <c r="B144" i="1"/>
  <c r="B182" i="1"/>
  <c r="M191" i="1"/>
  <c r="C193" i="1"/>
  <c r="R24" i="1"/>
  <c r="P24" i="1"/>
  <c r="T24" i="1"/>
  <c r="P183" i="1"/>
  <c r="R118" i="1"/>
  <c r="T118" i="1"/>
  <c r="P118" i="1"/>
  <c r="P99" i="1"/>
  <c r="P164" i="1"/>
  <c r="Q164" i="1" s="1"/>
  <c r="T99" i="1"/>
  <c r="R99" i="1"/>
  <c r="P250" i="1"/>
  <c r="T250" i="1"/>
  <c r="R250" i="1"/>
  <c r="P311" i="1"/>
  <c r="R311" i="1"/>
  <c r="T242" i="1"/>
  <c r="R242" i="1"/>
  <c r="P242" i="1"/>
  <c r="R299" i="1"/>
  <c r="P299" i="1"/>
  <c r="T130" i="1"/>
  <c r="P195" i="1"/>
  <c r="R130" i="1"/>
  <c r="P130" i="1"/>
  <c r="Q34" i="1"/>
  <c r="S34" i="1"/>
  <c r="N142" i="1"/>
  <c r="S77" i="1"/>
  <c r="Q77" i="1"/>
  <c r="Q295" i="1"/>
  <c r="S295" i="1"/>
  <c r="S317" i="1"/>
  <c r="Q317" i="1"/>
  <c r="Q283" i="1"/>
  <c r="S283" i="1"/>
  <c r="H269" i="1"/>
  <c r="F269" i="1"/>
  <c r="H314" i="1"/>
  <c r="F314" i="1"/>
  <c r="F166" i="1"/>
  <c r="G166" i="1" s="1"/>
  <c r="J101" i="1"/>
  <c r="H101" i="1"/>
  <c r="F101" i="1"/>
  <c r="J36" i="1"/>
  <c r="F36" i="1"/>
  <c r="H36" i="1"/>
  <c r="F181" i="1"/>
  <c r="G181" i="1" s="1"/>
  <c r="J116" i="1"/>
  <c r="H116" i="1"/>
  <c r="F116" i="1"/>
  <c r="F220" i="1"/>
  <c r="H220" i="1"/>
  <c r="J252" i="1"/>
  <c r="H252" i="1"/>
  <c r="F252" i="1"/>
  <c r="J251" i="1"/>
  <c r="H251" i="1"/>
  <c r="F251" i="1"/>
  <c r="H43" i="3"/>
  <c r="F43" i="3"/>
  <c r="J43" i="3"/>
  <c r="I88" i="2"/>
  <c r="G88" i="2"/>
  <c r="I39" i="2"/>
  <c r="G39" i="2"/>
  <c r="T41" i="2"/>
  <c r="R41" i="2"/>
  <c r="P41" i="2"/>
  <c r="G49" i="1"/>
  <c r="I49" i="1"/>
  <c r="H49" i="1"/>
  <c r="F49" i="1"/>
  <c r="D179" i="1"/>
  <c r="M177" i="1"/>
  <c r="D139" i="1"/>
  <c r="I139" i="1" s="1"/>
  <c r="G74" i="1"/>
  <c r="I74" i="1"/>
  <c r="I300" i="1"/>
  <c r="G300" i="1"/>
  <c r="C171" i="1"/>
  <c r="G29" i="1"/>
  <c r="I29" i="1"/>
  <c r="D54" i="1"/>
  <c r="D159" i="1"/>
  <c r="I159" i="1" s="1"/>
  <c r="I41" i="1"/>
  <c r="G41" i="1"/>
  <c r="G92" i="2"/>
  <c r="I92" i="2"/>
  <c r="F35" i="3"/>
  <c r="J35" i="3"/>
  <c r="H35" i="3"/>
  <c r="B179" i="1"/>
  <c r="I82" i="1"/>
  <c r="D147" i="1"/>
  <c r="G82" i="1"/>
  <c r="I257" i="1"/>
  <c r="G257" i="1"/>
  <c r="G303" i="1"/>
  <c r="I303" i="1"/>
  <c r="I34" i="3"/>
  <c r="G34" i="3"/>
  <c r="T24" i="3"/>
  <c r="P24" i="3"/>
  <c r="R24" i="3"/>
  <c r="G42" i="3"/>
  <c r="I42" i="3"/>
  <c r="R32" i="3"/>
  <c r="T32" i="3"/>
  <c r="P32" i="3"/>
  <c r="T14" i="3"/>
  <c r="P14" i="3"/>
  <c r="R14" i="3"/>
  <c r="Q43" i="3"/>
  <c r="S43" i="3"/>
  <c r="S32" i="3"/>
  <c r="Q32" i="3"/>
  <c r="I7" i="3"/>
  <c r="G7" i="3"/>
  <c r="G17" i="3"/>
  <c r="I17" i="3"/>
  <c r="H17" i="3"/>
  <c r="F17" i="3"/>
  <c r="I18" i="3"/>
  <c r="G18" i="3"/>
  <c r="J10" i="3"/>
  <c r="H10" i="3"/>
  <c r="F10" i="3"/>
  <c r="S9" i="3"/>
  <c r="Q9" i="3"/>
  <c r="R9" i="3"/>
  <c r="P9" i="3"/>
  <c r="S18" i="3"/>
  <c r="Q18" i="3"/>
  <c r="G72" i="2"/>
  <c r="I72" i="2"/>
  <c r="I70" i="2"/>
  <c r="G70" i="2"/>
  <c r="I94" i="2"/>
  <c r="G94" i="2"/>
  <c r="I85" i="2"/>
  <c r="G85" i="2"/>
  <c r="C73" i="2"/>
  <c r="F22" i="2"/>
  <c r="H22" i="2"/>
  <c r="J22" i="2"/>
  <c r="H36" i="2"/>
  <c r="F36" i="2"/>
  <c r="J36" i="2"/>
  <c r="F45" i="2"/>
  <c r="J45" i="2"/>
  <c r="H45" i="2"/>
  <c r="G36" i="2"/>
  <c r="I36" i="2"/>
  <c r="I43" i="2"/>
  <c r="G43" i="2"/>
  <c r="G41" i="2"/>
  <c r="I41" i="2"/>
  <c r="I14" i="2"/>
  <c r="G14" i="2"/>
  <c r="T9" i="2"/>
  <c r="P9" i="2"/>
  <c r="R9" i="2"/>
  <c r="T26" i="2"/>
  <c r="R26" i="2"/>
  <c r="P26" i="2"/>
  <c r="T22" i="2"/>
  <c r="R22" i="2"/>
  <c r="P22" i="2"/>
  <c r="T25" i="2"/>
  <c r="P25" i="2"/>
  <c r="R25" i="2"/>
  <c r="Q24" i="2"/>
  <c r="S24" i="2"/>
  <c r="N23" i="2"/>
  <c r="S16" i="2"/>
  <c r="Q16" i="2"/>
  <c r="S30" i="2"/>
  <c r="Q30" i="2"/>
  <c r="S29" i="2"/>
  <c r="Q29" i="2"/>
  <c r="D196" i="1"/>
  <c r="I196" i="1" s="1"/>
  <c r="I131" i="1"/>
  <c r="G131" i="1"/>
  <c r="H131" i="1"/>
  <c r="F131" i="1"/>
  <c r="C176" i="1"/>
  <c r="P147" i="1"/>
  <c r="R82" i="1"/>
  <c r="T82" i="1"/>
  <c r="P82" i="1"/>
  <c r="L189" i="1"/>
  <c r="C147" i="1"/>
  <c r="M164" i="1"/>
  <c r="M161" i="1"/>
  <c r="G23" i="1"/>
  <c r="I23" i="1"/>
  <c r="G64" i="1"/>
  <c r="I64" i="1"/>
  <c r="D172" i="1"/>
  <c r="I172" i="1" s="1"/>
  <c r="G107" i="1"/>
  <c r="I107" i="1"/>
  <c r="G14" i="1"/>
  <c r="I14" i="1"/>
  <c r="I52" i="1"/>
  <c r="G52" i="1"/>
  <c r="D182" i="1"/>
  <c r="I182" i="1" s="1"/>
  <c r="D161" i="1"/>
  <c r="I96" i="1"/>
  <c r="G96" i="1"/>
  <c r="I234" i="1"/>
  <c r="G234" i="1"/>
  <c r="G223" i="1"/>
  <c r="I223" i="1"/>
  <c r="I222" i="1"/>
  <c r="G222" i="1"/>
  <c r="I316" i="1"/>
  <c r="G316" i="1"/>
  <c r="G236" i="1"/>
  <c r="I236" i="1"/>
  <c r="G259" i="1"/>
  <c r="I259" i="1"/>
  <c r="I252" i="1"/>
  <c r="G252" i="1"/>
  <c r="G250" i="1"/>
  <c r="I250" i="1"/>
  <c r="G281" i="1"/>
  <c r="I281" i="1"/>
  <c r="G289" i="1"/>
  <c r="I289" i="1"/>
  <c r="G305" i="1"/>
  <c r="I305" i="1"/>
  <c r="M162" i="1"/>
  <c r="T79" i="1"/>
  <c r="P79" i="1"/>
  <c r="R79" i="1"/>
  <c r="P144" i="1"/>
  <c r="C190" i="1"/>
  <c r="L183" i="1"/>
  <c r="L154" i="1"/>
  <c r="L191" i="1"/>
  <c r="C145" i="1"/>
  <c r="G15" i="1"/>
  <c r="I15" i="1"/>
  <c r="C68" i="1"/>
  <c r="C188" i="1"/>
  <c r="C162" i="1"/>
  <c r="I97" i="1"/>
  <c r="G97" i="1"/>
  <c r="C195" i="1"/>
  <c r="B161" i="1"/>
  <c r="B148" i="1"/>
  <c r="P190" i="1"/>
  <c r="T125" i="1"/>
  <c r="P125" i="1"/>
  <c r="R125" i="1"/>
  <c r="B183" i="1"/>
  <c r="R65" i="1"/>
  <c r="P65" i="1"/>
  <c r="T65" i="1"/>
  <c r="R30" i="1"/>
  <c r="T30" i="1"/>
  <c r="P30" i="1"/>
  <c r="R286" i="1"/>
  <c r="P286" i="1"/>
  <c r="P103" i="1"/>
  <c r="P168" i="1"/>
  <c r="T103" i="1"/>
  <c r="R103" i="1"/>
  <c r="R253" i="1"/>
  <c r="P253" i="1"/>
  <c r="T253" i="1"/>
  <c r="R300" i="1"/>
  <c r="P300" i="1"/>
  <c r="B193" i="1"/>
  <c r="S10" i="1"/>
  <c r="Q10" i="1"/>
  <c r="Q46" i="1"/>
  <c r="S46" i="1"/>
  <c r="S58" i="1"/>
  <c r="Q58" i="1"/>
  <c r="N68" i="1"/>
  <c r="S61" i="1"/>
  <c r="Q61" i="1"/>
  <c r="S253" i="1"/>
  <c r="Q253" i="1"/>
  <c r="Q284" i="1"/>
  <c r="S284" i="1"/>
  <c r="Q303" i="1"/>
  <c r="S303" i="1"/>
  <c r="H63" i="1"/>
  <c r="F63" i="1"/>
  <c r="J63" i="1"/>
  <c r="H118" i="1"/>
  <c r="F183" i="1"/>
  <c r="F118" i="1"/>
  <c r="J118" i="1"/>
  <c r="J40" i="1"/>
  <c r="H40" i="1"/>
  <c r="F40" i="1"/>
  <c r="F194" i="1"/>
  <c r="G194" i="1" s="1"/>
  <c r="J129" i="1"/>
  <c r="H129" i="1"/>
  <c r="F129" i="1"/>
  <c r="H273" i="1"/>
  <c r="F273" i="1"/>
  <c r="H282" i="1"/>
  <c r="F282" i="1"/>
  <c r="F259" i="1"/>
  <c r="J259" i="1"/>
  <c r="H259" i="1"/>
  <c r="T42" i="3"/>
  <c r="P42" i="3"/>
  <c r="R42" i="3"/>
  <c r="J18" i="3"/>
  <c r="H18" i="3"/>
  <c r="F18" i="3"/>
  <c r="I71" i="2"/>
  <c r="G71" i="2"/>
  <c r="F29" i="2"/>
  <c r="J29" i="2"/>
  <c r="H29" i="2"/>
  <c r="G25" i="2"/>
  <c r="I25" i="2"/>
  <c r="D23" i="2"/>
  <c r="G13" i="2"/>
  <c r="I13" i="2"/>
  <c r="M97" i="2"/>
  <c r="R20" i="2"/>
  <c r="P20" i="2"/>
  <c r="T20" i="2"/>
  <c r="M167" i="1"/>
  <c r="G36" i="1"/>
  <c r="I36" i="1"/>
  <c r="I218" i="1"/>
  <c r="G218" i="1"/>
  <c r="I271" i="1"/>
  <c r="G271" i="1"/>
  <c r="G285" i="1"/>
  <c r="I285" i="1"/>
  <c r="M196" i="1"/>
  <c r="C178" i="1"/>
  <c r="B177" i="1"/>
  <c r="P141" i="1"/>
  <c r="R76" i="1"/>
  <c r="T76" i="1"/>
  <c r="P76" i="1"/>
  <c r="T18" i="3"/>
  <c r="R18" i="3"/>
  <c r="P18" i="3"/>
  <c r="I9" i="3"/>
  <c r="G9" i="3"/>
  <c r="I86" i="2"/>
  <c r="G86" i="2"/>
  <c r="G66" i="2"/>
  <c r="I66" i="2"/>
  <c r="G32" i="2"/>
  <c r="I32" i="2"/>
  <c r="P40" i="2"/>
  <c r="R40" i="2"/>
  <c r="T40" i="2"/>
  <c r="R9" i="1"/>
  <c r="T9" i="1"/>
  <c r="P9" i="1"/>
  <c r="M190" i="1"/>
  <c r="G51" i="1"/>
  <c r="I51" i="1"/>
  <c r="D190" i="1"/>
  <c r="I125" i="1"/>
  <c r="G125" i="1"/>
  <c r="I243" i="1"/>
  <c r="G243" i="1"/>
  <c r="G287" i="1"/>
  <c r="I287" i="1"/>
  <c r="L147" i="1"/>
  <c r="L182" i="1"/>
  <c r="C179" i="1"/>
  <c r="S49" i="3"/>
  <c r="Q49" i="3"/>
  <c r="I50" i="3"/>
  <c r="G50" i="3"/>
  <c r="H50" i="3"/>
  <c r="F50" i="3"/>
  <c r="G49" i="3"/>
  <c r="I49" i="3"/>
  <c r="F49" i="3"/>
  <c r="H49" i="3"/>
  <c r="Q31" i="3"/>
  <c r="S31" i="3"/>
  <c r="P12" i="3"/>
  <c r="R12" i="3"/>
  <c r="T12" i="3"/>
  <c r="T33" i="3"/>
  <c r="P33" i="3"/>
  <c r="R33" i="3"/>
  <c r="G51" i="3"/>
  <c r="I51" i="3"/>
  <c r="H51" i="3"/>
  <c r="F51" i="3"/>
  <c r="R41" i="3"/>
  <c r="T41" i="3"/>
  <c r="P41" i="3"/>
  <c r="S41" i="3"/>
  <c r="Q41" i="3"/>
  <c r="S36" i="3"/>
  <c r="Q36" i="3"/>
  <c r="S22" i="3"/>
  <c r="Q22" i="3"/>
  <c r="P22" i="3"/>
  <c r="R22" i="3"/>
  <c r="G11" i="3"/>
  <c r="I11" i="3"/>
  <c r="J42" i="3"/>
  <c r="H42" i="3"/>
  <c r="F42" i="3"/>
  <c r="S8" i="3"/>
  <c r="Q8" i="3"/>
  <c r="Q15" i="3"/>
  <c r="S15" i="3"/>
  <c r="J46" i="2"/>
  <c r="H46" i="2"/>
  <c r="F46" i="2"/>
  <c r="I90" i="2"/>
  <c r="G90" i="2"/>
  <c r="G91" i="2"/>
  <c r="I91" i="2"/>
  <c r="I78" i="2"/>
  <c r="G78" i="2"/>
  <c r="I89" i="2"/>
  <c r="G89" i="2"/>
  <c r="H40" i="2"/>
  <c r="F40" i="2"/>
  <c r="J40" i="2"/>
  <c r="I20" i="2"/>
  <c r="G20" i="2"/>
  <c r="I15" i="2"/>
  <c r="G15" i="2"/>
  <c r="I45" i="2"/>
  <c r="G45" i="2"/>
  <c r="H30" i="3"/>
  <c r="F30" i="3"/>
  <c r="J30" i="3"/>
  <c r="I18" i="2"/>
  <c r="G18" i="2"/>
  <c r="C47" i="2"/>
  <c r="T34" i="2"/>
  <c r="R34" i="2"/>
  <c r="P34" i="2"/>
  <c r="R43" i="2"/>
  <c r="P43" i="2"/>
  <c r="T43" i="2"/>
  <c r="T29" i="2"/>
  <c r="P29" i="2"/>
  <c r="R29" i="2"/>
  <c r="S7" i="2"/>
  <c r="Q7" i="2"/>
  <c r="R7" i="2"/>
  <c r="P7" i="2"/>
  <c r="S31" i="2"/>
  <c r="Q31" i="2"/>
  <c r="S26" i="2"/>
  <c r="Q26" i="2"/>
  <c r="S38" i="2"/>
  <c r="Q38" i="2"/>
  <c r="S33" i="2"/>
  <c r="Q33" i="2"/>
  <c r="L73" i="2"/>
  <c r="M192" i="1"/>
  <c r="T109" i="1"/>
  <c r="P174" i="1"/>
  <c r="Q174" i="1" s="1"/>
  <c r="R109" i="1"/>
  <c r="P109" i="1"/>
  <c r="L145" i="1"/>
  <c r="D68" i="1"/>
  <c r="I58" i="1"/>
  <c r="G58" i="1"/>
  <c r="D188" i="1"/>
  <c r="I188" i="1" s="1"/>
  <c r="C169" i="1"/>
  <c r="T15" i="1"/>
  <c r="R15" i="1"/>
  <c r="P15" i="1"/>
  <c r="M168" i="1"/>
  <c r="M148" i="1"/>
  <c r="M165" i="1"/>
  <c r="G31" i="1"/>
  <c r="I31" i="1"/>
  <c r="D138" i="1"/>
  <c r="I138" i="1" s="1"/>
  <c r="G73" i="1"/>
  <c r="I73" i="1"/>
  <c r="D176" i="1"/>
  <c r="I176" i="1" s="1"/>
  <c r="G111" i="1"/>
  <c r="I111" i="1"/>
  <c r="I18" i="1"/>
  <c r="G18" i="1"/>
  <c r="D165" i="1"/>
  <c r="I165" i="1" s="1"/>
  <c r="I100" i="1"/>
  <c r="G100" i="1"/>
  <c r="I311" i="1"/>
  <c r="G311" i="1"/>
  <c r="I238" i="1"/>
  <c r="G238" i="1"/>
  <c r="G225" i="1"/>
  <c r="I225" i="1"/>
  <c r="I264" i="1"/>
  <c r="G264" i="1"/>
  <c r="G240" i="1"/>
  <c r="I240" i="1"/>
  <c r="I253" i="1"/>
  <c r="G253" i="1"/>
  <c r="I295" i="1"/>
  <c r="G295" i="1"/>
  <c r="I251" i="1"/>
  <c r="G251" i="1"/>
  <c r="G282" i="1"/>
  <c r="I282" i="1"/>
  <c r="G315" i="1"/>
  <c r="I315" i="1"/>
  <c r="D183" i="1"/>
  <c r="I118" i="1"/>
  <c r="G118" i="1"/>
  <c r="C161" i="1"/>
  <c r="L142" i="1"/>
  <c r="T58" i="1"/>
  <c r="O68" i="1"/>
  <c r="P58" i="1"/>
  <c r="R58" i="1"/>
  <c r="T66" i="1"/>
  <c r="C164" i="1"/>
  <c r="L143" i="1"/>
  <c r="L68" i="1"/>
  <c r="L162" i="1"/>
  <c r="L195" i="1"/>
  <c r="C54" i="1"/>
  <c r="C192" i="1"/>
  <c r="C166" i="1"/>
  <c r="B165" i="1"/>
  <c r="B154" i="1"/>
  <c r="B191" i="1"/>
  <c r="P165" i="1"/>
  <c r="Q165" i="1" s="1"/>
  <c r="P100" i="1"/>
  <c r="T100" i="1"/>
  <c r="R100" i="1"/>
  <c r="D175" i="1"/>
  <c r="I175" i="1" s="1"/>
  <c r="I110" i="1"/>
  <c r="G110" i="1"/>
  <c r="L193" i="1"/>
  <c r="I16" i="1"/>
  <c r="G16" i="1"/>
  <c r="R38" i="1"/>
  <c r="T38" i="1"/>
  <c r="P38" i="1"/>
  <c r="P17" i="1"/>
  <c r="R17" i="1"/>
  <c r="T17" i="1"/>
  <c r="P111" i="1"/>
  <c r="R111" i="1"/>
  <c r="P176" i="1"/>
  <c r="Q176" i="1" s="1"/>
  <c r="T111" i="1"/>
  <c r="P236" i="1"/>
  <c r="T236" i="1"/>
  <c r="R236" i="1"/>
  <c r="P254" i="1"/>
  <c r="R254" i="1"/>
  <c r="T254" i="1"/>
  <c r="P302" i="1"/>
  <c r="R302" i="1"/>
  <c r="P173" i="1"/>
  <c r="T108" i="1"/>
  <c r="R108" i="1"/>
  <c r="P108" i="1"/>
  <c r="Q16" i="1"/>
  <c r="S16" i="1"/>
  <c r="S51" i="1"/>
  <c r="Q51" i="1"/>
  <c r="S79" i="1"/>
  <c r="Q79" i="1"/>
  <c r="N144" i="1"/>
  <c r="S144" i="1" s="1"/>
  <c r="Q63" i="1"/>
  <c r="S63" i="1"/>
  <c r="N179" i="1"/>
  <c r="S179" i="1" s="1"/>
  <c r="Q114" i="1"/>
  <c r="S114" i="1"/>
  <c r="N153" i="1"/>
  <c r="S153" i="1" s="1"/>
  <c r="S88" i="1"/>
  <c r="Q88" i="1"/>
  <c r="Q236" i="1"/>
  <c r="S236" i="1"/>
  <c r="S254" i="1"/>
  <c r="Q254" i="1"/>
  <c r="Q286" i="1"/>
  <c r="S286" i="1"/>
  <c r="F142" i="1"/>
  <c r="F77" i="1"/>
  <c r="J77" i="1"/>
  <c r="H77" i="1"/>
  <c r="F164" i="1"/>
  <c r="G164" i="1" s="1"/>
  <c r="F99" i="1"/>
  <c r="J99" i="1"/>
  <c r="H99" i="1"/>
  <c r="J48" i="1"/>
  <c r="H48" i="1"/>
  <c r="F48" i="1"/>
  <c r="H318" i="1"/>
  <c r="F318" i="1"/>
  <c r="F281" i="1"/>
  <c r="H281" i="1"/>
  <c r="F257" i="1"/>
  <c r="J257" i="1"/>
  <c r="H257" i="1"/>
  <c r="H270" i="1"/>
  <c r="F270" i="1"/>
  <c r="R43" i="3"/>
  <c r="T43" i="3"/>
  <c r="P43" i="3"/>
  <c r="I30" i="3"/>
  <c r="G30" i="3"/>
  <c r="Q30" i="3"/>
  <c r="S30" i="3"/>
  <c r="F8" i="3"/>
  <c r="J8" i="3"/>
  <c r="H8" i="3"/>
  <c r="F15" i="2"/>
  <c r="J15" i="2"/>
  <c r="H15" i="2"/>
  <c r="J33" i="3"/>
  <c r="H33" i="3"/>
  <c r="F33" i="3"/>
  <c r="S34" i="2"/>
  <c r="Q34" i="2"/>
  <c r="M139" i="1"/>
  <c r="G43" i="1"/>
  <c r="I43" i="1"/>
  <c r="D177" i="1"/>
  <c r="I177" i="1" s="1"/>
  <c r="I112" i="1"/>
  <c r="G112" i="1"/>
  <c r="I241" i="1"/>
  <c r="G241" i="1"/>
  <c r="C140" i="1"/>
  <c r="G75" i="1"/>
  <c r="I75" i="1"/>
  <c r="M156" i="1"/>
  <c r="M92" i="1"/>
  <c r="M157" i="1" s="1"/>
  <c r="B170" i="1"/>
  <c r="D148" i="1"/>
  <c r="G83" i="1"/>
  <c r="I83" i="1"/>
  <c r="S25" i="3"/>
  <c r="Q25" i="3"/>
  <c r="F14" i="2"/>
  <c r="J14" i="2"/>
  <c r="H14" i="2"/>
  <c r="F37" i="2"/>
  <c r="J37" i="2"/>
  <c r="H37" i="2"/>
  <c r="G33" i="2"/>
  <c r="I33" i="2"/>
  <c r="T14" i="2"/>
  <c r="R14" i="2"/>
  <c r="P14" i="2"/>
  <c r="Q18" i="2"/>
  <c r="S18" i="2"/>
  <c r="I63" i="1"/>
  <c r="G63" i="1"/>
  <c r="M193" i="1"/>
  <c r="I228" i="1"/>
  <c r="G228" i="1"/>
  <c r="G279" i="1"/>
  <c r="I279" i="1"/>
  <c r="L167" i="1"/>
  <c r="L190" i="1"/>
  <c r="C148" i="1"/>
  <c r="P49" i="3"/>
  <c r="T49" i="3"/>
  <c r="R49" i="3"/>
  <c r="G31" i="3"/>
  <c r="I31" i="3"/>
  <c r="R50" i="3"/>
  <c r="P50" i="3"/>
  <c r="T50" i="3"/>
  <c r="S37" i="3"/>
  <c r="Q37" i="3"/>
  <c r="T10" i="3"/>
  <c r="R10" i="3"/>
  <c r="P10" i="3"/>
  <c r="S45" i="3"/>
  <c r="Q45" i="3"/>
  <c r="I15" i="3"/>
  <c r="G15" i="3"/>
  <c r="H15" i="3"/>
  <c r="F15" i="3"/>
  <c r="Q7" i="3"/>
  <c r="S7" i="3"/>
  <c r="P7" i="3"/>
  <c r="R7" i="3"/>
  <c r="J35" i="2"/>
  <c r="H35" i="2"/>
  <c r="F35" i="2"/>
  <c r="G64" i="2"/>
  <c r="I64" i="2"/>
  <c r="I96" i="2"/>
  <c r="G96" i="2"/>
  <c r="I79" i="2"/>
  <c r="G79" i="2"/>
  <c r="I93" i="2"/>
  <c r="G93" i="2"/>
  <c r="H13" i="2"/>
  <c r="F13" i="2"/>
  <c r="J13" i="2"/>
  <c r="J26" i="2"/>
  <c r="H26" i="2"/>
  <c r="F26" i="2"/>
  <c r="H44" i="2"/>
  <c r="F44" i="2"/>
  <c r="J44" i="2"/>
  <c r="G28" i="2"/>
  <c r="I28" i="2"/>
  <c r="I35" i="2"/>
  <c r="G35" i="2"/>
  <c r="I19" i="2"/>
  <c r="G19" i="2"/>
  <c r="H19" i="2"/>
  <c r="F19" i="2"/>
  <c r="I26" i="2"/>
  <c r="G26" i="2"/>
  <c r="H34" i="3"/>
  <c r="F34" i="3"/>
  <c r="J34" i="3"/>
  <c r="T19" i="2"/>
  <c r="R19" i="2"/>
  <c r="P19" i="2"/>
  <c r="P24" i="2"/>
  <c r="O23" i="2"/>
  <c r="T24" i="2"/>
  <c r="R24" i="2"/>
  <c r="T33" i="2"/>
  <c r="P33" i="2"/>
  <c r="R33" i="2"/>
  <c r="Q8" i="2"/>
  <c r="S8" i="2"/>
  <c r="P8" i="2"/>
  <c r="R8" i="2"/>
  <c r="S46" i="2"/>
  <c r="Q46" i="2"/>
  <c r="Q13" i="2"/>
  <c r="S13" i="2"/>
  <c r="Q28" i="2"/>
  <c r="S28" i="2"/>
  <c r="S37" i="2"/>
  <c r="Q37" i="2"/>
  <c r="S35" i="2"/>
  <c r="Q35" i="2"/>
  <c r="S42" i="2"/>
  <c r="Q42" i="2"/>
  <c r="L23" i="2"/>
  <c r="L97" i="2"/>
  <c r="R319" i="1"/>
  <c r="P319" i="1"/>
  <c r="T126" i="1"/>
  <c r="R126" i="1"/>
  <c r="P191" i="1"/>
  <c r="Q191" i="1" s="1"/>
  <c r="P126" i="1"/>
  <c r="L172" i="1"/>
  <c r="D144" i="1"/>
  <c r="I144" i="1" s="1"/>
  <c r="G79" i="1"/>
  <c r="I79" i="1"/>
  <c r="H79" i="1"/>
  <c r="F79" i="1"/>
  <c r="R52" i="1"/>
  <c r="T52" i="1"/>
  <c r="P52" i="1"/>
  <c r="T37" i="1"/>
  <c r="R37" i="1"/>
  <c r="P37" i="1"/>
  <c r="M172" i="1"/>
  <c r="M169" i="1"/>
  <c r="G35" i="1"/>
  <c r="I35" i="1"/>
  <c r="D142" i="1"/>
  <c r="I142" i="1" s="1"/>
  <c r="G77" i="1"/>
  <c r="I77" i="1"/>
  <c r="D180" i="1"/>
  <c r="G115" i="1"/>
  <c r="I115" i="1"/>
  <c r="I24" i="1"/>
  <c r="G24" i="1"/>
  <c r="I61" i="1"/>
  <c r="G61" i="1"/>
  <c r="D191" i="1"/>
  <c r="D169" i="1"/>
  <c r="I169" i="1" s="1"/>
  <c r="G104" i="1"/>
  <c r="I104" i="1"/>
  <c r="I265" i="1"/>
  <c r="G265" i="1"/>
  <c r="I272" i="1"/>
  <c r="G272" i="1"/>
  <c r="I263" i="1"/>
  <c r="G263" i="1"/>
  <c r="I233" i="1"/>
  <c r="G233" i="1"/>
  <c r="G254" i="1"/>
  <c r="I254" i="1"/>
  <c r="I297" i="1"/>
  <c r="G297" i="1"/>
  <c r="I318" i="1"/>
  <c r="G318" i="1"/>
  <c r="G283" i="1"/>
  <c r="I283" i="1"/>
  <c r="G317" i="1"/>
  <c r="I317" i="1"/>
  <c r="R11" i="1"/>
  <c r="P11" i="1"/>
  <c r="T11" i="1"/>
  <c r="M179" i="1"/>
  <c r="B159" i="1"/>
  <c r="B119" i="1"/>
  <c r="B184" i="1" s="1"/>
  <c r="I76" i="1"/>
  <c r="D141" i="1"/>
  <c r="I141" i="1" s="1"/>
  <c r="G76" i="1"/>
  <c r="P32" i="1"/>
  <c r="T32" i="1"/>
  <c r="R32" i="1"/>
  <c r="P162" i="1"/>
  <c r="Q162" i="1" s="1"/>
  <c r="L54" i="1"/>
  <c r="L166" i="1"/>
  <c r="I33" i="1"/>
  <c r="G33" i="1"/>
  <c r="I66" i="1"/>
  <c r="G66" i="1"/>
  <c r="C170" i="1"/>
  <c r="I105" i="1"/>
  <c r="G105" i="1"/>
  <c r="I224" i="1"/>
  <c r="G224" i="1"/>
  <c r="B169" i="1"/>
  <c r="B145" i="1"/>
  <c r="B68" i="1"/>
  <c r="B188" i="1"/>
  <c r="B162" i="1"/>
  <c r="B195" i="1"/>
  <c r="M174" i="1"/>
  <c r="M171" i="1"/>
  <c r="M68" i="1"/>
  <c r="R63" i="1"/>
  <c r="P63" i="1"/>
  <c r="T63" i="1"/>
  <c r="P31" i="1"/>
  <c r="T31" i="1"/>
  <c r="R31" i="1"/>
  <c r="R273" i="1"/>
  <c r="P273" i="1"/>
  <c r="T234" i="1"/>
  <c r="R234" i="1"/>
  <c r="P234" i="1"/>
  <c r="P258" i="1"/>
  <c r="T258" i="1"/>
  <c r="R258" i="1"/>
  <c r="P281" i="1"/>
  <c r="R281" i="1"/>
  <c r="P320" i="1"/>
  <c r="R320" i="1"/>
  <c r="N148" i="1"/>
  <c r="S148" i="1" s="1"/>
  <c r="S83" i="1"/>
  <c r="Q83" i="1"/>
  <c r="N141" i="1"/>
  <c r="S141" i="1" s="1"/>
  <c r="Q76" i="1"/>
  <c r="S76" i="1"/>
  <c r="N171" i="1"/>
  <c r="Q106" i="1"/>
  <c r="S106" i="1"/>
  <c r="N159" i="1"/>
  <c r="S159" i="1" s="1"/>
  <c r="Q94" i="1"/>
  <c r="N119" i="1"/>
  <c r="S94" i="1"/>
  <c r="S296" i="1"/>
  <c r="Q296" i="1"/>
  <c r="N161" i="1"/>
  <c r="S161" i="1" s="1"/>
  <c r="S96" i="1"/>
  <c r="Q96" i="1"/>
  <c r="S294" i="1"/>
  <c r="Q294" i="1"/>
  <c r="S240" i="1"/>
  <c r="Q240" i="1"/>
  <c r="S233" i="1"/>
  <c r="Q233" i="1"/>
  <c r="J97" i="1"/>
  <c r="H97" i="1"/>
  <c r="F162" i="1"/>
  <c r="G162" i="1" s="1"/>
  <c r="F97" i="1"/>
  <c r="H98" i="1"/>
  <c r="F98" i="1"/>
  <c r="F163" i="1"/>
  <c r="J98" i="1"/>
  <c r="F289" i="1"/>
  <c r="H289" i="1"/>
  <c r="F258" i="1"/>
  <c r="J258" i="1"/>
  <c r="H258" i="1"/>
  <c r="H274" i="1"/>
  <c r="F274" i="1"/>
  <c r="F297" i="1"/>
  <c r="H297" i="1"/>
  <c r="T117" i="1"/>
  <c r="P182" i="1"/>
  <c r="Q182" i="1" s="1"/>
  <c r="P117" i="1"/>
  <c r="R117" i="1"/>
  <c r="C189" i="1"/>
  <c r="C133" i="1"/>
  <c r="B171" i="1"/>
  <c r="P139" i="1"/>
  <c r="Q139" i="1" s="1"/>
  <c r="T74" i="1"/>
  <c r="P74" i="1"/>
  <c r="R74" i="1"/>
  <c r="T45" i="1"/>
  <c r="P45" i="1"/>
  <c r="R45" i="1"/>
  <c r="B189" i="1"/>
  <c r="B133" i="1"/>
  <c r="B198" i="1" s="1"/>
  <c r="B168" i="1"/>
  <c r="C143" i="1"/>
  <c r="G62" i="1"/>
  <c r="I62" i="1"/>
  <c r="D192" i="1"/>
  <c r="R7" i="1"/>
  <c r="P7" i="1"/>
  <c r="T7" i="1"/>
  <c r="T13" i="1"/>
  <c r="T18" i="1"/>
  <c r="R34" i="1"/>
  <c r="P34" i="1"/>
  <c r="T34" i="1"/>
  <c r="R72" i="1"/>
  <c r="T72" i="1"/>
  <c r="P137" i="1"/>
  <c r="P72" i="1"/>
  <c r="P179" i="1"/>
  <c r="R114" i="1"/>
  <c r="T114" i="1"/>
  <c r="P114" i="1"/>
  <c r="P23" i="1"/>
  <c r="T23" i="1"/>
  <c r="R23" i="1"/>
  <c r="T40" i="1"/>
  <c r="P64" i="1"/>
  <c r="T64" i="1"/>
  <c r="R64" i="1"/>
  <c r="P172" i="1"/>
  <c r="Q172" i="1" s="1"/>
  <c r="P107" i="1"/>
  <c r="R107" i="1"/>
  <c r="T107" i="1"/>
  <c r="R272" i="1"/>
  <c r="P272" i="1"/>
  <c r="R249" i="1"/>
  <c r="T249" i="1"/>
  <c r="P249" i="1"/>
  <c r="P266" i="1"/>
  <c r="R266" i="1"/>
  <c r="T241" i="1"/>
  <c r="R241" i="1"/>
  <c r="P241" i="1"/>
  <c r="R279" i="1"/>
  <c r="P279" i="1"/>
  <c r="R301" i="1"/>
  <c r="P301" i="1"/>
  <c r="B180" i="1"/>
  <c r="F154" i="1"/>
  <c r="G154" i="1" s="1"/>
  <c r="J89" i="1"/>
  <c r="H89" i="1"/>
  <c r="F89" i="1"/>
  <c r="N192" i="1"/>
  <c r="S192" i="1" s="1"/>
  <c r="Q127" i="1"/>
  <c r="S127" i="1"/>
  <c r="N175" i="1"/>
  <c r="S175" i="1" s="1"/>
  <c r="Q110" i="1"/>
  <c r="S110" i="1"/>
  <c r="Q38" i="1"/>
  <c r="S38" i="1"/>
  <c r="S60" i="1"/>
  <c r="Q60" i="1"/>
  <c r="S11" i="1"/>
  <c r="Q11" i="1"/>
  <c r="S89" i="1"/>
  <c r="Q89" i="1"/>
  <c r="N154" i="1"/>
  <c r="N164" i="1"/>
  <c r="S164" i="1" s="1"/>
  <c r="Q99" i="1"/>
  <c r="S99" i="1"/>
  <c r="Q39" i="1"/>
  <c r="S39" i="1"/>
  <c r="S97" i="1"/>
  <c r="N162" i="1"/>
  <c r="S162" i="1" s="1"/>
  <c r="Q97" i="1"/>
  <c r="P97" i="1"/>
  <c r="R97" i="1"/>
  <c r="S18" i="1"/>
  <c r="Q18" i="1"/>
  <c r="R18" i="1"/>
  <c r="P18" i="1"/>
  <c r="N165" i="1"/>
  <c r="S165" i="1" s="1"/>
  <c r="S100" i="1"/>
  <c r="Q100" i="1"/>
  <c r="S264" i="1"/>
  <c r="Q264" i="1"/>
  <c r="S234" i="1"/>
  <c r="Q234" i="1"/>
  <c r="S256" i="1"/>
  <c r="Q256" i="1"/>
  <c r="S313" i="1"/>
  <c r="Q313" i="1"/>
  <c r="S315" i="1"/>
  <c r="Q315" i="1"/>
  <c r="S273" i="1"/>
  <c r="Q273" i="1"/>
  <c r="Q285" i="1"/>
  <c r="S285" i="1"/>
  <c r="S314" i="1"/>
  <c r="Q314" i="1"/>
  <c r="J250" i="1"/>
  <c r="H250" i="1"/>
  <c r="F250" i="1"/>
  <c r="J37" i="1"/>
  <c r="H37" i="1"/>
  <c r="F37" i="1"/>
  <c r="H30" i="1"/>
  <c r="F30" i="1"/>
  <c r="J30" i="1"/>
  <c r="F64" i="1"/>
  <c r="J64" i="1"/>
  <c r="H64" i="1"/>
  <c r="H94" i="1"/>
  <c r="F94" i="1"/>
  <c r="F159" i="1"/>
  <c r="G159" i="1" s="1"/>
  <c r="J94" i="1"/>
  <c r="E119" i="1"/>
  <c r="H38" i="1"/>
  <c r="F38" i="1"/>
  <c r="J38" i="1"/>
  <c r="J66" i="1"/>
  <c r="H66" i="1"/>
  <c r="F66" i="1"/>
  <c r="F196" i="1"/>
  <c r="F168" i="1"/>
  <c r="G168" i="1" s="1"/>
  <c r="F103" i="1"/>
  <c r="H103" i="1"/>
  <c r="J103" i="1"/>
  <c r="J29" i="1"/>
  <c r="H29" i="1"/>
  <c r="E54" i="1"/>
  <c r="F29" i="1"/>
  <c r="H279" i="1"/>
  <c r="F279" i="1"/>
  <c r="J44" i="1"/>
  <c r="H44" i="1"/>
  <c r="F44" i="1"/>
  <c r="J82" i="1"/>
  <c r="F82" i="1"/>
  <c r="H82" i="1"/>
  <c r="F147" i="1"/>
  <c r="G147" i="1" s="1"/>
  <c r="F190" i="1"/>
  <c r="J125" i="1"/>
  <c r="H125" i="1"/>
  <c r="F125" i="1"/>
  <c r="H268" i="1"/>
  <c r="F268" i="1"/>
  <c r="F219" i="1"/>
  <c r="H219" i="1"/>
  <c r="F285" i="1"/>
  <c r="H285" i="1"/>
  <c r="H320" i="1"/>
  <c r="F320" i="1"/>
  <c r="H280" i="1"/>
  <c r="F280" i="1"/>
  <c r="F303" i="1"/>
  <c r="H303" i="1"/>
  <c r="J244" i="1"/>
  <c r="H244" i="1"/>
  <c r="F244" i="1"/>
  <c r="F255" i="1"/>
  <c r="J255" i="1"/>
  <c r="H255" i="1"/>
  <c r="F299" i="1"/>
  <c r="H299" i="1"/>
  <c r="C183" i="1"/>
  <c r="C168" i="1"/>
  <c r="L181" i="1"/>
  <c r="P161" i="1"/>
  <c r="R96" i="1"/>
  <c r="P96" i="1"/>
  <c r="T96" i="1"/>
  <c r="L139" i="1"/>
  <c r="P194" i="1"/>
  <c r="Q194" i="1" s="1"/>
  <c r="T129" i="1"/>
  <c r="R129" i="1"/>
  <c r="P129" i="1"/>
  <c r="R42" i="1"/>
  <c r="T42" i="1"/>
  <c r="P42" i="1"/>
  <c r="R80" i="1"/>
  <c r="P145" i="1"/>
  <c r="T80" i="1"/>
  <c r="P80" i="1"/>
  <c r="P188" i="1"/>
  <c r="R123" i="1"/>
  <c r="O133" i="1"/>
  <c r="T123" i="1"/>
  <c r="P123" i="1"/>
  <c r="P35" i="1"/>
  <c r="T35" i="1"/>
  <c r="R35" i="1"/>
  <c r="P77" i="1"/>
  <c r="P142" i="1"/>
  <c r="Q142" i="1" s="1"/>
  <c r="R77" i="1"/>
  <c r="T77" i="1"/>
  <c r="P115" i="1"/>
  <c r="T115" i="1"/>
  <c r="P180" i="1"/>
  <c r="Q180" i="1" s="1"/>
  <c r="R115" i="1"/>
  <c r="T233" i="1"/>
  <c r="R233" i="1"/>
  <c r="P233" i="1"/>
  <c r="T237" i="1"/>
  <c r="P269" i="1"/>
  <c r="R269" i="1"/>
  <c r="R239" i="1"/>
  <c r="P239" i="1"/>
  <c r="T239" i="1"/>
  <c r="P240" i="1"/>
  <c r="T240" i="1"/>
  <c r="R240" i="1"/>
  <c r="P274" i="1"/>
  <c r="R274" i="1"/>
  <c r="R243" i="1"/>
  <c r="T243" i="1"/>
  <c r="P243" i="1"/>
  <c r="R283" i="1"/>
  <c r="P283" i="1"/>
  <c r="R295" i="1"/>
  <c r="P295" i="1"/>
  <c r="R310" i="1"/>
  <c r="P310" i="1"/>
  <c r="I269" i="1"/>
  <c r="G269" i="1"/>
  <c r="B163" i="1"/>
  <c r="N172" i="1"/>
  <c r="Q107" i="1"/>
  <c r="S107" i="1"/>
  <c r="N167" i="1"/>
  <c r="Q102" i="1"/>
  <c r="S102" i="1"/>
  <c r="N163" i="1"/>
  <c r="S163" i="1" s="1"/>
  <c r="Q98" i="1"/>
  <c r="S98" i="1"/>
  <c r="S53" i="1"/>
  <c r="Q53" i="1"/>
  <c r="N146" i="1"/>
  <c r="S146" i="1" s="1"/>
  <c r="S81" i="1"/>
  <c r="Q81" i="1"/>
  <c r="N195" i="1"/>
  <c r="S195" i="1" s="1"/>
  <c r="S130" i="1"/>
  <c r="Q130" i="1"/>
  <c r="Q111" i="1"/>
  <c r="N176" i="1"/>
  <c r="S176" i="1" s="1"/>
  <c r="S111" i="1"/>
  <c r="S9" i="1"/>
  <c r="Q9" i="1"/>
  <c r="N191" i="1"/>
  <c r="S191" i="1" s="1"/>
  <c r="S126" i="1"/>
  <c r="Q126" i="1"/>
  <c r="Q42" i="1"/>
  <c r="S42" i="1"/>
  <c r="S272" i="1"/>
  <c r="Q272" i="1"/>
  <c r="S32" i="1"/>
  <c r="Q32" i="1"/>
  <c r="S65" i="1"/>
  <c r="Q65" i="1"/>
  <c r="N173" i="1"/>
  <c r="S173" i="1" s="1"/>
  <c r="S108" i="1"/>
  <c r="Q108" i="1"/>
  <c r="S298" i="1"/>
  <c r="Q298" i="1"/>
  <c r="Q297" i="1"/>
  <c r="S297" i="1"/>
  <c r="Q258" i="1"/>
  <c r="S258" i="1"/>
  <c r="S242" i="1"/>
  <c r="Q242" i="1"/>
  <c r="S237" i="1"/>
  <c r="Q237" i="1"/>
  <c r="P237" i="1"/>
  <c r="R237" i="1"/>
  <c r="Q279" i="1"/>
  <c r="S279" i="1"/>
  <c r="Q287" i="1"/>
  <c r="S287" i="1"/>
  <c r="S318" i="1"/>
  <c r="Q318" i="1"/>
  <c r="S304" i="1"/>
  <c r="Q304" i="1"/>
  <c r="H102" i="1"/>
  <c r="F167" i="1"/>
  <c r="G167" i="1" s="1"/>
  <c r="F102" i="1"/>
  <c r="J102" i="1"/>
  <c r="J7" i="1"/>
  <c r="H7" i="1"/>
  <c r="F7" i="1"/>
  <c r="J10" i="1"/>
  <c r="H8" i="1"/>
  <c r="F8" i="1"/>
  <c r="J8" i="1"/>
  <c r="F95" i="1"/>
  <c r="F160" i="1"/>
  <c r="G160" i="1" s="1"/>
  <c r="J95" i="1"/>
  <c r="H95" i="1"/>
  <c r="F174" i="1"/>
  <c r="G174" i="1" s="1"/>
  <c r="J109" i="1"/>
  <c r="H109" i="1"/>
  <c r="F109" i="1"/>
  <c r="J62" i="1"/>
  <c r="H62" i="1"/>
  <c r="F62" i="1"/>
  <c r="F9" i="1"/>
  <c r="J9" i="1"/>
  <c r="H9" i="1"/>
  <c r="F124" i="1"/>
  <c r="H124" i="1"/>
  <c r="J124" i="1"/>
  <c r="F189" i="1"/>
  <c r="G189" i="1" s="1"/>
  <c r="F51" i="1"/>
  <c r="J51" i="1"/>
  <c r="H51" i="1"/>
  <c r="H272" i="1"/>
  <c r="F272" i="1"/>
  <c r="J14" i="1"/>
  <c r="F14" i="1"/>
  <c r="H14" i="1"/>
  <c r="F144" i="1"/>
  <c r="G144" i="1" s="1"/>
  <c r="J52" i="1"/>
  <c r="F52" i="1"/>
  <c r="H52" i="1"/>
  <c r="J96" i="1"/>
  <c r="F96" i="1"/>
  <c r="H96" i="1"/>
  <c r="F161" i="1"/>
  <c r="G161" i="1" s="1"/>
  <c r="J249" i="1"/>
  <c r="H249" i="1"/>
  <c r="F249" i="1"/>
  <c r="H313" i="1"/>
  <c r="F313" i="1"/>
  <c r="F221" i="1"/>
  <c r="H221" i="1"/>
  <c r="H226" i="1"/>
  <c r="F226" i="1"/>
  <c r="F236" i="1"/>
  <c r="J236" i="1"/>
  <c r="H236" i="1"/>
  <c r="H284" i="1"/>
  <c r="F284" i="1"/>
  <c r="J253" i="1"/>
  <c r="H253" i="1"/>
  <c r="F253" i="1"/>
  <c r="H304" i="1"/>
  <c r="F304" i="1"/>
  <c r="F301" i="1"/>
  <c r="H301" i="1"/>
  <c r="D27" i="1"/>
  <c r="P181" i="1"/>
  <c r="P116" i="1"/>
  <c r="T116" i="1"/>
  <c r="R116" i="1"/>
  <c r="T101" i="1"/>
  <c r="P166" i="1"/>
  <c r="R101" i="1"/>
  <c r="P101" i="1"/>
  <c r="P44" i="1"/>
  <c r="T44" i="1"/>
  <c r="R44" i="1"/>
  <c r="T238" i="1"/>
  <c r="R238" i="1"/>
  <c r="P238" i="1"/>
  <c r="C180" i="1"/>
  <c r="L159" i="1"/>
  <c r="L119" i="1"/>
  <c r="L184" i="1" s="1"/>
  <c r="C138" i="1"/>
  <c r="G53" i="1"/>
  <c r="I53" i="1"/>
  <c r="I38" i="1"/>
  <c r="G38" i="1"/>
  <c r="I9" i="1"/>
  <c r="G9" i="1"/>
  <c r="P10" i="1"/>
  <c r="T10" i="1"/>
  <c r="R10" i="1"/>
  <c r="R46" i="1"/>
  <c r="T46" i="1"/>
  <c r="P46" i="1"/>
  <c r="P159" i="1"/>
  <c r="Q159" i="1" s="1"/>
  <c r="R94" i="1"/>
  <c r="O119" i="1"/>
  <c r="P94" i="1"/>
  <c r="T94" i="1"/>
  <c r="P192" i="1"/>
  <c r="Q192" i="1" s="1"/>
  <c r="R127" i="1"/>
  <c r="P127" i="1"/>
  <c r="T127" i="1"/>
  <c r="P39" i="1"/>
  <c r="R39" i="1"/>
  <c r="T39" i="1"/>
  <c r="P81" i="1"/>
  <c r="P146" i="1"/>
  <c r="R81" i="1"/>
  <c r="T81" i="1"/>
  <c r="P124" i="1"/>
  <c r="T124" i="1"/>
  <c r="P189" i="1"/>
  <c r="R124" i="1"/>
  <c r="R280" i="1"/>
  <c r="P280" i="1"/>
  <c r="R305" i="1"/>
  <c r="P305" i="1"/>
  <c r="R263" i="1"/>
  <c r="P263" i="1"/>
  <c r="P255" i="1"/>
  <c r="R255" i="1"/>
  <c r="T255" i="1"/>
  <c r="P304" i="1"/>
  <c r="R304" i="1"/>
  <c r="P244" i="1"/>
  <c r="T244" i="1"/>
  <c r="R244" i="1"/>
  <c r="R285" i="1"/>
  <c r="P285" i="1"/>
  <c r="R296" i="1"/>
  <c r="P296" i="1"/>
  <c r="P314" i="1"/>
  <c r="R314" i="1"/>
  <c r="T53" i="1"/>
  <c r="R53" i="1"/>
  <c r="P53" i="1"/>
  <c r="F176" i="1"/>
  <c r="G176" i="1" s="1"/>
  <c r="F111" i="1"/>
  <c r="H111" i="1"/>
  <c r="J111" i="1"/>
  <c r="Q23" i="1"/>
  <c r="S23" i="1"/>
  <c r="N168" i="1"/>
  <c r="S168" i="1" s="1"/>
  <c r="S103" i="1"/>
  <c r="Q103" i="1"/>
  <c r="S101" i="1"/>
  <c r="Q101" i="1"/>
  <c r="N166" i="1"/>
  <c r="S166" i="1" s="1"/>
  <c r="S15" i="1"/>
  <c r="Q15" i="1"/>
  <c r="Q59" i="1"/>
  <c r="S59" i="1"/>
  <c r="S47" i="1"/>
  <c r="Q47" i="1"/>
  <c r="N193" i="1"/>
  <c r="S193" i="1" s="1"/>
  <c r="S128" i="1"/>
  <c r="Q128" i="1"/>
  <c r="S36" i="1"/>
  <c r="Q36" i="1"/>
  <c r="N139" i="1"/>
  <c r="S139" i="1" s="1"/>
  <c r="S74" i="1"/>
  <c r="Q74" i="1"/>
  <c r="N177" i="1"/>
  <c r="S177" i="1" s="1"/>
  <c r="S112" i="1"/>
  <c r="Q112" i="1"/>
  <c r="R112" i="1"/>
  <c r="P112" i="1"/>
  <c r="Q239" i="1"/>
  <c r="S239" i="1"/>
  <c r="S302" i="1"/>
  <c r="Q302" i="1"/>
  <c r="Q299" i="1"/>
  <c r="S299" i="1"/>
  <c r="S243" i="1"/>
  <c r="Q243" i="1"/>
  <c r="Q280" i="1"/>
  <c r="S280" i="1"/>
  <c r="Q288" i="1"/>
  <c r="S288" i="1"/>
  <c r="S320" i="1"/>
  <c r="Q320" i="1"/>
  <c r="Q305" i="1"/>
  <c r="S305" i="1"/>
  <c r="F172" i="1"/>
  <c r="G172" i="1" s="1"/>
  <c r="F107" i="1"/>
  <c r="J107" i="1"/>
  <c r="H107" i="1"/>
  <c r="J11" i="1"/>
  <c r="F11" i="1"/>
  <c r="H11" i="1"/>
  <c r="F12" i="1"/>
  <c r="J12" i="1"/>
  <c r="H12" i="1"/>
  <c r="F170" i="1"/>
  <c r="G170" i="1" s="1"/>
  <c r="J105" i="1"/>
  <c r="H105" i="1"/>
  <c r="F105" i="1"/>
  <c r="F138" i="1"/>
  <c r="F73" i="1"/>
  <c r="H73" i="1"/>
  <c r="J73" i="1"/>
  <c r="F31" i="1"/>
  <c r="H31" i="1"/>
  <c r="J31" i="1"/>
  <c r="J130" i="1"/>
  <c r="F195" i="1"/>
  <c r="H130" i="1"/>
  <c r="F130" i="1"/>
  <c r="F60" i="1"/>
  <c r="J60" i="1"/>
  <c r="H60" i="1"/>
  <c r="J18" i="1"/>
  <c r="H18" i="1"/>
  <c r="F18" i="1"/>
  <c r="F165" i="1"/>
  <c r="J100" i="1"/>
  <c r="H100" i="1"/>
  <c r="F100" i="1"/>
  <c r="H287" i="1"/>
  <c r="F287" i="1"/>
  <c r="F223" i="1"/>
  <c r="H223" i="1"/>
  <c r="F222" i="1"/>
  <c r="H222" i="1"/>
  <c r="H227" i="1"/>
  <c r="F227" i="1"/>
  <c r="F240" i="1"/>
  <c r="J240" i="1"/>
  <c r="H240" i="1"/>
  <c r="H286" i="1"/>
  <c r="F286" i="1"/>
  <c r="J233" i="1"/>
  <c r="H233" i="1"/>
  <c r="F233" i="1"/>
  <c r="J254" i="1"/>
  <c r="H254" i="1"/>
  <c r="F254" i="1"/>
  <c r="H312" i="1"/>
  <c r="F312" i="1"/>
  <c r="H294" i="1"/>
  <c r="F294" i="1"/>
  <c r="H302" i="1"/>
  <c r="F302" i="1"/>
  <c r="B196" i="1"/>
  <c r="L179" i="1"/>
  <c r="L164" i="1"/>
  <c r="T29" i="1"/>
  <c r="O54" i="1"/>
  <c r="R29" i="1"/>
  <c r="P29" i="1"/>
  <c r="T113" i="1"/>
  <c r="P178" i="1"/>
  <c r="R113" i="1"/>
  <c r="P113" i="1"/>
  <c r="M154" i="1"/>
  <c r="R12" i="1"/>
  <c r="T12" i="1"/>
  <c r="P12" i="1"/>
  <c r="R50" i="1"/>
  <c r="P50" i="1"/>
  <c r="T50" i="1"/>
  <c r="P163" i="1"/>
  <c r="R98" i="1"/>
  <c r="T98" i="1"/>
  <c r="P98" i="1"/>
  <c r="P196" i="1"/>
  <c r="Q196" i="1" s="1"/>
  <c r="R131" i="1"/>
  <c r="P131" i="1"/>
  <c r="T131" i="1"/>
  <c r="P43" i="1"/>
  <c r="T43" i="1"/>
  <c r="R43" i="1"/>
  <c r="P128" i="1"/>
  <c r="P193" i="1"/>
  <c r="R128" i="1"/>
  <c r="T128" i="1"/>
  <c r="R284" i="1"/>
  <c r="P284" i="1"/>
  <c r="R267" i="1"/>
  <c r="P267" i="1"/>
  <c r="T256" i="1"/>
  <c r="P256" i="1"/>
  <c r="R256" i="1"/>
  <c r="R312" i="1"/>
  <c r="P312" i="1"/>
  <c r="T251" i="1"/>
  <c r="R251" i="1"/>
  <c r="P251" i="1"/>
  <c r="R287" i="1"/>
  <c r="P287" i="1"/>
  <c r="R297" i="1"/>
  <c r="P297" i="1"/>
  <c r="P316" i="1"/>
  <c r="R316" i="1"/>
  <c r="N140" i="1"/>
  <c r="S140" i="1" s="1"/>
  <c r="S75" i="1"/>
  <c r="Q75" i="1"/>
  <c r="Q50" i="1"/>
  <c r="S50" i="1"/>
  <c r="S113" i="1"/>
  <c r="Q113" i="1"/>
  <c r="N178" i="1"/>
  <c r="S178" i="1" s="1"/>
  <c r="Q8" i="1"/>
  <c r="S8" i="1"/>
  <c r="N183" i="1"/>
  <c r="S183" i="1" s="1"/>
  <c r="Q118" i="1"/>
  <c r="S118" i="1"/>
  <c r="Q67" i="1"/>
  <c r="S67" i="1"/>
  <c r="S64" i="1"/>
  <c r="Q64" i="1"/>
  <c r="S12" i="1"/>
  <c r="Q12" i="1"/>
  <c r="S66" i="1"/>
  <c r="Q66" i="1"/>
  <c r="R66" i="1"/>
  <c r="P66" i="1"/>
  <c r="N197" i="1"/>
  <c r="S197" i="1" s="1"/>
  <c r="S132" i="1"/>
  <c r="Q132" i="1"/>
  <c r="S40" i="1"/>
  <c r="Q40" i="1"/>
  <c r="P40" i="1"/>
  <c r="R40" i="1"/>
  <c r="S78" i="1"/>
  <c r="Q78" i="1"/>
  <c r="N143" i="1"/>
  <c r="S143" i="1" s="1"/>
  <c r="N181" i="1"/>
  <c r="S181" i="1" s="1"/>
  <c r="S116" i="1"/>
  <c r="Q116" i="1"/>
  <c r="S263" i="1"/>
  <c r="Q263" i="1"/>
  <c r="S268" i="1"/>
  <c r="Q268" i="1"/>
  <c r="Q301" i="1"/>
  <c r="S301" i="1"/>
  <c r="S266" i="1"/>
  <c r="Q266" i="1"/>
  <c r="S244" i="1"/>
  <c r="Q244" i="1"/>
  <c r="Q249" i="1"/>
  <c r="S249" i="1"/>
  <c r="Q281" i="1"/>
  <c r="S281" i="1"/>
  <c r="Q289" i="1"/>
  <c r="S289" i="1"/>
  <c r="S241" i="1"/>
  <c r="Q241" i="1"/>
  <c r="F182" i="1"/>
  <c r="J117" i="1"/>
  <c r="H117" i="1"/>
  <c r="F117" i="1"/>
  <c r="F47" i="1"/>
  <c r="J47" i="1"/>
  <c r="H47" i="1"/>
  <c r="F23" i="1"/>
  <c r="J23" i="1"/>
  <c r="H23" i="1"/>
  <c r="J39" i="1"/>
  <c r="J49" i="1"/>
  <c r="J34" i="1"/>
  <c r="F192" i="1"/>
  <c r="G192" i="1" s="1"/>
  <c r="H127" i="1"/>
  <c r="F127" i="1"/>
  <c r="J127" i="1"/>
  <c r="H114" i="1"/>
  <c r="F114" i="1"/>
  <c r="F179" i="1"/>
  <c r="G179" i="1" s="1"/>
  <c r="J114" i="1"/>
  <c r="F148" i="1"/>
  <c r="G148" i="1" s="1"/>
  <c r="J83" i="1"/>
  <c r="H83" i="1"/>
  <c r="F83" i="1"/>
  <c r="J41" i="1"/>
  <c r="H41" i="1"/>
  <c r="F41" i="1"/>
  <c r="F317" i="1"/>
  <c r="H317" i="1"/>
  <c r="H76" i="1"/>
  <c r="F76" i="1"/>
  <c r="J76" i="1"/>
  <c r="F141" i="1"/>
  <c r="G141" i="1" s="1"/>
  <c r="F128" i="1"/>
  <c r="F193" i="1"/>
  <c r="G193" i="1" s="1"/>
  <c r="J128" i="1"/>
  <c r="H128" i="1"/>
  <c r="J24" i="1"/>
  <c r="F24" i="1"/>
  <c r="H24" i="1"/>
  <c r="J61" i="1"/>
  <c r="F61" i="1"/>
  <c r="H61" i="1"/>
  <c r="F169" i="1"/>
  <c r="G169" i="1" s="1"/>
  <c r="J104" i="1"/>
  <c r="F104" i="1"/>
  <c r="H104" i="1"/>
  <c r="H224" i="1"/>
  <c r="F224" i="1"/>
  <c r="J238" i="1"/>
  <c r="H238" i="1"/>
  <c r="F238" i="1"/>
  <c r="H225" i="1"/>
  <c r="F225" i="1"/>
  <c r="H228" i="1"/>
  <c r="F228" i="1"/>
  <c r="F263" i="1"/>
  <c r="H263" i="1"/>
  <c r="H288" i="1"/>
  <c r="F288" i="1"/>
  <c r="J237" i="1"/>
  <c r="H237" i="1"/>
  <c r="F237" i="1"/>
  <c r="F295" i="1"/>
  <c r="H295" i="1"/>
  <c r="T14" i="1"/>
  <c r="R14" i="1"/>
  <c r="P14" i="1"/>
  <c r="I130" i="1"/>
  <c r="D195" i="1"/>
  <c r="I195" i="1" s="1"/>
  <c r="G130" i="1"/>
  <c r="D178" i="1"/>
  <c r="I178" i="1" s="1"/>
  <c r="I113" i="1"/>
  <c r="G113" i="1"/>
  <c r="D163" i="1"/>
  <c r="I163" i="1" s="1"/>
  <c r="I98" i="1"/>
  <c r="G98" i="1"/>
  <c r="T36" i="1"/>
  <c r="R36" i="1"/>
  <c r="P36" i="1"/>
  <c r="L176" i="1"/>
  <c r="C153" i="1"/>
  <c r="C197" i="1"/>
  <c r="G67" i="1"/>
  <c r="I67" i="1"/>
  <c r="R16" i="1"/>
  <c r="T16" i="1"/>
  <c r="P16" i="1"/>
  <c r="R59" i="1"/>
  <c r="P59" i="1"/>
  <c r="T59" i="1"/>
  <c r="P167" i="1"/>
  <c r="Q167" i="1" s="1"/>
  <c r="R102" i="1"/>
  <c r="P102" i="1"/>
  <c r="T102" i="1"/>
  <c r="R282" i="1"/>
  <c r="P282" i="1"/>
  <c r="P47" i="1"/>
  <c r="T47" i="1"/>
  <c r="R47" i="1"/>
  <c r="P177" i="1"/>
  <c r="Q177" i="1" s="1"/>
  <c r="P160" i="1"/>
  <c r="Q160" i="1" s="1"/>
  <c r="P95" i="1"/>
  <c r="T95" i="1"/>
  <c r="R95" i="1"/>
  <c r="P197" i="1"/>
  <c r="Q197" i="1" s="1"/>
  <c r="P132" i="1"/>
  <c r="R132" i="1"/>
  <c r="T132" i="1"/>
  <c r="R288" i="1"/>
  <c r="P288" i="1"/>
  <c r="R271" i="1"/>
  <c r="P271" i="1"/>
  <c r="R257" i="1"/>
  <c r="P257" i="1"/>
  <c r="T257" i="1"/>
  <c r="R313" i="1"/>
  <c r="P313" i="1"/>
  <c r="T252" i="1"/>
  <c r="R252" i="1"/>
  <c r="P252" i="1"/>
  <c r="R289" i="1"/>
  <c r="P289" i="1"/>
  <c r="P298" i="1"/>
  <c r="R298" i="1"/>
  <c r="R318" i="1"/>
  <c r="P318" i="1"/>
  <c r="N188" i="1"/>
  <c r="S188" i="1" s="1"/>
  <c r="Q123" i="1"/>
  <c r="N133" i="1"/>
  <c r="S123" i="1"/>
  <c r="S35" i="1"/>
  <c r="Q35" i="1"/>
  <c r="Q80" i="1"/>
  <c r="S80" i="1"/>
  <c r="N145" i="1"/>
  <c r="S145" i="1" s="1"/>
  <c r="N189" i="1"/>
  <c r="S189" i="1" s="1"/>
  <c r="S124" i="1"/>
  <c r="Q124" i="1"/>
  <c r="S29" i="1"/>
  <c r="Q29" i="1"/>
  <c r="N54" i="1"/>
  <c r="S49" i="1"/>
  <c r="Q49" i="1"/>
  <c r="S105" i="1"/>
  <c r="N170" i="1"/>
  <c r="S170" i="1" s="1"/>
  <c r="Q105" i="1"/>
  <c r="S37" i="1"/>
  <c r="Q37" i="1"/>
  <c r="N138" i="1"/>
  <c r="S138" i="1" s="1"/>
  <c r="S73" i="1"/>
  <c r="Q73" i="1"/>
  <c r="Q72" i="1"/>
  <c r="N137" i="1"/>
  <c r="S137" i="1" s="1"/>
  <c r="S72" i="1"/>
  <c r="S267" i="1"/>
  <c r="Q267" i="1"/>
  <c r="S44" i="1"/>
  <c r="Q44" i="1"/>
  <c r="N147" i="1"/>
  <c r="S147" i="1" s="1"/>
  <c r="S82" i="1"/>
  <c r="Q82" i="1"/>
  <c r="N190" i="1"/>
  <c r="S190" i="1" s="1"/>
  <c r="S125" i="1"/>
  <c r="Q125" i="1"/>
  <c r="S271" i="1"/>
  <c r="Q271" i="1"/>
  <c r="S270" i="1"/>
  <c r="Q270" i="1"/>
  <c r="Q252" i="1"/>
  <c r="S252" i="1"/>
  <c r="Q250" i="1"/>
  <c r="S250" i="1"/>
  <c r="Q282" i="1"/>
  <c r="S282" i="1"/>
  <c r="Q311" i="1"/>
  <c r="S311" i="1"/>
  <c r="Q251" i="1"/>
  <c r="S251" i="1"/>
  <c r="F188" i="1"/>
  <c r="E133" i="1"/>
  <c r="H123" i="1"/>
  <c r="F123" i="1"/>
  <c r="J123" i="1"/>
  <c r="J131" i="1"/>
  <c r="F137" i="1"/>
  <c r="G137" i="1" s="1"/>
  <c r="H72" i="1"/>
  <c r="F72" i="1"/>
  <c r="J72" i="1"/>
  <c r="J79" i="1"/>
  <c r="J33" i="1"/>
  <c r="H33" i="1"/>
  <c r="F33" i="1"/>
  <c r="J234" i="1"/>
  <c r="H234" i="1"/>
  <c r="F234" i="1"/>
  <c r="J126" i="1"/>
  <c r="H126" i="1"/>
  <c r="F191" i="1"/>
  <c r="G191" i="1" s="1"/>
  <c r="F126" i="1"/>
  <c r="H110" i="1"/>
  <c r="F110" i="1"/>
  <c r="J110" i="1"/>
  <c r="F175" i="1"/>
  <c r="G175" i="1" s="1"/>
  <c r="H67" i="1"/>
  <c r="F67" i="1"/>
  <c r="J67" i="1"/>
  <c r="J15" i="1"/>
  <c r="H15" i="1"/>
  <c r="F15" i="1"/>
  <c r="F146" i="1"/>
  <c r="G146" i="1" s="1"/>
  <c r="F81" i="1"/>
  <c r="J81" i="1"/>
  <c r="H81" i="1"/>
  <c r="F197" i="1"/>
  <c r="G197" i="1" s="1"/>
  <c r="F132" i="1"/>
  <c r="H132" i="1"/>
  <c r="J132" i="1"/>
  <c r="J32" i="1"/>
  <c r="H32" i="1"/>
  <c r="F32" i="1"/>
  <c r="J65" i="1"/>
  <c r="F65" i="1"/>
  <c r="H65" i="1"/>
  <c r="J108" i="1"/>
  <c r="F108" i="1"/>
  <c r="F173" i="1"/>
  <c r="G173" i="1" s="1"/>
  <c r="H108" i="1"/>
  <c r="H235" i="1"/>
  <c r="F235" i="1"/>
  <c r="J235" i="1"/>
  <c r="H265" i="1"/>
  <c r="F265" i="1"/>
  <c r="H239" i="1"/>
  <c r="F239" i="1"/>
  <c r="J239" i="1"/>
  <c r="F267" i="1"/>
  <c r="H267" i="1"/>
  <c r="F256" i="1"/>
  <c r="J256" i="1"/>
  <c r="H256" i="1"/>
  <c r="J241" i="1"/>
  <c r="F241" i="1"/>
  <c r="H241" i="1"/>
  <c r="H266" i="1"/>
  <c r="F266" i="1"/>
  <c r="F319" i="1"/>
  <c r="H319" i="1"/>
  <c r="H296" i="1"/>
  <c r="F296" i="1"/>
  <c r="P262" i="1"/>
  <c r="R262" i="1"/>
  <c r="G217" i="1"/>
  <c r="I217" i="1"/>
  <c r="T369" i="1"/>
  <c r="P369" i="1"/>
  <c r="R369" i="1"/>
  <c r="H325" i="1"/>
  <c r="J325" i="1"/>
  <c r="F325" i="1"/>
  <c r="T50" i="2"/>
  <c r="R50" i="2"/>
  <c r="P50" i="2"/>
  <c r="I354" i="1"/>
  <c r="G354" i="1"/>
  <c r="I71" i="1"/>
  <c r="G71" i="1"/>
  <c r="R201" i="1"/>
  <c r="P201" i="1"/>
  <c r="T340" i="1"/>
  <c r="R340" i="1"/>
  <c r="P340" i="1"/>
  <c r="T56" i="2"/>
  <c r="R56" i="2"/>
  <c r="P56" i="2"/>
  <c r="J62" i="2"/>
  <c r="H62" i="2"/>
  <c r="F62" i="2"/>
  <c r="I309" i="1"/>
  <c r="G309" i="1"/>
  <c r="G278" i="1"/>
  <c r="I278" i="1"/>
  <c r="F217" i="1"/>
  <c r="H217" i="1"/>
  <c r="F232" i="1"/>
  <c r="H232" i="1"/>
  <c r="J232" i="1"/>
  <c r="I22" i="1"/>
  <c r="T248" i="1"/>
  <c r="P248" i="1"/>
  <c r="R248" i="1"/>
  <c r="R354" i="1"/>
  <c r="T354" i="1"/>
  <c r="P354" i="1"/>
  <c r="Q278" i="1"/>
  <c r="S278" i="1"/>
  <c r="I137" i="1"/>
  <c r="G87" i="1"/>
  <c r="I87" i="1"/>
  <c r="I248" i="1"/>
  <c r="G248" i="1"/>
  <c r="I50" i="2"/>
  <c r="Q100" i="2"/>
  <c r="Q62" i="2"/>
  <c r="Q56" i="2"/>
  <c r="Q50" i="2"/>
  <c r="Q12" i="2"/>
  <c r="G232" i="1"/>
  <c r="I232" i="1"/>
  <c r="R22" i="1"/>
  <c r="P22" i="1"/>
  <c r="T22" i="1"/>
  <c r="H22" i="1"/>
  <c r="F22" i="1"/>
  <c r="J22" i="1"/>
  <c r="H278" i="1"/>
  <c r="F278" i="1"/>
  <c r="I262" i="1"/>
  <c r="G262" i="1"/>
  <c r="I56" i="2"/>
  <c r="F50" i="2"/>
  <c r="J50" i="2"/>
  <c r="H50" i="2"/>
  <c r="S100" i="2"/>
  <c r="S62" i="2"/>
  <c r="S56" i="2"/>
  <c r="S50" i="2"/>
  <c r="S12" i="2"/>
  <c r="I293" i="1"/>
  <c r="G293" i="1"/>
  <c r="I122" i="1"/>
  <c r="G122" i="1"/>
  <c r="S87" i="1"/>
  <c r="Q87" i="1"/>
  <c r="S309" i="1"/>
  <c r="Q309" i="1"/>
  <c r="G22" i="1"/>
  <c r="I100" i="2"/>
  <c r="J56" i="2"/>
  <c r="H56" i="2"/>
  <c r="F56" i="2"/>
  <c r="R62" i="2"/>
  <c r="P62" i="2"/>
  <c r="T62" i="2"/>
  <c r="H100" i="2"/>
  <c r="F100" i="2"/>
  <c r="J100" i="2"/>
  <c r="G57" i="1"/>
  <c r="I57" i="1"/>
  <c r="I325" i="1"/>
  <c r="G325" i="1"/>
  <c r="G340" i="1"/>
  <c r="I340" i="1"/>
  <c r="Q136" i="1"/>
  <c r="T122" i="1"/>
  <c r="R122" i="1"/>
  <c r="P122" i="1"/>
  <c r="S217" i="1"/>
  <c r="Q217" i="1"/>
  <c r="J71" i="1"/>
  <c r="H71" i="1"/>
  <c r="F71" i="1"/>
  <c r="I369" i="1"/>
  <c r="G369" i="1"/>
  <c r="T57" i="1"/>
  <c r="R57" i="1"/>
  <c r="P57" i="1"/>
  <c r="P100" i="2"/>
  <c r="T100" i="2"/>
  <c r="R100" i="2"/>
  <c r="G201" i="1"/>
  <c r="I201" i="1"/>
  <c r="Q340" i="1"/>
  <c r="S340" i="1"/>
  <c r="H201" i="1"/>
  <c r="F201" i="1"/>
  <c r="R325" i="1"/>
  <c r="T325" i="1"/>
  <c r="P325" i="1"/>
  <c r="P232" i="1"/>
  <c r="T232" i="1"/>
  <c r="R232" i="1"/>
  <c r="R293" i="1"/>
  <c r="P293" i="1"/>
  <c r="S57" i="1"/>
  <c r="Q57" i="1"/>
  <c r="Q293" i="1"/>
  <c r="S293" i="1"/>
  <c r="Q325" i="1"/>
  <c r="S325" i="1"/>
  <c r="G136" i="1"/>
  <c r="J122" i="1"/>
  <c r="H122" i="1"/>
  <c r="F122" i="1"/>
  <c r="H309" i="1"/>
  <c r="F309" i="1"/>
  <c r="R278" i="1"/>
  <c r="P278" i="1"/>
  <c r="Q201" i="1"/>
  <c r="S201" i="1"/>
  <c r="F340" i="1"/>
  <c r="J340" i="1"/>
  <c r="H340" i="1"/>
  <c r="F293" i="1"/>
  <c r="H293" i="1"/>
  <c r="S71" i="1"/>
  <c r="Q71" i="1"/>
  <c r="S152" i="1"/>
  <c r="S262" i="1"/>
  <c r="Q262" i="1"/>
  <c r="S248" i="1"/>
  <c r="Q248" i="1"/>
  <c r="F87" i="1"/>
  <c r="J87" i="1"/>
  <c r="H87" i="1"/>
  <c r="J248" i="1"/>
  <c r="H248" i="1"/>
  <c r="F248" i="1"/>
  <c r="J57" i="1"/>
  <c r="H57" i="1"/>
  <c r="F57" i="1"/>
  <c r="I167" i="1"/>
  <c r="I145" i="1"/>
  <c r="T71" i="1"/>
  <c r="R71" i="1"/>
  <c r="P71" i="1"/>
  <c r="P87" i="1"/>
  <c r="R87" i="1"/>
  <c r="T87" i="1"/>
  <c r="R309" i="1"/>
  <c r="P309" i="1"/>
  <c r="Q22" i="1"/>
  <c r="S22" i="1"/>
  <c r="S354" i="1"/>
  <c r="Q354" i="1"/>
  <c r="H262" i="1"/>
  <c r="F262" i="1"/>
  <c r="J354" i="1"/>
  <c r="H354" i="1"/>
  <c r="F354" i="1"/>
  <c r="F369" i="1"/>
  <c r="J369" i="1"/>
  <c r="H369" i="1"/>
  <c r="P217" i="1"/>
  <c r="R217" i="1"/>
  <c r="S122" i="1"/>
  <c r="Q122" i="1"/>
  <c r="S187" i="1"/>
  <c r="S232" i="1"/>
  <c r="Q232" i="1"/>
  <c r="S369" i="1"/>
  <c r="Q369" i="1"/>
  <c r="S371" i="1" l="1"/>
  <c r="Q371" i="1"/>
  <c r="T327" i="1"/>
  <c r="R327" i="1"/>
  <c r="P327" i="1"/>
  <c r="T348" i="1"/>
  <c r="P348" i="1"/>
  <c r="R348" i="1"/>
  <c r="R86" i="2"/>
  <c r="P86" i="2"/>
  <c r="T86" i="2"/>
  <c r="S379" i="1"/>
  <c r="Q379" i="1"/>
  <c r="S345" i="1"/>
  <c r="Q345" i="1"/>
  <c r="P330" i="1"/>
  <c r="T330" i="1"/>
  <c r="R330" i="1"/>
  <c r="G372" i="1"/>
  <c r="I372" i="1"/>
  <c r="G346" i="1"/>
  <c r="I346" i="1"/>
  <c r="T69" i="2"/>
  <c r="R69" i="2"/>
  <c r="P69" i="2"/>
  <c r="P82" i="2"/>
  <c r="T82" i="2"/>
  <c r="R82" i="2"/>
  <c r="H65" i="2"/>
  <c r="F65" i="2"/>
  <c r="J65" i="2"/>
  <c r="I365" i="1"/>
  <c r="G365" i="1"/>
  <c r="Q87" i="2"/>
  <c r="S87" i="2"/>
  <c r="S364" i="1"/>
  <c r="Q364" i="1"/>
  <c r="G326" i="1"/>
  <c r="I326" i="1"/>
  <c r="G359" i="1"/>
  <c r="I359" i="1"/>
  <c r="F364" i="1"/>
  <c r="J364" i="1"/>
  <c r="H364" i="1"/>
  <c r="I335" i="1"/>
  <c r="G335" i="1"/>
  <c r="P28" i="1"/>
  <c r="T28" i="1"/>
  <c r="R28" i="1"/>
  <c r="F330" i="1"/>
  <c r="H330" i="1"/>
  <c r="J330" i="1"/>
  <c r="Q376" i="1"/>
  <c r="S376" i="1"/>
  <c r="S349" i="1"/>
  <c r="Q349" i="1"/>
  <c r="T77" i="2"/>
  <c r="P77" i="2"/>
  <c r="R77" i="2"/>
  <c r="P363" i="1"/>
  <c r="T363" i="1"/>
  <c r="R363" i="1"/>
  <c r="Q102" i="2"/>
  <c r="S102" i="2"/>
  <c r="H79" i="2"/>
  <c r="J79" i="2"/>
  <c r="F79" i="2"/>
  <c r="F351" i="1"/>
  <c r="J351" i="1"/>
  <c r="H351" i="1"/>
  <c r="S366" i="1"/>
  <c r="Q366" i="1"/>
  <c r="G213" i="1"/>
  <c r="I213" i="1"/>
  <c r="R94" i="2"/>
  <c r="P94" i="2"/>
  <c r="T94" i="2"/>
  <c r="T347" i="1"/>
  <c r="R347" i="1"/>
  <c r="P347" i="1"/>
  <c r="G373" i="1"/>
  <c r="I373" i="1"/>
  <c r="T84" i="2"/>
  <c r="R84" i="2"/>
  <c r="P84" i="2"/>
  <c r="S89" i="2"/>
  <c r="Q89" i="2"/>
  <c r="G207" i="1"/>
  <c r="I207" i="1"/>
  <c r="T336" i="1"/>
  <c r="R336" i="1"/>
  <c r="P336" i="1"/>
  <c r="F68" i="2"/>
  <c r="H68" i="2"/>
  <c r="J68" i="2"/>
  <c r="P68" i="2"/>
  <c r="R68" i="2"/>
  <c r="T68" i="2"/>
  <c r="S57" i="2"/>
  <c r="Q57" i="2"/>
  <c r="F373" i="1"/>
  <c r="H373" i="1"/>
  <c r="J373" i="1"/>
  <c r="S330" i="1"/>
  <c r="Q330" i="1"/>
  <c r="P342" i="1"/>
  <c r="T342" i="1"/>
  <c r="R342" i="1"/>
  <c r="H202" i="1"/>
  <c r="F202" i="1"/>
  <c r="I370" i="1"/>
  <c r="G370" i="1"/>
  <c r="I341" i="1"/>
  <c r="G341" i="1"/>
  <c r="P63" i="2"/>
  <c r="T63" i="2"/>
  <c r="R63" i="2"/>
  <c r="T92" i="2"/>
  <c r="R92" i="2"/>
  <c r="P92" i="2"/>
  <c r="Q67" i="2"/>
  <c r="N97" i="2"/>
  <c r="S67" i="2"/>
  <c r="R371" i="1"/>
  <c r="P371" i="1"/>
  <c r="T371" i="1"/>
  <c r="S344" i="1"/>
  <c r="Q344" i="1"/>
  <c r="H210" i="1"/>
  <c r="F210" i="1"/>
  <c r="G336" i="1"/>
  <c r="I336" i="1"/>
  <c r="G380" i="1"/>
  <c r="I380" i="1"/>
  <c r="L158" i="1"/>
  <c r="S335" i="1"/>
  <c r="Q335" i="1"/>
  <c r="I101" i="2"/>
  <c r="G101" i="2"/>
  <c r="Q355" i="1"/>
  <c r="S355" i="1"/>
  <c r="Q329" i="1"/>
  <c r="S329" i="1"/>
  <c r="H208" i="1"/>
  <c r="F208" i="1"/>
  <c r="G205" i="1"/>
  <c r="I205" i="1"/>
  <c r="P91" i="2"/>
  <c r="T91" i="2"/>
  <c r="R91" i="2"/>
  <c r="S69" i="2"/>
  <c r="Q69" i="2"/>
  <c r="F334" i="1"/>
  <c r="J334" i="1"/>
  <c r="H334" i="1"/>
  <c r="I90" i="1"/>
  <c r="D155" i="1"/>
  <c r="D92" i="1"/>
  <c r="G90" i="1"/>
  <c r="P360" i="1"/>
  <c r="T360" i="1"/>
  <c r="R360" i="1"/>
  <c r="S94" i="2"/>
  <c r="Q94" i="2"/>
  <c r="S370" i="1"/>
  <c r="Q370" i="1"/>
  <c r="H370" i="1"/>
  <c r="J370" i="1"/>
  <c r="F370" i="1"/>
  <c r="H376" i="1"/>
  <c r="F376" i="1"/>
  <c r="J376" i="1"/>
  <c r="H363" i="1"/>
  <c r="J363" i="1"/>
  <c r="F363" i="1"/>
  <c r="F356" i="1"/>
  <c r="H356" i="1"/>
  <c r="J356" i="1"/>
  <c r="S358" i="1"/>
  <c r="Q358" i="1"/>
  <c r="S356" i="1"/>
  <c r="Q356" i="1"/>
  <c r="N158" i="1"/>
  <c r="S158" i="1" s="1"/>
  <c r="S93" i="1"/>
  <c r="Q93" i="1"/>
  <c r="F91" i="1"/>
  <c r="F156" i="1"/>
  <c r="J91" i="1"/>
  <c r="H91" i="1"/>
  <c r="Q333" i="1"/>
  <c r="S333" i="1"/>
  <c r="Q350" i="1"/>
  <c r="S350" i="1"/>
  <c r="S327" i="1"/>
  <c r="Q327" i="1"/>
  <c r="Q351" i="1"/>
  <c r="S351" i="1"/>
  <c r="P335" i="1"/>
  <c r="R335" i="1"/>
  <c r="T335" i="1"/>
  <c r="H206" i="1"/>
  <c r="F206" i="1"/>
  <c r="G203" i="1"/>
  <c r="I203" i="1"/>
  <c r="G211" i="1"/>
  <c r="I211" i="1"/>
  <c r="T103" i="2"/>
  <c r="R103" i="2"/>
  <c r="P103" i="2"/>
  <c r="I377" i="1"/>
  <c r="G377" i="1"/>
  <c r="I347" i="1"/>
  <c r="G347" i="1"/>
  <c r="G330" i="1"/>
  <c r="I330" i="1"/>
  <c r="I327" i="1"/>
  <c r="G327" i="1"/>
  <c r="I348" i="1"/>
  <c r="G348" i="1"/>
  <c r="T74" i="2"/>
  <c r="O73" i="2"/>
  <c r="R74" i="2"/>
  <c r="P74" i="2"/>
  <c r="T70" i="2"/>
  <c r="R70" i="2"/>
  <c r="P70" i="2"/>
  <c r="P87" i="2"/>
  <c r="R87" i="2"/>
  <c r="T87" i="2"/>
  <c r="P95" i="2"/>
  <c r="T95" i="2"/>
  <c r="R95" i="2"/>
  <c r="L92" i="1"/>
  <c r="L155" i="1"/>
  <c r="J51" i="2"/>
  <c r="H51" i="2"/>
  <c r="F51" i="2"/>
  <c r="I59" i="2"/>
  <c r="G59" i="2"/>
  <c r="J28" i="1"/>
  <c r="H28" i="1"/>
  <c r="F28" i="1"/>
  <c r="P91" i="1"/>
  <c r="P156" i="1"/>
  <c r="R91" i="1"/>
  <c r="T91" i="1"/>
  <c r="I51" i="2"/>
  <c r="G51" i="2"/>
  <c r="R362" i="1"/>
  <c r="T362" i="1"/>
  <c r="P362" i="1"/>
  <c r="T361" i="1"/>
  <c r="P361" i="1"/>
  <c r="R361" i="1"/>
  <c r="C27" i="1"/>
  <c r="C155" i="1"/>
  <c r="G25" i="1"/>
  <c r="I25" i="1"/>
  <c r="S66" i="2"/>
  <c r="Q66" i="2"/>
  <c r="S75" i="2"/>
  <c r="Q75" i="2"/>
  <c r="S85" i="2"/>
  <c r="Q85" i="2"/>
  <c r="Q93" i="2"/>
  <c r="S93" i="2"/>
  <c r="E97" i="2"/>
  <c r="H67" i="2"/>
  <c r="J67" i="2"/>
  <c r="F67" i="2"/>
  <c r="J93" i="2"/>
  <c r="H93" i="2"/>
  <c r="F93" i="2"/>
  <c r="J86" i="2"/>
  <c r="H86" i="2"/>
  <c r="F86" i="2"/>
  <c r="J94" i="2"/>
  <c r="F94" i="2"/>
  <c r="H94" i="2"/>
  <c r="F92" i="2"/>
  <c r="J92" i="2"/>
  <c r="H92" i="2"/>
  <c r="I362" i="1"/>
  <c r="G362" i="1"/>
  <c r="I357" i="1"/>
  <c r="G357" i="1"/>
  <c r="P53" i="2"/>
  <c r="T53" i="2"/>
  <c r="R53" i="2"/>
  <c r="J345" i="1"/>
  <c r="H345" i="1"/>
  <c r="F345" i="1"/>
  <c r="J332" i="1"/>
  <c r="H332" i="1"/>
  <c r="F332" i="1"/>
  <c r="F343" i="1"/>
  <c r="J343" i="1"/>
  <c r="H343" i="1"/>
  <c r="R379" i="1"/>
  <c r="P379" i="1"/>
  <c r="T379" i="1"/>
  <c r="T377" i="1"/>
  <c r="R377" i="1"/>
  <c r="P377" i="1"/>
  <c r="Q219" i="1"/>
  <c r="Q208" i="1"/>
  <c r="Q205" i="1"/>
  <c r="P219" i="1"/>
  <c r="R219" i="1"/>
  <c r="S219" i="1"/>
  <c r="Q225" i="1"/>
  <c r="Q209" i="1"/>
  <c r="Q207" i="1"/>
  <c r="R366" i="1"/>
  <c r="P366" i="1"/>
  <c r="T366" i="1"/>
  <c r="Q63" i="2"/>
  <c r="S63" i="2"/>
  <c r="S51" i="2"/>
  <c r="Q51" i="2"/>
  <c r="F72" i="2"/>
  <c r="J72" i="2"/>
  <c r="H72" i="2"/>
  <c r="H87" i="2"/>
  <c r="J87" i="2"/>
  <c r="F87" i="2"/>
  <c r="J336" i="1"/>
  <c r="F336" i="1"/>
  <c r="H336" i="1"/>
  <c r="Q218" i="1"/>
  <c r="S374" i="1"/>
  <c r="Q374" i="1"/>
  <c r="J371" i="1"/>
  <c r="H371" i="1"/>
  <c r="F371" i="1"/>
  <c r="H380" i="1"/>
  <c r="F380" i="1"/>
  <c r="J380" i="1"/>
  <c r="H359" i="1"/>
  <c r="F359" i="1"/>
  <c r="J359" i="1"/>
  <c r="F360" i="1"/>
  <c r="J360" i="1"/>
  <c r="H360" i="1"/>
  <c r="Q360" i="1"/>
  <c r="S360" i="1"/>
  <c r="S25" i="1"/>
  <c r="Q25" i="1"/>
  <c r="N27" i="1"/>
  <c r="Q337" i="1"/>
  <c r="S337" i="1"/>
  <c r="Q326" i="1"/>
  <c r="S326" i="1"/>
  <c r="S331" i="1"/>
  <c r="Q331" i="1"/>
  <c r="T328" i="1"/>
  <c r="P328" i="1"/>
  <c r="R328" i="1"/>
  <c r="T344" i="1"/>
  <c r="P344" i="1"/>
  <c r="R344" i="1"/>
  <c r="R343" i="1"/>
  <c r="T343" i="1"/>
  <c r="P343" i="1"/>
  <c r="H207" i="1"/>
  <c r="F207" i="1"/>
  <c r="G204" i="1"/>
  <c r="I204" i="1"/>
  <c r="G212" i="1"/>
  <c r="I212" i="1"/>
  <c r="I379" i="1"/>
  <c r="G379" i="1"/>
  <c r="I345" i="1"/>
  <c r="G345" i="1"/>
  <c r="I333" i="1"/>
  <c r="G333" i="1"/>
  <c r="I331" i="1"/>
  <c r="G331" i="1"/>
  <c r="B97" i="2"/>
  <c r="B73" i="2"/>
  <c r="H102" i="2"/>
  <c r="J102" i="2"/>
  <c r="F102" i="2"/>
  <c r="T93" i="2"/>
  <c r="R93" i="2"/>
  <c r="P93" i="2"/>
  <c r="P81" i="2"/>
  <c r="T81" i="2"/>
  <c r="R81" i="2"/>
  <c r="P80" i="2"/>
  <c r="T80" i="2"/>
  <c r="R80" i="2"/>
  <c r="H58" i="2"/>
  <c r="F58" i="2"/>
  <c r="J58" i="2"/>
  <c r="L27" i="1"/>
  <c r="J52" i="2"/>
  <c r="H52" i="2"/>
  <c r="F52" i="2"/>
  <c r="T25" i="1"/>
  <c r="O27" i="1"/>
  <c r="R25" i="1"/>
  <c r="P25" i="1"/>
  <c r="T365" i="1"/>
  <c r="R365" i="1"/>
  <c r="P365" i="1"/>
  <c r="S103" i="2"/>
  <c r="Q103" i="2"/>
  <c r="S72" i="2"/>
  <c r="Q72" i="2"/>
  <c r="S84" i="2"/>
  <c r="Q84" i="2"/>
  <c r="S65" i="2"/>
  <c r="Q65" i="2"/>
  <c r="Q83" i="2"/>
  <c r="S83" i="2"/>
  <c r="J75" i="2"/>
  <c r="H75" i="2"/>
  <c r="F75" i="2"/>
  <c r="F64" i="2"/>
  <c r="H64" i="2"/>
  <c r="J64" i="2"/>
  <c r="F89" i="2"/>
  <c r="H89" i="2"/>
  <c r="J89" i="2"/>
  <c r="J78" i="2"/>
  <c r="H78" i="2"/>
  <c r="F78" i="2"/>
  <c r="F96" i="2"/>
  <c r="H96" i="2"/>
  <c r="J96" i="2"/>
  <c r="I361" i="1"/>
  <c r="G361" i="1"/>
  <c r="J328" i="1"/>
  <c r="H328" i="1"/>
  <c r="F328" i="1"/>
  <c r="H350" i="1"/>
  <c r="F350" i="1"/>
  <c r="J350" i="1"/>
  <c r="F347" i="1"/>
  <c r="H347" i="1"/>
  <c r="J347" i="1"/>
  <c r="P380" i="1"/>
  <c r="T380" i="1"/>
  <c r="R380" i="1"/>
  <c r="Q223" i="1"/>
  <c r="R210" i="1"/>
  <c r="P210" i="1"/>
  <c r="S210" i="1"/>
  <c r="Q206" i="1"/>
  <c r="P220" i="1"/>
  <c r="S220" i="1"/>
  <c r="R220" i="1"/>
  <c r="S375" i="1"/>
  <c r="Q375" i="1"/>
  <c r="Q372" i="1"/>
  <c r="S372" i="1"/>
  <c r="F374" i="1"/>
  <c r="J374" i="1"/>
  <c r="H374" i="1"/>
  <c r="F377" i="1"/>
  <c r="J377" i="1"/>
  <c r="H377" i="1"/>
  <c r="J362" i="1"/>
  <c r="F362" i="1"/>
  <c r="H362" i="1"/>
  <c r="Q359" i="1"/>
  <c r="S359" i="1"/>
  <c r="S28" i="1"/>
  <c r="Q28" i="1"/>
  <c r="S332" i="1"/>
  <c r="Q332" i="1"/>
  <c r="Q342" i="1"/>
  <c r="S342" i="1"/>
  <c r="R345" i="1"/>
  <c r="T345" i="1"/>
  <c r="P345" i="1"/>
  <c r="R333" i="1"/>
  <c r="T333" i="1"/>
  <c r="P333" i="1"/>
  <c r="P326" i="1"/>
  <c r="R326" i="1"/>
  <c r="T326" i="1"/>
  <c r="R351" i="1"/>
  <c r="P351" i="1"/>
  <c r="T351" i="1"/>
  <c r="H209" i="1"/>
  <c r="F209" i="1"/>
  <c r="G206" i="1"/>
  <c r="I206" i="1"/>
  <c r="I371" i="1"/>
  <c r="G371" i="1"/>
  <c r="I328" i="1"/>
  <c r="G328" i="1"/>
  <c r="G342" i="1"/>
  <c r="I342" i="1"/>
  <c r="G343" i="1"/>
  <c r="I343" i="1"/>
  <c r="T66" i="2"/>
  <c r="R66" i="2"/>
  <c r="P66" i="2"/>
  <c r="R71" i="2"/>
  <c r="P71" i="2"/>
  <c r="T71" i="2"/>
  <c r="P64" i="2"/>
  <c r="T64" i="2"/>
  <c r="R64" i="2"/>
  <c r="T85" i="2"/>
  <c r="R85" i="2"/>
  <c r="P85" i="2"/>
  <c r="T88" i="2"/>
  <c r="R88" i="2"/>
  <c r="P88" i="2"/>
  <c r="F59" i="2"/>
  <c r="J59" i="2"/>
  <c r="H59" i="2"/>
  <c r="H53" i="2"/>
  <c r="F53" i="2"/>
  <c r="J53" i="2"/>
  <c r="J25" i="1"/>
  <c r="H25" i="1"/>
  <c r="E27" i="1"/>
  <c r="F25" i="1"/>
  <c r="P158" i="1"/>
  <c r="Q158" i="1" s="1"/>
  <c r="T93" i="1"/>
  <c r="R93" i="1"/>
  <c r="P93" i="1"/>
  <c r="B47" i="2"/>
  <c r="P359" i="1"/>
  <c r="T359" i="1"/>
  <c r="R359" i="1"/>
  <c r="T356" i="1"/>
  <c r="P356" i="1"/>
  <c r="R356" i="1"/>
  <c r="Q101" i="2"/>
  <c r="S86" i="2"/>
  <c r="Q86" i="2"/>
  <c r="S70" i="2"/>
  <c r="Q70" i="2"/>
  <c r="Q77" i="2"/>
  <c r="S77" i="2"/>
  <c r="Q91" i="2"/>
  <c r="S91" i="2"/>
  <c r="S52" i="2"/>
  <c r="Q52" i="2"/>
  <c r="H63" i="2"/>
  <c r="F63" i="2"/>
  <c r="J63" i="2"/>
  <c r="H71" i="2"/>
  <c r="F71" i="2"/>
  <c r="J71" i="2"/>
  <c r="J69" i="2"/>
  <c r="H69" i="2"/>
  <c r="F69" i="2"/>
  <c r="F80" i="2"/>
  <c r="J80" i="2"/>
  <c r="H80" i="2"/>
  <c r="R57" i="2"/>
  <c r="P57" i="2"/>
  <c r="T57" i="2"/>
  <c r="G363" i="1"/>
  <c r="I363" i="1"/>
  <c r="T51" i="2"/>
  <c r="R51" i="2"/>
  <c r="P51" i="2"/>
  <c r="J348" i="1"/>
  <c r="H348" i="1"/>
  <c r="F348" i="1"/>
  <c r="H333" i="1"/>
  <c r="F333" i="1"/>
  <c r="J333" i="1"/>
  <c r="H327" i="1"/>
  <c r="F327" i="1"/>
  <c r="J327" i="1"/>
  <c r="T370" i="1"/>
  <c r="R370" i="1"/>
  <c r="P370" i="1"/>
  <c r="P376" i="1"/>
  <c r="R376" i="1"/>
  <c r="T376" i="1"/>
  <c r="Q220" i="1"/>
  <c r="Q203" i="1"/>
  <c r="S227" i="1"/>
  <c r="R227" i="1"/>
  <c r="P227" i="1"/>
  <c r="R207" i="1"/>
  <c r="P207" i="1"/>
  <c r="S207" i="1"/>
  <c r="R204" i="1"/>
  <c r="P204" i="1"/>
  <c r="S204" i="1"/>
  <c r="R213" i="1"/>
  <c r="P213" i="1"/>
  <c r="S213" i="1"/>
  <c r="R208" i="1"/>
  <c r="P208" i="1"/>
  <c r="S208" i="1"/>
  <c r="Q224" i="1"/>
  <c r="S78" i="2"/>
  <c r="Q78" i="2"/>
  <c r="F77" i="2"/>
  <c r="J77" i="2"/>
  <c r="H77" i="2"/>
  <c r="H344" i="1"/>
  <c r="J344" i="1"/>
  <c r="F344" i="1"/>
  <c r="J331" i="1"/>
  <c r="H331" i="1"/>
  <c r="F331" i="1"/>
  <c r="Q204" i="1"/>
  <c r="R202" i="1"/>
  <c r="P202" i="1"/>
  <c r="S202" i="1"/>
  <c r="Q380" i="1"/>
  <c r="S380" i="1"/>
  <c r="J375" i="1"/>
  <c r="H375" i="1"/>
  <c r="F375" i="1"/>
  <c r="J366" i="1"/>
  <c r="H366" i="1"/>
  <c r="F366" i="1"/>
  <c r="H355" i="1"/>
  <c r="F355" i="1"/>
  <c r="J355" i="1"/>
  <c r="S365" i="1"/>
  <c r="Q365" i="1"/>
  <c r="Q26" i="1"/>
  <c r="S26" i="1"/>
  <c r="F155" i="1"/>
  <c r="G155" i="1" s="1"/>
  <c r="E92" i="1"/>
  <c r="H90" i="1"/>
  <c r="F90" i="1"/>
  <c r="J90" i="1"/>
  <c r="S336" i="1"/>
  <c r="Q336" i="1"/>
  <c r="S328" i="1"/>
  <c r="Q328" i="1"/>
  <c r="Q348" i="1"/>
  <c r="S348" i="1"/>
  <c r="T331" i="1"/>
  <c r="R331" i="1"/>
  <c r="P331" i="1"/>
  <c r="P350" i="1"/>
  <c r="T350" i="1"/>
  <c r="R350" i="1"/>
  <c r="P334" i="1"/>
  <c r="T334" i="1"/>
  <c r="R334" i="1"/>
  <c r="H203" i="1"/>
  <c r="F203" i="1"/>
  <c r="H211" i="1"/>
  <c r="F211" i="1"/>
  <c r="G208" i="1"/>
  <c r="I208" i="1"/>
  <c r="I374" i="1"/>
  <c r="G374" i="1"/>
  <c r="G334" i="1"/>
  <c r="I334" i="1"/>
  <c r="I329" i="1"/>
  <c r="G329" i="1"/>
  <c r="I349" i="1"/>
  <c r="G349" i="1"/>
  <c r="F103" i="2"/>
  <c r="J103" i="2"/>
  <c r="H103" i="2"/>
  <c r="P72" i="2"/>
  <c r="T72" i="2"/>
  <c r="R72" i="2"/>
  <c r="P78" i="2"/>
  <c r="T78" i="2"/>
  <c r="R78" i="2"/>
  <c r="T96" i="2"/>
  <c r="R96" i="2"/>
  <c r="P96" i="2"/>
  <c r="I57" i="2"/>
  <c r="G57" i="2"/>
  <c r="Q58" i="2"/>
  <c r="S58" i="2"/>
  <c r="H26" i="1"/>
  <c r="F26" i="1"/>
  <c r="J26" i="1"/>
  <c r="B156" i="1"/>
  <c r="B23" i="2"/>
  <c r="T357" i="1"/>
  <c r="R357" i="1"/>
  <c r="P357" i="1"/>
  <c r="T364" i="1"/>
  <c r="R364" i="1"/>
  <c r="P364" i="1"/>
  <c r="S68" i="2"/>
  <c r="Q68" i="2"/>
  <c r="Q76" i="2"/>
  <c r="S76" i="2"/>
  <c r="Q79" i="2"/>
  <c r="S79" i="2"/>
  <c r="S88" i="2"/>
  <c r="Q88" i="2"/>
  <c r="Q53" i="2"/>
  <c r="S53" i="2"/>
  <c r="J90" i="2"/>
  <c r="H90" i="2"/>
  <c r="F90" i="2"/>
  <c r="J85" i="2"/>
  <c r="H85" i="2"/>
  <c r="F85" i="2"/>
  <c r="F81" i="2"/>
  <c r="J81" i="2"/>
  <c r="H81" i="2"/>
  <c r="H91" i="2"/>
  <c r="J91" i="2"/>
  <c r="F91" i="2"/>
  <c r="P58" i="2"/>
  <c r="R58" i="2"/>
  <c r="T58" i="2"/>
  <c r="I366" i="1"/>
  <c r="G366" i="1"/>
  <c r="I358" i="1"/>
  <c r="G358" i="1"/>
  <c r="H342" i="1"/>
  <c r="F342" i="1"/>
  <c r="J342" i="1"/>
  <c r="J335" i="1"/>
  <c r="H335" i="1"/>
  <c r="F335" i="1"/>
  <c r="P372" i="1"/>
  <c r="T372" i="1"/>
  <c r="R372" i="1"/>
  <c r="T374" i="1"/>
  <c r="R374" i="1"/>
  <c r="P374" i="1"/>
  <c r="Q210" i="1"/>
  <c r="R211" i="1"/>
  <c r="P211" i="1"/>
  <c r="S211" i="1"/>
  <c r="P222" i="1"/>
  <c r="S222" i="1"/>
  <c r="R222" i="1"/>
  <c r="Q211" i="1"/>
  <c r="R224" i="1"/>
  <c r="P224" i="1"/>
  <c r="S224" i="1"/>
  <c r="Q222" i="1"/>
  <c r="Q213" i="1"/>
  <c r="P221" i="1"/>
  <c r="S221" i="1"/>
  <c r="R221" i="1"/>
  <c r="Q95" i="2"/>
  <c r="S95" i="2"/>
  <c r="G355" i="1"/>
  <c r="I355" i="1"/>
  <c r="P218" i="1"/>
  <c r="R218" i="1"/>
  <c r="S218" i="1"/>
  <c r="S373" i="1"/>
  <c r="Q373" i="1"/>
  <c r="F378" i="1"/>
  <c r="J378" i="1"/>
  <c r="H378" i="1"/>
  <c r="J357" i="1"/>
  <c r="H357" i="1"/>
  <c r="F357" i="1"/>
  <c r="J358" i="1"/>
  <c r="H358" i="1"/>
  <c r="F358" i="1"/>
  <c r="S361" i="1"/>
  <c r="Q361" i="1"/>
  <c r="S357" i="1"/>
  <c r="Q357" i="1"/>
  <c r="N156" i="1"/>
  <c r="S156" i="1" s="1"/>
  <c r="S91" i="1"/>
  <c r="Q91" i="1"/>
  <c r="S334" i="1"/>
  <c r="Q334" i="1"/>
  <c r="S341" i="1"/>
  <c r="Q341" i="1"/>
  <c r="Q343" i="1"/>
  <c r="S343" i="1"/>
  <c r="R337" i="1"/>
  <c r="T337" i="1"/>
  <c r="P337" i="1"/>
  <c r="R329" i="1"/>
  <c r="P329" i="1"/>
  <c r="T329" i="1"/>
  <c r="P346" i="1"/>
  <c r="R346" i="1"/>
  <c r="T346" i="1"/>
  <c r="H204" i="1"/>
  <c r="F204" i="1"/>
  <c r="H212" i="1"/>
  <c r="F212" i="1"/>
  <c r="G209" i="1"/>
  <c r="I209" i="1"/>
  <c r="P102" i="2"/>
  <c r="R102" i="2"/>
  <c r="T102" i="2"/>
  <c r="I375" i="1"/>
  <c r="G375" i="1"/>
  <c r="I378" i="1"/>
  <c r="G378" i="1"/>
  <c r="I337" i="1"/>
  <c r="G337" i="1"/>
  <c r="G332" i="1"/>
  <c r="I332" i="1"/>
  <c r="T89" i="2"/>
  <c r="R89" i="2"/>
  <c r="P89" i="2"/>
  <c r="R75" i="2"/>
  <c r="P75" i="2"/>
  <c r="T75" i="2"/>
  <c r="P76" i="2"/>
  <c r="R76" i="2"/>
  <c r="T76" i="2"/>
  <c r="P79" i="2"/>
  <c r="T79" i="2"/>
  <c r="R79" i="2"/>
  <c r="J57" i="2"/>
  <c r="H57" i="2"/>
  <c r="F57" i="2"/>
  <c r="G103" i="2"/>
  <c r="I103" i="2"/>
  <c r="L156" i="1"/>
  <c r="G58" i="2"/>
  <c r="I58" i="2"/>
  <c r="S59" i="2"/>
  <c r="Q59" i="2"/>
  <c r="R26" i="1"/>
  <c r="T26" i="1"/>
  <c r="P26" i="1"/>
  <c r="B158" i="1"/>
  <c r="I52" i="2"/>
  <c r="G52" i="2"/>
  <c r="D158" i="1"/>
  <c r="I158" i="1" s="1"/>
  <c r="G93" i="1"/>
  <c r="I93" i="1"/>
  <c r="P355" i="1"/>
  <c r="R355" i="1"/>
  <c r="T355" i="1"/>
  <c r="C158" i="1"/>
  <c r="I28" i="1"/>
  <c r="G28" i="1"/>
  <c r="Q71" i="2"/>
  <c r="S71" i="2"/>
  <c r="Q81" i="2"/>
  <c r="S81" i="2"/>
  <c r="Q80" i="2"/>
  <c r="S80" i="2"/>
  <c r="Q92" i="2"/>
  <c r="S92" i="2"/>
  <c r="J66" i="2"/>
  <c r="H66" i="2"/>
  <c r="F66" i="2"/>
  <c r="H76" i="2"/>
  <c r="F76" i="2"/>
  <c r="J76" i="2"/>
  <c r="J82" i="2"/>
  <c r="F82" i="2"/>
  <c r="H82" i="2"/>
  <c r="H95" i="2"/>
  <c r="J95" i="2"/>
  <c r="F95" i="2"/>
  <c r="I360" i="1"/>
  <c r="G360" i="1"/>
  <c r="G364" i="1"/>
  <c r="I364" i="1"/>
  <c r="R52" i="2"/>
  <c r="P52" i="2"/>
  <c r="T52" i="2"/>
  <c r="H337" i="1"/>
  <c r="J337" i="1"/>
  <c r="F337" i="1"/>
  <c r="F326" i="1"/>
  <c r="J326" i="1"/>
  <c r="H326" i="1"/>
  <c r="H346" i="1"/>
  <c r="F346" i="1"/>
  <c r="J346" i="1"/>
  <c r="R375" i="1"/>
  <c r="P375" i="1"/>
  <c r="T375" i="1"/>
  <c r="S226" i="1"/>
  <c r="R226" i="1"/>
  <c r="P226" i="1"/>
  <c r="R206" i="1"/>
  <c r="P206" i="1"/>
  <c r="S206" i="1"/>
  <c r="R212" i="1"/>
  <c r="P212" i="1"/>
  <c r="S212" i="1"/>
  <c r="R203" i="1"/>
  <c r="P203" i="1"/>
  <c r="S203" i="1"/>
  <c r="R205" i="1"/>
  <c r="P205" i="1"/>
  <c r="S205" i="1"/>
  <c r="S378" i="1"/>
  <c r="Q378" i="1"/>
  <c r="S377" i="1"/>
  <c r="Q377" i="1"/>
  <c r="J379" i="1"/>
  <c r="H379" i="1"/>
  <c r="F379" i="1"/>
  <c r="H372" i="1"/>
  <c r="J372" i="1"/>
  <c r="F372" i="1"/>
  <c r="J365" i="1"/>
  <c r="H365" i="1"/>
  <c r="F365" i="1"/>
  <c r="J361" i="1"/>
  <c r="H361" i="1"/>
  <c r="F361" i="1"/>
  <c r="S362" i="1"/>
  <c r="Q362" i="1"/>
  <c r="Q363" i="1"/>
  <c r="S363" i="1"/>
  <c r="N155" i="1"/>
  <c r="S155" i="1" s="1"/>
  <c r="N92" i="1"/>
  <c r="Q90" i="1"/>
  <c r="S90" i="1"/>
  <c r="J93" i="1"/>
  <c r="H93" i="1"/>
  <c r="F93" i="1"/>
  <c r="F158" i="1"/>
  <c r="Q346" i="1"/>
  <c r="S346" i="1"/>
  <c r="S347" i="1"/>
  <c r="Q347" i="1"/>
  <c r="R341" i="1"/>
  <c r="T341" i="1"/>
  <c r="P341" i="1"/>
  <c r="T332" i="1"/>
  <c r="P332" i="1"/>
  <c r="R332" i="1"/>
  <c r="R349" i="1"/>
  <c r="P349" i="1"/>
  <c r="T349" i="1"/>
  <c r="H205" i="1"/>
  <c r="F205" i="1"/>
  <c r="H213" i="1"/>
  <c r="F213" i="1"/>
  <c r="G202" i="1"/>
  <c r="I202" i="1"/>
  <c r="G210" i="1"/>
  <c r="I210" i="1"/>
  <c r="T101" i="2"/>
  <c r="P101" i="2"/>
  <c r="S101" i="2"/>
  <c r="R101" i="2"/>
  <c r="G376" i="1"/>
  <c r="I376" i="1"/>
  <c r="I351" i="1"/>
  <c r="G351" i="1"/>
  <c r="G350" i="1"/>
  <c r="I350" i="1"/>
  <c r="I344" i="1"/>
  <c r="G344" i="1"/>
  <c r="F101" i="2"/>
  <c r="J101" i="2"/>
  <c r="H101" i="2"/>
  <c r="R65" i="2"/>
  <c r="P65" i="2"/>
  <c r="T65" i="2"/>
  <c r="R67" i="2"/>
  <c r="O97" i="2"/>
  <c r="T67" i="2"/>
  <c r="P67" i="2"/>
  <c r="R83" i="2"/>
  <c r="P83" i="2"/>
  <c r="T83" i="2"/>
  <c r="R90" i="2"/>
  <c r="P90" i="2"/>
  <c r="T90" i="2"/>
  <c r="I102" i="2"/>
  <c r="G102" i="2"/>
  <c r="P155" i="1"/>
  <c r="R90" i="1"/>
  <c r="O92" i="1"/>
  <c r="P90" i="1"/>
  <c r="T90" i="1"/>
  <c r="B27" i="1"/>
  <c r="B155" i="1"/>
  <c r="G53" i="2"/>
  <c r="I53" i="2"/>
  <c r="G91" i="1"/>
  <c r="D156" i="1"/>
  <c r="I156" i="1" s="1"/>
  <c r="I91" i="1"/>
  <c r="R358" i="1"/>
  <c r="P358" i="1"/>
  <c r="T358" i="1"/>
  <c r="I26" i="1"/>
  <c r="G26" i="1"/>
  <c r="C156" i="1"/>
  <c r="N73" i="2"/>
  <c r="S74" i="2"/>
  <c r="Q74" i="2"/>
  <c r="Q64" i="2"/>
  <c r="S64" i="2"/>
  <c r="S82" i="2"/>
  <c r="Q82" i="2"/>
  <c r="S90" i="2"/>
  <c r="Q90" i="2"/>
  <c r="S96" i="2"/>
  <c r="Q96" i="2"/>
  <c r="J70" i="2"/>
  <c r="H70" i="2"/>
  <c r="F70" i="2"/>
  <c r="E73" i="2"/>
  <c r="J74" i="2"/>
  <c r="F74" i="2"/>
  <c r="H74" i="2"/>
  <c r="F84" i="2"/>
  <c r="H84" i="2"/>
  <c r="J84" i="2"/>
  <c r="H83" i="2"/>
  <c r="F83" i="2"/>
  <c r="J83" i="2"/>
  <c r="F88" i="2"/>
  <c r="J88" i="2"/>
  <c r="H88" i="2"/>
  <c r="T59" i="2"/>
  <c r="R59" i="2"/>
  <c r="P59" i="2"/>
  <c r="I356" i="1"/>
  <c r="G356" i="1"/>
  <c r="J341" i="1"/>
  <c r="H341" i="1"/>
  <c r="F341" i="1"/>
  <c r="H329" i="1"/>
  <c r="J329" i="1"/>
  <c r="F329" i="1"/>
  <c r="J349" i="1"/>
  <c r="H349" i="1"/>
  <c r="F349" i="1"/>
  <c r="T378" i="1"/>
  <c r="R378" i="1"/>
  <c r="P378" i="1"/>
  <c r="T373" i="1"/>
  <c r="R373" i="1"/>
  <c r="P373" i="1"/>
  <c r="Q212" i="1"/>
  <c r="Q202" i="1"/>
  <c r="Q227" i="1"/>
  <c r="P223" i="1"/>
  <c r="S223" i="1"/>
  <c r="R223" i="1"/>
  <c r="Q221" i="1"/>
  <c r="R209" i="1"/>
  <c r="P209" i="1"/>
  <c r="S209" i="1"/>
  <c r="S225" i="1"/>
  <c r="R225" i="1"/>
  <c r="P225" i="1"/>
  <c r="Q226" i="1"/>
  <c r="G165" i="1"/>
  <c r="P68" i="1"/>
  <c r="T68" i="1"/>
  <c r="R68" i="1"/>
  <c r="I190" i="1"/>
  <c r="L198" i="1"/>
  <c r="F198" i="1"/>
  <c r="H133" i="1"/>
  <c r="F133" i="1"/>
  <c r="J133" i="1"/>
  <c r="P119" i="1"/>
  <c r="P184" i="1"/>
  <c r="Q184" i="1" s="1"/>
  <c r="R119" i="1"/>
  <c r="T119" i="1"/>
  <c r="Q181" i="1"/>
  <c r="S172" i="1"/>
  <c r="N184" i="1"/>
  <c r="S184" i="1" s="1"/>
  <c r="S119" i="1"/>
  <c r="Q119" i="1"/>
  <c r="Q173" i="1"/>
  <c r="I179" i="1"/>
  <c r="Q175" i="1"/>
  <c r="I143" i="1"/>
  <c r="Q170" i="1"/>
  <c r="F184" i="1"/>
  <c r="F119" i="1"/>
  <c r="J119" i="1"/>
  <c r="H119" i="1"/>
  <c r="G188" i="1"/>
  <c r="Q133" i="1"/>
  <c r="N198" i="1"/>
  <c r="S198" i="1" s="1"/>
  <c r="S133" i="1"/>
  <c r="R54" i="1"/>
  <c r="P54" i="1"/>
  <c r="T54" i="1"/>
  <c r="R133" i="1"/>
  <c r="P198" i="1"/>
  <c r="P133" i="1"/>
  <c r="T133" i="1"/>
  <c r="Q137" i="1"/>
  <c r="I148" i="1"/>
  <c r="I23" i="2"/>
  <c r="G23" i="2"/>
  <c r="Q190" i="1"/>
  <c r="I161" i="1"/>
  <c r="Q183" i="1"/>
  <c r="I168" i="1"/>
  <c r="I164" i="1"/>
  <c r="R47" i="2"/>
  <c r="P47" i="2"/>
  <c r="T47" i="2"/>
  <c r="I73" i="2"/>
  <c r="G73" i="2"/>
  <c r="I170" i="1"/>
  <c r="S196" i="1"/>
  <c r="Q153" i="1"/>
  <c r="S169" i="1"/>
  <c r="S47" i="2"/>
  <c r="Q47" i="2"/>
  <c r="C157" i="1"/>
  <c r="Q143" i="1"/>
  <c r="Q171" i="1"/>
  <c r="S180" i="1"/>
  <c r="G178" i="1"/>
  <c r="I173" i="1"/>
  <c r="Q148" i="1"/>
  <c r="G177" i="1"/>
  <c r="Q54" i="1"/>
  <c r="S54" i="1"/>
  <c r="Q163" i="1"/>
  <c r="Q146" i="1"/>
  <c r="Q166" i="1"/>
  <c r="G27" i="1"/>
  <c r="I27" i="1"/>
  <c r="Q188" i="1"/>
  <c r="G190" i="1"/>
  <c r="I183" i="1"/>
  <c r="Q168" i="1"/>
  <c r="Q144" i="1"/>
  <c r="S23" i="2"/>
  <c r="Q23" i="2"/>
  <c r="I147" i="1"/>
  <c r="I166" i="1"/>
  <c r="I154" i="1"/>
  <c r="G143" i="1"/>
  <c r="F68" i="1"/>
  <c r="H68" i="1"/>
  <c r="J68" i="1"/>
  <c r="M198" i="1"/>
  <c r="G153" i="1"/>
  <c r="Q138" i="1"/>
  <c r="Q169" i="1"/>
  <c r="Q154" i="1"/>
  <c r="I171" i="1"/>
  <c r="I133" i="1"/>
  <c r="D198" i="1"/>
  <c r="I198" i="1" s="1"/>
  <c r="G133" i="1"/>
  <c r="Q193" i="1"/>
  <c r="Q178" i="1"/>
  <c r="G195" i="1"/>
  <c r="G138" i="1"/>
  <c r="Q189" i="1"/>
  <c r="S167" i="1"/>
  <c r="G196" i="1"/>
  <c r="I192" i="1"/>
  <c r="C198" i="1"/>
  <c r="G163" i="1"/>
  <c r="S171" i="1"/>
  <c r="I180" i="1"/>
  <c r="Q141" i="1"/>
  <c r="Q147" i="1"/>
  <c r="Q195" i="1"/>
  <c r="I97" i="2"/>
  <c r="G97" i="2"/>
  <c r="G180" i="1"/>
  <c r="Q140" i="1"/>
  <c r="I181" i="1"/>
  <c r="I197" i="1"/>
  <c r="I193" i="1"/>
  <c r="J47" i="2"/>
  <c r="H47" i="2"/>
  <c r="F47" i="2"/>
  <c r="S174" i="1"/>
  <c r="Q68" i="1"/>
  <c r="S68" i="1"/>
  <c r="H54" i="1"/>
  <c r="F54" i="1"/>
  <c r="J54" i="1"/>
  <c r="S154" i="1"/>
  <c r="I191" i="1"/>
  <c r="G142" i="1"/>
  <c r="I54" i="1"/>
  <c r="G54" i="1"/>
  <c r="B157" i="1"/>
  <c r="C184" i="1"/>
  <c r="S160" i="1"/>
  <c r="I140" i="1"/>
  <c r="J23" i="2"/>
  <c r="H23" i="2"/>
  <c r="F23" i="2"/>
  <c r="S194" i="1"/>
  <c r="I146" i="1"/>
  <c r="G139" i="1"/>
  <c r="I162" i="1"/>
  <c r="S182" i="1"/>
  <c r="I189" i="1"/>
  <c r="G182" i="1"/>
  <c r="Q145" i="1"/>
  <c r="Q161" i="1"/>
  <c r="Q179" i="1"/>
  <c r="R23" i="2"/>
  <c r="P23" i="2"/>
  <c r="T23" i="2"/>
  <c r="G68" i="1"/>
  <c r="I68" i="1"/>
  <c r="G183" i="1"/>
  <c r="S142" i="1"/>
  <c r="I47" i="2"/>
  <c r="G47" i="2"/>
  <c r="D184" i="1"/>
  <c r="I184" i="1" s="1"/>
  <c r="G119" i="1"/>
  <c r="I119" i="1"/>
  <c r="S228" i="1" l="1"/>
  <c r="R228" i="1"/>
  <c r="P228" i="1"/>
  <c r="Q228" i="1"/>
  <c r="G184" i="1"/>
  <c r="J73" i="2"/>
  <c r="H73" i="2"/>
  <c r="F73" i="2"/>
  <c r="Q155" i="1"/>
  <c r="J92" i="1"/>
  <c r="F157" i="1"/>
  <c r="F92" i="1"/>
  <c r="H92" i="1"/>
  <c r="D157" i="1"/>
  <c r="I157" i="1" s="1"/>
  <c r="I92" i="1"/>
  <c r="G92" i="1"/>
  <c r="Q27" i="1"/>
  <c r="S27" i="1"/>
  <c r="T73" i="2"/>
  <c r="R73" i="2"/>
  <c r="P73" i="2"/>
  <c r="I155" i="1"/>
  <c r="S73" i="2"/>
  <c r="Q73" i="2"/>
  <c r="N157" i="1"/>
  <c r="S157" i="1" s="1"/>
  <c r="S92" i="1"/>
  <c r="Q92" i="1"/>
  <c r="Q156" i="1"/>
  <c r="P157" i="1"/>
  <c r="Q157" i="1" s="1"/>
  <c r="R92" i="1"/>
  <c r="T92" i="1"/>
  <c r="P92" i="1"/>
  <c r="Q198" i="1"/>
  <c r="T97" i="2"/>
  <c r="R97" i="2"/>
  <c r="P97" i="2"/>
  <c r="J97" i="2"/>
  <c r="H97" i="2"/>
  <c r="F97" i="2"/>
  <c r="G156" i="1"/>
  <c r="G198" i="1"/>
  <c r="G158" i="1"/>
  <c r="F27" i="1"/>
  <c r="J27" i="1"/>
  <c r="H27" i="1"/>
  <c r="Q97" i="2"/>
  <c r="S97" i="2"/>
  <c r="P27" i="1"/>
  <c r="T27" i="1"/>
  <c r="R27" i="1"/>
  <c r="L157" i="1"/>
  <c r="G157" i="1" l="1"/>
</calcChain>
</file>

<file path=xl/sharedStrings.xml><?xml version="1.0" encoding="utf-8"?>
<sst xmlns="http://schemas.openxmlformats.org/spreadsheetml/2006/main" count="515" uniqueCount="152">
  <si>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</si>
  <si>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</si>
  <si>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</si>
  <si>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</si>
  <si>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</si>
  <si>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</si>
  <si>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</si>
  <si>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</si>
  <si>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</si>
  <si>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</si>
  <si>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</si>
  <si>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</si>
  <si>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</si>
  <si>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</si>
  <si>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</si>
  <si>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</si>
  <si>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</si>
  <si>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</si>
  <si>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</si>
  <si>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</si>
  <si>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</si>
  <si>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</si>
  <si>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</si>
  <si>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</si>
  <si>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</si>
  <si>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</si>
  <si>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</si>
  <si>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</si>
  <si>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</si>
  <si>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</si>
  <si>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</si>
  <si>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</si>
  <si>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</si>
  <si>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</si>
  <si>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</si>
  <si>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</si>
  <si>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</si>
  <si>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</si>
  <si>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</si>
  <si>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</si>
  <si>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</si>
  <si>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</si>
  <si>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</si>
  <si>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</si>
  <si>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</si>
  <si>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</si>
  <si>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</si>
  <si>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</si>
  <si>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</si>
  <si>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</si>
  <si>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</si>
  <si>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</si>
  <si>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</si>
  <si>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</si>
  <si>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</si>
  <si>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</si>
  <si>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</si>
  <si>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</si>
  <si>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</si>
  <si>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</si>
  <si>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</si>
  <si>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</si>
  <si>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</si>
  <si>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</si>
  <si>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</si>
  <si>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</si>
  <si>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</si>
  <si>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</si>
  <si>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</si>
  <si>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</si>
  <si>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</si>
  <si>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</si>
  <si>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</si>
  <si>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</si>
  <si>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</si>
  <si>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</si>
  <si>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</si>
  <si>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</si>
  <si>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</si>
  <si>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</si>
  <si>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</si>
  <si>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</si>
  <si>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</si>
  <si>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</si>
  <si>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</si>
  <si>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</si>
  <si>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</si>
  <si>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</si>
  <si>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</si>
  <si>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</si>
  <si>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</si>
  <si>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</si>
  <si>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</si>
  <si>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</si>
  <si>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</si>
  <si>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</si>
  <si>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</si>
  <si>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</si>
  <si>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</si>
  <si>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</si>
  <si>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</si>
  <si>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</si>
  <si>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</si>
  <si>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</si>
  <si>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</si>
  <si>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</si>
  <si>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</si>
  <si>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</si>
  <si>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</si>
  <si>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</si>
  <si>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</si>
  <si>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</si>
  <si>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</si>
  <si>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</si>
  <si>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</si>
  <si>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</si>
  <si>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</si>
  <si>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</si>
  <si>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</si>
  <si>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</si>
  <si>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</si>
  <si>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</si>
  <si>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</si>
  <si>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</si>
  <si>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</si>
  <si>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</si>
  <si>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</si>
  <si>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</si>
  <si>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</si>
  <si>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</si>
  <si>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</si>
  <si>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</si>
  <si>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</si>
  <si>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</si>
  <si>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</si>
  <si>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</si>
  <si>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</si>
  <si>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</si>
  <si>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</si>
  <si>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</si>
  <si>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</si>
  <si>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</si>
  <si>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</si>
  <si>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</si>
  <si>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</si>
  <si>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</si>
  <si>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</si>
  <si>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</si>
  <si>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</si>
  <si>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</si>
  <si>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julio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</si>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</sst>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B51F8ED1-F4B3-41E3-8AF0-3BABCEEF74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8ECE7A-2469-4E32-AC51-4B3B52F3A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D616FF2A-08B2-48CF-8E4C-917E4E22F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D73F44-B095-4D52-8E0A-5A0B7FC6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4A67-892F-4AB6-A5E3-FF4714E88BF4}">
  <dimension ref="A1:T381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C10" sqref="C10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julio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17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</row>
    <row r="7" spans="1:20" x14ac:dyDescent="0.25">
      <c r="A7" s="18" t="s">
        <v>4</v>
      </c>
      <c r="B7" s="19">
        <v>455417</v>
      </c>
      <c r="C7" s="19">
        <v>453884</v>
      </c>
      <c r="D7" s="19">
        <v>480798</v>
      </c>
      <c r="E7" s="19">
        <v>487331</v>
      </c>
      <c r="F7" s="20">
        <f>E7/D7-1</f>
        <v>1.358782690443805E-2</v>
      </c>
      <c r="G7" s="20">
        <f>D7/C7-1</f>
        <v>5.9297089124093372E-2</v>
      </c>
      <c r="H7" s="19">
        <f>E7-D7</f>
        <v>6533</v>
      </c>
      <c r="I7" s="19">
        <f>D7-C7</f>
        <v>26914</v>
      </c>
      <c r="J7" s="20">
        <f t="shared" ref="J7:J18" si="0">E7/$E$7</f>
        <v>1</v>
      </c>
      <c r="K7" s="21"/>
      <c r="L7" s="19">
        <v>2658818</v>
      </c>
      <c r="M7" s="19">
        <v>2977282</v>
      </c>
      <c r="N7" s="19">
        <v>3166417</v>
      </c>
      <c r="O7" s="19">
        <v>3154023</v>
      </c>
      <c r="P7" s="20">
        <f>O7/N7-1</f>
        <v>-3.9142033408738897E-3</v>
      </c>
      <c r="Q7" s="20">
        <f>N7/M7-1</f>
        <v>6.3526061689823221E-2</v>
      </c>
      <c r="R7" s="19">
        <f>O7-N7</f>
        <v>-12394</v>
      </c>
      <c r="S7" s="19">
        <f>N7-M7</f>
        <v>189135</v>
      </c>
      <c r="T7" s="20">
        <f t="shared" ref="T7:T18" si="1">O7/$O$7</f>
        <v>1</v>
      </c>
    </row>
    <row r="8" spans="1:20" x14ac:dyDescent="0.25">
      <c r="A8" s="22" t="s">
        <v>5</v>
      </c>
      <c r="B8" s="23">
        <v>355886</v>
      </c>
      <c r="C8" s="23">
        <v>358994</v>
      </c>
      <c r="D8" s="23">
        <v>372261</v>
      </c>
      <c r="E8" s="23">
        <v>375190</v>
      </c>
      <c r="F8" s="24">
        <f t="shared" ref="F8:F18" si="2">E8/D8-1</f>
        <v>7.8681355285672439E-3</v>
      </c>
      <c r="G8" s="24">
        <f t="shared" ref="G8:G18" si="3">D8/C8-1</f>
        <v>3.6956049404725411E-2</v>
      </c>
      <c r="H8" s="23">
        <f t="shared" ref="H8:H18" si="4">E8-D8</f>
        <v>2929</v>
      </c>
      <c r="I8" s="23">
        <f t="shared" ref="I8:I18" si="5">D8-C8</f>
        <v>13267</v>
      </c>
      <c r="J8" s="24">
        <f t="shared" si="0"/>
        <v>0.76988740712164827</v>
      </c>
      <c r="K8" s="25"/>
      <c r="L8" s="23">
        <v>2111099</v>
      </c>
      <c r="M8" s="23">
        <v>2351203</v>
      </c>
      <c r="N8" s="23">
        <v>2473077</v>
      </c>
      <c r="O8" s="23">
        <v>2432547</v>
      </c>
      <c r="P8" s="24">
        <f t="shared" ref="P8:P18" si="6">O8/N8-1</f>
        <v>-1.6388490936594335E-2</v>
      </c>
      <c r="Q8" s="24">
        <f t="shared" ref="Q8:Q18" si="7">N8/M8-1</f>
        <v>5.1834741619502855E-2</v>
      </c>
      <c r="R8" s="23">
        <f t="shared" ref="R8:R18" si="8">O8-N8</f>
        <v>-40530</v>
      </c>
      <c r="S8" s="23">
        <f t="shared" ref="S8:S18" si="9">N8-M8</f>
        <v>121874</v>
      </c>
      <c r="T8" s="24">
        <f t="shared" si="1"/>
        <v>0.77125214369077211</v>
      </c>
    </row>
    <row r="9" spans="1:20" x14ac:dyDescent="0.25">
      <c r="A9" s="26" t="s">
        <v>6</v>
      </c>
      <c r="B9" s="27">
        <v>79160</v>
      </c>
      <c r="C9" s="27">
        <v>72567</v>
      </c>
      <c r="D9" s="27">
        <v>65822</v>
      </c>
      <c r="E9" s="27">
        <v>68072</v>
      </c>
      <c r="F9" s="28">
        <f t="shared" si="2"/>
        <v>3.4183099875421563E-2</v>
      </c>
      <c r="G9" s="28">
        <f t="shared" si="3"/>
        <v>-9.2948585445174814E-2</v>
      </c>
      <c r="H9" s="27">
        <f t="shared" si="4"/>
        <v>2250</v>
      </c>
      <c r="I9" s="27">
        <f t="shared" si="5"/>
        <v>-6745</v>
      </c>
      <c r="J9" s="28">
        <f t="shared" si="0"/>
        <v>0.13968329533725538</v>
      </c>
      <c r="K9" s="29"/>
      <c r="L9" s="27">
        <v>443049</v>
      </c>
      <c r="M9" s="27">
        <v>437188</v>
      </c>
      <c r="N9" s="27">
        <v>472656</v>
      </c>
      <c r="O9" s="27">
        <v>463626</v>
      </c>
      <c r="P9" s="28">
        <f t="shared" si="6"/>
        <v>-1.9104803493449785E-2</v>
      </c>
      <c r="Q9" s="28">
        <f t="shared" si="7"/>
        <v>8.1127569832657898E-2</v>
      </c>
      <c r="R9" s="27">
        <f t="shared" si="8"/>
        <v>-9030</v>
      </c>
      <c r="S9" s="27">
        <f t="shared" si="9"/>
        <v>35468</v>
      </c>
      <c r="T9" s="28">
        <f t="shared" si="1"/>
        <v>0.14699512337100903</v>
      </c>
    </row>
    <row r="10" spans="1:20" x14ac:dyDescent="0.25">
      <c r="A10" s="30" t="s">
        <v>7</v>
      </c>
      <c r="B10" s="31">
        <v>218088</v>
      </c>
      <c r="C10" s="31">
        <v>228131</v>
      </c>
      <c r="D10" s="31">
        <v>239251</v>
      </c>
      <c r="E10" s="31">
        <v>240912</v>
      </c>
      <c r="F10" s="32">
        <f t="shared" si="2"/>
        <v>6.9424997178695325E-3</v>
      </c>
      <c r="G10" s="32">
        <f t="shared" si="3"/>
        <v>4.8743923447492898E-2</v>
      </c>
      <c r="H10" s="31">
        <f t="shared" si="4"/>
        <v>1661</v>
      </c>
      <c r="I10" s="31">
        <f t="shared" si="5"/>
        <v>11120</v>
      </c>
      <c r="J10" s="32">
        <f t="shared" si="0"/>
        <v>0.49434983614832628</v>
      </c>
      <c r="K10" s="29"/>
      <c r="L10" s="31">
        <v>1294819</v>
      </c>
      <c r="M10" s="31">
        <v>1481140</v>
      </c>
      <c r="N10" s="31">
        <v>1560015</v>
      </c>
      <c r="O10" s="31">
        <v>1529933</v>
      </c>
      <c r="P10" s="32">
        <f>O10/N10-1</f>
        <v>-1.9283147918449539E-2</v>
      </c>
      <c r="Q10" s="32">
        <f t="shared" si="7"/>
        <v>5.3252899793402309E-2</v>
      </c>
      <c r="R10" s="31">
        <f>O10-N10</f>
        <v>-30082</v>
      </c>
      <c r="S10" s="31">
        <f t="shared" si="9"/>
        <v>78875</v>
      </c>
      <c r="T10" s="32">
        <f t="shared" si="1"/>
        <v>0.48507350770745805</v>
      </c>
    </row>
    <row r="11" spans="1:20" x14ac:dyDescent="0.25">
      <c r="A11" s="30" t="s">
        <v>8</v>
      </c>
      <c r="B11" s="31">
        <v>47912</v>
      </c>
      <c r="C11" s="31">
        <v>48099</v>
      </c>
      <c r="D11" s="31">
        <v>55843</v>
      </c>
      <c r="E11" s="31">
        <v>51504</v>
      </c>
      <c r="F11" s="32">
        <f t="shared" si="2"/>
        <v>-7.7699980301917826E-2</v>
      </c>
      <c r="G11" s="32">
        <f t="shared" si="3"/>
        <v>0.1610012682176345</v>
      </c>
      <c r="H11" s="31">
        <f t="shared" si="4"/>
        <v>-4339</v>
      </c>
      <c r="I11" s="31">
        <f t="shared" si="5"/>
        <v>7744</v>
      </c>
      <c r="J11" s="32">
        <f t="shared" si="0"/>
        <v>0.10568586853699026</v>
      </c>
      <c r="K11" s="29"/>
      <c r="L11" s="31">
        <v>307806</v>
      </c>
      <c r="M11" s="31">
        <v>349202</v>
      </c>
      <c r="N11" s="31">
        <v>350599</v>
      </c>
      <c r="O11" s="31">
        <v>338575</v>
      </c>
      <c r="P11" s="32">
        <f t="shared" si="6"/>
        <v>-3.4295591259530078E-2</v>
      </c>
      <c r="Q11" s="32">
        <f t="shared" si="7"/>
        <v>4.0005498250297311E-3</v>
      </c>
      <c r="R11" s="31">
        <f t="shared" si="8"/>
        <v>-12024</v>
      </c>
      <c r="S11" s="31">
        <f t="shared" si="9"/>
        <v>1397</v>
      </c>
      <c r="T11" s="32">
        <f t="shared" si="1"/>
        <v>0.10734702949217555</v>
      </c>
    </row>
    <row r="12" spans="1:20" x14ac:dyDescent="0.25">
      <c r="A12" s="30" t="s">
        <v>9</v>
      </c>
      <c r="B12" s="31">
        <v>7469</v>
      </c>
      <c r="C12" s="31">
        <v>7025</v>
      </c>
      <c r="D12" s="31">
        <v>7859</v>
      </c>
      <c r="E12" s="31">
        <v>9495</v>
      </c>
      <c r="F12" s="32">
        <f>E12/D12-1</f>
        <v>0.2081689782415066</v>
      </c>
      <c r="G12" s="32">
        <f t="shared" si="3"/>
        <v>0.11871886120996433</v>
      </c>
      <c r="H12" s="31">
        <f t="shared" si="4"/>
        <v>1636</v>
      </c>
      <c r="I12" s="31">
        <f t="shared" si="5"/>
        <v>834</v>
      </c>
      <c r="J12" s="32">
        <f t="shared" si="0"/>
        <v>1.948367741842813E-2</v>
      </c>
      <c r="K12" s="29"/>
      <c r="L12" s="31">
        <v>48652</v>
      </c>
      <c r="M12" s="31">
        <v>61520</v>
      </c>
      <c r="N12" s="31">
        <v>66146</v>
      </c>
      <c r="O12" s="31">
        <v>71380</v>
      </c>
      <c r="P12" s="32">
        <f t="shared" si="6"/>
        <v>7.9127989598766435E-2</v>
      </c>
      <c r="Q12" s="32">
        <f t="shared" si="7"/>
        <v>7.5195058517555369E-2</v>
      </c>
      <c r="R12" s="31">
        <f t="shared" si="8"/>
        <v>5234</v>
      </c>
      <c r="S12" s="31">
        <f t="shared" si="9"/>
        <v>4626</v>
      </c>
      <c r="T12" s="32">
        <f t="shared" si="1"/>
        <v>2.2631413911693099E-2</v>
      </c>
    </row>
    <row r="13" spans="1:20" x14ac:dyDescent="0.25">
      <c r="A13" s="33" t="s">
        <v>10</v>
      </c>
      <c r="B13" s="34">
        <v>3257</v>
      </c>
      <c r="C13" s="34">
        <v>3172</v>
      </c>
      <c r="D13" s="34">
        <v>3486</v>
      </c>
      <c r="E13" s="34">
        <v>5207</v>
      </c>
      <c r="F13" s="35">
        <f t="shared" si="2"/>
        <v>0.49368904188181295</v>
      </c>
      <c r="G13" s="35">
        <f t="shared" si="3"/>
        <v>9.8991172761664581E-2</v>
      </c>
      <c r="H13" s="34">
        <f t="shared" si="4"/>
        <v>1721</v>
      </c>
      <c r="I13" s="34">
        <f t="shared" si="5"/>
        <v>314</v>
      </c>
      <c r="J13" s="35">
        <f t="shared" si="0"/>
        <v>1.0684729680648266E-2</v>
      </c>
      <c r="K13" s="29"/>
      <c r="L13" s="34">
        <v>16773</v>
      </c>
      <c r="M13" s="34">
        <v>22153</v>
      </c>
      <c r="N13" s="34">
        <v>23661</v>
      </c>
      <c r="O13" s="34">
        <v>29033</v>
      </c>
      <c r="P13" s="35">
        <f t="shared" si="6"/>
        <v>0.22704027724948217</v>
      </c>
      <c r="Q13" s="35">
        <f t="shared" si="7"/>
        <v>6.807204441836312E-2</v>
      </c>
      <c r="R13" s="34">
        <f t="shared" si="8"/>
        <v>5372</v>
      </c>
      <c r="S13" s="34">
        <f t="shared" si="9"/>
        <v>1508</v>
      </c>
      <c r="T13" s="35">
        <f t="shared" si="1"/>
        <v>9.2050692084363374E-3</v>
      </c>
    </row>
    <row r="14" spans="1:20" x14ac:dyDescent="0.25">
      <c r="A14" s="22" t="s">
        <v>11</v>
      </c>
      <c r="B14" s="23">
        <v>99531</v>
      </c>
      <c r="C14" s="23">
        <v>94890</v>
      </c>
      <c r="D14" s="23">
        <v>108537</v>
      </c>
      <c r="E14" s="23">
        <v>112141</v>
      </c>
      <c r="F14" s="24">
        <f t="shared" si="2"/>
        <v>3.32052664068474E-2</v>
      </c>
      <c r="G14" s="24">
        <f t="shared" si="3"/>
        <v>0.14381915902624098</v>
      </c>
      <c r="H14" s="23">
        <f t="shared" si="4"/>
        <v>3604</v>
      </c>
      <c r="I14" s="23">
        <f t="shared" si="5"/>
        <v>13647</v>
      </c>
      <c r="J14" s="24">
        <f t="shared" si="0"/>
        <v>0.23011259287835167</v>
      </c>
      <c r="K14" s="25"/>
      <c r="L14" s="23">
        <v>547719</v>
      </c>
      <c r="M14" s="23">
        <v>626079</v>
      </c>
      <c r="N14" s="23">
        <v>693340</v>
      </c>
      <c r="O14" s="23">
        <v>721476</v>
      </c>
      <c r="P14" s="24">
        <f t="shared" si="6"/>
        <v>4.0580379034816927E-2</v>
      </c>
      <c r="Q14" s="24">
        <f t="shared" si="7"/>
        <v>0.10743212917219713</v>
      </c>
      <c r="R14" s="23">
        <f t="shared" si="8"/>
        <v>28136</v>
      </c>
      <c r="S14" s="23">
        <f t="shared" si="9"/>
        <v>67261</v>
      </c>
      <c r="T14" s="24">
        <f t="shared" si="1"/>
        <v>0.22874785630922792</v>
      </c>
    </row>
    <row r="15" spans="1:20" x14ac:dyDescent="0.25">
      <c r="A15" s="36" t="s">
        <v>12</v>
      </c>
      <c r="B15" s="27">
        <v>6707</v>
      </c>
      <c r="C15" s="27">
        <v>6015</v>
      </c>
      <c r="D15" s="27">
        <v>9464</v>
      </c>
      <c r="E15" s="27">
        <v>9276</v>
      </c>
      <c r="F15" s="28">
        <f t="shared" si="2"/>
        <v>-1.9864750633981409E-2</v>
      </c>
      <c r="G15" s="28">
        <f t="shared" si="3"/>
        <v>0.57339983374896097</v>
      </c>
      <c r="H15" s="27">
        <f t="shared" si="4"/>
        <v>-188</v>
      </c>
      <c r="I15" s="27">
        <f t="shared" si="5"/>
        <v>3449</v>
      </c>
      <c r="J15" s="28">
        <f t="shared" si="0"/>
        <v>1.9034290861857751E-2</v>
      </c>
      <c r="K15" s="29"/>
      <c r="L15" s="27">
        <v>45212</v>
      </c>
      <c r="M15" s="27">
        <v>44368</v>
      </c>
      <c r="N15" s="27">
        <v>64719</v>
      </c>
      <c r="O15" s="27">
        <v>64140</v>
      </c>
      <c r="P15" s="28">
        <f t="shared" si="6"/>
        <v>-8.9463681453668675E-3</v>
      </c>
      <c r="Q15" s="28">
        <f t="shared" si="7"/>
        <v>0.45868644067796605</v>
      </c>
      <c r="R15" s="27">
        <f t="shared" si="8"/>
        <v>-579</v>
      </c>
      <c r="S15" s="27">
        <f t="shared" si="9"/>
        <v>20351</v>
      </c>
      <c r="T15" s="28">
        <f t="shared" si="1"/>
        <v>2.0335932870495871E-2</v>
      </c>
    </row>
    <row r="16" spans="1:20" x14ac:dyDescent="0.25">
      <c r="A16" s="37" t="s">
        <v>8</v>
      </c>
      <c r="B16" s="31">
        <v>62217</v>
      </c>
      <c r="C16" s="31">
        <v>56175</v>
      </c>
      <c r="D16" s="31">
        <v>64641</v>
      </c>
      <c r="E16" s="31">
        <v>68426</v>
      </c>
      <c r="F16" s="32">
        <f t="shared" si="2"/>
        <v>5.8554168407048079E-2</v>
      </c>
      <c r="G16" s="32">
        <f t="shared" si="3"/>
        <v>0.15070761014686251</v>
      </c>
      <c r="H16" s="31">
        <f t="shared" si="4"/>
        <v>3785</v>
      </c>
      <c r="I16" s="31">
        <f t="shared" si="5"/>
        <v>8466</v>
      </c>
      <c r="J16" s="32">
        <f t="shared" si="0"/>
        <v>0.14040970100404038</v>
      </c>
      <c r="K16" s="29"/>
      <c r="L16" s="31">
        <v>325592</v>
      </c>
      <c r="M16" s="31">
        <v>360601</v>
      </c>
      <c r="N16" s="31">
        <v>396915</v>
      </c>
      <c r="O16" s="31">
        <v>425797</v>
      </c>
      <c r="P16" s="32">
        <f t="shared" si="6"/>
        <v>7.2766209389919734E-2</v>
      </c>
      <c r="Q16" s="32">
        <f t="shared" si="7"/>
        <v>0.10070410231807458</v>
      </c>
      <c r="R16" s="31">
        <f t="shared" si="8"/>
        <v>28882</v>
      </c>
      <c r="S16" s="31">
        <f t="shared" si="9"/>
        <v>36314</v>
      </c>
      <c r="T16" s="32">
        <f t="shared" si="1"/>
        <v>0.13500123493075353</v>
      </c>
    </row>
    <row r="17" spans="1:20" x14ac:dyDescent="0.25">
      <c r="A17" s="37" t="s">
        <v>9</v>
      </c>
      <c r="B17" s="31">
        <v>22502</v>
      </c>
      <c r="C17" s="31">
        <v>23993</v>
      </c>
      <c r="D17" s="31">
        <v>24662</v>
      </c>
      <c r="E17" s="31">
        <v>23850</v>
      </c>
      <c r="F17" s="32">
        <f t="shared" si="2"/>
        <v>-3.2925148000973126E-2</v>
      </c>
      <c r="G17" s="32">
        <f t="shared" si="3"/>
        <v>2.7883132580335923E-2</v>
      </c>
      <c r="H17" s="31">
        <f t="shared" si="4"/>
        <v>-812</v>
      </c>
      <c r="I17" s="31">
        <f t="shared" si="5"/>
        <v>669</v>
      </c>
      <c r="J17" s="32">
        <f t="shared" si="0"/>
        <v>4.8940042804582515E-2</v>
      </c>
      <c r="K17" s="29"/>
      <c r="L17" s="31">
        <v>126860</v>
      </c>
      <c r="M17" s="31">
        <v>160927</v>
      </c>
      <c r="N17" s="31">
        <v>165985</v>
      </c>
      <c r="O17" s="31">
        <v>161021</v>
      </c>
      <c r="P17" s="32">
        <f t="shared" si="6"/>
        <v>-2.9906316835858648E-2</v>
      </c>
      <c r="Q17" s="32">
        <f t="shared" si="7"/>
        <v>3.1430400119308866E-2</v>
      </c>
      <c r="R17" s="31">
        <f t="shared" si="8"/>
        <v>-4964</v>
      </c>
      <c r="S17" s="31">
        <f t="shared" si="9"/>
        <v>5058</v>
      </c>
      <c r="T17" s="32">
        <f t="shared" si="1"/>
        <v>5.1052576344560584E-2</v>
      </c>
    </row>
    <row r="18" spans="1:20" x14ac:dyDescent="0.25">
      <c r="A18" s="38" t="s">
        <v>10</v>
      </c>
      <c r="B18" s="39">
        <v>8105</v>
      </c>
      <c r="C18" s="39">
        <v>8707</v>
      </c>
      <c r="D18" s="39">
        <v>9770</v>
      </c>
      <c r="E18" s="39">
        <v>10589</v>
      </c>
      <c r="F18" s="40">
        <f t="shared" si="2"/>
        <v>8.3828045035823973E-2</v>
      </c>
      <c r="G18" s="40">
        <f t="shared" si="3"/>
        <v>0.12208567818996219</v>
      </c>
      <c r="H18" s="39">
        <f t="shared" si="4"/>
        <v>819</v>
      </c>
      <c r="I18" s="39">
        <f t="shared" si="5"/>
        <v>1063</v>
      </c>
      <c r="J18" s="40">
        <f t="shared" si="0"/>
        <v>2.1728558207871035E-2</v>
      </c>
      <c r="K18" s="41"/>
      <c r="L18" s="39">
        <v>50055</v>
      </c>
      <c r="M18" s="39">
        <v>60183</v>
      </c>
      <c r="N18" s="39">
        <v>65721</v>
      </c>
      <c r="O18" s="39">
        <v>70518</v>
      </c>
      <c r="P18" s="40">
        <f t="shared" si="6"/>
        <v>7.2990368375405179E-2</v>
      </c>
      <c r="Q18" s="40">
        <f t="shared" si="7"/>
        <v>9.2019341009919708E-2</v>
      </c>
      <c r="R18" s="39">
        <f t="shared" si="8"/>
        <v>4797</v>
      </c>
      <c r="S18" s="39">
        <f t="shared" si="9"/>
        <v>5538</v>
      </c>
      <c r="T18" s="40">
        <f t="shared" si="1"/>
        <v>2.2358112163417959E-2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150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julio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2022</v>
      </c>
      <c r="C22" s="16">
        <f>C$6</f>
        <v>2023</v>
      </c>
      <c r="D22" s="16">
        <f>D$6</f>
        <v>2024</v>
      </c>
      <c r="E22" s="16">
        <f>E$6</f>
        <v>2025</v>
      </c>
      <c r="F22" s="16" t="str">
        <f>CONCATENATE("var ",RIGHT(E22,2),"/",RIGHT(D22,2))</f>
        <v>var 25/24</v>
      </c>
      <c r="G22" s="16" t="str">
        <f>CONCATENATE("var ",RIGHT(D22,2),"/",RIGHT(C22,2))</f>
        <v>var 24/23</v>
      </c>
      <c r="H22" s="16" t="str">
        <f>CONCATENATE("dif ",RIGHT(E22,2),"-",RIGHT(D22,2))</f>
        <v>dif 25-24</v>
      </c>
      <c r="I22" s="16" t="str">
        <f>CONCATENATE("dif ",RIGHT(D22,2),"-",RIGHT(C22,2))</f>
        <v>dif 24-23</v>
      </c>
      <c r="J22" s="16" t="str">
        <f>CONCATENATE("cuota ",RIGHT(E22,2))</f>
        <v>cuota 25</v>
      </c>
      <c r="K22" s="17"/>
      <c r="L22" s="16">
        <f>L$6</f>
        <v>2022</v>
      </c>
      <c r="M22" s="16">
        <f>M$6</f>
        <v>2023</v>
      </c>
      <c r="N22" s="16">
        <f>N$6</f>
        <v>2024</v>
      </c>
      <c r="O22" s="16">
        <f>O$6</f>
        <v>2025</v>
      </c>
      <c r="P22" s="16" t="str">
        <f>CONCATENATE("var ",RIGHT(O22,2),"/",RIGHT(N22,2))</f>
        <v>var 25/24</v>
      </c>
      <c r="Q22" s="16" t="str">
        <f>CONCATENATE("var ",RIGHT(N22,2),"/",RIGHT(M22,2))</f>
        <v>var 24/23</v>
      </c>
      <c r="R22" s="16" t="str">
        <f>CONCATENATE("dif ",RIGHT(O22,2),"-",RIGHT(N22,2))</f>
        <v>dif 25-24</v>
      </c>
      <c r="S22" s="16" t="str">
        <f>CONCATENATE("dif ",RIGHT(N22,2),"-",RIGHT(M22,2))</f>
        <v>dif 24-23</v>
      </c>
      <c r="T22" s="16" t="str">
        <f>CONCATENATE("cuota ",RIGHT(O22,2))</f>
        <v>cuota 25</v>
      </c>
    </row>
    <row r="23" spans="1:20" x14ac:dyDescent="0.25">
      <c r="A23" s="18" t="s">
        <v>15</v>
      </c>
      <c r="B23" s="19">
        <v>455417</v>
      </c>
      <c r="C23" s="19">
        <v>453884</v>
      </c>
      <c r="D23" s="19">
        <v>480798</v>
      </c>
      <c r="E23" s="19">
        <v>487331</v>
      </c>
      <c r="F23" s="20">
        <f>E23/D23-1</f>
        <v>1.358782690443805E-2</v>
      </c>
      <c r="G23" s="20">
        <f t="shared" ref="G23:G54" si="10">D23/C23-1</f>
        <v>5.9297089124093372E-2</v>
      </c>
      <c r="H23" s="19">
        <f>E23-D23</f>
        <v>6533</v>
      </c>
      <c r="I23" s="19">
        <f t="shared" ref="I23:I54" si="11">D23-C23</f>
        <v>26914</v>
      </c>
      <c r="J23" s="20">
        <f t="shared" ref="J23:J54" si="12">E23/$E$23</f>
        <v>1</v>
      </c>
      <c r="K23" s="21"/>
      <c r="L23" s="19">
        <v>2658818</v>
      </c>
      <c r="M23" s="19">
        <v>2977282</v>
      </c>
      <c r="N23" s="19">
        <v>3166417</v>
      </c>
      <c r="O23" s="19">
        <v>3154023</v>
      </c>
      <c r="P23" s="20">
        <f>O23/N23-1</f>
        <v>-3.9142033408738897E-3</v>
      </c>
      <c r="Q23" s="20">
        <f t="shared" ref="Q23:Q54" si="13">N23/M23-1</f>
        <v>6.3526061689823221E-2</v>
      </c>
      <c r="R23" s="19">
        <f>O23-N23</f>
        <v>-12394</v>
      </c>
      <c r="S23" s="19">
        <f t="shared" ref="S23:S54" si="14">N23-M23</f>
        <v>189135</v>
      </c>
      <c r="T23" s="20">
        <f t="shared" ref="T23:T54" si="15">O23/$O$23</f>
        <v>1</v>
      </c>
    </row>
    <row r="24" spans="1:20" x14ac:dyDescent="0.25">
      <c r="A24" s="22" t="s">
        <v>16</v>
      </c>
      <c r="B24" s="23">
        <v>135433</v>
      </c>
      <c r="C24" s="23">
        <v>123126</v>
      </c>
      <c r="D24" s="23">
        <v>121556</v>
      </c>
      <c r="E24" s="23">
        <v>129677</v>
      </c>
      <c r="F24" s="24">
        <f t="shared" ref="F24:F54" si="16">E24/D24-1</f>
        <v>6.6808713679291865E-2</v>
      </c>
      <c r="G24" s="24">
        <f t="shared" si="10"/>
        <v>-1.2751165472767778E-2</v>
      </c>
      <c r="H24" s="23">
        <f t="shared" ref="H24:H54" si="17">E24-D24</f>
        <v>8121</v>
      </c>
      <c r="I24" s="23">
        <f t="shared" si="11"/>
        <v>-1570</v>
      </c>
      <c r="J24" s="24">
        <f t="shared" si="12"/>
        <v>0.26609634929852605</v>
      </c>
      <c r="K24" s="48"/>
      <c r="L24" s="23">
        <v>582661</v>
      </c>
      <c r="M24" s="23">
        <v>610630</v>
      </c>
      <c r="N24" s="23">
        <v>602747</v>
      </c>
      <c r="O24" s="23">
        <v>610314</v>
      </c>
      <c r="P24" s="24">
        <f t="shared" ref="P24:P54" si="18">O24/N24-1</f>
        <v>1.2554189402850691E-2</v>
      </c>
      <c r="Q24" s="24">
        <f t="shared" si="13"/>
        <v>-1.2909617935574769E-2</v>
      </c>
      <c r="R24" s="23">
        <f t="shared" ref="R24:R54" si="19">O24-N24</f>
        <v>7567</v>
      </c>
      <c r="S24" s="23">
        <f t="shared" si="14"/>
        <v>-7883</v>
      </c>
      <c r="T24" s="24">
        <f t="shared" si="15"/>
        <v>0.19350334477586245</v>
      </c>
    </row>
    <row r="25" spans="1:20" x14ac:dyDescent="0.25">
      <c r="A25" s="49" t="s">
        <v>17</v>
      </c>
      <c r="B25" s="27">
        <v>64498</v>
      </c>
      <c r="C25" s="27">
        <v>56467</v>
      </c>
      <c r="D25" s="27">
        <v>54129</v>
      </c>
      <c r="E25" s="27">
        <v>55340</v>
      </c>
      <c r="F25" s="28">
        <f t="shared" si="16"/>
        <v>2.2372480555709506E-2</v>
      </c>
      <c r="G25" s="28">
        <f t="shared" si="10"/>
        <v>-4.1404714257885167E-2</v>
      </c>
      <c r="H25" s="27">
        <f t="shared" si="17"/>
        <v>1211</v>
      </c>
      <c r="I25" s="27">
        <f t="shared" si="11"/>
        <v>-2338</v>
      </c>
      <c r="J25" s="28">
        <f t="shared" si="12"/>
        <v>0.1135573152539034</v>
      </c>
      <c r="K25" s="29"/>
      <c r="L25" s="27">
        <v>253134</v>
      </c>
      <c r="M25" s="27">
        <v>254990</v>
      </c>
      <c r="N25" s="27">
        <v>242917</v>
      </c>
      <c r="O25" s="27">
        <v>232134</v>
      </c>
      <c r="P25" s="28">
        <f t="shared" si="18"/>
        <v>-4.4389647492764972E-2</v>
      </c>
      <c r="Q25" s="28">
        <f t="shared" si="13"/>
        <v>-4.7346954782540474E-2</v>
      </c>
      <c r="R25" s="27">
        <f>O25-N25</f>
        <v>-10783</v>
      </c>
      <c r="S25" s="27">
        <f t="shared" si="14"/>
        <v>-12073</v>
      </c>
      <c r="T25" s="28">
        <f t="shared" si="15"/>
        <v>7.3599336466474721E-2</v>
      </c>
    </row>
    <row r="26" spans="1:20" x14ac:dyDescent="0.25">
      <c r="A26" s="50" t="s">
        <v>18</v>
      </c>
      <c r="B26" s="27">
        <v>38332</v>
      </c>
      <c r="C26" s="27">
        <v>27501</v>
      </c>
      <c r="D26" s="27">
        <v>29104</v>
      </c>
      <c r="E26" s="27">
        <v>32373</v>
      </c>
      <c r="F26" s="51">
        <f t="shared" si="16"/>
        <v>0.11232133040131931</v>
      </c>
      <c r="G26" s="51">
        <f t="shared" si="10"/>
        <v>5.8288789498563753E-2</v>
      </c>
      <c r="H26" s="27">
        <f t="shared" si="17"/>
        <v>3269</v>
      </c>
      <c r="I26" s="52">
        <f t="shared" si="11"/>
        <v>1603</v>
      </c>
      <c r="J26" s="51">
        <f t="shared" si="12"/>
        <v>6.64291826294654E-2</v>
      </c>
      <c r="K26" s="29"/>
      <c r="L26" s="27">
        <v>123124</v>
      </c>
      <c r="M26" s="27">
        <v>143206</v>
      </c>
      <c r="N26" s="27">
        <v>121343</v>
      </c>
      <c r="O26" s="27">
        <v>126077</v>
      </c>
      <c r="P26" s="51">
        <f t="shared" si="18"/>
        <v>3.9013375308011078E-2</v>
      </c>
      <c r="Q26" s="51">
        <f t="shared" si="13"/>
        <v>-0.15266818429395412</v>
      </c>
      <c r="R26" s="52">
        <f>O26-N26</f>
        <v>4734</v>
      </c>
      <c r="S26" s="52">
        <f t="shared" si="14"/>
        <v>-21863</v>
      </c>
      <c r="T26" s="51">
        <f t="shared" si="15"/>
        <v>3.9973392711467229E-2</v>
      </c>
    </row>
    <row r="27" spans="1:20" x14ac:dyDescent="0.25">
      <c r="A27" s="50" t="s">
        <v>19</v>
      </c>
      <c r="B27" s="52">
        <f>B25-B26</f>
        <v>26166</v>
      </c>
      <c r="C27" s="52">
        <f>C25-C26</f>
        <v>28966</v>
      </c>
      <c r="D27" s="52">
        <f>D25-D26</f>
        <v>25025</v>
      </c>
      <c r="E27" s="52">
        <f>E25-E26</f>
        <v>22967</v>
      </c>
      <c r="F27" s="51">
        <f t="shared" si="16"/>
        <v>-8.2237762237762246E-2</v>
      </c>
      <c r="G27" s="51">
        <f t="shared" si="10"/>
        <v>-0.13605606573223783</v>
      </c>
      <c r="H27" s="52">
        <f t="shared" si="17"/>
        <v>-2058</v>
      </c>
      <c r="I27" s="52">
        <f t="shared" si="11"/>
        <v>-3941</v>
      </c>
      <c r="J27" s="51">
        <f t="shared" si="12"/>
        <v>4.7128132624438011E-2</v>
      </c>
      <c r="K27" s="29"/>
      <c r="L27" s="52">
        <f>L25-L26</f>
        <v>130010</v>
      </c>
      <c r="M27" s="52">
        <f>M25-M26</f>
        <v>111784</v>
      </c>
      <c r="N27" s="52">
        <f>N25-N26</f>
        <v>121574</v>
      </c>
      <c r="O27" s="52">
        <f>O25-O26</f>
        <v>106057</v>
      </c>
      <c r="P27" s="51">
        <f>O27/N27-1</f>
        <v>-0.12763419810156773</v>
      </c>
      <c r="Q27" s="51">
        <f t="shared" si="13"/>
        <v>8.757961783439483E-2</v>
      </c>
      <c r="R27" s="52">
        <f t="shared" si="19"/>
        <v>-15517</v>
      </c>
      <c r="S27" s="52">
        <f t="shared" si="14"/>
        <v>9790</v>
      </c>
      <c r="T27" s="51">
        <f t="shared" si="15"/>
        <v>3.3625943755007492E-2</v>
      </c>
    </row>
    <row r="28" spans="1:20" x14ac:dyDescent="0.25">
      <c r="A28" s="53" t="s">
        <v>20</v>
      </c>
      <c r="B28" s="34">
        <v>70935</v>
      </c>
      <c r="C28" s="34">
        <v>66659</v>
      </c>
      <c r="D28" s="34">
        <v>67427</v>
      </c>
      <c r="E28" s="34">
        <v>74337</v>
      </c>
      <c r="F28" s="35">
        <f t="shared" si="16"/>
        <v>0.10248120189241705</v>
      </c>
      <c r="G28" s="35">
        <f t="shared" si="10"/>
        <v>1.1521324952369572E-2</v>
      </c>
      <c r="H28" s="34">
        <f t="shared" si="17"/>
        <v>6910</v>
      </c>
      <c r="I28" s="34">
        <f t="shared" si="11"/>
        <v>768</v>
      </c>
      <c r="J28" s="35">
        <f t="shared" si="12"/>
        <v>0.15253903404462266</v>
      </c>
      <c r="K28" s="29"/>
      <c r="L28" s="27">
        <v>329527</v>
      </c>
      <c r="M28" s="27">
        <v>355640</v>
      </c>
      <c r="N28" s="27">
        <v>359830</v>
      </c>
      <c r="O28" s="27">
        <v>378180</v>
      </c>
      <c r="P28" s="35">
        <f t="shared" si="18"/>
        <v>5.0996303810132648E-2</v>
      </c>
      <c r="Q28" s="35">
        <f t="shared" si="13"/>
        <v>1.1781576875492084E-2</v>
      </c>
      <c r="R28" s="34">
        <f t="shared" si="19"/>
        <v>18350</v>
      </c>
      <c r="S28" s="34">
        <f t="shared" si="14"/>
        <v>4190</v>
      </c>
      <c r="T28" s="35">
        <f t="shared" si="15"/>
        <v>0.11990400830938773</v>
      </c>
    </row>
    <row r="29" spans="1:20" x14ac:dyDescent="0.25">
      <c r="A29" s="22" t="s">
        <v>21</v>
      </c>
      <c r="B29" s="23">
        <v>319984</v>
      </c>
      <c r="C29" s="23">
        <v>330758</v>
      </c>
      <c r="D29" s="23">
        <v>359242</v>
      </c>
      <c r="E29" s="23">
        <v>357654</v>
      </c>
      <c r="F29" s="24">
        <f t="shared" si="16"/>
        <v>-4.4204185479426172E-3</v>
      </c>
      <c r="G29" s="24">
        <f t="shared" si="10"/>
        <v>8.6117342588841295E-2</v>
      </c>
      <c r="H29" s="23">
        <f t="shared" si="17"/>
        <v>-1588</v>
      </c>
      <c r="I29" s="23">
        <f t="shared" si="11"/>
        <v>28484</v>
      </c>
      <c r="J29" s="24">
        <f t="shared" si="12"/>
        <v>0.7339036507014739</v>
      </c>
      <c r="K29" s="48"/>
      <c r="L29" s="23">
        <v>2076157</v>
      </c>
      <c r="M29" s="23">
        <v>2366652</v>
      </c>
      <c r="N29" s="23">
        <v>2563670</v>
      </c>
      <c r="O29" s="23">
        <v>2543709</v>
      </c>
      <c r="P29" s="24">
        <f t="shared" si="18"/>
        <v>-7.786103515663112E-3</v>
      </c>
      <c r="Q29" s="24">
        <f t="shared" si="13"/>
        <v>8.3247558153881407E-2</v>
      </c>
      <c r="R29" s="23">
        <f t="shared" si="19"/>
        <v>-19961</v>
      </c>
      <c r="S29" s="23">
        <f t="shared" si="14"/>
        <v>197018</v>
      </c>
      <c r="T29" s="24">
        <f t="shared" si="15"/>
        <v>0.8064966552241376</v>
      </c>
    </row>
    <row r="30" spans="1:20" x14ac:dyDescent="0.25">
      <c r="A30" s="49" t="s">
        <v>22</v>
      </c>
      <c r="B30" s="27">
        <v>26193</v>
      </c>
      <c r="C30" s="27">
        <v>26813</v>
      </c>
      <c r="D30" s="27">
        <v>27620</v>
      </c>
      <c r="E30" s="27">
        <v>26267</v>
      </c>
      <c r="F30" s="28">
        <f t="shared" si="16"/>
        <v>-4.8986241853729129E-2</v>
      </c>
      <c r="G30" s="28">
        <f t="shared" si="10"/>
        <v>3.0097340842128784E-2</v>
      </c>
      <c r="H30" s="27">
        <f t="shared" si="17"/>
        <v>-1353</v>
      </c>
      <c r="I30" s="27">
        <f t="shared" si="11"/>
        <v>807</v>
      </c>
      <c r="J30" s="28">
        <f t="shared" si="12"/>
        <v>5.3899710874128676E-2</v>
      </c>
      <c r="K30" s="29"/>
      <c r="L30" s="27">
        <v>210882</v>
      </c>
      <c r="M30" s="27">
        <v>243579</v>
      </c>
      <c r="N30" s="27">
        <v>256943</v>
      </c>
      <c r="O30" s="27">
        <v>249720</v>
      </c>
      <c r="P30" s="28">
        <f t="shared" si="18"/>
        <v>-2.8111293166188656E-2</v>
      </c>
      <c r="Q30" s="28">
        <f t="shared" si="13"/>
        <v>5.4865156684279048E-2</v>
      </c>
      <c r="R30" s="27">
        <f t="shared" si="19"/>
        <v>-7223</v>
      </c>
      <c r="S30" s="27">
        <f t="shared" si="14"/>
        <v>13364</v>
      </c>
      <c r="T30" s="28">
        <f t="shared" si="15"/>
        <v>7.9175072597758481E-2</v>
      </c>
    </row>
    <row r="31" spans="1:20" x14ac:dyDescent="0.25">
      <c r="A31" s="54" t="s">
        <v>23</v>
      </c>
      <c r="B31" s="31">
        <v>2676</v>
      </c>
      <c r="C31" s="31">
        <v>2560</v>
      </c>
      <c r="D31" s="31">
        <v>2842</v>
      </c>
      <c r="E31" s="31">
        <v>2671</v>
      </c>
      <c r="F31" s="32">
        <f t="shared" si="16"/>
        <v>-6.01688951442646E-2</v>
      </c>
      <c r="G31" s="32">
        <f t="shared" si="10"/>
        <v>0.11015624999999996</v>
      </c>
      <c r="H31" s="31">
        <f t="shared" si="17"/>
        <v>-171</v>
      </c>
      <c r="I31" s="31">
        <f t="shared" si="11"/>
        <v>282</v>
      </c>
      <c r="J31" s="32">
        <f t="shared" si="12"/>
        <v>5.4808743954314421E-3</v>
      </c>
      <c r="K31" s="29"/>
      <c r="L31" s="31">
        <v>14558</v>
      </c>
      <c r="M31" s="31">
        <v>16386</v>
      </c>
      <c r="N31" s="31">
        <v>18159</v>
      </c>
      <c r="O31" s="31">
        <v>17666</v>
      </c>
      <c r="P31" s="32">
        <f t="shared" si="18"/>
        <v>-2.7149072085467241E-2</v>
      </c>
      <c r="Q31" s="32">
        <f t="shared" si="13"/>
        <v>0.10820212376418903</v>
      </c>
      <c r="R31" s="31">
        <f t="shared" si="19"/>
        <v>-493</v>
      </c>
      <c r="S31" s="31">
        <f t="shared" si="14"/>
        <v>1773</v>
      </c>
      <c r="T31" s="32">
        <f t="shared" si="15"/>
        <v>5.6011005626782047E-3</v>
      </c>
    </row>
    <row r="32" spans="1:20" x14ac:dyDescent="0.25">
      <c r="A32" s="54" t="s">
        <v>24</v>
      </c>
      <c r="B32" s="31">
        <v>382</v>
      </c>
      <c r="C32" s="31">
        <v>281</v>
      </c>
      <c r="D32" s="31">
        <v>351</v>
      </c>
      <c r="E32" s="31">
        <v>388</v>
      </c>
      <c r="F32" s="32">
        <f t="shared" si="16"/>
        <v>0.10541310541310533</v>
      </c>
      <c r="G32" s="32">
        <f t="shared" si="10"/>
        <v>0.2491103202846976</v>
      </c>
      <c r="H32" s="31">
        <f t="shared" si="17"/>
        <v>37</v>
      </c>
      <c r="I32" s="31">
        <f t="shared" si="11"/>
        <v>70</v>
      </c>
      <c r="J32" s="32">
        <f t="shared" si="12"/>
        <v>7.9617344269090212E-4</v>
      </c>
      <c r="K32" s="29"/>
      <c r="L32" s="31">
        <v>2232</v>
      </c>
      <c r="M32" s="31">
        <v>3335</v>
      </c>
      <c r="N32" s="31">
        <v>3498</v>
      </c>
      <c r="O32" s="31">
        <v>4265</v>
      </c>
      <c r="P32" s="32">
        <f t="shared" si="18"/>
        <v>0.21926815323041748</v>
      </c>
      <c r="Q32" s="32">
        <f t="shared" si="13"/>
        <v>4.8875562218890556E-2</v>
      </c>
      <c r="R32" s="31">
        <f t="shared" si="19"/>
        <v>767</v>
      </c>
      <c r="S32" s="31">
        <f t="shared" si="14"/>
        <v>163</v>
      </c>
      <c r="T32" s="32">
        <f t="shared" si="15"/>
        <v>1.352241248716322E-3</v>
      </c>
    </row>
    <row r="33" spans="1:20" x14ac:dyDescent="0.25">
      <c r="A33" s="54" t="s">
        <v>25</v>
      </c>
      <c r="B33" s="31">
        <v>2101</v>
      </c>
      <c r="C33" s="31">
        <v>1389</v>
      </c>
      <c r="D33" s="31">
        <v>2173</v>
      </c>
      <c r="E33" s="31">
        <v>2052</v>
      </c>
      <c r="F33" s="32">
        <f t="shared" si="16"/>
        <v>-5.5683387022549491E-2</v>
      </c>
      <c r="G33" s="32">
        <f t="shared" si="10"/>
        <v>0.56443484521238307</v>
      </c>
      <c r="H33" s="31">
        <f t="shared" si="17"/>
        <v>-121</v>
      </c>
      <c r="I33" s="31">
        <f t="shared" si="11"/>
        <v>784</v>
      </c>
      <c r="J33" s="32">
        <f t="shared" si="12"/>
        <v>4.2106904752621938E-3</v>
      </c>
      <c r="K33" s="29"/>
      <c r="L33" s="31">
        <v>35056</v>
      </c>
      <c r="M33" s="31">
        <v>43836</v>
      </c>
      <c r="N33" s="31">
        <v>39617</v>
      </c>
      <c r="O33" s="31">
        <v>38647</v>
      </c>
      <c r="P33" s="32">
        <f t="shared" si="18"/>
        <v>-2.4484438498624361E-2</v>
      </c>
      <c r="Q33" s="32">
        <f t="shared" si="13"/>
        <v>-9.6245095355415589E-2</v>
      </c>
      <c r="R33" s="31">
        <f t="shared" si="19"/>
        <v>-970</v>
      </c>
      <c r="S33" s="31">
        <f t="shared" si="14"/>
        <v>-4219</v>
      </c>
      <c r="T33" s="32">
        <f t="shared" si="15"/>
        <v>1.2253239751263703E-2</v>
      </c>
    </row>
    <row r="34" spans="1:20" x14ac:dyDescent="0.25">
      <c r="A34" s="54" t="s">
        <v>26</v>
      </c>
      <c r="B34" s="31">
        <v>2471</v>
      </c>
      <c r="C34" s="31">
        <v>2371</v>
      </c>
      <c r="D34" s="31">
        <v>4262</v>
      </c>
      <c r="E34" s="31">
        <v>2877</v>
      </c>
      <c r="F34" s="32">
        <f t="shared" si="16"/>
        <v>-0.32496480525574845</v>
      </c>
      <c r="G34" s="32">
        <f t="shared" si="10"/>
        <v>0.79755377477857436</v>
      </c>
      <c r="H34" s="31">
        <f t="shared" si="17"/>
        <v>-1385</v>
      </c>
      <c r="I34" s="31">
        <f t="shared" si="11"/>
        <v>1891</v>
      </c>
      <c r="J34" s="32">
        <f t="shared" si="12"/>
        <v>5.903585037684859E-3</v>
      </c>
      <c r="K34" s="29"/>
      <c r="L34" s="31">
        <v>15217</v>
      </c>
      <c r="M34" s="31">
        <v>20069</v>
      </c>
      <c r="N34" s="31">
        <v>22226</v>
      </c>
      <c r="O34" s="31">
        <v>22948</v>
      </c>
      <c r="P34" s="32">
        <f t="shared" si="18"/>
        <v>3.2484477638801357E-2</v>
      </c>
      <c r="Q34" s="32">
        <f t="shared" si="13"/>
        <v>0.10747919677113948</v>
      </c>
      <c r="R34" s="31">
        <f t="shared" si="19"/>
        <v>722</v>
      </c>
      <c r="S34" s="31">
        <f t="shared" si="14"/>
        <v>2157</v>
      </c>
      <c r="T34" s="32">
        <f t="shared" si="15"/>
        <v>7.2757871454964028E-3</v>
      </c>
    </row>
    <row r="35" spans="1:20" x14ac:dyDescent="0.25">
      <c r="A35" s="54" t="s">
        <v>27</v>
      </c>
      <c r="B35" s="31">
        <v>179</v>
      </c>
      <c r="C35" s="31">
        <v>137</v>
      </c>
      <c r="D35" s="31">
        <v>101</v>
      </c>
      <c r="E35" s="31">
        <v>145</v>
      </c>
      <c r="F35" s="32">
        <f t="shared" si="16"/>
        <v>0.43564356435643559</v>
      </c>
      <c r="G35" s="32">
        <f t="shared" si="10"/>
        <v>-0.26277372262773724</v>
      </c>
      <c r="H35" s="31">
        <f t="shared" si="17"/>
        <v>44</v>
      </c>
      <c r="I35" s="31">
        <f t="shared" si="11"/>
        <v>-36</v>
      </c>
      <c r="J35" s="32">
        <f t="shared" si="12"/>
        <v>2.9753904430458971E-4</v>
      </c>
      <c r="K35" s="29"/>
      <c r="L35" s="31">
        <v>27003</v>
      </c>
      <c r="M35" s="31">
        <v>35871</v>
      </c>
      <c r="N35" s="31">
        <v>35813</v>
      </c>
      <c r="O35" s="31">
        <v>29746</v>
      </c>
      <c r="P35" s="32">
        <f t="shared" si="18"/>
        <v>-0.16940775695976318</v>
      </c>
      <c r="Q35" s="32">
        <f t="shared" si="13"/>
        <v>-1.6169050207688329E-3</v>
      </c>
      <c r="R35" s="31">
        <f t="shared" si="19"/>
        <v>-6067</v>
      </c>
      <c r="S35" s="31">
        <f t="shared" si="14"/>
        <v>-58</v>
      </c>
      <c r="T35" s="32">
        <f t="shared" si="15"/>
        <v>9.4311297032393226E-3</v>
      </c>
    </row>
    <row r="36" spans="1:20" x14ac:dyDescent="0.25">
      <c r="A36" s="54" t="s">
        <v>28</v>
      </c>
      <c r="B36" s="31">
        <v>233</v>
      </c>
      <c r="C36" s="31">
        <v>234</v>
      </c>
      <c r="D36" s="31">
        <v>280</v>
      </c>
      <c r="E36" s="31">
        <v>263</v>
      </c>
      <c r="F36" s="32">
        <f t="shared" si="16"/>
        <v>-6.0714285714285721E-2</v>
      </c>
      <c r="G36" s="32">
        <f t="shared" si="10"/>
        <v>0.19658119658119655</v>
      </c>
      <c r="H36" s="31">
        <f t="shared" si="17"/>
        <v>-17</v>
      </c>
      <c r="I36" s="31">
        <f t="shared" si="11"/>
        <v>46</v>
      </c>
      <c r="J36" s="32">
        <f t="shared" si="12"/>
        <v>5.396742665662558E-4</v>
      </c>
      <c r="K36" s="29"/>
      <c r="L36" s="31">
        <v>2830</v>
      </c>
      <c r="M36" s="31">
        <v>2771</v>
      </c>
      <c r="N36" s="31">
        <v>3488</v>
      </c>
      <c r="O36" s="31">
        <v>3189</v>
      </c>
      <c r="P36" s="32">
        <f t="shared" si="18"/>
        <v>-8.5722477064220204E-2</v>
      </c>
      <c r="Q36" s="32">
        <f t="shared" si="13"/>
        <v>0.25875135330205712</v>
      </c>
      <c r="R36" s="31">
        <f t="shared" si="19"/>
        <v>-299</v>
      </c>
      <c r="S36" s="31">
        <f t="shared" si="14"/>
        <v>717</v>
      </c>
      <c r="T36" s="32">
        <f t="shared" si="15"/>
        <v>1.0110896464610435E-3</v>
      </c>
    </row>
    <row r="37" spans="1:20" x14ac:dyDescent="0.25">
      <c r="A37" s="54" t="s">
        <v>29</v>
      </c>
      <c r="B37" s="31">
        <v>165818</v>
      </c>
      <c r="C37" s="31">
        <v>169874</v>
      </c>
      <c r="D37" s="31">
        <v>185055</v>
      </c>
      <c r="E37" s="31">
        <v>185252</v>
      </c>
      <c r="F37" s="32">
        <f t="shared" si="16"/>
        <v>1.0645483775093556E-3</v>
      </c>
      <c r="G37" s="32">
        <f t="shared" si="10"/>
        <v>8.9366236151500633E-2</v>
      </c>
      <c r="H37" s="31">
        <f t="shared" si="17"/>
        <v>197</v>
      </c>
      <c r="I37" s="31">
        <f t="shared" si="11"/>
        <v>15181</v>
      </c>
      <c r="J37" s="32">
        <f t="shared" si="12"/>
        <v>0.38013588300354378</v>
      </c>
      <c r="K37" s="29"/>
      <c r="L37" s="31">
        <v>942987</v>
      </c>
      <c r="M37" s="31">
        <v>1093840</v>
      </c>
      <c r="N37" s="31">
        <v>1197012</v>
      </c>
      <c r="O37" s="31">
        <v>1197006</v>
      </c>
      <c r="P37" s="32">
        <f t="shared" si="18"/>
        <v>-5.0124810778706674E-6</v>
      </c>
      <c r="Q37" s="32">
        <f t="shared" si="13"/>
        <v>9.4320924449645238E-2</v>
      </c>
      <c r="R37" s="31">
        <f t="shared" si="19"/>
        <v>-6</v>
      </c>
      <c r="S37" s="31">
        <f t="shared" si="14"/>
        <v>103172</v>
      </c>
      <c r="T37" s="32">
        <f t="shared" si="15"/>
        <v>0.37951720707173031</v>
      </c>
    </row>
    <row r="38" spans="1:20" x14ac:dyDescent="0.25">
      <c r="A38" s="54" t="s">
        <v>30</v>
      </c>
      <c r="B38" s="31">
        <v>15278</v>
      </c>
      <c r="C38" s="31">
        <v>16278</v>
      </c>
      <c r="D38" s="31">
        <v>17707</v>
      </c>
      <c r="E38" s="31">
        <v>19118</v>
      </c>
      <c r="F38" s="32">
        <f t="shared" si="16"/>
        <v>7.9685999887050274E-2</v>
      </c>
      <c r="G38" s="32">
        <f t="shared" si="10"/>
        <v>8.7787197444403553E-2</v>
      </c>
      <c r="H38" s="31">
        <f t="shared" si="17"/>
        <v>1411</v>
      </c>
      <c r="I38" s="31">
        <f t="shared" si="11"/>
        <v>1429</v>
      </c>
      <c r="J38" s="32">
        <f t="shared" si="12"/>
        <v>3.9230009993207901E-2</v>
      </c>
      <c r="K38" s="29"/>
      <c r="L38" s="31">
        <v>110427</v>
      </c>
      <c r="M38" s="31">
        <v>126317</v>
      </c>
      <c r="N38" s="31">
        <v>135779</v>
      </c>
      <c r="O38" s="31">
        <v>130085</v>
      </c>
      <c r="P38" s="32">
        <f t="shared" si="18"/>
        <v>-4.1935792721996767E-2</v>
      </c>
      <c r="Q38" s="32">
        <f t="shared" si="13"/>
        <v>7.4906782143337791E-2</v>
      </c>
      <c r="R38" s="31">
        <f t="shared" si="19"/>
        <v>-5694</v>
      </c>
      <c r="S38" s="31">
        <f t="shared" si="14"/>
        <v>9462</v>
      </c>
      <c r="T38" s="32">
        <f t="shared" si="15"/>
        <v>4.1244150724328896E-2</v>
      </c>
    </row>
    <row r="39" spans="1:20" x14ac:dyDescent="0.25">
      <c r="A39" s="54" t="s">
        <v>31</v>
      </c>
      <c r="B39" s="31">
        <v>15218</v>
      </c>
      <c r="C39" s="31">
        <v>14552</v>
      </c>
      <c r="D39" s="31">
        <v>16518</v>
      </c>
      <c r="E39" s="31">
        <v>15790</v>
      </c>
      <c r="F39" s="32">
        <f t="shared" si="16"/>
        <v>-4.407313234047705E-2</v>
      </c>
      <c r="G39" s="32">
        <f t="shared" si="10"/>
        <v>0.13510170423309509</v>
      </c>
      <c r="H39" s="31">
        <f t="shared" si="17"/>
        <v>-728</v>
      </c>
      <c r="I39" s="31">
        <f t="shared" si="11"/>
        <v>1966</v>
      </c>
      <c r="J39" s="32">
        <f t="shared" si="12"/>
        <v>3.2400975928065318E-2</v>
      </c>
      <c r="K39" s="29"/>
      <c r="L39" s="31">
        <v>102529</v>
      </c>
      <c r="M39" s="31">
        <v>90860</v>
      </c>
      <c r="N39" s="31">
        <v>100448</v>
      </c>
      <c r="O39" s="31">
        <v>92484</v>
      </c>
      <c r="P39" s="32">
        <f t="shared" si="18"/>
        <v>-7.9284804077731752E-2</v>
      </c>
      <c r="Q39" s="32">
        <f t="shared" si="13"/>
        <v>0.10552498349108519</v>
      </c>
      <c r="R39" s="31">
        <f t="shared" si="19"/>
        <v>-7964</v>
      </c>
      <c r="S39" s="31">
        <f t="shared" si="14"/>
        <v>9588</v>
      </c>
      <c r="T39" s="32">
        <f t="shared" si="15"/>
        <v>2.9322550913547556E-2</v>
      </c>
    </row>
    <row r="40" spans="1:20" x14ac:dyDescent="0.25">
      <c r="A40" s="54" t="s">
        <v>32</v>
      </c>
      <c r="B40" s="31">
        <v>14155</v>
      </c>
      <c r="C40" s="31">
        <v>15668</v>
      </c>
      <c r="D40" s="31">
        <v>15572</v>
      </c>
      <c r="E40" s="31">
        <v>13755</v>
      </c>
      <c r="F40" s="32">
        <f t="shared" si="16"/>
        <v>-0.11668379142049834</v>
      </c>
      <c r="G40" s="32">
        <f t="shared" si="10"/>
        <v>-6.1271381159050398E-3</v>
      </c>
      <c r="H40" s="31">
        <f t="shared" si="17"/>
        <v>-1817</v>
      </c>
      <c r="I40" s="31">
        <f t="shared" si="11"/>
        <v>-96</v>
      </c>
      <c r="J40" s="32">
        <f t="shared" si="12"/>
        <v>2.8225169340756077E-2</v>
      </c>
      <c r="K40" s="29"/>
      <c r="L40" s="31">
        <v>85314</v>
      </c>
      <c r="M40" s="31">
        <v>85859</v>
      </c>
      <c r="N40" s="31">
        <v>91513</v>
      </c>
      <c r="O40" s="31">
        <v>83094</v>
      </c>
      <c r="P40" s="32">
        <f t="shared" si="18"/>
        <v>-9.1997858227792828E-2</v>
      </c>
      <c r="Q40" s="32">
        <f t="shared" si="13"/>
        <v>6.5852152948438825E-2</v>
      </c>
      <c r="R40" s="31">
        <f t="shared" si="19"/>
        <v>-8419</v>
      </c>
      <c r="S40" s="31">
        <f t="shared" si="14"/>
        <v>5654</v>
      </c>
      <c r="T40" s="32">
        <f t="shared" si="15"/>
        <v>2.6345400778624632E-2</v>
      </c>
    </row>
    <row r="41" spans="1:20" x14ac:dyDescent="0.25">
      <c r="A41" s="54" t="s">
        <v>33</v>
      </c>
      <c r="B41" s="31">
        <v>12847</v>
      </c>
      <c r="C41" s="31">
        <v>13987</v>
      </c>
      <c r="D41" s="31">
        <v>18129</v>
      </c>
      <c r="E41" s="31">
        <v>19693</v>
      </c>
      <c r="F41" s="32">
        <f t="shared" si="16"/>
        <v>8.6270616139886291E-2</v>
      </c>
      <c r="G41" s="32">
        <f t="shared" si="10"/>
        <v>0.29613212268535061</v>
      </c>
      <c r="H41" s="31">
        <f t="shared" si="17"/>
        <v>1564</v>
      </c>
      <c r="I41" s="31">
        <f t="shared" si="11"/>
        <v>4142</v>
      </c>
      <c r="J41" s="32">
        <f t="shared" si="12"/>
        <v>4.0409906203381273E-2</v>
      </c>
      <c r="K41" s="29"/>
      <c r="L41" s="31">
        <v>80671</v>
      </c>
      <c r="M41" s="31">
        <v>87922</v>
      </c>
      <c r="N41" s="31">
        <v>114796</v>
      </c>
      <c r="O41" s="31">
        <v>130649</v>
      </c>
      <c r="P41" s="32">
        <f t="shared" si="18"/>
        <v>0.13809714624202929</v>
      </c>
      <c r="Q41" s="32">
        <f t="shared" si="13"/>
        <v>0.30565728714087492</v>
      </c>
      <c r="R41" s="31">
        <f t="shared" si="19"/>
        <v>15853</v>
      </c>
      <c r="S41" s="31">
        <f t="shared" si="14"/>
        <v>26874</v>
      </c>
      <c r="T41" s="32">
        <f t="shared" si="15"/>
        <v>4.142296996565973E-2</v>
      </c>
    </row>
    <row r="42" spans="1:20" x14ac:dyDescent="0.25">
      <c r="A42" s="54" t="s">
        <v>34</v>
      </c>
      <c r="B42" s="31">
        <v>5114</v>
      </c>
      <c r="C42" s="31">
        <v>4842</v>
      </c>
      <c r="D42" s="31">
        <v>4036</v>
      </c>
      <c r="E42" s="31">
        <v>4024</v>
      </c>
      <c r="F42" s="32">
        <f t="shared" si="16"/>
        <v>-2.9732408325073845E-3</v>
      </c>
      <c r="G42" s="32">
        <f t="shared" si="10"/>
        <v>-0.16646014043783564</v>
      </c>
      <c r="H42" s="31">
        <f t="shared" si="17"/>
        <v>-12</v>
      </c>
      <c r="I42" s="31">
        <f t="shared" si="11"/>
        <v>-806</v>
      </c>
      <c r="J42" s="32">
        <f t="shared" si="12"/>
        <v>8.2572214778046139E-3</v>
      </c>
      <c r="K42" s="29"/>
      <c r="L42" s="31">
        <v>31246</v>
      </c>
      <c r="M42" s="31">
        <v>33715</v>
      </c>
      <c r="N42" s="31">
        <v>30591</v>
      </c>
      <c r="O42" s="31">
        <v>30349</v>
      </c>
      <c r="P42" s="32">
        <f t="shared" si="18"/>
        <v>-7.9108234448039827E-3</v>
      </c>
      <c r="Q42" s="32">
        <f t="shared" si="13"/>
        <v>-9.2659053833605176E-2</v>
      </c>
      <c r="R42" s="31">
        <f t="shared" si="19"/>
        <v>-242</v>
      </c>
      <c r="S42" s="31">
        <f t="shared" si="14"/>
        <v>-3124</v>
      </c>
      <c r="T42" s="32">
        <f t="shared" si="15"/>
        <v>9.6223141048749489E-3</v>
      </c>
    </row>
    <row r="43" spans="1:20" x14ac:dyDescent="0.25">
      <c r="A43" s="54" t="s">
        <v>35</v>
      </c>
      <c r="B43" s="31">
        <v>10483</v>
      </c>
      <c r="C43" s="31">
        <v>10422</v>
      </c>
      <c r="D43" s="31">
        <v>12202</v>
      </c>
      <c r="E43" s="31">
        <v>11973</v>
      </c>
      <c r="F43" s="32">
        <f t="shared" si="16"/>
        <v>-1.8767415177839752E-2</v>
      </c>
      <c r="G43" s="32">
        <f t="shared" si="10"/>
        <v>0.17079255421224326</v>
      </c>
      <c r="H43" s="31">
        <f t="shared" si="17"/>
        <v>-229</v>
      </c>
      <c r="I43" s="31">
        <f t="shared" si="11"/>
        <v>1780</v>
      </c>
      <c r="J43" s="32">
        <f t="shared" si="12"/>
        <v>2.4568517085923121E-2</v>
      </c>
      <c r="K43" s="29"/>
      <c r="L43" s="31">
        <v>81199</v>
      </c>
      <c r="M43" s="31">
        <v>87885</v>
      </c>
      <c r="N43" s="31">
        <v>104353</v>
      </c>
      <c r="O43" s="31">
        <v>103926</v>
      </c>
      <c r="P43" s="32">
        <f t="shared" si="18"/>
        <v>-4.0918804442613421E-3</v>
      </c>
      <c r="Q43" s="32">
        <f t="shared" si="13"/>
        <v>0.18738123684360253</v>
      </c>
      <c r="R43" s="31">
        <f t="shared" si="19"/>
        <v>-427</v>
      </c>
      <c r="S43" s="31">
        <f t="shared" si="14"/>
        <v>16468</v>
      </c>
      <c r="T43" s="32">
        <f t="shared" si="15"/>
        <v>3.2950298713737981E-2</v>
      </c>
    </row>
    <row r="44" spans="1:20" x14ac:dyDescent="0.25">
      <c r="A44" s="54" t="s">
        <v>36</v>
      </c>
      <c r="B44" s="31">
        <v>512</v>
      </c>
      <c r="C44" s="31">
        <v>1494</v>
      </c>
      <c r="D44" s="31">
        <v>1464</v>
      </c>
      <c r="E44" s="31">
        <v>1216</v>
      </c>
      <c r="F44" s="32">
        <f t="shared" si="16"/>
        <v>-0.1693989071038251</v>
      </c>
      <c r="G44" s="32">
        <f t="shared" si="10"/>
        <v>-2.008032128514059E-2</v>
      </c>
      <c r="H44" s="31">
        <f t="shared" si="17"/>
        <v>-248</v>
      </c>
      <c r="I44" s="31">
        <f t="shared" si="11"/>
        <v>-30</v>
      </c>
      <c r="J44" s="32">
        <f t="shared" si="12"/>
        <v>2.4952239853405591E-3</v>
      </c>
      <c r="K44" s="29"/>
      <c r="L44" s="31">
        <v>16804</v>
      </c>
      <c r="M44" s="31">
        <v>27849</v>
      </c>
      <c r="N44" s="31">
        <v>30997</v>
      </c>
      <c r="O44" s="31">
        <v>31506</v>
      </c>
      <c r="P44" s="32">
        <f t="shared" si="18"/>
        <v>1.6420943962318857E-2</v>
      </c>
      <c r="Q44" s="32">
        <f t="shared" si="13"/>
        <v>0.11303817013178219</v>
      </c>
      <c r="R44" s="31">
        <f t="shared" si="19"/>
        <v>509</v>
      </c>
      <c r="S44" s="31">
        <f t="shared" si="14"/>
        <v>3148</v>
      </c>
      <c r="T44" s="32">
        <f t="shared" si="15"/>
        <v>9.9891471939171014E-3</v>
      </c>
    </row>
    <row r="45" spans="1:20" x14ac:dyDescent="0.25">
      <c r="A45" s="54" t="s">
        <v>37</v>
      </c>
      <c r="B45" s="31">
        <v>648</v>
      </c>
      <c r="C45" s="31">
        <v>860</v>
      </c>
      <c r="D45" s="31">
        <v>563</v>
      </c>
      <c r="E45" s="31">
        <v>475</v>
      </c>
      <c r="F45" s="32">
        <f t="shared" si="16"/>
        <v>-0.15630550621669625</v>
      </c>
      <c r="G45" s="32">
        <f t="shared" si="10"/>
        <v>-0.34534883720930232</v>
      </c>
      <c r="H45" s="31">
        <f t="shared" si="17"/>
        <v>-88</v>
      </c>
      <c r="I45" s="31">
        <f t="shared" si="11"/>
        <v>-297</v>
      </c>
      <c r="J45" s="32">
        <f t="shared" si="12"/>
        <v>9.7469686927365593E-4</v>
      </c>
      <c r="K45" s="29"/>
      <c r="L45" s="31">
        <v>26721</v>
      </c>
      <c r="M45" s="31">
        <v>39628</v>
      </c>
      <c r="N45" s="31">
        <v>40951</v>
      </c>
      <c r="O45" s="31">
        <v>32773</v>
      </c>
      <c r="P45" s="32">
        <f t="shared" si="18"/>
        <v>-0.1997020829772167</v>
      </c>
      <c r="Q45" s="32">
        <f t="shared" si="13"/>
        <v>3.338548501059857E-2</v>
      </c>
      <c r="R45" s="31">
        <f t="shared" si="19"/>
        <v>-8178</v>
      </c>
      <c r="S45" s="31">
        <f t="shared" si="14"/>
        <v>1323</v>
      </c>
      <c r="T45" s="32">
        <f t="shared" si="15"/>
        <v>1.0390856376126616E-2</v>
      </c>
    </row>
    <row r="46" spans="1:20" x14ac:dyDescent="0.25">
      <c r="A46" s="54" t="s">
        <v>38</v>
      </c>
      <c r="B46" s="31">
        <v>2567</v>
      </c>
      <c r="C46" s="31">
        <v>3396</v>
      </c>
      <c r="D46" s="31">
        <v>3237</v>
      </c>
      <c r="E46" s="31">
        <v>2131</v>
      </c>
      <c r="F46" s="32">
        <f t="shared" si="16"/>
        <v>-0.34167438986716092</v>
      </c>
      <c r="G46" s="32">
        <f t="shared" si="10"/>
        <v>-4.6819787985865724E-2</v>
      </c>
      <c r="H46" s="31">
        <f t="shared" si="17"/>
        <v>-1106</v>
      </c>
      <c r="I46" s="31">
        <f t="shared" si="11"/>
        <v>-159</v>
      </c>
      <c r="J46" s="32">
        <f t="shared" si="12"/>
        <v>4.3727979545729696E-3</v>
      </c>
      <c r="K46" s="29"/>
      <c r="L46" s="31">
        <v>15818</v>
      </c>
      <c r="M46" s="31">
        <v>17117</v>
      </c>
      <c r="N46" s="31">
        <v>19415</v>
      </c>
      <c r="O46" s="31">
        <v>14919</v>
      </c>
      <c r="P46" s="32">
        <f t="shared" si="18"/>
        <v>-0.23157352562451716</v>
      </c>
      <c r="Q46" s="32">
        <f t="shared" si="13"/>
        <v>0.13425249751708823</v>
      </c>
      <c r="R46" s="31">
        <f t="shared" si="19"/>
        <v>-4496</v>
      </c>
      <c r="S46" s="31">
        <f t="shared" si="14"/>
        <v>2298</v>
      </c>
      <c r="T46" s="32">
        <f t="shared" si="15"/>
        <v>4.7301493996714673E-3</v>
      </c>
    </row>
    <row r="47" spans="1:20" x14ac:dyDescent="0.25">
      <c r="A47" s="54" t="s">
        <v>39</v>
      </c>
      <c r="B47" s="31">
        <v>1445</v>
      </c>
      <c r="C47" s="31">
        <v>1994</v>
      </c>
      <c r="D47" s="31">
        <v>2237</v>
      </c>
      <c r="E47" s="31">
        <v>1864</v>
      </c>
      <c r="F47" s="32">
        <f t="shared" si="16"/>
        <v>-0.16674117121144394</v>
      </c>
      <c r="G47" s="32">
        <f t="shared" si="10"/>
        <v>0.12186559679037101</v>
      </c>
      <c r="H47" s="31">
        <f t="shared" si="17"/>
        <v>-373</v>
      </c>
      <c r="I47" s="31">
        <f t="shared" si="11"/>
        <v>243</v>
      </c>
      <c r="J47" s="32">
        <f t="shared" si="12"/>
        <v>3.8249157143707252E-3</v>
      </c>
      <c r="K47" s="29"/>
      <c r="L47" s="31">
        <v>8732</v>
      </c>
      <c r="M47" s="31">
        <v>11372</v>
      </c>
      <c r="N47" s="31">
        <v>15128</v>
      </c>
      <c r="O47" s="31">
        <v>13961</v>
      </c>
      <c r="P47" s="32">
        <f t="shared" si="18"/>
        <v>-7.7141723955579056E-2</v>
      </c>
      <c r="Q47" s="32">
        <f t="shared" si="13"/>
        <v>0.33028491030601481</v>
      </c>
      <c r="R47" s="31">
        <f t="shared" si="19"/>
        <v>-1167</v>
      </c>
      <c r="S47" s="31">
        <f t="shared" si="14"/>
        <v>3756</v>
      </c>
      <c r="T47" s="32">
        <f t="shared" si="15"/>
        <v>4.4264103337229941E-3</v>
      </c>
    </row>
    <row r="48" spans="1:20" x14ac:dyDescent="0.25">
      <c r="A48" s="54" t="s">
        <v>40</v>
      </c>
      <c r="B48" s="31">
        <v>2964</v>
      </c>
      <c r="C48" s="31">
        <v>3475</v>
      </c>
      <c r="D48" s="31">
        <v>2558</v>
      </c>
      <c r="E48" s="31">
        <v>3103</v>
      </c>
      <c r="F48" s="32">
        <f t="shared" si="16"/>
        <v>0.21305707584050038</v>
      </c>
      <c r="G48" s="32">
        <f t="shared" si="10"/>
        <v>-0.26388489208633092</v>
      </c>
      <c r="H48" s="31">
        <f t="shared" si="17"/>
        <v>545</v>
      </c>
      <c r="I48" s="31">
        <f t="shared" si="11"/>
        <v>-917</v>
      </c>
      <c r="J48" s="32">
        <f t="shared" si="12"/>
        <v>6.3673355481182192E-3</v>
      </c>
      <c r="K48" s="29"/>
      <c r="L48" s="31">
        <v>10131</v>
      </c>
      <c r="M48" s="31">
        <v>13464</v>
      </c>
      <c r="N48" s="31">
        <v>11831</v>
      </c>
      <c r="O48" s="31">
        <v>12729</v>
      </c>
      <c r="P48" s="32">
        <f t="shared" si="18"/>
        <v>7.5902290592511301E-2</v>
      </c>
      <c r="Q48" s="32">
        <f t="shared" si="13"/>
        <v>-0.12128639334521685</v>
      </c>
      <c r="R48" s="31">
        <f t="shared" si="19"/>
        <v>898</v>
      </c>
      <c r="S48" s="31">
        <f t="shared" si="14"/>
        <v>-1633</v>
      </c>
      <c r="T48" s="32">
        <f t="shared" si="15"/>
        <v>4.0357980902485492E-3</v>
      </c>
    </row>
    <row r="49" spans="1:20" x14ac:dyDescent="0.25">
      <c r="A49" s="54" t="s">
        <v>41</v>
      </c>
      <c r="B49" s="31">
        <v>618</v>
      </c>
      <c r="C49" s="31">
        <v>595</v>
      </c>
      <c r="D49" s="31">
        <v>592</v>
      </c>
      <c r="E49" s="31">
        <v>430</v>
      </c>
      <c r="F49" s="32">
        <f t="shared" si="16"/>
        <v>-0.27364864864864868</v>
      </c>
      <c r="G49" s="32">
        <f t="shared" si="10"/>
        <v>-5.0420168067226712E-3</v>
      </c>
      <c r="H49" s="31">
        <f t="shared" si="17"/>
        <v>-162</v>
      </c>
      <c r="I49" s="31">
        <f t="shared" si="11"/>
        <v>-3</v>
      </c>
      <c r="J49" s="32">
        <f t="shared" si="12"/>
        <v>8.8235716586878318E-4</v>
      </c>
      <c r="K49" s="29"/>
      <c r="L49" s="31">
        <v>13413</v>
      </c>
      <c r="M49" s="31">
        <v>13593</v>
      </c>
      <c r="N49" s="31">
        <v>14484</v>
      </c>
      <c r="O49" s="31">
        <v>10807</v>
      </c>
      <c r="P49" s="32">
        <f t="shared" si="18"/>
        <v>-0.25386633526650093</v>
      </c>
      <c r="Q49" s="32">
        <f t="shared" si="13"/>
        <v>6.5548444052085708E-2</v>
      </c>
      <c r="R49" s="31">
        <f t="shared" si="19"/>
        <v>-3677</v>
      </c>
      <c r="S49" s="31">
        <f t="shared" si="14"/>
        <v>891</v>
      </c>
      <c r="T49" s="32">
        <f t="shared" si="15"/>
        <v>3.4264176259970205E-3</v>
      </c>
    </row>
    <row r="50" spans="1:20" x14ac:dyDescent="0.25">
      <c r="A50" s="54" t="s">
        <v>42</v>
      </c>
      <c r="B50" s="31">
        <v>3094</v>
      </c>
      <c r="C50" s="31">
        <v>4315</v>
      </c>
      <c r="D50" s="31">
        <v>4407</v>
      </c>
      <c r="E50" s="31">
        <v>5098</v>
      </c>
      <c r="F50" s="32">
        <f t="shared" si="16"/>
        <v>0.15679600635352853</v>
      </c>
      <c r="G50" s="32">
        <f t="shared" si="10"/>
        <v>2.1320973348783356E-2</v>
      </c>
      <c r="H50" s="31">
        <f t="shared" si="17"/>
        <v>691</v>
      </c>
      <c r="I50" s="31">
        <f t="shared" si="11"/>
        <v>92</v>
      </c>
      <c r="J50" s="32">
        <f t="shared" si="12"/>
        <v>1.0461062399067574E-2</v>
      </c>
      <c r="K50" s="29"/>
      <c r="L50" s="31">
        <v>16354</v>
      </c>
      <c r="M50" s="31">
        <v>20697</v>
      </c>
      <c r="N50" s="31">
        <v>24353</v>
      </c>
      <c r="O50" s="31">
        <v>24211</v>
      </c>
      <c r="P50" s="32">
        <f t="shared" si="18"/>
        <v>-5.8309037900874383E-3</v>
      </c>
      <c r="Q50" s="32">
        <f t="shared" si="13"/>
        <v>0.17664395806155486</v>
      </c>
      <c r="R50" s="31">
        <f t="shared" si="19"/>
        <v>-142</v>
      </c>
      <c r="S50" s="31">
        <f t="shared" si="14"/>
        <v>3656</v>
      </c>
      <c r="T50" s="32">
        <f t="shared" si="15"/>
        <v>7.6762281061361947E-3</v>
      </c>
    </row>
    <row r="51" spans="1:20" x14ac:dyDescent="0.25">
      <c r="A51" s="54" t="s">
        <v>43</v>
      </c>
      <c r="B51" s="31">
        <v>9038</v>
      </c>
      <c r="C51" s="31">
        <v>10542</v>
      </c>
      <c r="D51" s="31">
        <v>12071</v>
      </c>
      <c r="E51" s="31">
        <v>12812</v>
      </c>
      <c r="F51" s="32">
        <f t="shared" si="16"/>
        <v>6.1386794797448463E-2</v>
      </c>
      <c r="G51" s="32">
        <f t="shared" si="10"/>
        <v>0.1450388920508443</v>
      </c>
      <c r="H51" s="31">
        <f t="shared" si="17"/>
        <v>741</v>
      </c>
      <c r="I51" s="31">
        <f t="shared" si="11"/>
        <v>1529</v>
      </c>
      <c r="J51" s="32">
        <f t="shared" si="12"/>
        <v>2.6290139556071745E-2</v>
      </c>
      <c r="K51" s="29"/>
      <c r="L51" s="31">
        <v>52235</v>
      </c>
      <c r="M51" s="31">
        <v>61127</v>
      </c>
      <c r="N51" s="31">
        <v>81809</v>
      </c>
      <c r="O51" s="31">
        <v>83753</v>
      </c>
      <c r="P51" s="32">
        <f t="shared" si="18"/>
        <v>2.3762666699262969E-2</v>
      </c>
      <c r="Q51" s="32">
        <f t="shared" si="13"/>
        <v>0.3383447576357419</v>
      </c>
      <c r="R51" s="31">
        <f t="shared" si="19"/>
        <v>1944</v>
      </c>
      <c r="S51" s="31">
        <f t="shared" si="14"/>
        <v>20682</v>
      </c>
      <c r="T51" s="32">
        <f t="shared" si="15"/>
        <v>2.6554340282236369E-2</v>
      </c>
    </row>
    <row r="52" spans="1:20" x14ac:dyDescent="0.25">
      <c r="A52" s="54" t="s">
        <v>44</v>
      </c>
      <c r="B52" s="31">
        <v>4059</v>
      </c>
      <c r="C52" s="31">
        <v>4213</v>
      </c>
      <c r="D52" s="31">
        <v>3662</v>
      </c>
      <c r="E52" s="31">
        <v>4380</v>
      </c>
      <c r="F52" s="32">
        <f t="shared" si="16"/>
        <v>0.19606772255598037</v>
      </c>
      <c r="G52" s="32">
        <f t="shared" si="10"/>
        <v>-0.13078566342273912</v>
      </c>
      <c r="H52" s="31">
        <f t="shared" si="17"/>
        <v>718</v>
      </c>
      <c r="I52" s="31">
        <f t="shared" si="11"/>
        <v>-551</v>
      </c>
      <c r="J52" s="32">
        <f t="shared" si="12"/>
        <v>8.9877311314076058E-3</v>
      </c>
      <c r="K52" s="29"/>
      <c r="L52" s="31">
        <v>23388</v>
      </c>
      <c r="M52" s="31">
        <v>27758</v>
      </c>
      <c r="N52" s="31">
        <v>24594</v>
      </c>
      <c r="O52" s="31">
        <v>26903</v>
      </c>
      <c r="P52" s="32">
        <f t="shared" si="18"/>
        <v>9.3884687322111082E-2</v>
      </c>
      <c r="Q52" s="32">
        <f t="shared" si="13"/>
        <v>-0.1139851574320917</v>
      </c>
      <c r="R52" s="31">
        <f t="shared" si="19"/>
        <v>2309</v>
      </c>
      <c r="S52" s="31">
        <f t="shared" si="14"/>
        <v>-3164</v>
      </c>
      <c r="T52" s="32">
        <f t="shared" si="15"/>
        <v>8.5297412225592527E-3</v>
      </c>
    </row>
    <row r="53" spans="1:20" x14ac:dyDescent="0.25">
      <c r="A53" s="55" t="s">
        <v>45</v>
      </c>
      <c r="B53" s="31">
        <v>589</v>
      </c>
      <c r="C53" s="31">
        <v>609</v>
      </c>
      <c r="D53" s="31">
        <v>513</v>
      </c>
      <c r="E53" s="31">
        <v>628</v>
      </c>
      <c r="F53" s="32">
        <f t="shared" si="16"/>
        <v>0.22417153996101358</v>
      </c>
      <c r="G53" s="32">
        <f t="shared" si="10"/>
        <v>-0.1576354679802956</v>
      </c>
      <c r="H53" s="31">
        <f t="shared" si="17"/>
        <v>115</v>
      </c>
      <c r="I53" s="31">
        <f t="shared" si="11"/>
        <v>-96</v>
      </c>
      <c r="J53" s="32">
        <f t="shared" si="12"/>
        <v>1.288651860850223E-3</v>
      </c>
      <c r="K53" s="29"/>
      <c r="L53" s="31">
        <v>4498</v>
      </c>
      <c r="M53" s="31">
        <v>5306</v>
      </c>
      <c r="N53" s="31">
        <v>4639</v>
      </c>
      <c r="O53" s="31">
        <v>4712</v>
      </c>
      <c r="P53" s="32">
        <f t="shared" si="18"/>
        <v>1.5736150032334528E-2</v>
      </c>
      <c r="Q53" s="32">
        <f t="shared" si="13"/>
        <v>-0.12570674707877871</v>
      </c>
      <c r="R53" s="31">
        <f t="shared" si="19"/>
        <v>73</v>
      </c>
      <c r="S53" s="31">
        <f t="shared" si="14"/>
        <v>-667</v>
      </c>
      <c r="T53" s="32">
        <f t="shared" si="15"/>
        <v>1.4939650091327806E-3</v>
      </c>
    </row>
    <row r="54" spans="1:20" x14ac:dyDescent="0.25">
      <c r="A54" s="53" t="s">
        <v>46</v>
      </c>
      <c r="B54" s="34">
        <f>B29-SUM(B30:B53)</f>
        <v>21302</v>
      </c>
      <c r="C54" s="34">
        <f>C29-SUM(C30:C53)</f>
        <v>19857</v>
      </c>
      <c r="D54" s="34">
        <f>D29-SUM(D30:D53)</f>
        <v>21090</v>
      </c>
      <c r="E54" s="34">
        <f>E29-SUM(E30:E53)</f>
        <v>21249</v>
      </c>
      <c r="F54" s="35">
        <f t="shared" si="16"/>
        <v>7.5391180654338363E-3</v>
      </c>
      <c r="G54" s="35">
        <f t="shared" si="10"/>
        <v>6.2093971899078504E-2</v>
      </c>
      <c r="H54" s="34">
        <f t="shared" si="17"/>
        <v>159</v>
      </c>
      <c r="I54" s="34">
        <f t="shared" si="11"/>
        <v>1233</v>
      </c>
      <c r="J54" s="35">
        <f t="shared" si="12"/>
        <v>4.3602807947780875E-2</v>
      </c>
      <c r="K54" s="29"/>
      <c r="L54" s="34">
        <f>L29-SUM(L30:L53)</f>
        <v>145912</v>
      </c>
      <c r="M54" s="34">
        <f>M29-SUM(M30:M53)</f>
        <v>156496</v>
      </c>
      <c r="N54" s="34">
        <f>N29-SUM(N30:N53)</f>
        <v>141233</v>
      </c>
      <c r="O54" s="34">
        <f>O29-SUM(O30:O53)</f>
        <v>153661</v>
      </c>
      <c r="P54" s="35">
        <f t="shared" si="18"/>
        <v>8.7996431428915445E-2</v>
      </c>
      <c r="Q54" s="35">
        <f t="shared" si="13"/>
        <v>-9.7529649320110434E-2</v>
      </c>
      <c r="R54" s="34">
        <f t="shared" si="19"/>
        <v>12428</v>
      </c>
      <c r="S54" s="34">
        <f t="shared" si="14"/>
        <v>-15263</v>
      </c>
      <c r="T54" s="35">
        <f t="shared" si="15"/>
        <v>4.8719048656271691E-2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150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julio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2022</v>
      </c>
      <c r="C57" s="16">
        <f>C$6</f>
        <v>2023</v>
      </c>
      <c r="D57" s="16">
        <f>D$6</f>
        <v>2024</v>
      </c>
      <c r="E57" s="16">
        <f>E$6</f>
        <v>2025</v>
      </c>
      <c r="F57" s="16" t="str">
        <f>CONCATENATE("var ",RIGHT(E57,2),"/",RIGHT(D57,2))</f>
        <v>var 25/24</v>
      </c>
      <c r="G57" s="16" t="str">
        <f>CONCATENATE("var ",RIGHT(D57,2),"/",RIGHT(C57,2))</f>
        <v>var 24/23</v>
      </c>
      <c r="H57" s="16" t="str">
        <f>CONCATENATE("dif ",RIGHT(E57,2),"-",RIGHT(D57,2))</f>
        <v>dif 25-24</v>
      </c>
      <c r="I57" s="16" t="str">
        <f>CONCATENATE("dif ",RIGHT(D57,2),"-",RIGHT(C57,2))</f>
        <v>dif 24-23</v>
      </c>
      <c r="J57" s="16" t="str">
        <f>CONCATENATE("cuota ",RIGHT(E57,2))</f>
        <v>cuota 25</v>
      </c>
      <c r="K57" s="17"/>
      <c r="L57" s="16">
        <f>L$6</f>
        <v>2022</v>
      </c>
      <c r="M57" s="16">
        <f>M$6</f>
        <v>2023</v>
      </c>
      <c r="N57" s="16">
        <f>N$6</f>
        <v>2024</v>
      </c>
      <c r="O57" s="16">
        <f>O$6</f>
        <v>2025</v>
      </c>
      <c r="P57" s="16" t="str">
        <f>CONCATENATE("var ",RIGHT(O57,2),"/",RIGHT(N57,2))</f>
        <v>var 25/24</v>
      </c>
      <c r="Q57" s="16" t="str">
        <f>CONCATENATE("var ",RIGHT(N57,2),"/",RIGHT(M57,2))</f>
        <v>var 24/23</v>
      </c>
      <c r="R57" s="16" t="str">
        <f>CONCATENATE("dif ",RIGHT(O57,2),"-",RIGHT(N57,2))</f>
        <v>dif 25-24</v>
      </c>
      <c r="S57" s="16" t="str">
        <f>CONCATENATE("dif ",RIGHT(N57,2),"-",RIGHT(M57,2))</f>
        <v>dif 24-23</v>
      </c>
      <c r="T57" s="16" t="str">
        <f>CONCATENATE("cuota ",RIGHT(O57,2))</f>
        <v>cuota 25</v>
      </c>
    </row>
    <row r="58" spans="1:20" x14ac:dyDescent="0.25">
      <c r="A58" s="18" t="s">
        <v>48</v>
      </c>
      <c r="B58" s="19">
        <v>455417</v>
      </c>
      <c r="C58" s="19">
        <v>453884</v>
      </c>
      <c r="D58" s="19">
        <v>480798</v>
      </c>
      <c r="E58" s="19">
        <v>487331</v>
      </c>
      <c r="F58" s="20">
        <f>E58/D58-1</f>
        <v>1.358782690443805E-2</v>
      </c>
      <c r="G58" s="20">
        <f t="shared" ref="G58:G68" si="20">D58/C58-1</f>
        <v>5.9297089124093372E-2</v>
      </c>
      <c r="H58" s="19">
        <f>E58-D58</f>
        <v>6533</v>
      </c>
      <c r="I58" s="19">
        <f t="shared" ref="I58:I68" si="21">D58-C58</f>
        <v>26914</v>
      </c>
      <c r="J58" s="20">
        <f t="shared" ref="J58:J68" si="22">E58/$E$58</f>
        <v>1</v>
      </c>
      <c r="K58" s="21"/>
      <c r="L58" s="19">
        <v>2658818</v>
      </c>
      <c r="M58" s="19">
        <v>2977282</v>
      </c>
      <c r="N58" s="19">
        <v>3166417</v>
      </c>
      <c r="O58" s="19">
        <v>3154023</v>
      </c>
      <c r="P58" s="20">
        <f>O58/N58-1</f>
        <v>-3.9142033408738897E-3</v>
      </c>
      <c r="Q58" s="20">
        <f t="shared" ref="Q58:Q68" si="23">N58/M58-1</f>
        <v>6.3526061689823221E-2</v>
      </c>
      <c r="R58" s="19">
        <f>O58-N58</f>
        <v>-12394</v>
      </c>
      <c r="S58" s="19">
        <f t="shared" ref="S58:S68" si="24">N58-M58</f>
        <v>189135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164843</v>
      </c>
      <c r="C59" s="60">
        <v>163971</v>
      </c>
      <c r="D59" s="60">
        <v>166795</v>
      </c>
      <c r="E59" s="60">
        <v>155030</v>
      </c>
      <c r="F59" s="61">
        <f t="shared" ref="F59:F68" si="26">E59/D59-1</f>
        <v>-7.0535687520609125E-2</v>
      </c>
      <c r="G59" s="61">
        <f t="shared" si="20"/>
        <v>1.7222557647388781E-2</v>
      </c>
      <c r="H59" s="60">
        <f>E59-D59</f>
        <v>-11765</v>
      </c>
      <c r="I59" s="60">
        <f t="shared" si="21"/>
        <v>2824</v>
      </c>
      <c r="J59" s="61">
        <f t="shared" si="22"/>
        <v>0.31812053819683134</v>
      </c>
      <c r="K59" s="62"/>
      <c r="L59" s="60">
        <v>993053</v>
      </c>
      <c r="M59" s="60">
        <v>1080016</v>
      </c>
      <c r="N59" s="60">
        <v>1125712</v>
      </c>
      <c r="O59" s="60">
        <v>1072395</v>
      </c>
      <c r="P59" s="61">
        <f t="shared" ref="P59:P68" si="27">O59/N59-1</f>
        <v>-4.736291342723542E-2</v>
      </c>
      <c r="Q59" s="61">
        <f>N59/M59-1</f>
        <v>4.2310484289121542E-2</v>
      </c>
      <c r="R59" s="60">
        <f t="shared" ref="R59:R68" si="28">O59-N59</f>
        <v>-53317</v>
      </c>
      <c r="S59" s="60">
        <f t="shared" si="24"/>
        <v>45696</v>
      </c>
      <c r="T59" s="61">
        <f t="shared" si="25"/>
        <v>0.34000861756556627</v>
      </c>
    </row>
    <row r="60" spans="1:20" x14ac:dyDescent="0.25">
      <c r="A60" s="63" t="s">
        <v>50</v>
      </c>
      <c r="B60" s="31">
        <v>119732</v>
      </c>
      <c r="C60" s="31">
        <v>112830</v>
      </c>
      <c r="D60" s="31">
        <v>121148</v>
      </c>
      <c r="E60" s="31">
        <v>127552</v>
      </c>
      <c r="F60" s="32">
        <f t="shared" si="26"/>
        <v>5.2860963449664844E-2</v>
      </c>
      <c r="G60" s="32">
        <f t="shared" si="20"/>
        <v>7.3721527962421263E-2</v>
      </c>
      <c r="H60" s="31">
        <f t="shared" ref="H60:H68" si="29">E60-D60</f>
        <v>6404</v>
      </c>
      <c r="I60" s="31">
        <f t="shared" si="21"/>
        <v>8318</v>
      </c>
      <c r="J60" s="32">
        <f t="shared" si="22"/>
        <v>0.26173586330440707</v>
      </c>
      <c r="K60" s="29"/>
      <c r="L60" s="31">
        <v>692851</v>
      </c>
      <c r="M60" s="31">
        <v>750730</v>
      </c>
      <c r="N60" s="31">
        <v>796046</v>
      </c>
      <c r="O60" s="31">
        <v>823796</v>
      </c>
      <c r="P60" s="32">
        <f>O60/N60-1</f>
        <v>3.4859794534486621E-2</v>
      </c>
      <c r="Q60" s="32">
        <f t="shared" si="23"/>
        <v>6.0362580421722933E-2</v>
      </c>
      <c r="R60" s="31">
        <f>O60-N60</f>
        <v>27750</v>
      </c>
      <c r="S60" s="31">
        <f>N60-M60</f>
        <v>45316</v>
      </c>
      <c r="T60" s="32">
        <f t="shared" si="25"/>
        <v>0.26118896406272246</v>
      </c>
    </row>
    <row r="61" spans="1:20" x14ac:dyDescent="0.25">
      <c r="A61" s="64" t="s">
        <v>51</v>
      </c>
      <c r="B61" s="65">
        <v>2342</v>
      </c>
      <c r="C61" s="65">
        <v>2800</v>
      </c>
      <c r="D61" s="65">
        <v>2508</v>
      </c>
      <c r="E61" s="65">
        <v>2685</v>
      </c>
      <c r="F61" s="66">
        <f t="shared" si="26"/>
        <v>7.0574162679425845E-2</v>
      </c>
      <c r="G61" s="66">
        <f t="shared" si="20"/>
        <v>-0.10428571428571431</v>
      </c>
      <c r="H61" s="65">
        <f t="shared" si="29"/>
        <v>177</v>
      </c>
      <c r="I61" s="65">
        <f t="shared" si="21"/>
        <v>-292</v>
      </c>
      <c r="J61" s="66">
        <f t="shared" si="22"/>
        <v>5.5096023031574026E-3</v>
      </c>
      <c r="K61" s="29"/>
      <c r="L61" s="65">
        <v>19165</v>
      </c>
      <c r="M61" s="65">
        <v>30246</v>
      </c>
      <c r="N61" s="65">
        <v>25739</v>
      </c>
      <c r="O61" s="65">
        <v>24470</v>
      </c>
      <c r="P61" s="66">
        <f t="shared" si="27"/>
        <v>-4.9302614709196169E-2</v>
      </c>
      <c r="Q61" s="66">
        <f t="shared" si="23"/>
        <v>-0.14901143952919393</v>
      </c>
      <c r="R61" s="65">
        <f t="shared" si="28"/>
        <v>-1269</v>
      </c>
      <c r="S61" s="65">
        <f t="shared" si="24"/>
        <v>-4507</v>
      </c>
      <c r="T61" s="66">
        <f t="shared" si="25"/>
        <v>7.7583454527757091E-3</v>
      </c>
    </row>
    <row r="62" spans="1:20" x14ac:dyDescent="0.25">
      <c r="A62" s="63" t="s">
        <v>52</v>
      </c>
      <c r="B62" s="31">
        <v>73949</v>
      </c>
      <c r="C62" s="31">
        <v>74357</v>
      </c>
      <c r="D62" s="31">
        <v>90048</v>
      </c>
      <c r="E62" s="31">
        <v>93261</v>
      </c>
      <c r="F62" s="32">
        <f t="shared" si="26"/>
        <v>3.5680970149253755E-2</v>
      </c>
      <c r="G62" s="32">
        <f t="shared" si="20"/>
        <v>0.21102249956291952</v>
      </c>
      <c r="H62" s="31">
        <f t="shared" si="29"/>
        <v>3213</v>
      </c>
      <c r="I62" s="31">
        <f t="shared" si="21"/>
        <v>15691</v>
      </c>
      <c r="J62" s="32">
        <f t="shared" si="22"/>
        <v>0.1913709573164851</v>
      </c>
      <c r="K62" s="29"/>
      <c r="L62" s="31">
        <v>395281</v>
      </c>
      <c r="M62" s="31">
        <v>453294</v>
      </c>
      <c r="N62" s="31">
        <v>524679</v>
      </c>
      <c r="O62" s="31">
        <v>537199</v>
      </c>
      <c r="P62" s="32">
        <f t="shared" si="27"/>
        <v>2.3862209084030361E-2</v>
      </c>
      <c r="Q62" s="32">
        <f t="shared" si="23"/>
        <v>0.15748057552052308</v>
      </c>
      <c r="R62" s="31">
        <f>O62-N62</f>
        <v>12520</v>
      </c>
      <c r="S62" s="31">
        <f t="shared" si="24"/>
        <v>71385</v>
      </c>
      <c r="T62" s="32">
        <f t="shared" si="25"/>
        <v>0.17032183975830234</v>
      </c>
    </row>
    <row r="63" spans="1:20" x14ac:dyDescent="0.25">
      <c r="A63" s="63" t="s">
        <v>53</v>
      </c>
      <c r="B63" s="31">
        <v>15515</v>
      </c>
      <c r="C63" s="31">
        <v>21748</v>
      </c>
      <c r="D63" s="31">
        <v>20589</v>
      </c>
      <c r="E63" s="31">
        <v>25675</v>
      </c>
      <c r="F63" s="32">
        <f t="shared" si="26"/>
        <v>0.24702511049589582</v>
      </c>
      <c r="G63" s="32">
        <f t="shared" si="20"/>
        <v>-5.3292256759242207E-2</v>
      </c>
      <c r="H63" s="31">
        <f t="shared" si="29"/>
        <v>5086</v>
      </c>
      <c r="I63" s="31">
        <f t="shared" si="21"/>
        <v>-1159</v>
      </c>
      <c r="J63" s="32">
        <f t="shared" si="22"/>
        <v>5.2684930776002351E-2</v>
      </c>
      <c r="K63" s="29"/>
      <c r="L63" s="31">
        <v>107595</v>
      </c>
      <c r="M63" s="31">
        <v>148504</v>
      </c>
      <c r="N63" s="31">
        <v>138865</v>
      </c>
      <c r="O63" s="31">
        <v>154252</v>
      </c>
      <c r="P63" s="32">
        <f t="shared" si="27"/>
        <v>0.1108054585388687</v>
      </c>
      <c r="Q63" s="32">
        <f t="shared" si="23"/>
        <v>-6.4907342563163328E-2</v>
      </c>
      <c r="R63" s="31">
        <f t="shared" si="28"/>
        <v>15387</v>
      </c>
      <c r="S63" s="31">
        <f t="shared" si="24"/>
        <v>-9639</v>
      </c>
      <c r="T63" s="32">
        <f t="shared" si="25"/>
        <v>4.8906428393198149E-2</v>
      </c>
    </row>
    <row r="64" spans="1:20" x14ac:dyDescent="0.25">
      <c r="A64" s="63" t="s">
        <v>54</v>
      </c>
      <c r="B64" s="31">
        <v>18083</v>
      </c>
      <c r="C64" s="31">
        <v>16810</v>
      </c>
      <c r="D64" s="31">
        <v>21632</v>
      </c>
      <c r="E64" s="31">
        <v>23873</v>
      </c>
      <c r="F64" s="32">
        <f t="shared" si="26"/>
        <v>0.10359652366863914</v>
      </c>
      <c r="G64" s="32">
        <f t="shared" si="20"/>
        <v>0.28685306365258767</v>
      </c>
      <c r="H64" s="31">
        <f t="shared" si="29"/>
        <v>2241</v>
      </c>
      <c r="I64" s="31">
        <f t="shared" si="21"/>
        <v>4822</v>
      </c>
      <c r="J64" s="32">
        <f t="shared" si="22"/>
        <v>4.898723865298945E-2</v>
      </c>
      <c r="K64" s="29"/>
      <c r="L64" s="31">
        <v>122504</v>
      </c>
      <c r="M64" s="31">
        <v>143386</v>
      </c>
      <c r="N64" s="31">
        <v>147042</v>
      </c>
      <c r="O64" s="31">
        <v>164634</v>
      </c>
      <c r="P64" s="32">
        <f t="shared" si="27"/>
        <v>0.11963928673440249</v>
      </c>
      <c r="Q64" s="32">
        <f t="shared" si="23"/>
        <v>2.5497607855718085E-2</v>
      </c>
      <c r="R64" s="31">
        <f t="shared" si="28"/>
        <v>17592</v>
      </c>
      <c r="S64" s="31">
        <f t="shared" si="24"/>
        <v>3656</v>
      </c>
      <c r="T64" s="32">
        <f t="shared" si="25"/>
        <v>5.2198097477412178E-2</v>
      </c>
    </row>
    <row r="65" spans="1:20" x14ac:dyDescent="0.25">
      <c r="A65" s="63" t="s">
        <v>55</v>
      </c>
      <c r="B65" s="31">
        <v>4275</v>
      </c>
      <c r="C65" s="31">
        <v>4340</v>
      </c>
      <c r="D65" s="31">
        <v>4593</v>
      </c>
      <c r="E65" s="31">
        <v>3637</v>
      </c>
      <c r="F65" s="32">
        <f t="shared" si="26"/>
        <v>-0.20814282603962553</v>
      </c>
      <c r="G65" s="32">
        <f t="shared" si="20"/>
        <v>5.8294930875576023E-2</v>
      </c>
      <c r="H65" s="31">
        <f t="shared" si="29"/>
        <v>-956</v>
      </c>
      <c r="I65" s="31">
        <f t="shared" si="21"/>
        <v>253</v>
      </c>
      <c r="J65" s="32">
        <f t="shared" si="22"/>
        <v>7.4631000285227088E-3</v>
      </c>
      <c r="K65" s="29"/>
      <c r="L65" s="31">
        <v>28946</v>
      </c>
      <c r="M65" s="31">
        <v>35023</v>
      </c>
      <c r="N65" s="31">
        <v>33791</v>
      </c>
      <c r="O65" s="31">
        <v>31909</v>
      </c>
      <c r="P65" s="32">
        <f t="shared" si="27"/>
        <v>-5.5695303483175973E-2</v>
      </c>
      <c r="Q65" s="32">
        <f t="shared" si="23"/>
        <v>-3.5176883762099154E-2</v>
      </c>
      <c r="R65" s="31">
        <f>O65-N65</f>
        <v>-1882</v>
      </c>
      <c r="S65" s="31">
        <f t="shared" si="24"/>
        <v>-1232</v>
      </c>
      <c r="T65" s="32">
        <f t="shared" si="25"/>
        <v>1.0116920517066617E-2</v>
      </c>
    </row>
    <row r="66" spans="1:20" x14ac:dyDescent="0.25">
      <c r="A66" s="63" t="s">
        <v>56</v>
      </c>
      <c r="B66" s="31">
        <v>23111</v>
      </c>
      <c r="C66" s="31">
        <v>24276</v>
      </c>
      <c r="D66" s="31">
        <v>24893</v>
      </c>
      <c r="E66" s="31">
        <v>26869</v>
      </c>
      <c r="F66" s="32">
        <f t="shared" si="26"/>
        <v>7.937974530992653E-2</v>
      </c>
      <c r="G66" s="32">
        <f t="shared" si="20"/>
        <v>2.5416048772450184E-2</v>
      </c>
      <c r="H66" s="31">
        <f t="shared" si="29"/>
        <v>1976</v>
      </c>
      <c r="I66" s="31">
        <f t="shared" si="21"/>
        <v>617</v>
      </c>
      <c r="J66" s="32">
        <f t="shared" si="22"/>
        <v>5.5135010906344969E-2</v>
      </c>
      <c r="K66" s="29"/>
      <c r="L66" s="31">
        <v>145637</v>
      </c>
      <c r="M66" s="31">
        <v>157637</v>
      </c>
      <c r="N66" s="31">
        <v>167315</v>
      </c>
      <c r="O66" s="31">
        <v>162934</v>
      </c>
      <c r="P66" s="32">
        <f t="shared" si="27"/>
        <v>-2.6184143681080574E-2</v>
      </c>
      <c r="Q66" s="32">
        <f t="shared" si="23"/>
        <v>6.1394215824964959E-2</v>
      </c>
      <c r="R66" s="31">
        <f t="shared" si="28"/>
        <v>-4381</v>
      </c>
      <c r="S66" s="31">
        <f t="shared" si="24"/>
        <v>9678</v>
      </c>
      <c r="T66" s="32">
        <f t="shared" si="25"/>
        <v>5.1659103310280237E-2</v>
      </c>
    </row>
    <row r="67" spans="1:20" x14ac:dyDescent="0.25">
      <c r="A67" s="67" t="s">
        <v>57</v>
      </c>
      <c r="B67" s="39">
        <v>24503</v>
      </c>
      <c r="C67" s="39">
        <v>23244</v>
      </c>
      <c r="D67" s="39">
        <v>16852</v>
      </c>
      <c r="E67" s="39">
        <v>17502</v>
      </c>
      <c r="F67" s="40">
        <f t="shared" si="26"/>
        <v>3.8571089484927601E-2</v>
      </c>
      <c r="G67" s="40">
        <f t="shared" si="20"/>
        <v>-0.27499569781448974</v>
      </c>
      <c r="H67" s="39">
        <f t="shared" si="29"/>
        <v>650</v>
      </c>
      <c r="I67" s="39">
        <f t="shared" si="21"/>
        <v>-6392</v>
      </c>
      <c r="J67" s="40">
        <f t="shared" si="22"/>
        <v>3.5913988644268473E-2</v>
      </c>
      <c r="K67" s="29"/>
      <c r="L67" s="39">
        <v>91869</v>
      </c>
      <c r="M67" s="39">
        <v>109900</v>
      </c>
      <c r="N67" s="39">
        <v>133707</v>
      </c>
      <c r="O67" s="39">
        <v>111695</v>
      </c>
      <c r="P67" s="40">
        <f t="shared" si="27"/>
        <v>-0.16462862826927538</v>
      </c>
      <c r="Q67" s="40">
        <f t="shared" si="23"/>
        <v>0.21662420382165615</v>
      </c>
      <c r="R67" s="39">
        <f>O67-N67</f>
        <v>-22012</v>
      </c>
      <c r="S67" s="39">
        <f t="shared" si="24"/>
        <v>23807</v>
      </c>
      <c r="T67" s="40">
        <f t="shared" si="25"/>
        <v>3.5413502057530973E-2</v>
      </c>
    </row>
    <row r="68" spans="1:20" x14ac:dyDescent="0.25">
      <c r="A68" s="68" t="s">
        <v>58</v>
      </c>
      <c r="B68" s="69">
        <f>B58-SUM(B59:B67)</f>
        <v>9064</v>
      </c>
      <c r="C68" s="69">
        <f>C58-SUM(C59:C67)</f>
        <v>9508</v>
      </c>
      <c r="D68" s="69">
        <f>D58-SUM(D59:D67)</f>
        <v>11740</v>
      </c>
      <c r="E68" s="69">
        <f>E58-SUM(E59:E67)</f>
        <v>11247</v>
      </c>
      <c r="F68" s="70">
        <f t="shared" si="26"/>
        <v>-4.199318568994892E-2</v>
      </c>
      <c r="G68" s="70">
        <f t="shared" si="20"/>
        <v>0.23474968447623046</v>
      </c>
      <c r="H68" s="69">
        <f t="shared" si="29"/>
        <v>-493</v>
      </c>
      <c r="I68" s="69">
        <f t="shared" si="21"/>
        <v>2232</v>
      </c>
      <c r="J68" s="70">
        <f t="shared" si="22"/>
        <v>2.3078769870991174E-2</v>
      </c>
      <c r="K68" s="29"/>
      <c r="L68" s="69">
        <f>L58-SUM(L59:L67)</f>
        <v>61917</v>
      </c>
      <c r="M68" s="69">
        <f>M58-SUM(M59:M67)</f>
        <v>68546</v>
      </c>
      <c r="N68" s="69">
        <f>N58-SUM(N59:N67)</f>
        <v>73521</v>
      </c>
      <c r="O68" s="69">
        <f>O58-SUM(O59:O67)</f>
        <v>70739</v>
      </c>
      <c r="P68" s="70">
        <f t="shared" si="27"/>
        <v>-3.7839528842099512E-2</v>
      </c>
      <c r="Q68" s="70">
        <f t="shared" si="23"/>
        <v>7.2578998045108367E-2</v>
      </c>
      <c r="R68" s="69">
        <f t="shared" si="28"/>
        <v>-2782</v>
      </c>
      <c r="S68" s="69">
        <f t="shared" si="24"/>
        <v>4975</v>
      </c>
      <c r="T68" s="70">
        <f t="shared" si="25"/>
        <v>2.242818140514511E-2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150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julio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2022</v>
      </c>
      <c r="C71" s="16">
        <f>C$6</f>
        <v>2023</v>
      </c>
      <c r="D71" s="16">
        <f>D$6</f>
        <v>2024</v>
      </c>
      <c r="E71" s="16">
        <f>E$6</f>
        <v>2025</v>
      </c>
      <c r="F71" s="16" t="str">
        <f>CONCATENATE("var ",RIGHT(E71,2),"/",RIGHT(D71,2))</f>
        <v>var 25/24</v>
      </c>
      <c r="G71" s="16" t="str">
        <f>CONCATENATE("var ",RIGHT(D71,2),"/",RIGHT(C71,2))</f>
        <v>var 24/23</v>
      </c>
      <c r="H71" s="16" t="str">
        <f>CONCATENATE("dif ",RIGHT(E71,2),"-",RIGHT(D71,2))</f>
        <v>dif 25-24</v>
      </c>
      <c r="I71" s="16" t="str">
        <f>CONCATENATE("dif ",RIGHT(D71,2),"-",RIGHT(C71,2))</f>
        <v>dif 24-23</v>
      </c>
      <c r="J71" s="16" t="str">
        <f>CONCATENATE("cuota ",RIGHT(E71,2))</f>
        <v>cuota 25</v>
      </c>
      <c r="K71" s="74"/>
      <c r="L71" s="16">
        <f>L$6</f>
        <v>2022</v>
      </c>
      <c r="M71" s="16">
        <f>M$6</f>
        <v>2023</v>
      </c>
      <c r="N71" s="16">
        <f>N$6</f>
        <v>2024</v>
      </c>
      <c r="O71" s="16">
        <f>O$6</f>
        <v>2025</v>
      </c>
      <c r="P71" s="16" t="str">
        <f>CONCATENATE("var ",RIGHT(O71,2),"/",RIGHT(N71,2))</f>
        <v>var 25/24</v>
      </c>
      <c r="Q71" s="16" t="str">
        <f>CONCATENATE("var ",RIGHT(N71,2),"/",RIGHT(M71,2))</f>
        <v>var 24/23</v>
      </c>
      <c r="R71" s="16" t="str">
        <f>CONCATENATE("dif ",RIGHT(O71,2),"-",RIGHT(N71,2))</f>
        <v>dif 25-24</v>
      </c>
      <c r="S71" s="16" t="str">
        <f>CONCATENATE("dif ",RIGHT(N71,2),"-",RIGHT(M71,2))</f>
        <v>dif 24-23</v>
      </c>
      <c r="T71" s="16" t="str">
        <f>CONCATENATE("cuota ",RIGHT(O71,2))</f>
        <v>cuota 25</v>
      </c>
    </row>
    <row r="72" spans="1:20" x14ac:dyDescent="0.25">
      <c r="A72" s="75" t="s">
        <v>4</v>
      </c>
      <c r="B72" s="76">
        <v>2966022</v>
      </c>
      <c r="C72" s="76">
        <v>3074274</v>
      </c>
      <c r="D72" s="76">
        <v>3194799</v>
      </c>
      <c r="E72" s="76">
        <v>3188994</v>
      </c>
      <c r="F72" s="77">
        <f>E72/D72-1</f>
        <v>-1.8170157183597935E-3</v>
      </c>
      <c r="G72" s="77">
        <f t="shared" ref="G72:G83" si="30">D72/C72-1</f>
        <v>3.9204378009247032E-2</v>
      </c>
      <c r="H72" s="76">
        <f>E72-D72</f>
        <v>-5805</v>
      </c>
      <c r="I72" s="76">
        <f t="shared" ref="I72:I83" si="31">D72-C72</f>
        <v>120525</v>
      </c>
      <c r="J72" s="77">
        <f t="shared" ref="J72:J83" si="32">E72/$E$72</f>
        <v>1</v>
      </c>
      <c r="K72" s="78"/>
      <c r="L72" s="76">
        <v>17324543</v>
      </c>
      <c r="M72" s="76">
        <v>19534206</v>
      </c>
      <c r="N72" s="76">
        <v>20749699</v>
      </c>
      <c r="O72" s="76">
        <v>20172892</v>
      </c>
      <c r="P72" s="77">
        <f>O72/N72-1</f>
        <v>-2.7798330954102002E-2</v>
      </c>
      <c r="Q72" s="77">
        <f t="shared" ref="Q72:Q83" si="33">N72/M72-1</f>
        <v>6.2223824198434308E-2</v>
      </c>
      <c r="R72" s="76">
        <f>O72-N72</f>
        <v>-576807</v>
      </c>
      <c r="S72" s="76">
        <f t="shared" ref="S72:S83" si="34">N72-M72</f>
        <v>1215493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2257807</v>
      </c>
      <c r="C73" s="80">
        <v>2328317</v>
      </c>
      <c r="D73" s="80">
        <v>2396370</v>
      </c>
      <c r="E73" s="80">
        <v>2356064</v>
      </c>
      <c r="F73" s="81">
        <f t="shared" ref="F73:F83" si="36">E73/D73-1</f>
        <v>-1.6819606321227476E-2</v>
      </c>
      <c r="G73" s="81">
        <f t="shared" si="30"/>
        <v>2.9228408330996158E-2</v>
      </c>
      <c r="H73" s="80">
        <f t="shared" ref="H73:H83" si="37">E73-D73</f>
        <v>-40306</v>
      </c>
      <c r="I73" s="80">
        <f t="shared" si="31"/>
        <v>68053</v>
      </c>
      <c r="J73" s="81">
        <f t="shared" si="32"/>
        <v>0.73881104824907162</v>
      </c>
      <c r="K73" s="82"/>
      <c r="L73" s="80">
        <v>13317459</v>
      </c>
      <c r="M73" s="80">
        <v>14884360</v>
      </c>
      <c r="N73" s="80">
        <v>15614452</v>
      </c>
      <c r="O73" s="80">
        <v>14973856</v>
      </c>
      <c r="P73" s="81">
        <f t="shared" ref="P73:P83" si="38">O73/N73-1</f>
        <v>-4.1025839395452346E-2</v>
      </c>
      <c r="Q73" s="81">
        <f t="shared" si="33"/>
        <v>4.9050950124829074E-2</v>
      </c>
      <c r="R73" s="80">
        <f t="shared" ref="R73:R83" si="39">O73-N73</f>
        <v>-640596</v>
      </c>
      <c r="S73" s="80">
        <f t="shared" si="34"/>
        <v>730092</v>
      </c>
      <c r="T73" s="81">
        <f t="shared" si="35"/>
        <v>0.74227611985430741</v>
      </c>
    </row>
    <row r="74" spans="1:20" x14ac:dyDescent="0.25">
      <c r="A74" s="37" t="s">
        <v>6</v>
      </c>
      <c r="B74" s="31">
        <v>488792</v>
      </c>
      <c r="C74" s="31">
        <v>447545</v>
      </c>
      <c r="D74" s="31">
        <v>435701</v>
      </c>
      <c r="E74" s="31">
        <v>436956</v>
      </c>
      <c r="F74" s="32">
        <f t="shared" si="36"/>
        <v>2.8804156979211903E-3</v>
      </c>
      <c r="G74" s="32">
        <f t="shared" si="30"/>
        <v>-2.6464377883788193E-2</v>
      </c>
      <c r="H74" s="31">
        <f t="shared" si="37"/>
        <v>1255</v>
      </c>
      <c r="I74" s="31">
        <f t="shared" si="31"/>
        <v>-11844</v>
      </c>
      <c r="J74" s="32">
        <f t="shared" si="32"/>
        <v>0.13702001320792701</v>
      </c>
      <c r="K74" s="83"/>
      <c r="L74" s="31">
        <v>2796072</v>
      </c>
      <c r="M74" s="31">
        <v>2725983</v>
      </c>
      <c r="N74" s="31">
        <v>2972077</v>
      </c>
      <c r="O74" s="31">
        <v>2818803</v>
      </c>
      <c r="P74" s="32">
        <f>O74/N74-1</f>
        <v>-5.1571342196046754E-2</v>
      </c>
      <c r="Q74" s="32">
        <f t="shared" si="33"/>
        <v>9.0277158735032392E-2</v>
      </c>
      <c r="R74" s="31">
        <f>O74-N74</f>
        <v>-153274</v>
      </c>
      <c r="S74" s="31">
        <f t="shared" si="34"/>
        <v>246094</v>
      </c>
      <c r="T74" s="32">
        <f t="shared" si="35"/>
        <v>0.1397322208436946</v>
      </c>
    </row>
    <row r="75" spans="1:20" x14ac:dyDescent="0.25">
      <c r="A75" s="37" t="s">
        <v>7</v>
      </c>
      <c r="B75" s="31">
        <v>1424044</v>
      </c>
      <c r="C75" s="31">
        <v>1542189</v>
      </c>
      <c r="D75" s="31">
        <v>1590455</v>
      </c>
      <c r="E75" s="31">
        <v>1571540</v>
      </c>
      <c r="F75" s="32">
        <f t="shared" si="36"/>
        <v>-1.1892823122942819E-2</v>
      </c>
      <c r="G75" s="32">
        <f t="shared" si="30"/>
        <v>3.1297071889372807E-2</v>
      </c>
      <c r="H75" s="31">
        <f t="shared" si="37"/>
        <v>-18915</v>
      </c>
      <c r="I75" s="31">
        <f t="shared" si="31"/>
        <v>48266</v>
      </c>
      <c r="J75" s="32">
        <f t="shared" si="32"/>
        <v>0.49280117805176177</v>
      </c>
      <c r="K75" s="83"/>
      <c r="L75" s="31">
        <v>8331459</v>
      </c>
      <c r="M75" s="31">
        <v>9780029</v>
      </c>
      <c r="N75" s="31">
        <v>10232672</v>
      </c>
      <c r="O75" s="31">
        <v>9836519</v>
      </c>
      <c r="P75" s="32">
        <f t="shared" si="38"/>
        <v>-3.8714521485688214E-2</v>
      </c>
      <c r="Q75" s="32">
        <f t="shared" si="33"/>
        <v>4.6282378099287813E-2</v>
      </c>
      <c r="R75" s="31">
        <f t="shared" si="39"/>
        <v>-396153</v>
      </c>
      <c r="S75" s="31">
        <f t="shared" si="34"/>
        <v>452643</v>
      </c>
      <c r="T75" s="32">
        <f t="shared" si="35"/>
        <v>0.48761075010960253</v>
      </c>
    </row>
    <row r="76" spans="1:20" x14ac:dyDescent="0.25">
      <c r="A76" s="37" t="s">
        <v>8</v>
      </c>
      <c r="B76" s="31">
        <v>303708</v>
      </c>
      <c r="C76" s="31">
        <v>294393</v>
      </c>
      <c r="D76" s="31">
        <v>319695</v>
      </c>
      <c r="E76" s="31">
        <v>294028</v>
      </c>
      <c r="F76" s="32">
        <f t="shared" si="36"/>
        <v>-8.0285897496050973E-2</v>
      </c>
      <c r="G76" s="32">
        <f t="shared" si="30"/>
        <v>8.5946337039263909E-2</v>
      </c>
      <c r="H76" s="31">
        <f t="shared" si="37"/>
        <v>-25667</v>
      </c>
      <c r="I76" s="31">
        <f t="shared" si="31"/>
        <v>25302</v>
      </c>
      <c r="J76" s="32">
        <f t="shared" si="32"/>
        <v>9.2200863344365031E-2</v>
      </c>
      <c r="K76" s="83"/>
      <c r="L76" s="31">
        <v>1923738</v>
      </c>
      <c r="M76" s="31">
        <v>2043875</v>
      </c>
      <c r="N76" s="31">
        <v>2057691</v>
      </c>
      <c r="O76" s="31">
        <v>1969452</v>
      </c>
      <c r="P76" s="32">
        <f t="shared" si="38"/>
        <v>-4.2882531925347411E-2</v>
      </c>
      <c r="Q76" s="32">
        <f t="shared" si="33"/>
        <v>6.7597088863067256E-3</v>
      </c>
      <c r="R76" s="31">
        <f>O76-N76</f>
        <v>-88239</v>
      </c>
      <c r="S76" s="31">
        <f t="shared" si="34"/>
        <v>13816</v>
      </c>
      <c r="T76" s="32">
        <f t="shared" si="35"/>
        <v>9.7628639463295599E-2</v>
      </c>
    </row>
    <row r="77" spans="1:20" x14ac:dyDescent="0.25">
      <c r="A77" s="37" t="s">
        <v>9</v>
      </c>
      <c r="B77" s="31">
        <v>28868</v>
      </c>
      <c r="C77" s="31">
        <v>32343</v>
      </c>
      <c r="D77" s="31">
        <v>33876</v>
      </c>
      <c r="E77" s="31">
        <v>38716</v>
      </c>
      <c r="F77" s="32">
        <f t="shared" si="36"/>
        <v>0.14287401109930342</v>
      </c>
      <c r="G77" s="32">
        <f t="shared" si="30"/>
        <v>4.7398200537983382E-2</v>
      </c>
      <c r="H77" s="31">
        <f t="shared" si="37"/>
        <v>4840</v>
      </c>
      <c r="I77" s="31">
        <f t="shared" si="31"/>
        <v>1533</v>
      </c>
      <c r="J77" s="32">
        <f t="shared" si="32"/>
        <v>1.2140505751970685E-2</v>
      </c>
      <c r="K77" s="83"/>
      <c r="L77" s="31">
        <v>201720</v>
      </c>
      <c r="M77" s="31">
        <v>252592</v>
      </c>
      <c r="N77" s="31">
        <v>259529</v>
      </c>
      <c r="O77" s="31">
        <v>258976</v>
      </c>
      <c r="P77" s="32">
        <f t="shared" si="38"/>
        <v>-2.1307830724119903E-3</v>
      </c>
      <c r="Q77" s="32">
        <f t="shared" si="33"/>
        <v>2.7463260910876031E-2</v>
      </c>
      <c r="R77" s="31">
        <f t="shared" si="39"/>
        <v>-553</v>
      </c>
      <c r="S77" s="31">
        <f t="shared" si="34"/>
        <v>6937</v>
      </c>
      <c r="T77" s="32">
        <f t="shared" si="35"/>
        <v>1.2837822162533761E-2</v>
      </c>
    </row>
    <row r="78" spans="1:20" x14ac:dyDescent="0.25">
      <c r="A78" s="84" t="s">
        <v>10</v>
      </c>
      <c r="B78" s="34">
        <v>12395</v>
      </c>
      <c r="C78" s="34">
        <v>11847</v>
      </c>
      <c r="D78" s="34">
        <v>16643</v>
      </c>
      <c r="E78" s="34">
        <v>14824</v>
      </c>
      <c r="F78" s="35">
        <f t="shared" si="36"/>
        <v>-0.10929519918283959</v>
      </c>
      <c r="G78" s="35">
        <f t="shared" si="30"/>
        <v>0.40482822655524608</v>
      </c>
      <c r="H78" s="34">
        <f t="shared" si="37"/>
        <v>-1819</v>
      </c>
      <c r="I78" s="34">
        <f t="shared" si="31"/>
        <v>4796</v>
      </c>
      <c r="J78" s="35">
        <f t="shared" si="32"/>
        <v>4.648487893047149E-3</v>
      </c>
      <c r="K78" s="83"/>
      <c r="L78" s="34">
        <v>64470</v>
      </c>
      <c r="M78" s="34">
        <v>81881</v>
      </c>
      <c r="N78" s="34">
        <v>92483</v>
      </c>
      <c r="O78" s="34">
        <v>90106</v>
      </c>
      <c r="P78" s="35">
        <f t="shared" si="38"/>
        <v>-2.5702020911951395E-2</v>
      </c>
      <c r="Q78" s="35">
        <f t="shared" si="33"/>
        <v>0.12948058768212412</v>
      </c>
      <c r="R78" s="34">
        <f t="shared" si="39"/>
        <v>-2377</v>
      </c>
      <c r="S78" s="34">
        <f t="shared" si="34"/>
        <v>10602</v>
      </c>
      <c r="T78" s="35">
        <f t="shared" si="35"/>
        <v>4.4666872751809705E-3</v>
      </c>
    </row>
    <row r="79" spans="1:20" x14ac:dyDescent="0.25">
      <c r="A79" s="79" t="s">
        <v>11</v>
      </c>
      <c r="B79" s="80">
        <v>708215</v>
      </c>
      <c r="C79" s="80">
        <v>745957</v>
      </c>
      <c r="D79" s="80">
        <v>798429</v>
      </c>
      <c r="E79" s="80">
        <v>832930</v>
      </c>
      <c r="F79" s="81">
        <f t="shared" si="36"/>
        <v>4.3211105809032535E-2</v>
      </c>
      <c r="G79" s="81">
        <f t="shared" si="30"/>
        <v>7.0341856165972105E-2</v>
      </c>
      <c r="H79" s="80">
        <f t="shared" si="37"/>
        <v>34501</v>
      </c>
      <c r="I79" s="80">
        <f t="shared" si="31"/>
        <v>52472</v>
      </c>
      <c r="J79" s="81">
        <f t="shared" si="32"/>
        <v>0.26118895175092832</v>
      </c>
      <c r="K79" s="82"/>
      <c r="L79" s="80">
        <v>4007084</v>
      </c>
      <c r="M79" s="80">
        <v>4649846</v>
      </c>
      <c r="N79" s="80">
        <v>5135247</v>
      </c>
      <c r="O79" s="80">
        <v>5199036</v>
      </c>
      <c r="P79" s="81">
        <f t="shared" si="38"/>
        <v>1.2421797821993819E-2</v>
      </c>
      <c r="Q79" s="81">
        <f t="shared" si="33"/>
        <v>0.10439076907063161</v>
      </c>
      <c r="R79" s="80">
        <f t="shared" si="39"/>
        <v>63789</v>
      </c>
      <c r="S79" s="80">
        <f t="shared" si="34"/>
        <v>485401</v>
      </c>
      <c r="T79" s="81">
        <f t="shared" si="35"/>
        <v>0.25772388014569253</v>
      </c>
    </row>
    <row r="80" spans="1:20" x14ac:dyDescent="0.25">
      <c r="A80" s="36" t="s">
        <v>12</v>
      </c>
      <c r="B80" s="31">
        <v>50829</v>
      </c>
      <c r="C80" s="31">
        <v>46894</v>
      </c>
      <c r="D80" s="31">
        <v>64113</v>
      </c>
      <c r="E80" s="31">
        <v>63844</v>
      </c>
      <c r="F80" s="32">
        <f t="shared" si="36"/>
        <v>-4.1957169372826009E-3</v>
      </c>
      <c r="G80" s="32">
        <f t="shared" si="30"/>
        <v>0.36718983238793879</v>
      </c>
      <c r="H80" s="31">
        <f t="shared" si="37"/>
        <v>-269</v>
      </c>
      <c r="I80" s="31">
        <f t="shared" si="31"/>
        <v>17219</v>
      </c>
      <c r="J80" s="32">
        <f t="shared" si="32"/>
        <v>2.0020106654324216E-2</v>
      </c>
      <c r="K80" s="83"/>
      <c r="L80" s="31">
        <v>312423</v>
      </c>
      <c r="M80" s="31">
        <v>291543</v>
      </c>
      <c r="N80" s="31">
        <v>397049</v>
      </c>
      <c r="O80" s="31">
        <v>401243</v>
      </c>
      <c r="P80" s="32">
        <f t="shared" si="38"/>
        <v>1.0562928001329741E-2</v>
      </c>
      <c r="Q80" s="32">
        <f t="shared" si="33"/>
        <v>0.36188829778111642</v>
      </c>
      <c r="R80" s="31">
        <f t="shared" si="39"/>
        <v>4194</v>
      </c>
      <c r="S80" s="31">
        <f t="shared" si="34"/>
        <v>105506</v>
      </c>
      <c r="T80" s="32">
        <f t="shared" si="35"/>
        <v>1.9890207115568756E-2</v>
      </c>
    </row>
    <row r="81" spans="1:20" x14ac:dyDescent="0.25">
      <c r="A81" s="37" t="s">
        <v>8</v>
      </c>
      <c r="B81" s="31">
        <v>454205</v>
      </c>
      <c r="C81" s="31">
        <v>468294</v>
      </c>
      <c r="D81" s="31">
        <v>498190</v>
      </c>
      <c r="E81" s="31">
        <v>530872</v>
      </c>
      <c r="F81" s="32">
        <f t="shared" si="36"/>
        <v>6.5601477347999815E-2</v>
      </c>
      <c r="G81" s="32">
        <f t="shared" si="30"/>
        <v>6.3840237115999843E-2</v>
      </c>
      <c r="H81" s="31">
        <f t="shared" si="37"/>
        <v>32682</v>
      </c>
      <c r="I81" s="31">
        <f t="shared" si="31"/>
        <v>29896</v>
      </c>
      <c r="J81" s="32">
        <f t="shared" si="32"/>
        <v>0.16647005293832476</v>
      </c>
      <c r="K81" s="83"/>
      <c r="L81" s="31">
        <v>2447500</v>
      </c>
      <c r="M81" s="31">
        <v>2835345</v>
      </c>
      <c r="N81" s="31">
        <v>3110275</v>
      </c>
      <c r="O81" s="31">
        <v>3220235</v>
      </c>
      <c r="P81" s="32">
        <f t="shared" si="38"/>
        <v>3.5353787044553941E-2</v>
      </c>
      <c r="Q81" s="32">
        <f t="shared" si="33"/>
        <v>9.6965272303723093E-2</v>
      </c>
      <c r="R81" s="31">
        <f t="shared" si="39"/>
        <v>109960</v>
      </c>
      <c r="S81" s="31">
        <f t="shared" si="34"/>
        <v>274930</v>
      </c>
      <c r="T81" s="32">
        <f t="shared" si="35"/>
        <v>0.15963179696793103</v>
      </c>
    </row>
    <row r="82" spans="1:20" x14ac:dyDescent="0.25">
      <c r="A82" s="37" t="s">
        <v>9</v>
      </c>
      <c r="B82" s="31">
        <v>152536</v>
      </c>
      <c r="C82" s="31">
        <v>169365</v>
      </c>
      <c r="D82" s="31">
        <v>166282</v>
      </c>
      <c r="E82" s="31">
        <v>163315</v>
      </c>
      <c r="F82" s="32">
        <f t="shared" si="36"/>
        <v>-1.784318206420421E-2</v>
      </c>
      <c r="G82" s="32">
        <f t="shared" si="30"/>
        <v>-1.8203288755055613E-2</v>
      </c>
      <c r="H82" s="31">
        <f t="shared" si="37"/>
        <v>-2967</v>
      </c>
      <c r="I82" s="31">
        <f t="shared" si="31"/>
        <v>-3083</v>
      </c>
      <c r="J82" s="32">
        <f t="shared" si="32"/>
        <v>5.1212075030558225E-2</v>
      </c>
      <c r="K82" s="83"/>
      <c r="L82" s="31">
        <v>907864</v>
      </c>
      <c r="M82" s="31">
        <v>1086956</v>
      </c>
      <c r="N82" s="31">
        <v>1151249</v>
      </c>
      <c r="O82" s="31">
        <v>1067640</v>
      </c>
      <c r="P82" s="32">
        <f t="shared" si="38"/>
        <v>-7.2624601628318408E-2</v>
      </c>
      <c r="Q82" s="32">
        <f t="shared" si="33"/>
        <v>5.914958839180251E-2</v>
      </c>
      <c r="R82" s="31">
        <f t="shared" si="39"/>
        <v>-83609</v>
      </c>
      <c r="S82" s="31">
        <f t="shared" si="34"/>
        <v>64293</v>
      </c>
      <c r="T82" s="32">
        <f t="shared" si="35"/>
        <v>5.2924488962712929E-2</v>
      </c>
    </row>
    <row r="83" spans="1:20" x14ac:dyDescent="0.25">
      <c r="A83" s="38" t="s">
        <v>10</v>
      </c>
      <c r="B83" s="69">
        <v>50645</v>
      </c>
      <c r="C83" s="69">
        <v>61404</v>
      </c>
      <c r="D83" s="69">
        <v>69844</v>
      </c>
      <c r="E83" s="69">
        <v>74899</v>
      </c>
      <c r="F83" s="70">
        <f t="shared" si="36"/>
        <v>7.2375579863696249E-2</v>
      </c>
      <c r="G83" s="70">
        <f t="shared" si="30"/>
        <v>0.13745032896879672</v>
      </c>
      <c r="H83" s="69">
        <f t="shared" si="37"/>
        <v>5055</v>
      </c>
      <c r="I83" s="69">
        <f t="shared" si="31"/>
        <v>8440</v>
      </c>
      <c r="J83" s="70">
        <f t="shared" si="32"/>
        <v>2.3486717127721157E-2</v>
      </c>
      <c r="K83" s="83"/>
      <c r="L83" s="69">
        <v>339297</v>
      </c>
      <c r="M83" s="69">
        <v>436002</v>
      </c>
      <c r="N83" s="69">
        <v>476674</v>
      </c>
      <c r="O83" s="69">
        <v>509918</v>
      </c>
      <c r="P83" s="70">
        <f t="shared" si="38"/>
        <v>6.9741584395205169E-2</v>
      </c>
      <c r="Q83" s="70">
        <f t="shared" si="33"/>
        <v>9.3283975761579097E-2</v>
      </c>
      <c r="R83" s="69">
        <f t="shared" si="39"/>
        <v>33244</v>
      </c>
      <c r="S83" s="69">
        <f t="shared" si="34"/>
        <v>40672</v>
      </c>
      <c r="T83" s="70">
        <f t="shared" si="35"/>
        <v>2.5277387099479836E-2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150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julio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2022</v>
      </c>
      <c r="C87" s="16">
        <f>C$6</f>
        <v>2023</v>
      </c>
      <c r="D87" s="16">
        <f>D$6</f>
        <v>2024</v>
      </c>
      <c r="E87" s="16">
        <f>E$6</f>
        <v>2025</v>
      </c>
      <c r="F87" s="16" t="str">
        <f>CONCATENATE("var ",RIGHT(E87,2),"/",RIGHT(D87,2))</f>
        <v>var 25/24</v>
      </c>
      <c r="G87" s="16" t="str">
        <f>CONCATENATE("var ",RIGHT(D87,2),"/",RIGHT(C87,2))</f>
        <v>var 24/23</v>
      </c>
      <c r="H87" s="16" t="str">
        <f>CONCATENATE("dif ",RIGHT(E87,2),"-",RIGHT(D87,2))</f>
        <v>dif 25-24</v>
      </c>
      <c r="I87" s="16" t="str">
        <f>CONCATENATE("dif ",RIGHT(D87,2),"-",RIGHT(C87,2))</f>
        <v>dif 24-23</v>
      </c>
      <c r="J87" s="16" t="str">
        <f>CONCATENATE("cuota ",RIGHT(E87,2))</f>
        <v>cuota 25</v>
      </c>
      <c r="K87" s="74"/>
      <c r="L87" s="16">
        <f>L$6</f>
        <v>2022</v>
      </c>
      <c r="M87" s="16">
        <f>M$6</f>
        <v>2023</v>
      </c>
      <c r="N87" s="16">
        <f>N$6</f>
        <v>2024</v>
      </c>
      <c r="O87" s="16">
        <f>O$6</f>
        <v>2025</v>
      </c>
      <c r="P87" s="16" t="str">
        <f>CONCATENATE("var ",RIGHT(O87,2),"/",RIGHT(N87,2))</f>
        <v>var 25/24</v>
      </c>
      <c r="Q87" s="16" t="str">
        <f>CONCATENATE("var ",RIGHT(N87,2),"/",RIGHT(M87,2))</f>
        <v>var 24/23</v>
      </c>
      <c r="R87" s="16" t="str">
        <f>CONCATENATE("dif ",RIGHT(O87,2),"-",RIGHT(N87,2))</f>
        <v>dif 25-24</v>
      </c>
      <c r="S87" s="16" t="str">
        <f>CONCATENATE("dif ",RIGHT(N87,2),"-",RIGHT(M87,2))</f>
        <v>dif 24-23</v>
      </c>
      <c r="T87" s="16" t="str">
        <f>CONCATENATE("cuota ",RIGHT(O87,2))</f>
        <v>cuota 25</v>
      </c>
    </row>
    <row r="88" spans="1:20" x14ac:dyDescent="0.25">
      <c r="A88" s="75" t="s">
        <v>15</v>
      </c>
      <c r="B88" s="76">
        <v>2966022</v>
      </c>
      <c r="C88" s="76">
        <v>3074274</v>
      </c>
      <c r="D88" s="76">
        <v>3194799</v>
      </c>
      <c r="E88" s="76">
        <v>3188994</v>
      </c>
      <c r="F88" s="77">
        <f>E88/D88-1</f>
        <v>-1.8170157183597935E-3</v>
      </c>
      <c r="G88" s="77">
        <f t="shared" ref="G88:G119" si="40">D88/C88-1</f>
        <v>3.9204378009247032E-2</v>
      </c>
      <c r="H88" s="76">
        <f>E88-D88</f>
        <v>-5805</v>
      </c>
      <c r="I88" s="76">
        <f t="shared" ref="I88:I119" si="41">D88-C88</f>
        <v>120525</v>
      </c>
      <c r="J88" s="77">
        <f>E88/$E$88</f>
        <v>1</v>
      </c>
      <c r="K88" s="78"/>
      <c r="L88" s="76">
        <v>17324543</v>
      </c>
      <c r="M88" s="76">
        <v>19534206</v>
      </c>
      <c r="N88" s="76">
        <v>20749699</v>
      </c>
      <c r="O88" s="76">
        <v>20172892</v>
      </c>
      <c r="P88" s="77">
        <f>O88/N88-1</f>
        <v>-2.7798330954102002E-2</v>
      </c>
      <c r="Q88" s="77">
        <f t="shared" ref="Q88:Q119" si="42">N88/M88-1</f>
        <v>6.2223824198434308E-2</v>
      </c>
      <c r="R88" s="76">
        <f>O88-N88</f>
        <v>-576807</v>
      </c>
      <c r="S88" s="76">
        <f t="shared" ref="S88:S119" si="43">N88-M88</f>
        <v>1215493</v>
      </c>
      <c r="T88" s="77">
        <f>O88/$O$88</f>
        <v>1</v>
      </c>
    </row>
    <row r="89" spans="1:20" x14ac:dyDescent="0.25">
      <c r="A89" s="85" t="s">
        <v>16</v>
      </c>
      <c r="B89" s="86">
        <v>536392</v>
      </c>
      <c r="C89" s="86">
        <v>524107</v>
      </c>
      <c r="D89" s="86">
        <v>503554</v>
      </c>
      <c r="E89" s="86">
        <v>537036</v>
      </c>
      <c r="F89" s="87">
        <f t="shared" ref="F89:F119" si="44">E89/D89-1</f>
        <v>6.6491379276105489E-2</v>
      </c>
      <c r="G89" s="87">
        <f t="shared" si="40"/>
        <v>-3.921527474351616E-2</v>
      </c>
      <c r="H89" s="86">
        <f t="shared" ref="H89:H119" si="45">E89-D89</f>
        <v>33482</v>
      </c>
      <c r="I89" s="86">
        <f t="shared" si="41"/>
        <v>-20553</v>
      </c>
      <c r="J89" s="87">
        <f>E89/$E$88</f>
        <v>0.16840295089924912</v>
      </c>
      <c r="K89" s="88"/>
      <c r="L89" s="86">
        <v>2291418</v>
      </c>
      <c r="M89" s="86">
        <v>2423328</v>
      </c>
      <c r="N89" s="86">
        <v>2382955</v>
      </c>
      <c r="O89" s="86">
        <v>2357922</v>
      </c>
      <c r="P89" s="87">
        <f t="shared" ref="P89:P119" si="46">O89/N89-1</f>
        <v>-1.0505024224125137E-2</v>
      </c>
      <c r="Q89" s="87">
        <f t="shared" si="42"/>
        <v>-1.6660146707337953E-2</v>
      </c>
      <c r="R89" s="86">
        <f t="shared" ref="R89:R119" si="47">O89-N89</f>
        <v>-25033</v>
      </c>
      <c r="S89" s="86">
        <f t="shared" si="43"/>
        <v>-40373</v>
      </c>
      <c r="T89" s="87">
        <f>O89/$O$88</f>
        <v>0.11688567013594282</v>
      </c>
    </row>
    <row r="90" spans="1:20" x14ac:dyDescent="0.25">
      <c r="A90" s="55" t="s">
        <v>17</v>
      </c>
      <c r="B90" s="27">
        <v>184376</v>
      </c>
      <c r="C90" s="27">
        <v>178093</v>
      </c>
      <c r="D90" s="27">
        <v>172794</v>
      </c>
      <c r="E90" s="27">
        <v>163332</v>
      </c>
      <c r="F90" s="28">
        <f t="shared" si="44"/>
        <v>-5.4758845793256739E-2</v>
      </c>
      <c r="G90" s="28">
        <f t="shared" si="40"/>
        <v>-2.9754117230884947E-2</v>
      </c>
      <c r="H90" s="27">
        <f t="shared" si="45"/>
        <v>-9462</v>
      </c>
      <c r="I90" s="27">
        <f t="shared" si="41"/>
        <v>-5299</v>
      </c>
      <c r="J90" s="28">
        <f>E90/$E$23</f>
        <v>0.33515618747832582</v>
      </c>
      <c r="K90" s="89"/>
      <c r="L90" s="27">
        <v>688568</v>
      </c>
      <c r="M90" s="27">
        <v>754956</v>
      </c>
      <c r="N90" s="27">
        <v>769944</v>
      </c>
      <c r="O90" s="27">
        <v>667618</v>
      </c>
      <c r="P90" s="28">
        <f t="shared" si="46"/>
        <v>-0.13290057458724269</v>
      </c>
      <c r="Q90" s="28">
        <f t="shared" si="42"/>
        <v>1.9852812614244986E-2</v>
      </c>
      <c r="R90" s="27">
        <f>O90-N90</f>
        <v>-102326</v>
      </c>
      <c r="S90" s="27">
        <f t="shared" si="43"/>
        <v>14988</v>
      </c>
      <c r="T90" s="28">
        <f>O90/$O$23</f>
        <v>0.21167188698370304</v>
      </c>
    </row>
    <row r="91" spans="1:20" x14ac:dyDescent="0.25">
      <c r="A91" s="50" t="s">
        <v>18</v>
      </c>
      <c r="B91" s="27">
        <v>116137</v>
      </c>
      <c r="C91" s="27">
        <v>79465</v>
      </c>
      <c r="D91" s="27">
        <v>88105</v>
      </c>
      <c r="E91" s="27">
        <v>102399</v>
      </c>
      <c r="F91" s="51">
        <f t="shared" si="44"/>
        <v>0.16223823846546725</v>
      </c>
      <c r="G91" s="51">
        <f t="shared" si="40"/>
        <v>0.10872711256528023</v>
      </c>
      <c r="H91" s="27">
        <f t="shared" si="45"/>
        <v>14294</v>
      </c>
      <c r="I91" s="52">
        <f t="shared" si="41"/>
        <v>8640</v>
      </c>
      <c r="J91" s="51">
        <f>E91/$E$23</f>
        <v>0.21012207308790123</v>
      </c>
      <c r="K91" s="90"/>
      <c r="L91" s="27">
        <v>351134</v>
      </c>
      <c r="M91" s="27">
        <v>428516</v>
      </c>
      <c r="N91" s="27">
        <v>364796</v>
      </c>
      <c r="O91" s="27">
        <v>402217</v>
      </c>
      <c r="P91" s="51">
        <f t="shared" si="46"/>
        <v>0.10258062040153959</v>
      </c>
      <c r="Q91" s="51">
        <f t="shared" si="42"/>
        <v>-0.14869923176730859</v>
      </c>
      <c r="R91" s="52">
        <f t="shared" si="47"/>
        <v>37421</v>
      </c>
      <c r="S91" s="52">
        <f t="shared" si="43"/>
        <v>-63720</v>
      </c>
      <c r="T91" s="51">
        <f>O91/$O$23</f>
        <v>0.12752506877724101</v>
      </c>
    </row>
    <row r="92" spans="1:20" x14ac:dyDescent="0.25">
      <c r="A92" s="50" t="s">
        <v>19</v>
      </c>
      <c r="B92" s="52">
        <f>B90-B91</f>
        <v>68239</v>
      </c>
      <c r="C92" s="52">
        <f>C90-C91</f>
        <v>98628</v>
      </c>
      <c r="D92" s="52">
        <f>D90-D91</f>
        <v>84689</v>
      </c>
      <c r="E92" s="52">
        <f>E90-E91</f>
        <v>60933</v>
      </c>
      <c r="F92" s="51">
        <f t="shared" si="44"/>
        <v>-0.2805086847170235</v>
      </c>
      <c r="G92" s="51">
        <f t="shared" si="40"/>
        <v>-0.14132903435129984</v>
      </c>
      <c r="H92" s="52">
        <f t="shared" si="45"/>
        <v>-23756</v>
      </c>
      <c r="I92" s="52">
        <f t="shared" si="41"/>
        <v>-13939</v>
      </c>
      <c r="J92" s="51">
        <f>E92/$E$23</f>
        <v>0.12503411439042458</v>
      </c>
      <c r="K92" s="90"/>
      <c r="L92" s="52">
        <f>L90-L91</f>
        <v>337434</v>
      </c>
      <c r="M92" s="52">
        <f>M90-M91</f>
        <v>326440</v>
      </c>
      <c r="N92" s="52">
        <f>N90-N91</f>
        <v>405148</v>
      </c>
      <c r="O92" s="52">
        <f>O90-O91</f>
        <v>265401</v>
      </c>
      <c r="P92" s="51">
        <f t="shared" si="46"/>
        <v>-0.34492827312488272</v>
      </c>
      <c r="Q92" s="51">
        <f t="shared" si="42"/>
        <v>0.24111015806886416</v>
      </c>
      <c r="R92" s="52">
        <f t="shared" si="47"/>
        <v>-139747</v>
      </c>
      <c r="S92" s="52">
        <f t="shared" si="43"/>
        <v>78708</v>
      </c>
      <c r="T92" s="51">
        <f>O92/$O$23</f>
        <v>8.4146818206462026E-2</v>
      </c>
    </row>
    <row r="93" spans="1:20" x14ac:dyDescent="0.25">
      <c r="A93" s="91" t="s">
        <v>20</v>
      </c>
      <c r="B93" s="34">
        <v>352016</v>
      </c>
      <c r="C93" s="34">
        <v>346014</v>
      </c>
      <c r="D93" s="34">
        <v>330760</v>
      </c>
      <c r="E93" s="34">
        <v>373704</v>
      </c>
      <c r="F93" s="35">
        <f t="shared" si="44"/>
        <v>0.12983432095779412</v>
      </c>
      <c r="G93" s="35">
        <f t="shared" si="40"/>
        <v>-4.4084921419364487E-2</v>
      </c>
      <c r="H93" s="34">
        <f t="shared" si="45"/>
        <v>42944</v>
      </c>
      <c r="I93" s="34">
        <f t="shared" si="41"/>
        <v>-15254</v>
      </c>
      <c r="J93" s="35">
        <f>E93/$E$23</f>
        <v>0.76683814491587854</v>
      </c>
      <c r="K93" s="90"/>
      <c r="L93" s="27">
        <v>1602850</v>
      </c>
      <c r="M93" s="27">
        <v>1668372</v>
      </c>
      <c r="N93" s="27">
        <v>1613011</v>
      </c>
      <c r="O93" s="27">
        <v>1690304</v>
      </c>
      <c r="P93" s="35">
        <f t="shared" si="46"/>
        <v>4.7918458088630489E-2</v>
      </c>
      <c r="Q93" s="35">
        <f t="shared" si="42"/>
        <v>-3.3182647515062613E-2</v>
      </c>
      <c r="R93" s="34">
        <f t="shared" si="47"/>
        <v>77293</v>
      </c>
      <c r="S93" s="34">
        <f t="shared" si="43"/>
        <v>-55361</v>
      </c>
      <c r="T93" s="35">
        <f>O93/$O$23</f>
        <v>0.53591999804693879</v>
      </c>
    </row>
    <row r="94" spans="1:20" x14ac:dyDescent="0.25">
      <c r="A94" s="85" t="s">
        <v>21</v>
      </c>
      <c r="B94" s="86">
        <v>2429630</v>
      </c>
      <c r="C94" s="86">
        <v>2550167</v>
      </c>
      <c r="D94" s="86">
        <v>2691245</v>
      </c>
      <c r="E94" s="86">
        <v>2651958</v>
      </c>
      <c r="F94" s="87">
        <f t="shared" si="44"/>
        <v>-1.4598076354995548E-2</v>
      </c>
      <c r="G94" s="87">
        <f t="shared" si="40"/>
        <v>5.5321082893786899E-2</v>
      </c>
      <c r="H94" s="86">
        <f t="shared" si="45"/>
        <v>-39287</v>
      </c>
      <c r="I94" s="86">
        <f t="shared" si="41"/>
        <v>141078</v>
      </c>
      <c r="J94" s="87">
        <f t="shared" ref="J94:J119" si="48">E94/$E$88</f>
        <v>0.83159704910075094</v>
      </c>
      <c r="K94" s="88"/>
      <c r="L94" s="86">
        <v>15033125</v>
      </c>
      <c r="M94" s="86">
        <v>17110878</v>
      </c>
      <c r="N94" s="86">
        <v>18366744</v>
      </c>
      <c r="O94" s="86">
        <v>17814970</v>
      </c>
      <c r="P94" s="87">
        <f t="shared" si="46"/>
        <v>-3.0042015068103556E-2</v>
      </c>
      <c r="Q94" s="87">
        <f t="shared" si="42"/>
        <v>7.3395766131930884E-2</v>
      </c>
      <c r="R94" s="86">
        <f t="shared" si="47"/>
        <v>-551774</v>
      </c>
      <c r="S94" s="86">
        <f t="shared" si="43"/>
        <v>1255866</v>
      </c>
      <c r="T94" s="87">
        <f t="shared" ref="T94:T119" si="49">O94/$O$88</f>
        <v>0.88311432986405713</v>
      </c>
    </row>
    <row r="95" spans="1:20" x14ac:dyDescent="0.25">
      <c r="A95" s="49" t="s">
        <v>22</v>
      </c>
      <c r="B95" s="92">
        <v>228057</v>
      </c>
      <c r="C95" s="92">
        <v>228503</v>
      </c>
      <c r="D95" s="92">
        <v>233276</v>
      </c>
      <c r="E95" s="92">
        <v>213198</v>
      </c>
      <c r="F95" s="93">
        <f t="shared" si="44"/>
        <v>-8.606971998834001E-2</v>
      </c>
      <c r="G95" s="93">
        <f t="shared" si="40"/>
        <v>2.088812838343479E-2</v>
      </c>
      <c r="H95" s="92">
        <f t="shared" si="45"/>
        <v>-20078</v>
      </c>
      <c r="I95" s="92">
        <f t="shared" si="41"/>
        <v>4773</v>
      </c>
      <c r="J95" s="93">
        <f t="shared" si="48"/>
        <v>6.6854312049505274E-2</v>
      </c>
      <c r="K95" s="89"/>
      <c r="L95" s="92">
        <v>1736932</v>
      </c>
      <c r="M95" s="92">
        <v>2026546</v>
      </c>
      <c r="N95" s="92">
        <v>2156987</v>
      </c>
      <c r="O95" s="92">
        <v>2032736</v>
      </c>
      <c r="P95" s="93">
        <f t="shared" si="46"/>
        <v>-5.7603963306222972E-2</v>
      </c>
      <c r="Q95" s="93">
        <f t="shared" si="42"/>
        <v>6.4366167854072787E-2</v>
      </c>
      <c r="R95" s="92">
        <f t="shared" si="47"/>
        <v>-124251</v>
      </c>
      <c r="S95" s="92">
        <f t="shared" si="43"/>
        <v>130441</v>
      </c>
      <c r="T95" s="93">
        <f t="shared" si="49"/>
        <v>0.10076572065125813</v>
      </c>
    </row>
    <row r="96" spans="1:20" x14ac:dyDescent="0.25">
      <c r="A96" s="54" t="s">
        <v>23</v>
      </c>
      <c r="B96" s="31">
        <v>17682</v>
      </c>
      <c r="C96" s="31">
        <v>19541</v>
      </c>
      <c r="D96" s="31">
        <v>22100</v>
      </c>
      <c r="E96" s="31">
        <v>19506</v>
      </c>
      <c r="F96" s="32">
        <f t="shared" si="44"/>
        <v>-0.11737556561085971</v>
      </c>
      <c r="G96" s="32">
        <f t="shared" si="40"/>
        <v>0.1309554270508162</v>
      </c>
      <c r="H96" s="31">
        <f t="shared" si="45"/>
        <v>-2594</v>
      </c>
      <c r="I96" s="31">
        <f t="shared" si="41"/>
        <v>2559</v>
      </c>
      <c r="J96" s="32">
        <f t="shared" si="48"/>
        <v>6.1166624960724289E-3</v>
      </c>
      <c r="K96" s="90"/>
      <c r="L96" s="31">
        <v>115521</v>
      </c>
      <c r="M96" s="31">
        <v>135993</v>
      </c>
      <c r="N96" s="31">
        <v>145948</v>
      </c>
      <c r="O96" s="31">
        <v>133387</v>
      </c>
      <c r="P96" s="32">
        <f t="shared" si="46"/>
        <v>-8.6064899827335783E-2</v>
      </c>
      <c r="Q96" s="32">
        <f t="shared" si="42"/>
        <v>7.3202297177060505E-2</v>
      </c>
      <c r="R96" s="31">
        <f t="shared" si="47"/>
        <v>-12561</v>
      </c>
      <c r="S96" s="31">
        <f t="shared" si="43"/>
        <v>9955</v>
      </c>
      <c r="T96" s="32">
        <f t="shared" si="49"/>
        <v>6.6121902600777323E-3</v>
      </c>
    </row>
    <row r="97" spans="1:20" x14ac:dyDescent="0.25">
      <c r="A97" s="54" t="s">
        <v>24</v>
      </c>
      <c r="B97" s="31">
        <v>1774</v>
      </c>
      <c r="C97" s="31">
        <v>1456</v>
      </c>
      <c r="D97" s="31">
        <v>1727</v>
      </c>
      <c r="E97" s="31">
        <v>1872</v>
      </c>
      <c r="F97" s="32">
        <f t="shared" si="44"/>
        <v>8.3960625361899188E-2</v>
      </c>
      <c r="G97" s="32">
        <f t="shared" si="40"/>
        <v>0.18612637362637363</v>
      </c>
      <c r="H97" s="31">
        <f t="shared" si="45"/>
        <v>145</v>
      </c>
      <c r="I97" s="31">
        <f t="shared" si="41"/>
        <v>271</v>
      </c>
      <c r="J97" s="32">
        <f t="shared" si="48"/>
        <v>5.8701897839883051E-4</v>
      </c>
      <c r="K97" s="90"/>
      <c r="L97" s="31">
        <v>11378</v>
      </c>
      <c r="M97" s="31">
        <v>18550</v>
      </c>
      <c r="N97" s="31">
        <v>18787</v>
      </c>
      <c r="O97" s="31">
        <v>20321</v>
      </c>
      <c r="P97" s="32">
        <f t="shared" si="46"/>
        <v>8.1652206312875952E-2</v>
      </c>
      <c r="Q97" s="32">
        <f t="shared" si="42"/>
        <v>1.2776280323450129E-2</v>
      </c>
      <c r="R97" s="31">
        <f t="shared" si="47"/>
        <v>1534</v>
      </c>
      <c r="S97" s="31">
        <f t="shared" si="43"/>
        <v>237</v>
      </c>
      <c r="T97" s="32">
        <f t="shared" si="49"/>
        <v>1.007341931935193E-3</v>
      </c>
    </row>
    <row r="98" spans="1:20" x14ac:dyDescent="0.25">
      <c r="A98" s="54" t="s">
        <v>25</v>
      </c>
      <c r="B98" s="31">
        <v>16868</v>
      </c>
      <c r="C98" s="31">
        <v>11785</v>
      </c>
      <c r="D98" s="31">
        <v>15597</v>
      </c>
      <c r="E98" s="31">
        <v>15519</v>
      </c>
      <c r="F98" s="32">
        <f t="shared" si="44"/>
        <v>-5.0009617234083592E-3</v>
      </c>
      <c r="G98" s="32">
        <f t="shared" si="40"/>
        <v>0.3234620280016971</v>
      </c>
      <c r="H98" s="31">
        <f t="shared" si="45"/>
        <v>-78</v>
      </c>
      <c r="I98" s="31">
        <f t="shared" si="41"/>
        <v>3812</v>
      </c>
      <c r="J98" s="32">
        <f t="shared" si="48"/>
        <v>4.8664249603479967E-3</v>
      </c>
      <c r="K98" s="90"/>
      <c r="L98" s="31">
        <v>280279</v>
      </c>
      <c r="M98" s="31">
        <v>345648</v>
      </c>
      <c r="N98" s="31">
        <v>328075</v>
      </c>
      <c r="O98" s="31">
        <v>318726</v>
      </c>
      <c r="P98" s="32">
        <f t="shared" si="46"/>
        <v>-2.8496532804998864E-2</v>
      </c>
      <c r="Q98" s="32">
        <f t="shared" si="42"/>
        <v>-5.0840739712077032E-2</v>
      </c>
      <c r="R98" s="31">
        <f t="shared" si="47"/>
        <v>-9349</v>
      </c>
      <c r="S98" s="31">
        <f t="shared" si="43"/>
        <v>-17573</v>
      </c>
      <c r="T98" s="32">
        <f t="shared" si="49"/>
        <v>1.5799717759853175E-2</v>
      </c>
    </row>
    <row r="99" spans="1:20" x14ac:dyDescent="0.25">
      <c r="A99" s="54" t="s">
        <v>26</v>
      </c>
      <c r="B99" s="31">
        <v>11740</v>
      </c>
      <c r="C99" s="31">
        <v>10837</v>
      </c>
      <c r="D99" s="31">
        <v>20377</v>
      </c>
      <c r="E99" s="31">
        <v>12477</v>
      </c>
      <c r="F99" s="32">
        <f t="shared" si="44"/>
        <v>-0.38769200569269269</v>
      </c>
      <c r="G99" s="32">
        <f t="shared" si="40"/>
        <v>0.88031743102334592</v>
      </c>
      <c r="H99" s="31">
        <f t="shared" si="45"/>
        <v>-7900</v>
      </c>
      <c r="I99" s="31">
        <f t="shared" si="41"/>
        <v>9540</v>
      </c>
      <c r="J99" s="32">
        <f t="shared" si="48"/>
        <v>3.9125191204498972E-3</v>
      </c>
      <c r="K99" s="90"/>
      <c r="L99" s="31">
        <v>76512</v>
      </c>
      <c r="M99" s="31">
        <v>90602</v>
      </c>
      <c r="N99" s="31">
        <v>97101</v>
      </c>
      <c r="O99" s="31">
        <v>89947</v>
      </c>
      <c r="P99" s="32">
        <f t="shared" si="46"/>
        <v>-7.3675863276382314E-2</v>
      </c>
      <c r="Q99" s="32">
        <f t="shared" si="42"/>
        <v>7.1731308359638923E-2</v>
      </c>
      <c r="R99" s="31">
        <f t="shared" si="47"/>
        <v>-7154</v>
      </c>
      <c r="S99" s="31">
        <f t="shared" si="43"/>
        <v>6499</v>
      </c>
      <c r="T99" s="32">
        <f t="shared" si="49"/>
        <v>4.4588054107462631E-3</v>
      </c>
    </row>
    <row r="100" spans="1:20" x14ac:dyDescent="0.25">
      <c r="A100" s="54" t="s">
        <v>27</v>
      </c>
      <c r="B100" s="31">
        <v>1909</v>
      </c>
      <c r="C100" s="31">
        <v>1102</v>
      </c>
      <c r="D100" s="31">
        <v>1135</v>
      </c>
      <c r="E100" s="31">
        <v>767</v>
      </c>
      <c r="F100" s="32">
        <f t="shared" si="44"/>
        <v>-0.32422907488986785</v>
      </c>
      <c r="G100" s="32">
        <f t="shared" si="40"/>
        <v>2.9945553539020064E-2</v>
      </c>
      <c r="H100" s="31">
        <f t="shared" si="45"/>
        <v>-368</v>
      </c>
      <c r="I100" s="31">
        <f t="shared" si="41"/>
        <v>33</v>
      </c>
      <c r="J100" s="32">
        <f t="shared" si="48"/>
        <v>2.405147203161875E-4</v>
      </c>
      <c r="K100" s="90"/>
      <c r="L100" s="31">
        <v>216882</v>
      </c>
      <c r="M100" s="31">
        <v>306996</v>
      </c>
      <c r="N100" s="31">
        <v>296313</v>
      </c>
      <c r="O100" s="31">
        <v>247476</v>
      </c>
      <c r="P100" s="32">
        <f t="shared" si="46"/>
        <v>-0.16481558352147896</v>
      </c>
      <c r="Q100" s="32">
        <f t="shared" si="42"/>
        <v>-3.4798499003244387E-2</v>
      </c>
      <c r="R100" s="31">
        <f t="shared" si="47"/>
        <v>-48837</v>
      </c>
      <c r="S100" s="31">
        <f t="shared" si="43"/>
        <v>-10683</v>
      </c>
      <c r="T100" s="32">
        <f t="shared" si="49"/>
        <v>1.2267750206564334E-2</v>
      </c>
    </row>
    <row r="101" spans="1:20" x14ac:dyDescent="0.25">
      <c r="A101" s="54" t="s">
        <v>28</v>
      </c>
      <c r="B101" s="31">
        <v>1711</v>
      </c>
      <c r="C101" s="31">
        <v>1858</v>
      </c>
      <c r="D101" s="31">
        <v>1885</v>
      </c>
      <c r="E101" s="31">
        <v>2042</v>
      </c>
      <c r="F101" s="32">
        <f t="shared" si="44"/>
        <v>8.3289124668435077E-2</v>
      </c>
      <c r="G101" s="32">
        <f t="shared" si="40"/>
        <v>1.4531754574811595E-2</v>
      </c>
      <c r="H101" s="31">
        <f t="shared" si="45"/>
        <v>157</v>
      </c>
      <c r="I101" s="31">
        <f t="shared" si="41"/>
        <v>27</v>
      </c>
      <c r="J101" s="32">
        <f t="shared" si="48"/>
        <v>6.4032732579616012E-4</v>
      </c>
      <c r="K101" s="90"/>
      <c r="L101" s="31">
        <v>21954</v>
      </c>
      <c r="M101" s="31">
        <v>22848</v>
      </c>
      <c r="N101" s="31">
        <v>28780</v>
      </c>
      <c r="O101" s="31">
        <v>25482</v>
      </c>
      <c r="P101" s="32">
        <f t="shared" si="46"/>
        <v>-0.11459346768589296</v>
      </c>
      <c r="Q101" s="32">
        <f t="shared" si="42"/>
        <v>0.25962885154061621</v>
      </c>
      <c r="R101" s="31">
        <f t="shared" si="47"/>
        <v>-3298</v>
      </c>
      <c r="S101" s="31">
        <f t="shared" si="43"/>
        <v>5932</v>
      </c>
      <c r="T101" s="32">
        <f t="shared" si="49"/>
        <v>1.2631803114793853E-3</v>
      </c>
    </row>
    <row r="102" spans="1:20" x14ac:dyDescent="0.25">
      <c r="A102" s="54" t="s">
        <v>29</v>
      </c>
      <c r="B102" s="31">
        <v>1256894</v>
      </c>
      <c r="C102" s="31">
        <v>1302324</v>
      </c>
      <c r="D102" s="31">
        <v>1393862</v>
      </c>
      <c r="E102" s="31">
        <v>1357285</v>
      </c>
      <c r="F102" s="32">
        <f t="shared" si="44"/>
        <v>-2.6241478711665822E-2</v>
      </c>
      <c r="G102" s="32">
        <f t="shared" si="40"/>
        <v>7.0288192492805157E-2</v>
      </c>
      <c r="H102" s="31">
        <f t="shared" si="45"/>
        <v>-36577</v>
      </c>
      <c r="I102" s="31">
        <f t="shared" si="41"/>
        <v>91538</v>
      </c>
      <c r="J102" s="32">
        <f t="shared" si="48"/>
        <v>0.42561541351285076</v>
      </c>
      <c r="K102" s="90"/>
      <c r="L102" s="31">
        <v>6881896</v>
      </c>
      <c r="M102" s="31">
        <v>7724509</v>
      </c>
      <c r="N102" s="31">
        <v>8372564</v>
      </c>
      <c r="O102" s="31">
        <v>8171657</v>
      </c>
      <c r="P102" s="32">
        <f t="shared" si="46"/>
        <v>-2.3995875098715258E-2</v>
      </c>
      <c r="Q102" s="32">
        <f t="shared" si="42"/>
        <v>8.3895947302281559E-2</v>
      </c>
      <c r="R102" s="31">
        <f t="shared" si="47"/>
        <v>-200907</v>
      </c>
      <c r="S102" s="31">
        <f t="shared" si="43"/>
        <v>648055</v>
      </c>
      <c r="T102" s="32">
        <f t="shared" si="49"/>
        <v>0.40508108604358761</v>
      </c>
    </row>
    <row r="103" spans="1:20" x14ac:dyDescent="0.25">
      <c r="A103" s="54" t="s">
        <v>30</v>
      </c>
      <c r="B103" s="31">
        <v>103512</v>
      </c>
      <c r="C103" s="31">
        <v>120065</v>
      </c>
      <c r="D103" s="31">
        <v>127553</v>
      </c>
      <c r="E103" s="31">
        <v>137079</v>
      </c>
      <c r="F103" s="32">
        <f t="shared" si="44"/>
        <v>7.4682680924792022E-2</v>
      </c>
      <c r="G103" s="32">
        <f t="shared" si="40"/>
        <v>6.2366218298421705E-2</v>
      </c>
      <c r="H103" s="31">
        <f t="shared" si="45"/>
        <v>9526</v>
      </c>
      <c r="I103" s="31">
        <f t="shared" si="41"/>
        <v>7488</v>
      </c>
      <c r="J103" s="32">
        <f t="shared" si="48"/>
        <v>4.2985029134579744E-2</v>
      </c>
      <c r="K103" s="90"/>
      <c r="L103" s="31">
        <v>703222</v>
      </c>
      <c r="M103" s="31">
        <v>855474</v>
      </c>
      <c r="N103" s="31">
        <v>930863</v>
      </c>
      <c r="O103" s="31">
        <v>888423</v>
      </c>
      <c r="P103" s="32">
        <f t="shared" si="46"/>
        <v>-4.5592101093286597E-2</v>
      </c>
      <c r="Q103" s="32">
        <f t="shared" si="42"/>
        <v>8.812541351344394E-2</v>
      </c>
      <c r="R103" s="31">
        <f t="shared" si="47"/>
        <v>-42440</v>
      </c>
      <c r="S103" s="31">
        <f t="shared" si="43"/>
        <v>75389</v>
      </c>
      <c r="T103" s="32">
        <f t="shared" si="49"/>
        <v>4.4040438029410954E-2</v>
      </c>
    </row>
    <row r="104" spans="1:20" x14ac:dyDescent="0.25">
      <c r="A104" s="54" t="s">
        <v>31</v>
      </c>
      <c r="B104" s="31">
        <v>117669</v>
      </c>
      <c r="C104" s="31">
        <v>122960</v>
      </c>
      <c r="D104" s="31">
        <v>126316</v>
      </c>
      <c r="E104" s="31">
        <v>126429</v>
      </c>
      <c r="F104" s="32">
        <f t="shared" si="44"/>
        <v>8.9458184236357319E-4</v>
      </c>
      <c r="G104" s="32">
        <f t="shared" si="40"/>
        <v>2.7293428757319438E-2</v>
      </c>
      <c r="H104" s="31">
        <f t="shared" si="45"/>
        <v>113</v>
      </c>
      <c r="I104" s="31">
        <f t="shared" si="41"/>
        <v>3356</v>
      </c>
      <c r="J104" s="32">
        <f t="shared" si="48"/>
        <v>3.9645417959394094E-2</v>
      </c>
      <c r="K104" s="90"/>
      <c r="L104" s="31">
        <v>748849</v>
      </c>
      <c r="M104" s="31">
        <v>715255</v>
      </c>
      <c r="N104" s="31">
        <v>770832</v>
      </c>
      <c r="O104" s="31">
        <v>719544</v>
      </c>
      <c r="P104" s="32">
        <f t="shared" si="46"/>
        <v>-6.6535898872906118E-2</v>
      </c>
      <c r="Q104" s="32">
        <f t="shared" si="42"/>
        <v>7.7702357900329311E-2</v>
      </c>
      <c r="R104" s="31">
        <f t="shared" si="47"/>
        <v>-51288</v>
      </c>
      <c r="S104" s="31">
        <f t="shared" si="43"/>
        <v>55577</v>
      </c>
      <c r="T104" s="32">
        <f t="shared" si="49"/>
        <v>3.5668856998788273E-2</v>
      </c>
    </row>
    <row r="105" spans="1:20" x14ac:dyDescent="0.25">
      <c r="A105" s="54" t="s">
        <v>32</v>
      </c>
      <c r="B105" s="31">
        <v>112629</v>
      </c>
      <c r="C105" s="31">
        <v>124358</v>
      </c>
      <c r="D105" s="31">
        <v>117371</v>
      </c>
      <c r="E105" s="31">
        <v>107462</v>
      </c>
      <c r="F105" s="32">
        <f t="shared" si="44"/>
        <v>-8.4424602329365883E-2</v>
      </c>
      <c r="G105" s="32">
        <f t="shared" si="40"/>
        <v>-5.6184563920294583E-2</v>
      </c>
      <c r="H105" s="31">
        <f t="shared" si="45"/>
        <v>-9909</v>
      </c>
      <c r="I105" s="31">
        <f t="shared" si="41"/>
        <v>-6987</v>
      </c>
      <c r="J105" s="32">
        <f t="shared" si="48"/>
        <v>3.3697774282422606E-2</v>
      </c>
      <c r="K105" s="90"/>
      <c r="L105" s="31">
        <v>657750</v>
      </c>
      <c r="M105" s="31">
        <v>665059</v>
      </c>
      <c r="N105" s="31">
        <v>693453</v>
      </c>
      <c r="O105" s="31">
        <v>634647</v>
      </c>
      <c r="P105" s="32">
        <f t="shared" si="46"/>
        <v>-8.4801709704911521E-2</v>
      </c>
      <c r="Q105" s="32">
        <f t="shared" si="42"/>
        <v>4.2693956476042016E-2</v>
      </c>
      <c r="R105" s="31">
        <f t="shared" si="47"/>
        <v>-58806</v>
      </c>
      <c r="S105" s="31">
        <f t="shared" si="43"/>
        <v>28394</v>
      </c>
      <c r="T105" s="32">
        <f t="shared" si="49"/>
        <v>3.1460387533924238E-2</v>
      </c>
    </row>
    <row r="106" spans="1:20" x14ac:dyDescent="0.25">
      <c r="A106" s="54" t="s">
        <v>33</v>
      </c>
      <c r="B106" s="31">
        <v>112022</v>
      </c>
      <c r="C106" s="31">
        <v>123124</v>
      </c>
      <c r="D106" s="31">
        <v>152903</v>
      </c>
      <c r="E106" s="31">
        <v>173403</v>
      </c>
      <c r="F106" s="32">
        <f t="shared" si="44"/>
        <v>0.13407192795432388</v>
      </c>
      <c r="G106" s="32">
        <f t="shared" si="40"/>
        <v>0.24186186283746469</v>
      </c>
      <c r="H106" s="31">
        <f t="shared" si="45"/>
        <v>20500</v>
      </c>
      <c r="I106" s="31">
        <f t="shared" si="41"/>
        <v>29779</v>
      </c>
      <c r="J106" s="32">
        <f t="shared" si="48"/>
        <v>5.4375455080818591E-2</v>
      </c>
      <c r="K106" s="90"/>
      <c r="L106" s="31">
        <v>598327</v>
      </c>
      <c r="M106" s="31">
        <v>661811</v>
      </c>
      <c r="N106" s="31">
        <v>839688</v>
      </c>
      <c r="O106" s="31">
        <v>940696</v>
      </c>
      <c r="P106" s="32">
        <f t="shared" si="46"/>
        <v>0.12029229904440708</v>
      </c>
      <c r="Q106" s="32">
        <f t="shared" si="42"/>
        <v>0.2687731089389569</v>
      </c>
      <c r="R106" s="31">
        <f t="shared" si="47"/>
        <v>101008</v>
      </c>
      <c r="S106" s="31">
        <f t="shared" si="43"/>
        <v>177877</v>
      </c>
      <c r="T106" s="32">
        <f t="shared" si="49"/>
        <v>4.6631687712401372E-2</v>
      </c>
    </row>
    <row r="107" spans="1:20" x14ac:dyDescent="0.25">
      <c r="A107" s="54" t="s">
        <v>34</v>
      </c>
      <c r="B107" s="31">
        <v>53326</v>
      </c>
      <c r="C107" s="31">
        <v>49357</v>
      </c>
      <c r="D107" s="31">
        <v>37937</v>
      </c>
      <c r="E107" s="31">
        <v>36896</v>
      </c>
      <c r="F107" s="32">
        <f t="shared" si="44"/>
        <v>-2.7440229854759246E-2</v>
      </c>
      <c r="G107" s="32">
        <f t="shared" si="40"/>
        <v>-0.23137548878578518</v>
      </c>
      <c r="H107" s="31">
        <f t="shared" si="45"/>
        <v>-1041</v>
      </c>
      <c r="I107" s="31">
        <f t="shared" si="41"/>
        <v>-11420</v>
      </c>
      <c r="J107" s="32">
        <f t="shared" si="48"/>
        <v>1.1569792856305154E-2</v>
      </c>
      <c r="K107" s="90"/>
      <c r="L107" s="31">
        <v>302683</v>
      </c>
      <c r="M107" s="31">
        <v>322344</v>
      </c>
      <c r="N107" s="31">
        <v>274307</v>
      </c>
      <c r="O107" s="31">
        <v>268300</v>
      </c>
      <c r="P107" s="32">
        <f t="shared" si="46"/>
        <v>-2.1898821393548151E-2</v>
      </c>
      <c r="Q107" s="32">
        <f t="shared" si="42"/>
        <v>-0.14902402402402404</v>
      </c>
      <c r="R107" s="31">
        <f t="shared" si="47"/>
        <v>-6007</v>
      </c>
      <c r="S107" s="31">
        <f t="shared" si="43"/>
        <v>-48037</v>
      </c>
      <c r="T107" s="32">
        <f t="shared" si="49"/>
        <v>1.3300026590138885E-2</v>
      </c>
    </row>
    <row r="108" spans="1:20" x14ac:dyDescent="0.25">
      <c r="A108" s="54" t="s">
        <v>35</v>
      </c>
      <c r="B108" s="31">
        <v>68568</v>
      </c>
      <c r="C108" s="31">
        <v>70593</v>
      </c>
      <c r="D108" s="31">
        <v>78648</v>
      </c>
      <c r="E108" s="31">
        <v>82021</v>
      </c>
      <c r="F108" s="32">
        <f t="shared" si="44"/>
        <v>4.2887295290407801E-2</v>
      </c>
      <c r="G108" s="32">
        <f t="shared" si="40"/>
        <v>0.11410479792614003</v>
      </c>
      <c r="H108" s="31">
        <f t="shared" si="45"/>
        <v>3373</v>
      </c>
      <c r="I108" s="31">
        <f t="shared" si="41"/>
        <v>8055</v>
      </c>
      <c r="J108" s="32">
        <f t="shared" si="48"/>
        <v>2.5720023305155167E-2</v>
      </c>
      <c r="K108" s="90"/>
      <c r="L108" s="31">
        <v>501013</v>
      </c>
      <c r="M108" s="31">
        <v>578804</v>
      </c>
      <c r="N108" s="31">
        <v>662110</v>
      </c>
      <c r="O108" s="31">
        <v>652332</v>
      </c>
      <c r="P108" s="32">
        <f t="shared" si="46"/>
        <v>-1.4767938862122576E-2</v>
      </c>
      <c r="Q108" s="32">
        <f t="shared" si="42"/>
        <v>0.1439278235810395</v>
      </c>
      <c r="R108" s="31">
        <f t="shared" si="47"/>
        <v>-9778</v>
      </c>
      <c r="S108" s="31">
        <f t="shared" si="43"/>
        <v>83306</v>
      </c>
      <c r="T108" s="32">
        <f t="shared" si="49"/>
        <v>3.2337059059256351E-2</v>
      </c>
    </row>
    <row r="109" spans="1:20" x14ac:dyDescent="0.25">
      <c r="A109" s="54" t="s">
        <v>36</v>
      </c>
      <c r="B109" s="31">
        <v>3754</v>
      </c>
      <c r="C109" s="31">
        <v>12636</v>
      </c>
      <c r="D109" s="31">
        <v>13109</v>
      </c>
      <c r="E109" s="31">
        <v>10564</v>
      </c>
      <c r="F109" s="32">
        <f t="shared" si="44"/>
        <v>-0.19414142955221603</v>
      </c>
      <c r="G109" s="32">
        <f t="shared" si="40"/>
        <v>3.7432731877176328E-2</v>
      </c>
      <c r="H109" s="31">
        <f t="shared" si="45"/>
        <v>-2545</v>
      </c>
      <c r="I109" s="31">
        <f t="shared" si="41"/>
        <v>473</v>
      </c>
      <c r="J109" s="32">
        <f t="shared" si="48"/>
        <v>3.3126434229728873E-3</v>
      </c>
      <c r="K109" s="90"/>
      <c r="L109" s="31">
        <v>141535</v>
      </c>
      <c r="M109" s="31">
        <v>252125</v>
      </c>
      <c r="N109" s="31">
        <v>291097</v>
      </c>
      <c r="O109" s="31">
        <v>286686</v>
      </c>
      <c r="P109" s="32">
        <f t="shared" si="46"/>
        <v>-1.51530245931768E-2</v>
      </c>
      <c r="Q109" s="32">
        <f t="shared" si="42"/>
        <v>0.15457411998016846</v>
      </c>
      <c r="R109" s="31">
        <f t="shared" si="47"/>
        <v>-4411</v>
      </c>
      <c r="S109" s="31">
        <f t="shared" si="43"/>
        <v>38972</v>
      </c>
      <c r="T109" s="32">
        <f t="shared" si="49"/>
        <v>1.4211447719047919E-2</v>
      </c>
    </row>
    <row r="110" spans="1:20" x14ac:dyDescent="0.25">
      <c r="A110" s="54" t="s">
        <v>37</v>
      </c>
      <c r="B110" s="31">
        <v>4797</v>
      </c>
      <c r="C110" s="31">
        <v>7694</v>
      </c>
      <c r="D110" s="31">
        <v>3457</v>
      </c>
      <c r="E110" s="31">
        <v>3427</v>
      </c>
      <c r="F110" s="32">
        <f t="shared" si="44"/>
        <v>-8.6780445472953716E-3</v>
      </c>
      <c r="G110" s="32">
        <f t="shared" si="40"/>
        <v>-0.55068884845334032</v>
      </c>
      <c r="H110" s="31">
        <f t="shared" si="45"/>
        <v>-30</v>
      </c>
      <c r="I110" s="31">
        <f t="shared" si="41"/>
        <v>-4237</v>
      </c>
      <c r="J110" s="32">
        <f t="shared" si="48"/>
        <v>1.0746335678273461E-3</v>
      </c>
      <c r="K110" s="90"/>
      <c r="L110" s="31">
        <v>211989</v>
      </c>
      <c r="M110" s="31">
        <v>311489</v>
      </c>
      <c r="N110" s="31">
        <v>327943</v>
      </c>
      <c r="O110" s="31">
        <v>279977</v>
      </c>
      <c r="P110" s="32">
        <f t="shared" si="46"/>
        <v>-0.14626322257221525</v>
      </c>
      <c r="Q110" s="32">
        <f t="shared" si="42"/>
        <v>5.2823695218771727E-2</v>
      </c>
      <c r="R110" s="31">
        <f t="shared" si="47"/>
        <v>-47966</v>
      </c>
      <c r="S110" s="31">
        <f t="shared" si="43"/>
        <v>16454</v>
      </c>
      <c r="T110" s="32">
        <f t="shared" si="49"/>
        <v>1.3878872697082798E-2</v>
      </c>
    </row>
    <row r="111" spans="1:20" x14ac:dyDescent="0.25">
      <c r="A111" s="54" t="s">
        <v>38</v>
      </c>
      <c r="B111" s="31">
        <v>21109</v>
      </c>
      <c r="C111" s="31">
        <v>25635</v>
      </c>
      <c r="D111" s="31">
        <v>24033</v>
      </c>
      <c r="E111" s="31">
        <v>17147</v>
      </c>
      <c r="F111" s="32">
        <f t="shared" si="44"/>
        <v>-0.28652269795697582</v>
      </c>
      <c r="G111" s="32">
        <f t="shared" si="40"/>
        <v>-6.2492685781158519E-2</v>
      </c>
      <c r="H111" s="31">
        <f t="shared" si="45"/>
        <v>-6886</v>
      </c>
      <c r="I111" s="31">
        <f t="shared" si="41"/>
        <v>-1602</v>
      </c>
      <c r="J111" s="32">
        <f t="shared" si="48"/>
        <v>5.3769307813059542E-3</v>
      </c>
      <c r="K111" s="90"/>
      <c r="L111" s="31">
        <v>112011</v>
      </c>
      <c r="M111" s="31">
        <v>116296</v>
      </c>
      <c r="N111" s="31">
        <v>126323</v>
      </c>
      <c r="O111" s="31">
        <v>96071</v>
      </c>
      <c r="P111" s="32">
        <f t="shared" si="46"/>
        <v>-0.23948132960743496</v>
      </c>
      <c r="Q111" s="32">
        <f t="shared" si="42"/>
        <v>8.6219646419481322E-2</v>
      </c>
      <c r="R111" s="31">
        <f t="shared" si="47"/>
        <v>-30252</v>
      </c>
      <c r="S111" s="31">
        <f t="shared" si="43"/>
        <v>10027</v>
      </c>
      <c r="T111" s="32">
        <f t="shared" si="49"/>
        <v>4.7623811201685908E-3</v>
      </c>
    </row>
    <row r="112" spans="1:20" x14ac:dyDescent="0.25">
      <c r="A112" s="54" t="s">
        <v>39</v>
      </c>
      <c r="B112" s="31">
        <v>10632</v>
      </c>
      <c r="C112" s="31">
        <v>14416</v>
      </c>
      <c r="D112" s="31">
        <v>16266</v>
      </c>
      <c r="E112" s="31">
        <v>13501</v>
      </c>
      <c r="F112" s="32">
        <f t="shared" si="44"/>
        <v>-0.16998647485552687</v>
      </c>
      <c r="G112" s="32">
        <f t="shared" si="40"/>
        <v>0.12832963374028861</v>
      </c>
      <c r="H112" s="31">
        <f t="shared" si="45"/>
        <v>-2765</v>
      </c>
      <c r="I112" s="31">
        <f t="shared" si="41"/>
        <v>1850</v>
      </c>
      <c r="J112" s="32">
        <f t="shared" si="48"/>
        <v>4.2336235188902829E-3</v>
      </c>
      <c r="K112" s="90"/>
      <c r="L112" s="31">
        <v>60616</v>
      </c>
      <c r="M112" s="31">
        <v>73684</v>
      </c>
      <c r="N112" s="31">
        <v>96984</v>
      </c>
      <c r="O112" s="31">
        <v>86331</v>
      </c>
      <c r="P112" s="32">
        <f t="shared" si="46"/>
        <v>-0.10984286067804994</v>
      </c>
      <c r="Q112" s="32">
        <f t="shared" si="42"/>
        <v>0.3162151891862548</v>
      </c>
      <c r="R112" s="31">
        <f t="shared" si="47"/>
        <v>-10653</v>
      </c>
      <c r="S112" s="31">
        <f t="shared" si="43"/>
        <v>23300</v>
      </c>
      <c r="T112" s="32">
        <f t="shared" si="49"/>
        <v>4.279554959199702E-3</v>
      </c>
    </row>
    <row r="113" spans="1:20" x14ac:dyDescent="0.25">
      <c r="A113" s="54" t="s">
        <v>40</v>
      </c>
      <c r="B113" s="31">
        <v>17670</v>
      </c>
      <c r="C113" s="31">
        <v>21572</v>
      </c>
      <c r="D113" s="31">
        <v>16610</v>
      </c>
      <c r="E113" s="31">
        <v>18801</v>
      </c>
      <c r="F113" s="32">
        <f t="shared" si="44"/>
        <v>0.13190848886213136</v>
      </c>
      <c r="G113" s="32">
        <f t="shared" si="40"/>
        <v>-0.23002039681068054</v>
      </c>
      <c r="H113" s="31">
        <f t="shared" si="45"/>
        <v>2191</v>
      </c>
      <c r="I113" s="31">
        <f t="shared" si="41"/>
        <v>-4962</v>
      </c>
      <c r="J113" s="32">
        <f t="shared" si="48"/>
        <v>5.8955896436305617E-3</v>
      </c>
      <c r="K113" s="90"/>
      <c r="L113" s="31">
        <v>55397</v>
      </c>
      <c r="M113" s="31">
        <v>73365</v>
      </c>
      <c r="N113" s="31">
        <v>65312</v>
      </c>
      <c r="O113" s="31">
        <v>66353</v>
      </c>
      <c r="P113" s="32">
        <f t="shared" si="46"/>
        <v>1.5938878000979928E-2</v>
      </c>
      <c r="Q113" s="32">
        <f t="shared" si="42"/>
        <v>-0.10976623730661761</v>
      </c>
      <c r="R113" s="31">
        <f t="shared" si="47"/>
        <v>1041</v>
      </c>
      <c r="S113" s="31">
        <f t="shared" si="43"/>
        <v>-8053</v>
      </c>
      <c r="T113" s="32">
        <f t="shared" si="49"/>
        <v>3.2892160429947278E-3</v>
      </c>
    </row>
    <row r="114" spans="1:20" x14ac:dyDescent="0.25">
      <c r="A114" s="54" t="s">
        <v>41</v>
      </c>
      <c r="B114" s="31">
        <v>4754</v>
      </c>
      <c r="C114" s="31">
        <v>5220</v>
      </c>
      <c r="D114" s="31">
        <v>4285</v>
      </c>
      <c r="E114" s="31">
        <v>2730</v>
      </c>
      <c r="F114" s="32">
        <f t="shared" si="44"/>
        <v>-0.36289381563593937</v>
      </c>
      <c r="G114" s="32">
        <f t="shared" si="40"/>
        <v>-0.17911877394636011</v>
      </c>
      <c r="H114" s="31">
        <f t="shared" si="45"/>
        <v>-1555</v>
      </c>
      <c r="I114" s="31">
        <f t="shared" si="41"/>
        <v>-935</v>
      </c>
      <c r="J114" s="32">
        <f t="shared" si="48"/>
        <v>8.5606934349829447E-4</v>
      </c>
      <c r="K114" s="90"/>
      <c r="L114" s="31">
        <v>95195</v>
      </c>
      <c r="M114" s="31">
        <v>96939</v>
      </c>
      <c r="N114" s="31">
        <v>98950</v>
      </c>
      <c r="O114" s="31">
        <v>69236</v>
      </c>
      <c r="P114" s="32">
        <f t="shared" si="46"/>
        <v>-0.30029307731177357</v>
      </c>
      <c r="Q114" s="32">
        <f t="shared" si="42"/>
        <v>2.0745004590515759E-2</v>
      </c>
      <c r="R114" s="31">
        <f t="shared" si="47"/>
        <v>-29714</v>
      </c>
      <c r="S114" s="31">
        <f t="shared" si="43"/>
        <v>2011</v>
      </c>
      <c r="T114" s="32">
        <f t="shared" si="49"/>
        <v>3.4321306037825416E-3</v>
      </c>
    </row>
    <row r="115" spans="1:20" x14ac:dyDescent="0.25">
      <c r="A115" s="54" t="s">
        <v>42</v>
      </c>
      <c r="B115" s="31">
        <v>21054</v>
      </c>
      <c r="C115" s="31">
        <v>28040</v>
      </c>
      <c r="D115" s="31">
        <v>28808</v>
      </c>
      <c r="E115" s="31">
        <v>33574</v>
      </c>
      <c r="F115" s="32">
        <f t="shared" si="44"/>
        <v>0.16544015551235769</v>
      </c>
      <c r="G115" s="32">
        <f t="shared" si="40"/>
        <v>2.7389443651925749E-2</v>
      </c>
      <c r="H115" s="31">
        <f t="shared" si="45"/>
        <v>4766</v>
      </c>
      <c r="I115" s="31">
        <f t="shared" si="41"/>
        <v>768</v>
      </c>
      <c r="J115" s="32">
        <f t="shared" si="48"/>
        <v>1.0528085032458513E-2</v>
      </c>
      <c r="K115" s="90"/>
      <c r="L115" s="31">
        <v>99189</v>
      </c>
      <c r="M115" s="31">
        <v>125321</v>
      </c>
      <c r="N115" s="31">
        <v>142291</v>
      </c>
      <c r="O115" s="31">
        <v>140058</v>
      </c>
      <c r="P115" s="32">
        <f t="shared" si="46"/>
        <v>-1.5693192120373012E-2</v>
      </c>
      <c r="Q115" s="32">
        <f t="shared" si="42"/>
        <v>0.13541226131294826</v>
      </c>
      <c r="R115" s="31">
        <f t="shared" si="47"/>
        <v>-2233</v>
      </c>
      <c r="S115" s="31">
        <f t="shared" si="43"/>
        <v>16970</v>
      </c>
      <c r="T115" s="32">
        <f t="shared" si="49"/>
        <v>6.9428815660144312E-3</v>
      </c>
    </row>
    <row r="116" spans="1:20" x14ac:dyDescent="0.25">
      <c r="A116" s="54" t="s">
        <v>43</v>
      </c>
      <c r="B116" s="31">
        <v>75227</v>
      </c>
      <c r="C116" s="31">
        <v>82591</v>
      </c>
      <c r="D116" s="31">
        <v>92679</v>
      </c>
      <c r="E116" s="31">
        <v>96284</v>
      </c>
      <c r="F116" s="32">
        <f t="shared" si="44"/>
        <v>3.8897700665738721E-2</v>
      </c>
      <c r="G116" s="32">
        <f t="shared" si="40"/>
        <v>0.12214405928006689</v>
      </c>
      <c r="H116" s="31">
        <f t="shared" si="45"/>
        <v>3605</v>
      </c>
      <c r="I116" s="31">
        <f t="shared" si="41"/>
        <v>10088</v>
      </c>
      <c r="J116" s="32">
        <f t="shared" si="48"/>
        <v>3.0192593651791128E-2</v>
      </c>
      <c r="K116" s="90"/>
      <c r="L116" s="31">
        <v>366160</v>
      </c>
      <c r="M116" s="31">
        <v>425117</v>
      </c>
      <c r="N116" s="31">
        <v>555289</v>
      </c>
      <c r="O116" s="31">
        <v>559354</v>
      </c>
      <c r="P116" s="32">
        <f t="shared" si="46"/>
        <v>7.3205123818407269E-3</v>
      </c>
      <c r="Q116" s="32">
        <f t="shared" si="42"/>
        <v>0.30620276300406712</v>
      </c>
      <c r="R116" s="31">
        <f t="shared" si="47"/>
        <v>4065</v>
      </c>
      <c r="S116" s="31">
        <f t="shared" si="43"/>
        <v>130172</v>
      </c>
      <c r="T116" s="32">
        <f t="shared" si="49"/>
        <v>2.7728002509506321E-2</v>
      </c>
    </row>
    <row r="117" spans="1:20" x14ac:dyDescent="0.25">
      <c r="A117" s="54" t="s">
        <v>44</v>
      </c>
      <c r="B117" s="31">
        <v>30190</v>
      </c>
      <c r="C117" s="31">
        <v>31481</v>
      </c>
      <c r="D117" s="31">
        <v>26145</v>
      </c>
      <c r="E117" s="31">
        <v>32595</v>
      </c>
      <c r="F117" s="32">
        <f t="shared" si="44"/>
        <v>0.24670109007458407</v>
      </c>
      <c r="G117" s="32">
        <f t="shared" si="40"/>
        <v>-0.1694990629268448</v>
      </c>
      <c r="H117" s="31">
        <f t="shared" si="45"/>
        <v>6450</v>
      </c>
      <c r="I117" s="31">
        <f t="shared" si="41"/>
        <v>-5336</v>
      </c>
      <c r="J117" s="32">
        <f t="shared" si="48"/>
        <v>1.0221091667152713E-2</v>
      </c>
      <c r="K117" s="90"/>
      <c r="L117" s="31">
        <v>164912</v>
      </c>
      <c r="M117" s="31">
        <v>198437</v>
      </c>
      <c r="N117" s="31">
        <v>174119</v>
      </c>
      <c r="O117" s="31">
        <v>186470</v>
      </c>
      <c r="P117" s="32">
        <f t="shared" si="46"/>
        <v>7.0934246119033428E-2</v>
      </c>
      <c r="Q117" s="32">
        <f t="shared" si="42"/>
        <v>-0.12254771035643552</v>
      </c>
      <c r="R117" s="31">
        <f t="shared" si="47"/>
        <v>12351</v>
      </c>
      <c r="S117" s="31">
        <f t="shared" si="43"/>
        <v>-24318</v>
      </c>
      <c r="T117" s="32">
        <f t="shared" si="49"/>
        <v>9.2435928373581742E-3</v>
      </c>
    </row>
    <row r="118" spans="1:20" x14ac:dyDescent="0.25">
      <c r="A118" s="55" t="s">
        <v>45</v>
      </c>
      <c r="B118" s="31">
        <v>4138</v>
      </c>
      <c r="C118" s="31">
        <v>5263</v>
      </c>
      <c r="D118" s="31">
        <v>3651</v>
      </c>
      <c r="E118" s="31">
        <v>3694</v>
      </c>
      <c r="F118" s="32">
        <f t="shared" si="44"/>
        <v>1.17775951794028E-2</v>
      </c>
      <c r="G118" s="32">
        <f t="shared" si="40"/>
        <v>-0.30628918867566024</v>
      </c>
      <c r="H118" s="31">
        <f t="shared" si="45"/>
        <v>43</v>
      </c>
      <c r="I118" s="31">
        <f t="shared" si="41"/>
        <v>-1612</v>
      </c>
      <c r="J118" s="32">
        <f t="shared" si="48"/>
        <v>1.1583590310925639E-3</v>
      </c>
      <c r="K118" s="90"/>
      <c r="L118" s="31">
        <v>28908</v>
      </c>
      <c r="M118" s="31">
        <v>36288</v>
      </c>
      <c r="N118" s="31">
        <v>28587</v>
      </c>
      <c r="O118" s="31">
        <v>26863</v>
      </c>
      <c r="P118" s="32">
        <f t="shared" si="46"/>
        <v>-6.0307132612726022E-2</v>
      </c>
      <c r="Q118" s="32">
        <f t="shared" si="42"/>
        <v>-0.21221891534391535</v>
      </c>
      <c r="R118" s="31">
        <f t="shared" si="47"/>
        <v>-1724</v>
      </c>
      <c r="S118" s="31">
        <f t="shared" si="43"/>
        <v>-7701</v>
      </c>
      <c r="T118" s="32">
        <f t="shared" si="49"/>
        <v>1.3316385176701487E-3</v>
      </c>
    </row>
    <row r="119" spans="1:20" x14ac:dyDescent="0.25">
      <c r="A119" s="53" t="s">
        <v>46</v>
      </c>
      <c r="B119" s="69">
        <f>B94-SUM(B95:B118)</f>
        <v>131944</v>
      </c>
      <c r="C119" s="69">
        <f>C94-SUM(C95:C118)</f>
        <v>127756</v>
      </c>
      <c r="D119" s="69">
        <f>D94-SUM(D95:D118)</f>
        <v>131515</v>
      </c>
      <c r="E119" s="69">
        <f>E94-SUM(E95:E118)</f>
        <v>133685</v>
      </c>
      <c r="F119" s="70">
        <f t="shared" si="44"/>
        <v>1.6500019009238587E-2</v>
      </c>
      <c r="G119" s="70">
        <f t="shared" si="40"/>
        <v>2.9423275619149036E-2</v>
      </c>
      <c r="H119" s="69">
        <f t="shared" si="45"/>
        <v>2170</v>
      </c>
      <c r="I119" s="69">
        <f t="shared" si="41"/>
        <v>3759</v>
      </c>
      <c r="J119" s="70">
        <f t="shared" si="48"/>
        <v>4.1920743657717766E-2</v>
      </c>
      <c r="K119" s="90"/>
      <c r="L119" s="69">
        <f>L94-SUM(L95:L118)</f>
        <v>844015</v>
      </c>
      <c r="M119" s="69">
        <f>M94-SUM(M95:M118)</f>
        <v>931378</v>
      </c>
      <c r="N119" s="69">
        <f>N94-SUM(N95:N118)</f>
        <v>844041</v>
      </c>
      <c r="O119" s="69">
        <f>O94-SUM(O95:O118)</f>
        <v>873897</v>
      </c>
      <c r="P119" s="70">
        <f t="shared" si="46"/>
        <v>3.5372689241399469E-2</v>
      </c>
      <c r="Q119" s="70">
        <f t="shared" si="42"/>
        <v>-9.3771809082885738E-2</v>
      </c>
      <c r="R119" s="69">
        <f t="shared" si="47"/>
        <v>29856</v>
      </c>
      <c r="S119" s="69">
        <f t="shared" si="43"/>
        <v>-87337</v>
      </c>
      <c r="T119" s="70">
        <f t="shared" si="49"/>
        <v>4.3320362791809917E-2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150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julio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2022</v>
      </c>
      <c r="C122" s="16">
        <f>C$6</f>
        <v>2023</v>
      </c>
      <c r="D122" s="16">
        <f>D$6</f>
        <v>2024</v>
      </c>
      <c r="E122" s="16">
        <f>E$6</f>
        <v>2025</v>
      </c>
      <c r="F122" s="16" t="str">
        <f>CONCATENATE("var ",RIGHT(E122,2),"/",RIGHT(D122,2))</f>
        <v>var 25/24</v>
      </c>
      <c r="G122" s="16" t="str">
        <f>CONCATENATE("var ",RIGHT(D122,2),"/",RIGHT(C122,2))</f>
        <v>var 24/23</v>
      </c>
      <c r="H122" s="16" t="str">
        <f>CONCATENATE("dif ",RIGHT(E122,2),"-",RIGHT(D122,2))</f>
        <v>dif 25-24</v>
      </c>
      <c r="I122" s="16" t="str">
        <f>CONCATENATE("dif ",RIGHT(D122,2),"-",RIGHT(C122,2))</f>
        <v>dif 24-23</v>
      </c>
      <c r="J122" s="16" t="str">
        <f>CONCATENATE("cuota ",RIGHT(E122,2))</f>
        <v>cuota 25</v>
      </c>
      <c r="K122" s="74"/>
      <c r="L122" s="16">
        <f>L$6</f>
        <v>2022</v>
      </c>
      <c r="M122" s="16">
        <f>M$6</f>
        <v>2023</v>
      </c>
      <c r="N122" s="16">
        <f>N$6</f>
        <v>2024</v>
      </c>
      <c r="O122" s="16">
        <f>O$6</f>
        <v>2025</v>
      </c>
      <c r="P122" s="16" t="str">
        <f>CONCATENATE("var ",RIGHT(O122,2),"/",RIGHT(M122,2))</f>
        <v>var 25/23</v>
      </c>
      <c r="Q122" s="16" t="str">
        <f>CONCATENATE("var ",RIGHT(N122,2),"/",RIGHT(M122,2))</f>
        <v>var 24/23</v>
      </c>
      <c r="R122" s="16" t="str">
        <f>CONCATENATE("dif ",RIGHT(O122,2),"-",RIGHT(N122,2))</f>
        <v>dif 25-24</v>
      </c>
      <c r="S122" s="16" t="str">
        <f>CONCATENATE("dif ",RIGHT(N122,2),"-",RIGHT(M122,2))</f>
        <v>dif 24-23</v>
      </c>
      <c r="T122" s="16" t="str">
        <f>CONCATENATE("cuota ",RIGHT(O122,2))</f>
        <v>cuota 25</v>
      </c>
    </row>
    <row r="123" spans="1:20" x14ac:dyDescent="0.25">
      <c r="A123" s="75" t="s">
        <v>48</v>
      </c>
      <c r="B123" s="76">
        <v>2966022</v>
      </c>
      <c r="C123" s="76">
        <v>3074274</v>
      </c>
      <c r="D123" s="76">
        <v>3194799</v>
      </c>
      <c r="E123" s="76">
        <v>3188994</v>
      </c>
      <c r="F123" s="77">
        <f>E123/D123-1</f>
        <v>-1.8170157183597935E-3</v>
      </c>
      <c r="G123" s="77">
        <f t="shared" ref="G123:G133" si="50">D123/C123-1</f>
        <v>3.9204378009247032E-2</v>
      </c>
      <c r="H123" s="76">
        <f>E123-D123</f>
        <v>-5805</v>
      </c>
      <c r="I123" s="76">
        <f t="shared" ref="I123:I133" si="51">D123-C123</f>
        <v>120525</v>
      </c>
      <c r="J123" s="77">
        <f t="shared" ref="J123:J133" si="52">E123/$E$123</f>
        <v>1</v>
      </c>
      <c r="K123" s="78"/>
      <c r="L123" s="76">
        <v>17324543</v>
      </c>
      <c r="M123" s="76">
        <v>19534206</v>
      </c>
      <c r="N123" s="76">
        <v>20749699</v>
      </c>
      <c r="O123" s="76">
        <v>20172892</v>
      </c>
      <c r="P123" s="77">
        <f>O123/N123-1</f>
        <v>-2.7798330954102002E-2</v>
      </c>
      <c r="Q123" s="77">
        <f t="shared" ref="Q123:Q133" si="53">N123/M123-1</f>
        <v>6.2223824198434308E-2</v>
      </c>
      <c r="R123" s="76">
        <f>O123-N123</f>
        <v>-576807</v>
      </c>
      <c r="S123" s="76">
        <f t="shared" ref="S123:S133" si="54">N123-M123</f>
        <v>1215493</v>
      </c>
      <c r="T123" s="77">
        <f>O123/$O$123</f>
        <v>1</v>
      </c>
    </row>
    <row r="124" spans="1:20" x14ac:dyDescent="0.25">
      <c r="A124" s="94" t="s">
        <v>49</v>
      </c>
      <c r="B124" s="95">
        <v>1179956</v>
      </c>
      <c r="C124" s="95">
        <v>1205442</v>
      </c>
      <c r="D124" s="95">
        <v>1224963</v>
      </c>
      <c r="E124" s="95">
        <v>1156556</v>
      </c>
      <c r="F124" s="96">
        <f t="shared" ref="F124:F133" si="55">E124/D124-1</f>
        <v>-5.5844135700425235E-2</v>
      </c>
      <c r="G124" s="96">
        <f t="shared" si="50"/>
        <v>1.6194059938180461E-2</v>
      </c>
      <c r="H124" s="95">
        <f t="shared" ref="H124:H133" si="56">E124-D124</f>
        <v>-68407</v>
      </c>
      <c r="I124" s="95">
        <f t="shared" si="51"/>
        <v>19521</v>
      </c>
      <c r="J124" s="96">
        <f t="shared" si="52"/>
        <v>0.36267111195568258</v>
      </c>
      <c r="K124" s="90"/>
      <c r="L124" s="95">
        <v>7078492</v>
      </c>
      <c r="M124" s="95">
        <v>7702716</v>
      </c>
      <c r="N124" s="95">
        <v>7945412</v>
      </c>
      <c r="O124" s="95">
        <v>7529941</v>
      </c>
      <c r="P124" s="96">
        <f t="shared" ref="P124:P133" si="57">O124/N124-1</f>
        <v>-5.229068045810592E-2</v>
      </c>
      <c r="Q124" s="96">
        <f t="shared" si="53"/>
        <v>3.1507847361891494E-2</v>
      </c>
      <c r="R124" s="95">
        <f t="shared" ref="R124:R133" si="58">O124-N124</f>
        <v>-415471</v>
      </c>
      <c r="S124" s="95">
        <f t="shared" si="54"/>
        <v>242696</v>
      </c>
      <c r="T124" s="96">
        <f t="shared" ref="T124:T133" si="59">O124/$O$123</f>
        <v>0.37327027775690269</v>
      </c>
    </row>
    <row r="125" spans="1:20" x14ac:dyDescent="0.25">
      <c r="A125" s="97" t="s">
        <v>50</v>
      </c>
      <c r="B125" s="31">
        <v>858220</v>
      </c>
      <c r="C125" s="31">
        <v>871300</v>
      </c>
      <c r="D125" s="31">
        <v>895588</v>
      </c>
      <c r="E125" s="31">
        <v>931129</v>
      </c>
      <c r="F125" s="32">
        <f t="shared" si="55"/>
        <v>3.968454244585673E-2</v>
      </c>
      <c r="G125" s="32">
        <f t="shared" si="50"/>
        <v>2.7875588201538015E-2</v>
      </c>
      <c r="H125" s="31">
        <f t="shared" si="56"/>
        <v>35541</v>
      </c>
      <c r="I125" s="31">
        <f t="shared" si="51"/>
        <v>24288</v>
      </c>
      <c r="J125" s="32">
        <f t="shared" si="52"/>
        <v>0.29198204825722468</v>
      </c>
      <c r="K125" s="90"/>
      <c r="L125" s="31">
        <v>4842970</v>
      </c>
      <c r="M125" s="31">
        <v>5449273</v>
      </c>
      <c r="N125" s="31">
        <v>5748289</v>
      </c>
      <c r="O125" s="31">
        <v>5752748</v>
      </c>
      <c r="P125" s="32">
        <f t="shared" si="57"/>
        <v>7.7570908491209067E-4</v>
      </c>
      <c r="Q125" s="32">
        <f t="shared" si="53"/>
        <v>5.4872640809150219E-2</v>
      </c>
      <c r="R125" s="31">
        <f t="shared" si="58"/>
        <v>4459</v>
      </c>
      <c r="S125" s="31">
        <f t="shared" si="54"/>
        <v>299016</v>
      </c>
      <c r="T125" s="32">
        <f t="shared" si="59"/>
        <v>0.2851722003964528</v>
      </c>
    </row>
    <row r="126" spans="1:20" x14ac:dyDescent="0.25">
      <c r="A126" s="97" t="s">
        <v>51</v>
      </c>
      <c r="B126" s="31">
        <v>11471</v>
      </c>
      <c r="C126" s="31">
        <v>10514</v>
      </c>
      <c r="D126" s="31">
        <v>12513</v>
      </c>
      <c r="E126" s="31">
        <v>13153</v>
      </c>
      <c r="F126" s="32">
        <f t="shared" si="55"/>
        <v>5.11468073203869E-2</v>
      </c>
      <c r="G126" s="32">
        <f t="shared" si="50"/>
        <v>0.1901274491154652</v>
      </c>
      <c r="H126" s="31">
        <f t="shared" si="56"/>
        <v>640</v>
      </c>
      <c r="I126" s="31">
        <f t="shared" si="51"/>
        <v>1999</v>
      </c>
      <c r="J126" s="32">
        <f t="shared" si="52"/>
        <v>4.124498195982808E-3</v>
      </c>
      <c r="K126" s="90"/>
      <c r="L126" s="31">
        <v>90655</v>
      </c>
      <c r="M126" s="31">
        <v>97937</v>
      </c>
      <c r="N126" s="31">
        <v>107952</v>
      </c>
      <c r="O126" s="31">
        <v>111349</v>
      </c>
      <c r="P126" s="32">
        <f t="shared" si="57"/>
        <v>3.146768934341182E-2</v>
      </c>
      <c r="Q126" s="32">
        <f t="shared" si="53"/>
        <v>0.1022596158755118</v>
      </c>
      <c r="R126" s="31">
        <f>O126-N126</f>
        <v>3397</v>
      </c>
      <c r="S126" s="31">
        <f t="shared" si="54"/>
        <v>10015</v>
      </c>
      <c r="T126" s="32">
        <f t="shared" si="59"/>
        <v>5.5197341065425821E-3</v>
      </c>
    </row>
    <row r="127" spans="1:20" x14ac:dyDescent="0.25">
      <c r="A127" s="97" t="s">
        <v>52</v>
      </c>
      <c r="B127" s="31">
        <v>417659</v>
      </c>
      <c r="C127" s="31">
        <v>454413</v>
      </c>
      <c r="D127" s="31">
        <v>532065</v>
      </c>
      <c r="E127" s="31">
        <v>528377</v>
      </c>
      <c r="F127" s="32">
        <f t="shared" si="55"/>
        <v>-6.9314839352334623E-3</v>
      </c>
      <c r="G127" s="32">
        <f t="shared" si="50"/>
        <v>0.17088419565461366</v>
      </c>
      <c r="H127" s="31">
        <f t="shared" si="56"/>
        <v>-3688</v>
      </c>
      <c r="I127" s="31">
        <f t="shared" si="51"/>
        <v>77652</v>
      </c>
      <c r="J127" s="32">
        <f t="shared" si="52"/>
        <v>0.1656876745456404</v>
      </c>
      <c r="K127" s="90"/>
      <c r="L127" s="31">
        <v>2370169</v>
      </c>
      <c r="M127" s="31">
        <v>2875439</v>
      </c>
      <c r="N127" s="31">
        <v>3267951</v>
      </c>
      <c r="O127" s="31">
        <v>3257587</v>
      </c>
      <c r="P127" s="32">
        <f t="shared" si="57"/>
        <v>-3.1714061808147953E-3</v>
      </c>
      <c r="Q127" s="32">
        <f t="shared" si="53"/>
        <v>0.13650506931289441</v>
      </c>
      <c r="R127" s="31">
        <f t="shared" si="58"/>
        <v>-10364</v>
      </c>
      <c r="S127" s="31">
        <f t="shared" si="54"/>
        <v>392512</v>
      </c>
      <c r="T127" s="32">
        <f t="shared" si="59"/>
        <v>0.16148339068091971</v>
      </c>
    </row>
    <row r="128" spans="1:20" x14ac:dyDescent="0.25">
      <c r="A128" s="97" t="s">
        <v>53</v>
      </c>
      <c r="B128" s="31">
        <v>99960</v>
      </c>
      <c r="C128" s="31">
        <v>125973</v>
      </c>
      <c r="D128" s="31">
        <v>138511</v>
      </c>
      <c r="E128" s="31">
        <v>152631</v>
      </c>
      <c r="F128" s="32">
        <f t="shared" si="55"/>
        <v>0.10194136205788706</v>
      </c>
      <c r="G128" s="32">
        <f t="shared" si="50"/>
        <v>9.9529264207409485E-2</v>
      </c>
      <c r="H128" s="31">
        <f t="shared" si="56"/>
        <v>14120</v>
      </c>
      <c r="I128" s="31">
        <f t="shared" si="51"/>
        <v>12538</v>
      </c>
      <c r="J128" s="32">
        <f t="shared" si="52"/>
        <v>4.7861802185893108E-2</v>
      </c>
      <c r="K128" s="90"/>
      <c r="L128" s="31">
        <v>716456</v>
      </c>
      <c r="M128" s="31">
        <v>803223</v>
      </c>
      <c r="N128" s="31">
        <v>845212</v>
      </c>
      <c r="O128" s="31">
        <v>862102</v>
      </c>
      <c r="P128" s="32">
        <f t="shared" si="57"/>
        <v>1.9983152155908845E-2</v>
      </c>
      <c r="Q128" s="32">
        <f t="shared" si="53"/>
        <v>5.2275644497231877E-2</v>
      </c>
      <c r="R128" s="31">
        <f>O128-N128</f>
        <v>16890</v>
      </c>
      <c r="S128" s="31">
        <f t="shared" si="54"/>
        <v>41989</v>
      </c>
      <c r="T128" s="32">
        <f t="shared" si="59"/>
        <v>4.2735667250883014E-2</v>
      </c>
    </row>
    <row r="129" spans="1:20" x14ac:dyDescent="0.25">
      <c r="A129" s="97" t="s">
        <v>54</v>
      </c>
      <c r="B129" s="31">
        <v>43286</v>
      </c>
      <c r="C129" s="31">
        <v>40407</v>
      </c>
      <c r="D129" s="31">
        <v>45242</v>
      </c>
      <c r="E129" s="31">
        <v>49837</v>
      </c>
      <c r="F129" s="32">
        <f t="shared" si="55"/>
        <v>0.10156491755448482</v>
      </c>
      <c r="G129" s="32">
        <f t="shared" si="50"/>
        <v>0.11965748508921714</v>
      </c>
      <c r="H129" s="31">
        <f t="shared" si="56"/>
        <v>4595</v>
      </c>
      <c r="I129" s="31">
        <f t="shared" si="51"/>
        <v>4835</v>
      </c>
      <c r="J129" s="32">
        <f t="shared" si="52"/>
        <v>1.5627812407298353E-2</v>
      </c>
      <c r="K129" s="90"/>
      <c r="L129" s="31">
        <v>301230</v>
      </c>
      <c r="M129" s="31">
        <v>334500</v>
      </c>
      <c r="N129" s="31">
        <v>347016</v>
      </c>
      <c r="O129" s="31">
        <v>351506</v>
      </c>
      <c r="P129" s="32">
        <f t="shared" si="57"/>
        <v>1.293888466237858E-2</v>
      </c>
      <c r="Q129" s="32">
        <f t="shared" si="53"/>
        <v>3.741704035874438E-2</v>
      </c>
      <c r="R129" s="31">
        <f t="shared" si="58"/>
        <v>4490</v>
      </c>
      <c r="S129" s="31">
        <f t="shared" si="54"/>
        <v>12516</v>
      </c>
      <c r="T129" s="32">
        <f t="shared" si="59"/>
        <v>1.7424670691738201E-2</v>
      </c>
    </row>
    <row r="130" spans="1:20" x14ac:dyDescent="0.25">
      <c r="A130" s="97" t="s">
        <v>55</v>
      </c>
      <c r="B130" s="31">
        <v>10710</v>
      </c>
      <c r="C130" s="31">
        <v>9594</v>
      </c>
      <c r="D130" s="31">
        <v>10140</v>
      </c>
      <c r="E130" s="31">
        <v>9995</v>
      </c>
      <c r="F130" s="32">
        <f t="shared" si="55"/>
        <v>-1.429980276134124E-2</v>
      </c>
      <c r="G130" s="32">
        <f t="shared" si="50"/>
        <v>5.6910569105691033E-2</v>
      </c>
      <c r="H130" s="31">
        <f t="shared" si="56"/>
        <v>-145</v>
      </c>
      <c r="I130" s="31">
        <f t="shared" si="51"/>
        <v>546</v>
      </c>
      <c r="J130" s="32">
        <f t="shared" si="52"/>
        <v>3.1342172484488838E-3</v>
      </c>
      <c r="K130" s="90"/>
      <c r="L130" s="31">
        <v>79758</v>
      </c>
      <c r="M130" s="31">
        <v>89670</v>
      </c>
      <c r="N130" s="31">
        <v>91218</v>
      </c>
      <c r="O130" s="31">
        <v>88503</v>
      </c>
      <c r="P130" s="32">
        <f t="shared" si="57"/>
        <v>-2.9763862395579821E-2</v>
      </c>
      <c r="Q130" s="32">
        <f t="shared" si="53"/>
        <v>1.7263298762127732E-2</v>
      </c>
      <c r="R130" s="31">
        <f t="shared" si="58"/>
        <v>-2715</v>
      </c>
      <c r="S130" s="31">
        <f t="shared" si="54"/>
        <v>1548</v>
      </c>
      <c r="T130" s="32">
        <f t="shared" si="59"/>
        <v>4.387224201666276E-3</v>
      </c>
    </row>
    <row r="131" spans="1:20" x14ac:dyDescent="0.25">
      <c r="A131" s="97" t="s">
        <v>56</v>
      </c>
      <c r="B131" s="31">
        <v>159520</v>
      </c>
      <c r="C131" s="31">
        <v>166431</v>
      </c>
      <c r="D131" s="31">
        <v>173767</v>
      </c>
      <c r="E131" s="31">
        <v>184020</v>
      </c>
      <c r="F131" s="32">
        <f t="shared" si="55"/>
        <v>5.9004298859967719E-2</v>
      </c>
      <c r="G131" s="32">
        <f t="shared" si="50"/>
        <v>4.4078326754030117E-2</v>
      </c>
      <c r="H131" s="31">
        <f t="shared" si="56"/>
        <v>10253</v>
      </c>
      <c r="I131" s="31">
        <f t="shared" si="51"/>
        <v>7336</v>
      </c>
      <c r="J131" s="32">
        <f t="shared" si="52"/>
        <v>5.770471816503888E-2</v>
      </c>
      <c r="K131" s="90"/>
      <c r="L131" s="31">
        <v>975225</v>
      </c>
      <c r="M131" s="31">
        <v>1060434</v>
      </c>
      <c r="N131" s="31">
        <v>1162503</v>
      </c>
      <c r="O131" s="31">
        <v>1148016</v>
      </c>
      <c r="P131" s="32">
        <f t="shared" si="57"/>
        <v>-1.2461903324120449E-2</v>
      </c>
      <c r="Q131" s="32">
        <f t="shared" si="53"/>
        <v>9.6252100555055842E-2</v>
      </c>
      <c r="R131" s="31">
        <f>O131-N131</f>
        <v>-14487</v>
      </c>
      <c r="S131" s="31">
        <f t="shared" si="54"/>
        <v>102069</v>
      </c>
      <c r="T131" s="32">
        <f t="shared" si="59"/>
        <v>5.6908845791669334E-2</v>
      </c>
    </row>
    <row r="132" spans="1:20" x14ac:dyDescent="0.25">
      <c r="A132" s="98" t="s">
        <v>57</v>
      </c>
      <c r="B132" s="39">
        <v>137368</v>
      </c>
      <c r="C132" s="39">
        <v>132622</v>
      </c>
      <c r="D132" s="39">
        <v>99510</v>
      </c>
      <c r="E132" s="39">
        <v>107220</v>
      </c>
      <c r="F132" s="40">
        <f t="shared" si="55"/>
        <v>7.7479650286403468E-2</v>
      </c>
      <c r="G132" s="40">
        <f t="shared" si="50"/>
        <v>-0.24967200012064361</v>
      </c>
      <c r="H132" s="39">
        <f t="shared" si="56"/>
        <v>7710</v>
      </c>
      <c r="I132" s="39">
        <f t="shared" si="51"/>
        <v>-33112</v>
      </c>
      <c r="J132" s="40">
        <f t="shared" si="52"/>
        <v>3.3621888282009939E-2</v>
      </c>
      <c r="K132" s="90"/>
      <c r="L132" s="39">
        <v>528576</v>
      </c>
      <c r="M132" s="39">
        <v>651133</v>
      </c>
      <c r="N132" s="39">
        <v>789627</v>
      </c>
      <c r="O132" s="39">
        <v>648050</v>
      </c>
      <c r="P132" s="40">
        <f t="shared" si="57"/>
        <v>-0.17929604737426663</v>
      </c>
      <c r="Q132" s="40">
        <f t="shared" si="53"/>
        <v>0.21269694517095594</v>
      </c>
      <c r="R132" s="39">
        <f t="shared" si="58"/>
        <v>-141577</v>
      </c>
      <c r="S132" s="39">
        <f t="shared" si="54"/>
        <v>138494</v>
      </c>
      <c r="T132" s="40">
        <f t="shared" si="59"/>
        <v>3.2124794005737999E-2</v>
      </c>
    </row>
    <row r="133" spans="1:20" x14ac:dyDescent="0.25">
      <c r="A133" s="99" t="s">
        <v>58</v>
      </c>
      <c r="B133" s="100">
        <f>B123-SUM(B124:B132)</f>
        <v>47872</v>
      </c>
      <c r="C133" s="100">
        <f>C123-SUM(C124:C132)</f>
        <v>57578</v>
      </c>
      <c r="D133" s="100">
        <f>D123-SUM(D124:D132)</f>
        <v>62500</v>
      </c>
      <c r="E133" s="100">
        <f>E123-SUM(E124:E132)</f>
        <v>56076</v>
      </c>
      <c r="F133" s="101">
        <f t="shared" si="55"/>
        <v>-0.10278399999999999</v>
      </c>
      <c r="G133" s="101">
        <f t="shared" si="50"/>
        <v>8.5484039042689863E-2</v>
      </c>
      <c r="H133" s="100">
        <f t="shared" si="56"/>
        <v>-6424</v>
      </c>
      <c r="I133" s="100">
        <f t="shared" si="51"/>
        <v>4922</v>
      </c>
      <c r="J133" s="101">
        <f t="shared" si="52"/>
        <v>1.7584228756780351E-2</v>
      </c>
      <c r="K133" s="90"/>
      <c r="L133" s="100">
        <f>L123-SUM(L124:L132)</f>
        <v>341012</v>
      </c>
      <c r="M133" s="100">
        <f>M123-SUM(M124:M132)</f>
        <v>469881</v>
      </c>
      <c r="N133" s="100">
        <f>N123-SUM(N124:N132)</f>
        <v>444519</v>
      </c>
      <c r="O133" s="100">
        <f>O123-SUM(O124:O132)</f>
        <v>423090</v>
      </c>
      <c r="P133" s="101">
        <f t="shared" si="57"/>
        <v>-4.8207163248365048E-2</v>
      </c>
      <c r="Q133" s="101">
        <f t="shared" si="53"/>
        <v>-5.3975368231530929E-2</v>
      </c>
      <c r="R133" s="100">
        <f t="shared" si="58"/>
        <v>-21429</v>
      </c>
      <c r="S133" s="100">
        <f t="shared" si="54"/>
        <v>-25362</v>
      </c>
      <c r="T133" s="101">
        <f t="shared" si="59"/>
        <v>2.0973195117487367E-2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150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julio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2022</v>
      </c>
      <c r="C136" s="105">
        <f>C$6</f>
        <v>2023</v>
      </c>
      <c r="D136" s="11">
        <f>D$6</f>
        <v>2024</v>
      </c>
      <c r="E136" s="13"/>
      <c r="F136" s="106">
        <f>E$6</f>
        <v>2025</v>
      </c>
      <c r="G136" s="107" t="str">
        <f>CONCATENATE("dif ",RIGHT(E122,2),"-",RIGHT(D122,2))</f>
        <v>dif 25-24</v>
      </c>
      <c r="H136" s="108"/>
      <c r="I136" s="107" t="str">
        <f>CONCATENATE("dif ",RIGHT(D136,2),"-",RIGHT(C136,2))</f>
        <v>dif 24-23</v>
      </c>
      <c r="J136" s="108"/>
      <c r="K136" s="109"/>
      <c r="L136" s="104">
        <f>L$6</f>
        <v>2022</v>
      </c>
      <c r="M136" s="105">
        <f>M$6</f>
        <v>2023</v>
      </c>
      <c r="N136" s="11">
        <f>N$6</f>
        <v>2024</v>
      </c>
      <c r="O136" s="13"/>
      <c r="P136" s="106">
        <f>O$6</f>
        <v>2025</v>
      </c>
      <c r="Q136" s="107" t="str">
        <f>CONCATENATE("dif ",RIGHT(O122,2),"-",RIGHT(N122,2))</f>
        <v>dif 25-24</v>
      </c>
      <c r="R136" s="108"/>
      <c r="S136" s="107" t="str">
        <f>CONCATENATE("dif ",RIGHT(N136,2),"-",RIGHT(M136,2))</f>
        <v>dif 24-23</v>
      </c>
      <c r="T136" s="108"/>
    </row>
    <row r="137" spans="1:20" x14ac:dyDescent="0.25">
      <c r="A137" s="110" t="s">
        <v>4</v>
      </c>
      <c r="B137" s="111">
        <f t="shared" ref="B137:D148" si="60">B72/B7</f>
        <v>6.5127608323799944</v>
      </c>
      <c r="C137" s="112">
        <f>C72/C7</f>
        <v>6.7732592468560249</v>
      </c>
      <c r="D137" s="113">
        <f>D72/D7</f>
        <v>6.644784296107721</v>
      </c>
      <c r="E137" s="114"/>
      <c r="F137" s="111">
        <f t="shared" ref="F137:F148" si="61">E72/E7</f>
        <v>6.5437946693315219</v>
      </c>
      <c r="G137" s="113">
        <f>F137-D137</f>
        <v>-0.10098962677619916</v>
      </c>
      <c r="H137" s="114"/>
      <c r="I137" s="113">
        <f>D137-C137</f>
        <v>-0.12847495074830384</v>
      </c>
      <c r="J137" s="114"/>
      <c r="K137" s="115"/>
      <c r="L137" s="111">
        <f t="shared" ref="L137:N148" si="62">L72/L7</f>
        <v>6.5158814932048754</v>
      </c>
      <c r="M137" s="112">
        <f t="shared" si="62"/>
        <v>6.5610869242483583</v>
      </c>
      <c r="N137" s="113">
        <f>N72/N7</f>
        <v>6.553053182824625</v>
      </c>
      <c r="O137" s="114"/>
      <c r="P137" s="111">
        <f t="shared" ref="P137:P148" si="63">O72/O7</f>
        <v>6.3959241895192269</v>
      </c>
      <c r="Q137" s="113">
        <f>P137-N137</f>
        <v>-0.15712899330539809</v>
      </c>
      <c r="R137" s="114"/>
      <c r="S137" s="113">
        <f>N137-M137</f>
        <v>-8.0337414237332538E-3</v>
      </c>
      <c r="T137" s="114"/>
    </row>
    <row r="138" spans="1:20" x14ac:dyDescent="0.25">
      <c r="A138" s="116" t="s">
        <v>5</v>
      </c>
      <c r="B138" s="117">
        <f t="shared" si="60"/>
        <v>6.3441860595808768</v>
      </c>
      <c r="C138" s="118">
        <f t="shared" si="60"/>
        <v>6.4856710697114712</v>
      </c>
      <c r="D138" s="119">
        <f t="shared" si="60"/>
        <v>6.4373383190825795</v>
      </c>
      <c r="E138" s="120"/>
      <c r="F138" s="117">
        <f t="shared" si="61"/>
        <v>6.2796556411418214</v>
      </c>
      <c r="G138" s="119">
        <f t="shared" ref="G138:G148" si="64">F138-D138</f>
        <v>-0.15768267794075808</v>
      </c>
      <c r="H138" s="120"/>
      <c r="I138" s="119">
        <f t="shared" ref="I138:I148" si="65">D138-C138</f>
        <v>-4.8332750628891752E-2</v>
      </c>
      <c r="J138" s="120"/>
      <c r="K138" s="115"/>
      <c r="L138" s="117">
        <f t="shared" si="62"/>
        <v>6.3083062423884435</v>
      </c>
      <c r="M138" s="118">
        <f t="shared" si="62"/>
        <v>6.3305295204199723</v>
      </c>
      <c r="N138" s="119">
        <f t="shared" si="62"/>
        <v>6.3137751068810228</v>
      </c>
      <c r="O138" s="120"/>
      <c r="P138" s="117">
        <f t="shared" si="63"/>
        <v>6.1556286476684727</v>
      </c>
      <c r="Q138" s="119">
        <f t="shared" ref="Q138:Q148" si="66">P138-N138</f>
        <v>-0.15814645921255011</v>
      </c>
      <c r="R138" s="120"/>
      <c r="S138" s="119">
        <f t="shared" ref="S138:S148" si="67">N138-M138</f>
        <v>-1.6754413538949464E-2</v>
      </c>
      <c r="T138" s="120"/>
    </row>
    <row r="139" spans="1:20" x14ac:dyDescent="0.25">
      <c r="A139" s="121" t="s">
        <v>6</v>
      </c>
      <c r="B139" s="122">
        <f t="shared" si="60"/>
        <v>6.1747347145022742</v>
      </c>
      <c r="C139" s="123">
        <f t="shared" si="60"/>
        <v>6.1673350145382884</v>
      </c>
      <c r="D139" s="124">
        <f t="shared" si="60"/>
        <v>6.6193825772538055</v>
      </c>
      <c r="E139" s="125"/>
      <c r="F139" s="122">
        <f t="shared" si="61"/>
        <v>6.4190269126806907</v>
      </c>
      <c r="G139" s="124">
        <f t="shared" si="64"/>
        <v>-0.20035566457311482</v>
      </c>
      <c r="H139" s="125"/>
      <c r="I139" s="124">
        <f t="shared" si="65"/>
        <v>0.45204756271551716</v>
      </c>
      <c r="J139" s="125"/>
      <c r="K139" s="126"/>
      <c r="L139" s="122">
        <f t="shared" si="62"/>
        <v>6.3109768896894023</v>
      </c>
      <c r="M139" s="123">
        <f t="shared" si="62"/>
        <v>6.2352649203546298</v>
      </c>
      <c r="N139" s="124">
        <f>N74/N9</f>
        <v>6.2880340035882334</v>
      </c>
      <c r="O139" s="125"/>
      <c r="P139" s="122">
        <f t="shared" si="63"/>
        <v>6.0799070802759116</v>
      </c>
      <c r="Q139" s="124">
        <f t="shared" si="66"/>
        <v>-0.20812692331232174</v>
      </c>
      <c r="R139" s="125"/>
      <c r="S139" s="124">
        <f t="shared" si="67"/>
        <v>5.2769083233603631E-2</v>
      </c>
      <c r="T139" s="125"/>
    </row>
    <row r="140" spans="1:20" x14ac:dyDescent="0.25">
      <c r="A140" s="37" t="s">
        <v>7</v>
      </c>
      <c r="B140" s="127">
        <f t="shared" si="60"/>
        <v>6.5296760940537766</v>
      </c>
      <c r="C140" s="128">
        <f t="shared" si="60"/>
        <v>6.7601027479825184</v>
      </c>
      <c r="D140" s="129">
        <f t="shared" si="60"/>
        <v>6.6476420161253245</v>
      </c>
      <c r="E140" s="130"/>
      <c r="F140" s="127">
        <f t="shared" si="61"/>
        <v>6.5232948130437673</v>
      </c>
      <c r="G140" s="129">
        <f t="shared" si="64"/>
        <v>-0.12434720308155711</v>
      </c>
      <c r="H140" s="130"/>
      <c r="I140" s="129">
        <f t="shared" si="65"/>
        <v>-0.11246073185719396</v>
      </c>
      <c r="J140" s="130"/>
      <c r="K140" s="126"/>
      <c r="L140" s="127">
        <f t="shared" si="62"/>
        <v>6.4344584069279183</v>
      </c>
      <c r="M140" s="128">
        <f t="shared" si="62"/>
        <v>6.603041576083287</v>
      </c>
      <c r="N140" s="129">
        <f t="shared" si="62"/>
        <v>6.5593420576084203</v>
      </c>
      <c r="O140" s="130"/>
      <c r="P140" s="127">
        <f t="shared" si="63"/>
        <v>6.4293789335872882</v>
      </c>
      <c r="Q140" s="129">
        <f>P140-N140</f>
        <v>-0.12996312402113208</v>
      </c>
      <c r="R140" s="130"/>
      <c r="S140" s="129">
        <f t="shared" si="67"/>
        <v>-4.369951847486675E-2</v>
      </c>
      <c r="T140" s="130"/>
    </row>
    <row r="141" spans="1:20" x14ac:dyDescent="0.25">
      <c r="A141" s="37" t="s">
        <v>8</v>
      </c>
      <c r="B141" s="127">
        <f t="shared" si="60"/>
        <v>6.3388712639839708</v>
      </c>
      <c r="C141" s="128">
        <f t="shared" si="60"/>
        <v>6.12056383708601</v>
      </c>
      <c r="D141" s="129">
        <f t="shared" si="60"/>
        <v>5.7248894221299</v>
      </c>
      <c r="E141" s="130"/>
      <c r="F141" s="127">
        <f t="shared" si="61"/>
        <v>5.7088381484933208</v>
      </c>
      <c r="G141" s="129">
        <f t="shared" si="64"/>
        <v>-1.6051273636579211E-2</v>
      </c>
      <c r="H141" s="130"/>
      <c r="I141" s="129">
        <f t="shared" si="65"/>
        <v>-0.39567441495611</v>
      </c>
      <c r="J141" s="130"/>
      <c r="K141" s="126"/>
      <c r="L141" s="127">
        <f t="shared" si="62"/>
        <v>6.2498391844213561</v>
      </c>
      <c r="M141" s="128">
        <f t="shared" si="62"/>
        <v>5.8529876690282414</v>
      </c>
      <c r="N141" s="129">
        <f t="shared" si="62"/>
        <v>5.8690726442459908</v>
      </c>
      <c r="O141" s="130"/>
      <c r="P141" s="127">
        <f t="shared" si="63"/>
        <v>5.8168854758916044</v>
      </c>
      <c r="Q141" s="129">
        <f t="shared" si="66"/>
        <v>-5.2187168354386415E-2</v>
      </c>
      <c r="R141" s="130"/>
      <c r="S141" s="129">
        <f t="shared" si="67"/>
        <v>1.6084975217749431E-2</v>
      </c>
      <c r="T141" s="130"/>
    </row>
    <row r="142" spans="1:20" x14ac:dyDescent="0.25">
      <c r="A142" s="37" t="s">
        <v>9</v>
      </c>
      <c r="B142" s="127">
        <f t="shared" si="60"/>
        <v>3.865042174320525</v>
      </c>
      <c r="C142" s="128">
        <f t="shared" si="60"/>
        <v>4.6039857651245555</v>
      </c>
      <c r="D142" s="129">
        <f t="shared" si="60"/>
        <v>4.3104720702379433</v>
      </c>
      <c r="E142" s="130"/>
      <c r="F142" s="127">
        <f t="shared" si="61"/>
        <v>4.0775144813059505</v>
      </c>
      <c r="G142" s="129">
        <f t="shared" si="64"/>
        <v>-0.23295758893199281</v>
      </c>
      <c r="H142" s="130"/>
      <c r="I142" s="129">
        <f t="shared" si="65"/>
        <v>-0.29351369488661216</v>
      </c>
      <c r="J142" s="130"/>
      <c r="K142" s="126"/>
      <c r="L142" s="127">
        <f t="shared" si="62"/>
        <v>4.14618104086163</v>
      </c>
      <c r="M142" s="128">
        <f t="shared" si="62"/>
        <v>4.1058517555266576</v>
      </c>
      <c r="N142" s="129">
        <f t="shared" si="62"/>
        <v>3.9235781453149094</v>
      </c>
      <c r="O142" s="130"/>
      <c r="P142" s="127">
        <f t="shared" si="63"/>
        <v>3.628131129167834</v>
      </c>
      <c r="Q142" s="129">
        <f t="shared" si="66"/>
        <v>-0.29544701614707547</v>
      </c>
      <c r="R142" s="130"/>
      <c r="S142" s="129">
        <f t="shared" si="67"/>
        <v>-0.18227361021174815</v>
      </c>
      <c r="T142" s="130"/>
    </row>
    <row r="143" spans="1:20" x14ac:dyDescent="0.25">
      <c r="A143" s="131" t="s">
        <v>10</v>
      </c>
      <c r="B143" s="132">
        <f t="shared" si="60"/>
        <v>3.8056493705864294</v>
      </c>
      <c r="C143" s="133">
        <f t="shared" si="60"/>
        <v>3.7348675914249685</v>
      </c>
      <c r="D143" s="134">
        <f t="shared" si="60"/>
        <v>4.7742398164084907</v>
      </c>
      <c r="E143" s="135"/>
      <c r="F143" s="132">
        <f t="shared" si="61"/>
        <v>2.8469368158248511</v>
      </c>
      <c r="G143" s="134">
        <f t="shared" si="64"/>
        <v>-1.9273030005836396</v>
      </c>
      <c r="H143" s="135"/>
      <c r="I143" s="134">
        <f t="shared" si="65"/>
        <v>1.0393722249835222</v>
      </c>
      <c r="J143" s="135"/>
      <c r="K143" s="126"/>
      <c r="L143" s="132">
        <f t="shared" si="62"/>
        <v>3.8436773385798606</v>
      </c>
      <c r="M143" s="133">
        <f t="shared" si="62"/>
        <v>3.6961585338328895</v>
      </c>
      <c r="N143" s="134">
        <f t="shared" si="62"/>
        <v>3.9086682726850093</v>
      </c>
      <c r="O143" s="135"/>
      <c r="P143" s="132">
        <f t="shared" si="63"/>
        <v>3.1035717976096167</v>
      </c>
      <c r="Q143" s="134">
        <f t="shared" si="66"/>
        <v>-0.80509647507539261</v>
      </c>
      <c r="R143" s="135"/>
      <c r="S143" s="134">
        <f t="shared" si="67"/>
        <v>0.21250973885211977</v>
      </c>
      <c r="T143" s="135"/>
    </row>
    <row r="144" spans="1:20" x14ac:dyDescent="0.25">
      <c r="A144" s="136" t="s">
        <v>11</v>
      </c>
      <c r="B144" s="137">
        <f t="shared" si="60"/>
        <v>7.1155217972290039</v>
      </c>
      <c r="C144" s="118">
        <f t="shared" si="60"/>
        <v>7.8612814838233742</v>
      </c>
      <c r="D144" s="119">
        <f t="shared" si="60"/>
        <v>7.3562840321733605</v>
      </c>
      <c r="E144" s="120"/>
      <c r="F144" s="137">
        <f t="shared" si="61"/>
        <v>7.4275242774721111</v>
      </c>
      <c r="G144" s="119">
        <f t="shared" si="64"/>
        <v>7.1240245298750615E-2</v>
      </c>
      <c r="H144" s="120"/>
      <c r="I144" s="119">
        <f t="shared" si="65"/>
        <v>-0.50499745165001375</v>
      </c>
      <c r="J144" s="120"/>
      <c r="K144" s="115"/>
      <c r="L144" s="137">
        <f t="shared" si="62"/>
        <v>7.3159485064421723</v>
      </c>
      <c r="M144" s="118">
        <f t="shared" si="62"/>
        <v>7.4269317450353709</v>
      </c>
      <c r="N144" s="119">
        <f t="shared" si="62"/>
        <v>7.4065350333169873</v>
      </c>
      <c r="O144" s="120"/>
      <c r="P144" s="137">
        <f t="shared" si="63"/>
        <v>7.2061108061806634</v>
      </c>
      <c r="Q144" s="119">
        <f t="shared" si="66"/>
        <v>-0.20042422713632391</v>
      </c>
      <c r="R144" s="120"/>
      <c r="S144" s="119">
        <f t="shared" si="67"/>
        <v>-2.0396711718383642E-2</v>
      </c>
      <c r="T144" s="120"/>
    </row>
    <row r="145" spans="1:20" x14ac:dyDescent="0.25">
      <c r="A145" s="36" t="s">
        <v>12</v>
      </c>
      <c r="B145" s="138">
        <f t="shared" si="60"/>
        <v>7.5785000745489786</v>
      </c>
      <c r="C145" s="139">
        <f t="shared" si="60"/>
        <v>7.7961762261014131</v>
      </c>
      <c r="D145" s="140">
        <f t="shared" si="60"/>
        <v>6.7744082840236688</v>
      </c>
      <c r="E145" s="141"/>
      <c r="F145" s="138">
        <f t="shared" si="61"/>
        <v>6.882708063820612</v>
      </c>
      <c r="G145" s="140">
        <f t="shared" si="64"/>
        <v>0.10829977979694316</v>
      </c>
      <c r="H145" s="141"/>
      <c r="I145" s="140">
        <f t="shared" si="65"/>
        <v>-1.0217679420777444</v>
      </c>
      <c r="J145" s="141"/>
      <c r="K145" s="126"/>
      <c r="L145" s="138">
        <f t="shared" si="62"/>
        <v>6.9101787136158546</v>
      </c>
      <c r="M145" s="139">
        <f t="shared" si="62"/>
        <v>6.5710196538045436</v>
      </c>
      <c r="N145" s="140">
        <f t="shared" si="62"/>
        <v>6.1349680928320893</v>
      </c>
      <c r="O145" s="141"/>
      <c r="P145" s="138">
        <f t="shared" si="63"/>
        <v>6.2557374493295912</v>
      </c>
      <c r="Q145" s="140">
        <f t="shared" si="66"/>
        <v>0.12076935649750187</v>
      </c>
      <c r="R145" s="141"/>
      <c r="S145" s="140">
        <f t="shared" si="67"/>
        <v>-0.43605156097245423</v>
      </c>
      <c r="T145" s="141"/>
    </row>
    <row r="146" spans="1:20" x14ac:dyDescent="0.25">
      <c r="A146" s="37" t="s">
        <v>8</v>
      </c>
      <c r="B146" s="142">
        <f t="shared" si="60"/>
        <v>7.3003359210505163</v>
      </c>
      <c r="C146" s="143">
        <f t="shared" si="60"/>
        <v>8.336341789052069</v>
      </c>
      <c r="D146" s="144">
        <f t="shared" si="60"/>
        <v>7.7070280472146164</v>
      </c>
      <c r="E146" s="145"/>
      <c r="F146" s="142">
        <f t="shared" si="61"/>
        <v>7.7583374740595676</v>
      </c>
      <c r="G146" s="144">
        <f t="shared" si="64"/>
        <v>5.1309426844951211E-2</v>
      </c>
      <c r="H146" s="145"/>
      <c r="I146" s="144">
        <f t="shared" si="65"/>
        <v>-0.62931374183745259</v>
      </c>
      <c r="J146" s="145"/>
      <c r="K146" s="126"/>
      <c r="L146" s="142">
        <f t="shared" si="62"/>
        <v>7.5170765866483205</v>
      </c>
      <c r="M146" s="143">
        <f t="shared" si="62"/>
        <v>7.8628317725131103</v>
      </c>
      <c r="N146" s="144">
        <f t="shared" si="62"/>
        <v>7.8361236032903774</v>
      </c>
      <c r="O146" s="145"/>
      <c r="P146" s="142">
        <f t="shared" si="63"/>
        <v>7.5628409782126225</v>
      </c>
      <c r="Q146" s="144">
        <f t="shared" si="66"/>
        <v>-0.27328262507775491</v>
      </c>
      <c r="R146" s="145"/>
      <c r="S146" s="144">
        <f t="shared" si="67"/>
        <v>-2.6708169222732892E-2</v>
      </c>
      <c r="T146" s="145"/>
    </row>
    <row r="147" spans="1:20" x14ac:dyDescent="0.25">
      <c r="A147" s="37" t="s">
        <v>9</v>
      </c>
      <c r="B147" s="142">
        <f t="shared" si="60"/>
        <v>6.7787752199804459</v>
      </c>
      <c r="C147" s="143">
        <f t="shared" si="60"/>
        <v>7.0589338557079149</v>
      </c>
      <c r="D147" s="144">
        <f t="shared" si="60"/>
        <v>6.7424377584948507</v>
      </c>
      <c r="E147" s="145"/>
      <c r="F147" s="142">
        <f t="shared" si="61"/>
        <v>6.8475890985324952</v>
      </c>
      <c r="G147" s="144">
        <f t="shared" si="64"/>
        <v>0.10515134003764448</v>
      </c>
      <c r="H147" s="145"/>
      <c r="I147" s="144">
        <f t="shared" si="65"/>
        <v>-0.31649609721306415</v>
      </c>
      <c r="J147" s="145"/>
      <c r="K147" s="126"/>
      <c r="L147" s="142">
        <f t="shared" si="62"/>
        <v>7.1564244048557466</v>
      </c>
      <c r="M147" s="143">
        <f t="shared" si="62"/>
        <v>6.7543420308587123</v>
      </c>
      <c r="N147" s="144">
        <f t="shared" si="62"/>
        <v>6.9358616742476729</v>
      </c>
      <c r="O147" s="145"/>
      <c r="P147" s="142">
        <f t="shared" si="63"/>
        <v>6.6304395078902756</v>
      </c>
      <c r="Q147" s="144">
        <f t="shared" si="66"/>
        <v>-0.30542216635739727</v>
      </c>
      <c r="R147" s="145"/>
      <c r="S147" s="144">
        <f t="shared" si="67"/>
        <v>0.18151964338896054</v>
      </c>
      <c r="T147" s="145"/>
    </row>
    <row r="148" spans="1:20" x14ac:dyDescent="0.25">
      <c r="A148" s="38" t="s">
        <v>10</v>
      </c>
      <c r="B148" s="146">
        <f t="shared" si="60"/>
        <v>6.2486119679210361</v>
      </c>
      <c r="C148" s="147">
        <f t="shared" si="60"/>
        <v>7.0522568048696455</v>
      </c>
      <c r="D148" s="148">
        <f t="shared" si="60"/>
        <v>7.1488229273285571</v>
      </c>
      <c r="E148" s="149"/>
      <c r="F148" s="146">
        <f t="shared" si="61"/>
        <v>7.0732835961847202</v>
      </c>
      <c r="G148" s="148">
        <f t="shared" si="64"/>
        <v>-7.5539331143836819E-2</v>
      </c>
      <c r="H148" s="149"/>
      <c r="I148" s="148">
        <f t="shared" si="65"/>
        <v>9.6566122458911607E-2</v>
      </c>
      <c r="J148" s="149"/>
      <c r="K148" s="126"/>
      <c r="L148" s="146">
        <f t="shared" si="62"/>
        <v>6.7784836679652383</v>
      </c>
      <c r="M148" s="147">
        <f t="shared" si="62"/>
        <v>7.2446039579283186</v>
      </c>
      <c r="N148" s="148">
        <f t="shared" si="62"/>
        <v>7.2529937158594668</v>
      </c>
      <c r="O148" s="149"/>
      <c r="P148" s="146">
        <f t="shared" si="63"/>
        <v>7.2310332113786551</v>
      </c>
      <c r="Q148" s="148">
        <f t="shared" si="66"/>
        <v>-2.1960504480811771E-2</v>
      </c>
      <c r="R148" s="149"/>
      <c r="S148" s="148">
        <f t="shared" si="67"/>
        <v>8.3897579311482673E-3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150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julio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2022</v>
      </c>
      <c r="C152" s="105">
        <f>C$6</f>
        <v>2023</v>
      </c>
      <c r="D152" s="11">
        <f>D$6</f>
        <v>2024</v>
      </c>
      <c r="E152" s="13"/>
      <c r="F152" s="106">
        <f>E$6</f>
        <v>2025</v>
      </c>
      <c r="G152" s="107" t="str">
        <f>CONCATENATE("dif ",RIGHT(F152,2),"-",RIGHT(D152,2))</f>
        <v>dif 25-24</v>
      </c>
      <c r="H152" s="108"/>
      <c r="I152" s="107" t="str">
        <f>CONCATENATE("dif ",RIGHT(D152,2),"-",RIGHT(C152,2))</f>
        <v>dif 24-23</v>
      </c>
      <c r="J152" s="108"/>
      <c r="K152" s="109"/>
      <c r="L152" s="104">
        <f>L$6</f>
        <v>2022</v>
      </c>
      <c r="M152" s="105">
        <f>M$6</f>
        <v>2023</v>
      </c>
      <c r="N152" s="11">
        <f>N$6</f>
        <v>2024</v>
      </c>
      <c r="O152" s="13"/>
      <c r="P152" s="106">
        <f>O$6</f>
        <v>2025</v>
      </c>
      <c r="Q152" s="107" t="str">
        <f>CONCATENATE("dif ",RIGHT(P152,2),"-",RIGHT(N152,2))</f>
        <v>dif 25-24</v>
      </c>
      <c r="R152" s="108"/>
      <c r="S152" s="107" t="str">
        <f>CONCATENATE("dif ",RIGHT(N152,2),"-",RIGHT(M152,2))</f>
        <v>dif 24-23</v>
      </c>
      <c r="T152" s="108"/>
    </row>
    <row r="153" spans="1:20" x14ac:dyDescent="0.25">
      <c r="A153" s="110" t="s">
        <v>15</v>
      </c>
      <c r="B153" s="150">
        <f t="shared" ref="B153:D168" si="68">B88/B23</f>
        <v>6.5127608323799944</v>
      </c>
      <c r="C153" s="151">
        <f t="shared" si="68"/>
        <v>6.7732592468560249</v>
      </c>
      <c r="D153" s="152">
        <f t="shared" si="68"/>
        <v>6.644784296107721</v>
      </c>
      <c r="E153" s="153"/>
      <c r="F153" s="154">
        <f t="shared" ref="F153:F184" si="69">E88/E23</f>
        <v>6.5437946693315219</v>
      </c>
      <c r="G153" s="113">
        <f>F153-D153</f>
        <v>-0.10098962677619916</v>
      </c>
      <c r="H153" s="114"/>
      <c r="I153" s="113">
        <f t="shared" ref="I153:I184" si="70">D153-C153</f>
        <v>-0.12847495074830384</v>
      </c>
      <c r="J153" s="114"/>
      <c r="K153" s="115"/>
      <c r="L153" s="150">
        <f t="shared" ref="L153:N168" si="71">L88/L23</f>
        <v>6.5158814932048754</v>
      </c>
      <c r="M153" s="151">
        <f>M88/M23</f>
        <v>6.5610869242483583</v>
      </c>
      <c r="N153" s="152">
        <f>N88/N23</f>
        <v>6.553053182824625</v>
      </c>
      <c r="O153" s="153"/>
      <c r="P153" s="154">
        <f t="shared" ref="P153:P184" si="72">O88/O23</f>
        <v>6.3959241895192269</v>
      </c>
      <c r="Q153" s="113">
        <f>P153-N153</f>
        <v>-0.15712899330539809</v>
      </c>
      <c r="R153" s="114"/>
      <c r="S153" s="113">
        <f t="shared" ref="S153:S184" si="73">N153-M153</f>
        <v>-8.0337414237332538E-3</v>
      </c>
      <c r="T153" s="114"/>
    </row>
    <row r="154" spans="1:20" x14ac:dyDescent="0.25">
      <c r="A154" s="155" t="s">
        <v>16</v>
      </c>
      <c r="B154" s="111">
        <f t="shared" si="68"/>
        <v>3.9605709096010573</v>
      </c>
      <c r="C154" s="151">
        <f t="shared" si="68"/>
        <v>4.2566720270292224</v>
      </c>
      <c r="D154" s="113">
        <f t="shared" si="68"/>
        <v>4.1425680344861631</v>
      </c>
      <c r="E154" s="114"/>
      <c r="F154" s="156">
        <f t="shared" si="69"/>
        <v>4.1413357804390909</v>
      </c>
      <c r="G154" s="119">
        <f t="shared" ref="G154:G184" si="74">F154-D154</f>
        <v>-1.2322540470721677E-3</v>
      </c>
      <c r="H154" s="120"/>
      <c r="I154" s="119">
        <f t="shared" si="70"/>
        <v>-0.11410399254305936</v>
      </c>
      <c r="J154" s="120"/>
      <c r="K154" s="115"/>
      <c r="L154" s="150">
        <f t="shared" si="71"/>
        <v>3.9326778349675027</v>
      </c>
      <c r="M154" s="151">
        <f t="shared" si="71"/>
        <v>3.9685701652391794</v>
      </c>
      <c r="N154" s="113">
        <f t="shared" si="71"/>
        <v>3.9534912658213148</v>
      </c>
      <c r="O154" s="114"/>
      <c r="P154" s="154">
        <f t="shared" si="72"/>
        <v>3.8634571712266146</v>
      </c>
      <c r="Q154" s="119">
        <f t="shared" ref="Q154:Q184" si="75">P154-N154</f>
        <v>-9.0034094594700242E-2</v>
      </c>
      <c r="R154" s="120"/>
      <c r="S154" s="119">
        <f t="shared" si="73"/>
        <v>-1.5078899417864555E-2</v>
      </c>
      <c r="T154" s="120"/>
    </row>
    <row r="155" spans="1:20" x14ac:dyDescent="0.25">
      <c r="A155" s="157" t="s">
        <v>17</v>
      </c>
      <c r="B155" s="122">
        <f t="shared" si="68"/>
        <v>2.858631275388384</v>
      </c>
      <c r="C155" s="158">
        <f t="shared" si="68"/>
        <v>3.1539306143411197</v>
      </c>
      <c r="D155" s="159">
        <f t="shared" si="68"/>
        <v>3.1922629274510892</v>
      </c>
      <c r="E155" s="160"/>
      <c r="F155" s="161">
        <f t="shared" si="69"/>
        <v>2.9514275388507407</v>
      </c>
      <c r="G155" s="124">
        <f t="shared" si="74"/>
        <v>-0.24083538860034848</v>
      </c>
      <c r="H155" s="125"/>
      <c r="I155" s="124">
        <f t="shared" si="70"/>
        <v>3.833231310996954E-2</v>
      </c>
      <c r="J155" s="125"/>
      <c r="K155" s="126"/>
      <c r="L155" s="162">
        <f t="shared" si="71"/>
        <v>2.7201719247513174</v>
      </c>
      <c r="M155" s="158">
        <f t="shared" si="71"/>
        <v>2.9607278716812422</v>
      </c>
      <c r="N155" s="159">
        <f t="shared" si="71"/>
        <v>3.1695764396892767</v>
      </c>
      <c r="O155" s="160"/>
      <c r="P155" s="163">
        <f t="shared" si="72"/>
        <v>2.8760026536397083</v>
      </c>
      <c r="Q155" s="124">
        <f t="shared" si="75"/>
        <v>-0.29357378604956841</v>
      </c>
      <c r="R155" s="125"/>
      <c r="S155" s="124">
        <f t="shared" si="73"/>
        <v>0.20884856800803453</v>
      </c>
      <c r="T155" s="125"/>
    </row>
    <row r="156" spans="1:20" x14ac:dyDescent="0.25">
      <c r="A156" s="121" t="s">
        <v>18</v>
      </c>
      <c r="B156" s="122">
        <f t="shared" si="68"/>
        <v>3.0297662527392255</v>
      </c>
      <c r="C156" s="158">
        <f t="shared" si="68"/>
        <v>2.889531289771281</v>
      </c>
      <c r="D156" s="159">
        <f t="shared" si="68"/>
        <v>3.0272471137987904</v>
      </c>
      <c r="E156" s="160"/>
      <c r="F156" s="161">
        <f t="shared" si="69"/>
        <v>3.1630988786952088</v>
      </c>
      <c r="G156" s="124">
        <f t="shared" si="74"/>
        <v>0.13585176489641837</v>
      </c>
      <c r="H156" s="125"/>
      <c r="I156" s="124">
        <f t="shared" si="70"/>
        <v>0.13771582402750937</v>
      </c>
      <c r="J156" s="125"/>
      <c r="K156" s="126"/>
      <c r="L156" s="162">
        <f t="shared" si="71"/>
        <v>2.8518729086124557</v>
      </c>
      <c r="M156" s="158">
        <f t="shared" si="71"/>
        <v>2.9923047916986718</v>
      </c>
      <c r="N156" s="159">
        <f t="shared" si="71"/>
        <v>3.0063209249812517</v>
      </c>
      <c r="O156" s="160"/>
      <c r="P156" s="163">
        <f t="shared" si="72"/>
        <v>3.1902488161996239</v>
      </c>
      <c r="Q156" s="124">
        <f t="shared" si="75"/>
        <v>0.18392789121837216</v>
      </c>
      <c r="R156" s="125"/>
      <c r="S156" s="124">
        <f t="shared" si="73"/>
        <v>1.401613328257989E-2</v>
      </c>
      <c r="T156" s="125"/>
    </row>
    <row r="157" spans="1:20" x14ac:dyDescent="0.25">
      <c r="A157" s="121" t="s">
        <v>19</v>
      </c>
      <c r="B157" s="122">
        <f t="shared" si="68"/>
        <v>2.6079263165940532</v>
      </c>
      <c r="C157" s="158">
        <f t="shared" si="68"/>
        <v>3.4049575364220122</v>
      </c>
      <c r="D157" s="124">
        <f t="shared" si="68"/>
        <v>3.384175824175824</v>
      </c>
      <c r="E157" s="125"/>
      <c r="F157" s="161">
        <f t="shared" si="69"/>
        <v>2.6530674445944182</v>
      </c>
      <c r="G157" s="124">
        <f t="shared" si="74"/>
        <v>-0.73110837958140573</v>
      </c>
      <c r="H157" s="125"/>
      <c r="I157" s="124">
        <f t="shared" si="70"/>
        <v>-2.0781712246188189E-2</v>
      </c>
      <c r="J157" s="125"/>
      <c r="K157" s="126"/>
      <c r="L157" s="162">
        <f t="shared" si="71"/>
        <v>2.5954465041150683</v>
      </c>
      <c r="M157" s="158">
        <f t="shared" si="71"/>
        <v>2.9202748157160237</v>
      </c>
      <c r="N157" s="124">
        <f t="shared" si="71"/>
        <v>3.3325217562965768</v>
      </c>
      <c r="O157" s="125"/>
      <c r="P157" s="163">
        <f t="shared" si="72"/>
        <v>2.5024373685848178</v>
      </c>
      <c r="Q157" s="124">
        <f>P157-N157</f>
        <v>-0.83008438771175896</v>
      </c>
      <c r="R157" s="125"/>
      <c r="S157" s="124">
        <f t="shared" si="73"/>
        <v>0.41224694058055311</v>
      </c>
      <c r="T157" s="125"/>
    </row>
    <row r="158" spans="1:20" x14ac:dyDescent="0.25">
      <c r="A158" s="164" t="s">
        <v>64</v>
      </c>
      <c r="B158" s="132">
        <f t="shared" si="68"/>
        <v>4.9625149785014449</v>
      </c>
      <c r="C158" s="165">
        <f t="shared" si="68"/>
        <v>5.1908069427984218</v>
      </c>
      <c r="D158" s="134">
        <f t="shared" si="68"/>
        <v>4.905453305055838</v>
      </c>
      <c r="E158" s="135"/>
      <c r="F158" s="166">
        <f t="shared" si="69"/>
        <v>5.0271600952419391</v>
      </c>
      <c r="G158" s="129">
        <f t="shared" si="74"/>
        <v>0.12170679018610109</v>
      </c>
      <c r="H158" s="130"/>
      <c r="I158" s="129">
        <f t="shared" si="70"/>
        <v>-0.28535363774258382</v>
      </c>
      <c r="J158" s="130"/>
      <c r="K158" s="126"/>
      <c r="L158" s="167">
        <f t="shared" si="71"/>
        <v>4.8640930788675893</v>
      </c>
      <c r="M158" s="165">
        <f t="shared" si="71"/>
        <v>4.691182094252615</v>
      </c>
      <c r="N158" s="134">
        <f t="shared" si="71"/>
        <v>4.4827029430564433</v>
      </c>
      <c r="O158" s="135"/>
      <c r="P158" s="168">
        <f t="shared" si="72"/>
        <v>4.4695753344968008</v>
      </c>
      <c r="Q158" s="129">
        <f t="shared" si="75"/>
        <v>-1.3127608559642567E-2</v>
      </c>
      <c r="R158" s="130"/>
      <c r="S158" s="129">
        <f t="shared" si="73"/>
        <v>-0.20847915119617166</v>
      </c>
      <c r="T158" s="130"/>
    </row>
    <row r="159" spans="1:20" x14ac:dyDescent="0.25">
      <c r="A159" s="169" t="s">
        <v>21</v>
      </c>
      <c r="B159" s="117">
        <f t="shared" si="68"/>
        <v>7.5929733986699333</v>
      </c>
      <c r="C159" s="170">
        <f t="shared" si="68"/>
        <v>7.7100689930402284</v>
      </c>
      <c r="D159" s="119">
        <f t="shared" si="68"/>
        <v>7.4914542286258285</v>
      </c>
      <c r="E159" s="120"/>
      <c r="F159" s="171">
        <f t="shared" si="69"/>
        <v>7.4148702377157809</v>
      </c>
      <c r="G159" s="119">
        <f t="shared" si="74"/>
        <v>-7.6583990910047639E-2</v>
      </c>
      <c r="H159" s="120"/>
      <c r="I159" s="119">
        <f t="shared" si="70"/>
        <v>-0.21861476441439986</v>
      </c>
      <c r="J159" s="120"/>
      <c r="K159" s="115"/>
      <c r="L159" s="172">
        <f t="shared" si="71"/>
        <v>7.2408420943117502</v>
      </c>
      <c r="M159" s="170">
        <f t="shared" si="71"/>
        <v>7.2299932562962361</v>
      </c>
      <c r="N159" s="119">
        <f t="shared" si="71"/>
        <v>7.1642387670800067</v>
      </c>
      <c r="O159" s="120"/>
      <c r="P159" s="173">
        <f t="shared" si="72"/>
        <v>7.0035408924527136</v>
      </c>
      <c r="Q159" s="119">
        <f t="shared" si="75"/>
        <v>-0.16069787462729312</v>
      </c>
      <c r="R159" s="120"/>
      <c r="S159" s="119">
        <f t="shared" si="73"/>
        <v>-6.5754489216229395E-2</v>
      </c>
      <c r="T159" s="120"/>
    </row>
    <row r="160" spans="1:20" x14ac:dyDescent="0.25">
      <c r="A160" s="49" t="s">
        <v>22</v>
      </c>
      <c r="B160" s="142">
        <f t="shared" si="68"/>
        <v>8.7067918909632347</v>
      </c>
      <c r="C160" s="174">
        <f t="shared" si="68"/>
        <v>8.522097490023496</v>
      </c>
      <c r="D160" s="140">
        <f t="shared" si="68"/>
        <v>8.4459087617668356</v>
      </c>
      <c r="E160" s="141"/>
      <c r="F160" s="175">
        <f t="shared" si="69"/>
        <v>8.1165721247192302</v>
      </c>
      <c r="G160" s="140">
        <f t="shared" si="74"/>
        <v>-0.32933663704760541</v>
      </c>
      <c r="H160" s="141"/>
      <c r="I160" s="140">
        <f t="shared" si="70"/>
        <v>-7.6188728256660454E-2</v>
      </c>
      <c r="J160" s="141"/>
      <c r="K160" s="126"/>
      <c r="L160" s="176">
        <f t="shared" si="71"/>
        <v>8.2365114139661042</v>
      </c>
      <c r="M160" s="174">
        <f t="shared" si="71"/>
        <v>8.3198715817044988</v>
      </c>
      <c r="N160" s="140">
        <f t="shared" si="71"/>
        <v>8.3948074086470541</v>
      </c>
      <c r="O160" s="141"/>
      <c r="P160" s="177">
        <f t="shared" si="72"/>
        <v>8.1400608681723536</v>
      </c>
      <c r="Q160" s="140">
        <f t="shared" si="75"/>
        <v>-0.25474654047470047</v>
      </c>
      <c r="R160" s="141"/>
      <c r="S160" s="140">
        <f t="shared" si="73"/>
        <v>7.4935826942555295E-2</v>
      </c>
      <c r="T160" s="141"/>
    </row>
    <row r="161" spans="1:20" x14ac:dyDescent="0.25">
      <c r="A161" s="54" t="s">
        <v>23</v>
      </c>
      <c r="B161" s="142">
        <f t="shared" si="68"/>
        <v>6.6076233183856505</v>
      </c>
      <c r="C161" s="178">
        <f t="shared" si="68"/>
        <v>7.6332031249999996</v>
      </c>
      <c r="D161" s="144">
        <f t="shared" si="68"/>
        <v>7.7762139338494016</v>
      </c>
      <c r="E161" s="145"/>
      <c r="F161" s="179">
        <f t="shared" si="69"/>
        <v>7.3028828154249341</v>
      </c>
      <c r="G161" s="144">
        <f t="shared" si="74"/>
        <v>-0.47333111842446751</v>
      </c>
      <c r="H161" s="145"/>
      <c r="I161" s="144">
        <f t="shared" si="70"/>
        <v>0.14301080884940198</v>
      </c>
      <c r="J161" s="145"/>
      <c r="K161" s="126"/>
      <c r="L161" s="180">
        <f t="shared" si="71"/>
        <v>7.9352246187663145</v>
      </c>
      <c r="M161" s="178">
        <f t="shared" si="71"/>
        <v>8.2993409007689483</v>
      </c>
      <c r="N161" s="144">
        <f t="shared" si="71"/>
        <v>8.0372267195330132</v>
      </c>
      <c r="O161" s="145"/>
      <c r="P161" s="181">
        <f t="shared" si="72"/>
        <v>7.5504924714140156</v>
      </c>
      <c r="Q161" s="144">
        <f t="shared" si="75"/>
        <v>-0.48673424811899757</v>
      </c>
      <c r="R161" s="145"/>
      <c r="S161" s="144">
        <f t="shared" si="73"/>
        <v>-0.26211418123593511</v>
      </c>
      <c r="T161" s="145"/>
    </row>
    <row r="162" spans="1:20" x14ac:dyDescent="0.25">
      <c r="A162" s="54" t="s">
        <v>24</v>
      </c>
      <c r="B162" s="142">
        <f t="shared" si="68"/>
        <v>4.6439790575916229</v>
      </c>
      <c r="C162" s="178">
        <f t="shared" si="68"/>
        <v>5.1814946619217084</v>
      </c>
      <c r="D162" s="144">
        <f t="shared" si="68"/>
        <v>4.9202279202279202</v>
      </c>
      <c r="E162" s="145"/>
      <c r="F162" s="179">
        <f t="shared" si="69"/>
        <v>4.8247422680412368</v>
      </c>
      <c r="G162" s="144">
        <f t="shared" si="74"/>
        <v>-9.5485652186683367E-2</v>
      </c>
      <c r="H162" s="145"/>
      <c r="I162" s="144">
        <f t="shared" si="70"/>
        <v>-0.26126674169378816</v>
      </c>
      <c r="J162" s="145"/>
      <c r="K162" s="126"/>
      <c r="L162" s="180">
        <f t="shared" si="71"/>
        <v>5.0976702508960576</v>
      </c>
      <c r="M162" s="178">
        <f t="shared" si="71"/>
        <v>5.562218890554723</v>
      </c>
      <c r="N162" s="144">
        <f t="shared" si="71"/>
        <v>5.3707833047455686</v>
      </c>
      <c r="O162" s="145"/>
      <c r="P162" s="181">
        <f t="shared" si="72"/>
        <v>4.7645955451348181</v>
      </c>
      <c r="Q162" s="144">
        <f t="shared" si="75"/>
        <v>-0.60618775961075055</v>
      </c>
      <c r="R162" s="145"/>
      <c r="S162" s="144">
        <f t="shared" si="73"/>
        <v>-0.19143558580915432</v>
      </c>
      <c r="T162" s="145"/>
    </row>
    <row r="163" spans="1:20" x14ac:dyDescent="0.25">
      <c r="A163" s="54" t="s">
        <v>25</v>
      </c>
      <c r="B163" s="142">
        <f t="shared" si="68"/>
        <v>8.0285578296049493</v>
      </c>
      <c r="C163" s="178">
        <f t="shared" si="68"/>
        <v>8.4845212383009354</v>
      </c>
      <c r="D163" s="144">
        <f t="shared" si="68"/>
        <v>7.1776346065347445</v>
      </c>
      <c r="E163" s="145"/>
      <c r="F163" s="179">
        <f t="shared" si="69"/>
        <v>7.5628654970760234</v>
      </c>
      <c r="G163" s="144">
        <f t="shared" si="74"/>
        <v>0.3852308905412789</v>
      </c>
      <c r="H163" s="145"/>
      <c r="I163" s="144">
        <f t="shared" si="70"/>
        <v>-1.3068866317661909</v>
      </c>
      <c r="J163" s="145"/>
      <c r="K163" s="126"/>
      <c r="L163" s="180">
        <f t="shared" si="71"/>
        <v>7.9951791419443179</v>
      </c>
      <c r="M163" s="178">
        <f t="shared" si="71"/>
        <v>7.8850260060224473</v>
      </c>
      <c r="N163" s="144">
        <f t="shared" si="71"/>
        <v>8.2811671757073988</v>
      </c>
      <c r="O163" s="145"/>
      <c r="P163" s="181">
        <f t="shared" si="72"/>
        <v>8.2471084430874324</v>
      </c>
      <c r="Q163" s="144">
        <f t="shared" si="75"/>
        <v>-3.4058732619966392E-2</v>
      </c>
      <c r="R163" s="145"/>
      <c r="S163" s="144">
        <f t="shared" si="73"/>
        <v>0.3961411696849515</v>
      </c>
      <c r="T163" s="145"/>
    </row>
    <row r="164" spans="1:20" x14ac:dyDescent="0.25">
      <c r="A164" s="54" t="s">
        <v>26</v>
      </c>
      <c r="B164" s="142">
        <f t="shared" si="68"/>
        <v>4.7511129097531359</v>
      </c>
      <c r="C164" s="178">
        <f t="shared" si="68"/>
        <v>4.5706452973428933</v>
      </c>
      <c r="D164" s="144">
        <f t="shared" si="68"/>
        <v>4.7810886907555137</v>
      </c>
      <c r="E164" s="145"/>
      <c r="F164" s="179">
        <f t="shared" si="69"/>
        <v>4.336809176225235</v>
      </c>
      <c r="G164" s="144">
        <f t="shared" si="74"/>
        <v>-0.4442795145302787</v>
      </c>
      <c r="H164" s="145"/>
      <c r="I164" s="144">
        <f t="shared" si="70"/>
        <v>0.21044339341262042</v>
      </c>
      <c r="J164" s="145"/>
      <c r="K164" s="126"/>
      <c r="L164" s="180">
        <f t="shared" si="71"/>
        <v>5.0280607215614115</v>
      </c>
      <c r="M164" s="178">
        <f t="shared" si="71"/>
        <v>4.5145248891324927</v>
      </c>
      <c r="N164" s="144">
        <f t="shared" si="71"/>
        <v>4.3688023036083869</v>
      </c>
      <c r="O164" s="145"/>
      <c r="P164" s="181">
        <f t="shared" si="72"/>
        <v>3.9196008366742201</v>
      </c>
      <c r="Q164" s="144">
        <f t="shared" si="75"/>
        <v>-0.44920146693416685</v>
      </c>
      <c r="R164" s="145"/>
      <c r="S164" s="144">
        <f t="shared" si="73"/>
        <v>-0.14572258552410577</v>
      </c>
      <c r="T164" s="145"/>
    </row>
    <row r="165" spans="1:20" x14ac:dyDescent="0.25">
      <c r="A165" s="54" t="s">
        <v>27</v>
      </c>
      <c r="B165" s="142">
        <f t="shared" si="68"/>
        <v>10.664804469273744</v>
      </c>
      <c r="C165" s="178">
        <f t="shared" si="68"/>
        <v>8.0437956204379564</v>
      </c>
      <c r="D165" s="144">
        <f t="shared" si="68"/>
        <v>11.237623762376238</v>
      </c>
      <c r="E165" s="145"/>
      <c r="F165" s="179">
        <f t="shared" si="69"/>
        <v>5.2896551724137932</v>
      </c>
      <c r="G165" s="144">
        <f t="shared" si="74"/>
        <v>-5.9479685899624446</v>
      </c>
      <c r="H165" s="145"/>
      <c r="I165" s="144">
        <f t="shared" si="70"/>
        <v>3.1938281419382815</v>
      </c>
      <c r="J165" s="145"/>
      <c r="K165" s="126"/>
      <c r="L165" s="180">
        <f t="shared" si="71"/>
        <v>8.0317742473058544</v>
      </c>
      <c r="M165" s="178">
        <f t="shared" si="71"/>
        <v>8.5583340302751534</v>
      </c>
      <c r="N165" s="144">
        <f t="shared" si="71"/>
        <v>8.2738949543461864</v>
      </c>
      <c r="O165" s="145"/>
      <c r="P165" s="181">
        <f t="shared" si="72"/>
        <v>8.319639615410475</v>
      </c>
      <c r="Q165" s="144">
        <f t="shared" si="75"/>
        <v>4.574466106428865E-2</v>
      </c>
      <c r="R165" s="145"/>
      <c r="S165" s="144">
        <f t="shared" si="73"/>
        <v>-0.284439075928967</v>
      </c>
      <c r="T165" s="145"/>
    </row>
    <row r="166" spans="1:20" x14ac:dyDescent="0.25">
      <c r="A166" s="54" t="s">
        <v>28</v>
      </c>
      <c r="B166" s="142">
        <f t="shared" si="68"/>
        <v>7.3433476394849784</v>
      </c>
      <c r="C166" s="178">
        <f t="shared" si="68"/>
        <v>7.9401709401709404</v>
      </c>
      <c r="D166" s="144">
        <f t="shared" si="68"/>
        <v>6.7321428571428568</v>
      </c>
      <c r="E166" s="145"/>
      <c r="F166" s="179">
        <f t="shared" si="69"/>
        <v>7.7642585551330798</v>
      </c>
      <c r="G166" s="144">
        <f t="shared" si="74"/>
        <v>1.0321156979902231</v>
      </c>
      <c r="H166" s="145"/>
      <c r="I166" s="144">
        <f t="shared" si="70"/>
        <v>-1.2080280830280836</v>
      </c>
      <c r="J166" s="145"/>
      <c r="K166" s="126"/>
      <c r="L166" s="180">
        <f t="shared" si="71"/>
        <v>7.7575971731448767</v>
      </c>
      <c r="M166" s="178">
        <f t="shared" si="71"/>
        <v>8.2453987730061353</v>
      </c>
      <c r="N166" s="144">
        <f t="shared" si="71"/>
        <v>8.251146788990825</v>
      </c>
      <c r="O166" s="145"/>
      <c r="P166" s="181">
        <f t="shared" si="72"/>
        <v>7.9905926622765762</v>
      </c>
      <c r="Q166" s="144">
        <f t="shared" si="75"/>
        <v>-0.26055412671424882</v>
      </c>
      <c r="R166" s="145"/>
      <c r="S166" s="144">
        <f t="shared" si="73"/>
        <v>5.7480159846896584E-3</v>
      </c>
      <c r="T166" s="145"/>
    </row>
    <row r="167" spans="1:20" x14ac:dyDescent="0.25">
      <c r="A167" s="54" t="s">
        <v>29</v>
      </c>
      <c r="B167" s="142">
        <f t="shared" si="68"/>
        <v>7.5799611622381162</v>
      </c>
      <c r="C167" s="178">
        <f t="shared" si="68"/>
        <v>7.6664115756384144</v>
      </c>
      <c r="D167" s="144">
        <f>D102/D37</f>
        <v>7.532149901380671</v>
      </c>
      <c r="E167" s="145"/>
      <c r="F167" s="179">
        <f t="shared" si="69"/>
        <v>7.3266955282534063</v>
      </c>
      <c r="G167" s="144">
        <f t="shared" si="74"/>
        <v>-0.20545437312726467</v>
      </c>
      <c r="H167" s="145"/>
      <c r="I167" s="144">
        <f t="shared" si="70"/>
        <v>-0.13426167425774338</v>
      </c>
      <c r="J167" s="145"/>
      <c r="K167" s="126"/>
      <c r="L167" s="180">
        <f t="shared" si="71"/>
        <v>7.2979754758018931</v>
      </c>
      <c r="M167" s="178">
        <f t="shared" si="71"/>
        <v>7.0618271410809621</v>
      </c>
      <c r="N167" s="144">
        <f t="shared" si="71"/>
        <v>6.9945531038953659</v>
      </c>
      <c r="O167" s="145"/>
      <c r="P167" s="181">
        <f t="shared" si="72"/>
        <v>6.8267469001826226</v>
      </c>
      <c r="Q167" s="144">
        <f t="shared" si="75"/>
        <v>-0.16780620371274324</v>
      </c>
      <c r="R167" s="145"/>
      <c r="S167" s="144">
        <f t="shared" si="73"/>
        <v>-6.7274037185596214E-2</v>
      </c>
      <c r="T167" s="145"/>
    </row>
    <row r="168" spans="1:20" x14ac:dyDescent="0.25">
      <c r="A168" s="54" t="s">
        <v>30</v>
      </c>
      <c r="B168" s="142">
        <f t="shared" si="68"/>
        <v>6.7752323602565783</v>
      </c>
      <c r="C168" s="178">
        <f t="shared" si="68"/>
        <v>7.3759061309743208</v>
      </c>
      <c r="D168" s="144">
        <f t="shared" si="68"/>
        <v>7.203535325012707</v>
      </c>
      <c r="E168" s="145"/>
      <c r="F168" s="179">
        <f t="shared" si="69"/>
        <v>7.1701537817763361</v>
      </c>
      <c r="G168" s="144">
        <f t="shared" si="74"/>
        <v>-3.3381543236370881E-2</v>
      </c>
      <c r="H168" s="145"/>
      <c r="I168" s="144">
        <f t="shared" si="70"/>
        <v>-0.1723708059616138</v>
      </c>
      <c r="J168" s="145"/>
      <c r="K168" s="126"/>
      <c r="L168" s="180">
        <f t="shared" si="71"/>
        <v>6.3682070508118489</v>
      </c>
      <c r="M168" s="178">
        <f t="shared" si="71"/>
        <v>6.772437597473024</v>
      </c>
      <c r="N168" s="144">
        <f t="shared" si="71"/>
        <v>6.8557214296761648</v>
      </c>
      <c r="O168" s="145"/>
      <c r="P168" s="181">
        <f t="shared" si="72"/>
        <v>6.8295575969558362</v>
      </c>
      <c r="Q168" s="144">
        <f t="shared" si="75"/>
        <v>-2.6163832720328628E-2</v>
      </c>
      <c r="R168" s="145"/>
      <c r="S168" s="144">
        <f t="shared" si="73"/>
        <v>8.328383220314084E-2</v>
      </c>
      <c r="T168" s="145"/>
    </row>
    <row r="169" spans="1:20" x14ac:dyDescent="0.25">
      <c r="A169" s="54" t="s">
        <v>31</v>
      </c>
      <c r="B169" s="142">
        <f t="shared" ref="B169:D184" si="76">B104/B39</f>
        <v>7.7322249967144172</v>
      </c>
      <c r="C169" s="178">
        <f t="shared" si="76"/>
        <v>8.449697636063771</v>
      </c>
      <c r="D169" s="144">
        <f t="shared" si="76"/>
        <v>7.6471727812083792</v>
      </c>
      <c r="E169" s="145"/>
      <c r="F169" s="179">
        <f t="shared" si="69"/>
        <v>8.0069031032298916</v>
      </c>
      <c r="G169" s="144">
        <f t="shared" si="74"/>
        <v>0.35973032202151245</v>
      </c>
      <c r="H169" s="145"/>
      <c r="I169" s="144">
        <f t="shared" si="70"/>
        <v>-0.80252485485539182</v>
      </c>
      <c r="J169" s="145"/>
      <c r="K169" s="126"/>
      <c r="L169" s="180">
        <f t="shared" ref="L169:N184" si="77">L104/L39</f>
        <v>7.3037774678383673</v>
      </c>
      <c r="M169" s="178">
        <f t="shared" si="77"/>
        <v>7.8720559101915031</v>
      </c>
      <c r="N169" s="144">
        <f t="shared" si="77"/>
        <v>7.6739407454603379</v>
      </c>
      <c r="O169" s="145"/>
      <c r="P169" s="181">
        <f t="shared" si="72"/>
        <v>7.780199818346957</v>
      </c>
      <c r="Q169" s="144">
        <f t="shared" si="75"/>
        <v>0.10625907288661907</v>
      </c>
      <c r="R169" s="145"/>
      <c r="S169" s="144">
        <f t="shared" si="73"/>
        <v>-0.19811516473116519</v>
      </c>
      <c r="T169" s="145"/>
    </row>
    <row r="170" spans="1:20" x14ac:dyDescent="0.25">
      <c r="A170" s="54" t="s">
        <v>32</v>
      </c>
      <c r="B170" s="142">
        <f t="shared" si="76"/>
        <v>7.9568350406216881</v>
      </c>
      <c r="C170" s="178">
        <f t="shared" si="76"/>
        <v>7.9370691856012252</v>
      </c>
      <c r="D170" s="144">
        <f>D105/D40</f>
        <v>7.5373105574107369</v>
      </c>
      <c r="E170" s="145"/>
      <c r="F170" s="179">
        <f t="shared" si="69"/>
        <v>7.8125772446383133</v>
      </c>
      <c r="G170" s="144">
        <f t="shared" si="74"/>
        <v>0.27526668722757641</v>
      </c>
      <c r="H170" s="145"/>
      <c r="I170" s="144">
        <f t="shared" si="70"/>
        <v>-0.39975862819048835</v>
      </c>
      <c r="J170" s="145"/>
      <c r="K170" s="126"/>
      <c r="L170" s="180">
        <f t="shared" si="77"/>
        <v>7.7097545537660874</v>
      </c>
      <c r="M170" s="178">
        <f t="shared" si="77"/>
        <v>7.7459439313292728</v>
      </c>
      <c r="N170" s="144">
        <f t="shared" si="77"/>
        <v>7.5776447062166028</v>
      </c>
      <c r="O170" s="145"/>
      <c r="P170" s="181">
        <f t="shared" si="72"/>
        <v>7.6376994728861289</v>
      </c>
      <c r="Q170" s="144">
        <f t="shared" si="75"/>
        <v>6.0054766669526138E-2</v>
      </c>
      <c r="R170" s="145"/>
      <c r="S170" s="144">
        <f t="shared" si="73"/>
        <v>-0.16829922511267004</v>
      </c>
      <c r="T170" s="145"/>
    </row>
    <row r="171" spans="1:20" x14ac:dyDescent="0.25">
      <c r="A171" s="54" t="s">
        <v>33</v>
      </c>
      <c r="B171" s="142">
        <f t="shared" si="76"/>
        <v>8.7197010975324982</v>
      </c>
      <c r="C171" s="178">
        <f t="shared" si="76"/>
        <v>8.802745406448846</v>
      </c>
      <c r="D171" s="144">
        <f t="shared" si="76"/>
        <v>8.4341662529648627</v>
      </c>
      <c r="E171" s="145"/>
      <c r="F171" s="179">
        <f t="shared" si="69"/>
        <v>8.8053115320164519</v>
      </c>
      <c r="G171" s="144">
        <f t="shared" si="74"/>
        <v>0.37114527905158923</v>
      </c>
      <c r="H171" s="145"/>
      <c r="I171" s="144">
        <f t="shared" si="70"/>
        <v>-0.36857915348398329</v>
      </c>
      <c r="J171" s="145"/>
      <c r="K171" s="126"/>
      <c r="L171" s="180">
        <f t="shared" si="77"/>
        <v>7.4168784321503392</v>
      </c>
      <c r="M171" s="178">
        <f t="shared" si="77"/>
        <v>7.5272514274015601</v>
      </c>
      <c r="N171" s="144">
        <f t="shared" si="77"/>
        <v>7.3146102651660341</v>
      </c>
      <c r="O171" s="145"/>
      <c r="P171" s="181">
        <f t="shared" si="72"/>
        <v>7.2001775750292767</v>
      </c>
      <c r="Q171" s="144">
        <f t="shared" si="75"/>
        <v>-0.11443269013675739</v>
      </c>
      <c r="R171" s="145"/>
      <c r="S171" s="144">
        <f t="shared" si="73"/>
        <v>-0.21264116223552598</v>
      </c>
      <c r="T171" s="145"/>
    </row>
    <row r="172" spans="1:20" x14ac:dyDescent="0.25">
      <c r="A172" s="54" t="s">
        <v>34</v>
      </c>
      <c r="B172" s="142">
        <f t="shared" si="76"/>
        <v>10.427454047712162</v>
      </c>
      <c r="C172" s="178">
        <f t="shared" si="76"/>
        <v>10.193515076414705</v>
      </c>
      <c r="D172" s="144">
        <f t="shared" si="76"/>
        <v>9.3996531219028743</v>
      </c>
      <c r="E172" s="145"/>
      <c r="F172" s="179">
        <f t="shared" si="69"/>
        <v>9.1689860834990053</v>
      </c>
      <c r="G172" s="144">
        <f t="shared" si="74"/>
        <v>-0.23066703840386893</v>
      </c>
      <c r="H172" s="145"/>
      <c r="I172" s="144">
        <f t="shared" si="70"/>
        <v>-0.79386195451183106</v>
      </c>
      <c r="J172" s="145"/>
      <c r="K172" s="126"/>
      <c r="L172" s="180">
        <f t="shared" si="77"/>
        <v>9.6870959482813799</v>
      </c>
      <c r="M172" s="178">
        <f t="shared" si="77"/>
        <v>9.5608482871125613</v>
      </c>
      <c r="N172" s="144">
        <f t="shared" si="77"/>
        <v>8.9669183746853651</v>
      </c>
      <c r="O172" s="145"/>
      <c r="P172" s="181">
        <f t="shared" si="72"/>
        <v>8.8404889782200407</v>
      </c>
      <c r="Q172" s="144">
        <f t="shared" si="75"/>
        <v>-0.12642939646532447</v>
      </c>
      <c r="R172" s="145"/>
      <c r="S172" s="144">
        <f t="shared" si="73"/>
        <v>-0.59392991242719617</v>
      </c>
      <c r="T172" s="145"/>
    </row>
    <row r="173" spans="1:20" x14ac:dyDescent="0.25">
      <c r="A173" s="54" t="s">
        <v>35</v>
      </c>
      <c r="B173" s="142">
        <f t="shared" si="76"/>
        <v>6.5408757035199852</v>
      </c>
      <c r="C173" s="178">
        <f t="shared" si="76"/>
        <v>6.7734599884858948</v>
      </c>
      <c r="D173" s="144">
        <f t="shared" si="76"/>
        <v>6.4455007375840028</v>
      </c>
      <c r="E173" s="145"/>
      <c r="F173" s="179">
        <f t="shared" si="69"/>
        <v>6.8504969514741498</v>
      </c>
      <c r="G173" s="144">
        <f t="shared" si="74"/>
        <v>0.40499621389014706</v>
      </c>
      <c r="H173" s="145"/>
      <c r="I173" s="144">
        <f t="shared" si="70"/>
        <v>-0.32795925090189204</v>
      </c>
      <c r="J173" s="145"/>
      <c r="K173" s="126"/>
      <c r="L173" s="180">
        <f t="shared" si="77"/>
        <v>6.1701868249608989</v>
      </c>
      <c r="M173" s="178">
        <f t="shared" si="77"/>
        <v>6.5859247880753253</v>
      </c>
      <c r="N173" s="144">
        <f t="shared" si="77"/>
        <v>6.3449062317326765</v>
      </c>
      <c r="O173" s="145"/>
      <c r="P173" s="181">
        <f t="shared" si="72"/>
        <v>6.2768893250967031</v>
      </c>
      <c r="Q173" s="144">
        <f t="shared" si="75"/>
        <v>-6.8016906635973484E-2</v>
      </c>
      <c r="R173" s="145"/>
      <c r="S173" s="144">
        <f t="shared" si="73"/>
        <v>-0.24101855634264879</v>
      </c>
      <c r="T173" s="145"/>
    </row>
    <row r="174" spans="1:20" x14ac:dyDescent="0.25">
      <c r="A174" s="54" t="s">
        <v>36</v>
      </c>
      <c r="B174" s="142">
        <f t="shared" si="76"/>
        <v>7.33203125</v>
      </c>
      <c r="C174" s="178">
        <f t="shared" si="76"/>
        <v>8.4578313253012052</v>
      </c>
      <c r="D174" s="144">
        <f t="shared" si="76"/>
        <v>8.9542349726775949</v>
      </c>
      <c r="E174" s="145"/>
      <c r="F174" s="179">
        <f t="shared" si="69"/>
        <v>8.6875</v>
      </c>
      <c r="G174" s="144">
        <f t="shared" si="74"/>
        <v>-0.26673497267759494</v>
      </c>
      <c r="H174" s="145"/>
      <c r="I174" s="144">
        <f t="shared" si="70"/>
        <v>0.49640364737638976</v>
      </c>
      <c r="J174" s="145"/>
      <c r="K174" s="126"/>
      <c r="L174" s="180">
        <f t="shared" si="77"/>
        <v>8.4226969769102595</v>
      </c>
      <c r="M174" s="178">
        <f t="shared" si="77"/>
        <v>9.0532873711802946</v>
      </c>
      <c r="N174" s="144">
        <f t="shared" si="77"/>
        <v>9.3911346259315422</v>
      </c>
      <c r="O174" s="145"/>
      <c r="P174" s="181">
        <f t="shared" si="72"/>
        <v>9.0994096362597592</v>
      </c>
      <c r="Q174" s="144">
        <f t="shared" si="75"/>
        <v>-0.29172498967178306</v>
      </c>
      <c r="R174" s="145"/>
      <c r="S174" s="144">
        <f t="shared" si="73"/>
        <v>0.33784725475124766</v>
      </c>
      <c r="T174" s="145"/>
    </row>
    <row r="175" spans="1:20" x14ac:dyDescent="0.25">
      <c r="A175" s="54" t="s">
        <v>37</v>
      </c>
      <c r="B175" s="142">
        <f t="shared" si="76"/>
        <v>7.4027777777777777</v>
      </c>
      <c r="C175" s="178">
        <f t="shared" si="76"/>
        <v>8.9465116279069772</v>
      </c>
      <c r="D175" s="144">
        <f t="shared" si="76"/>
        <v>6.1403197158081708</v>
      </c>
      <c r="E175" s="145"/>
      <c r="F175" s="179">
        <f t="shared" si="69"/>
        <v>7.2147368421052631</v>
      </c>
      <c r="G175" s="144">
        <f t="shared" si="74"/>
        <v>1.0744171262970923</v>
      </c>
      <c r="H175" s="145"/>
      <c r="I175" s="144">
        <f t="shared" si="70"/>
        <v>-2.8061919120988064</v>
      </c>
      <c r="J175" s="145"/>
      <c r="K175" s="126"/>
      <c r="L175" s="180">
        <f t="shared" si="77"/>
        <v>7.9334231503312003</v>
      </c>
      <c r="M175" s="178">
        <f t="shared" si="77"/>
        <v>7.8603260320985164</v>
      </c>
      <c r="N175" s="144">
        <f t="shared" si="77"/>
        <v>8.0081805084124937</v>
      </c>
      <c r="O175" s="145"/>
      <c r="P175" s="181">
        <f t="shared" si="72"/>
        <v>8.5429164251060321</v>
      </c>
      <c r="Q175" s="144">
        <f t="shared" si="75"/>
        <v>0.53473591669353837</v>
      </c>
      <c r="R175" s="145"/>
      <c r="S175" s="144">
        <f t="shared" si="73"/>
        <v>0.1478544763139773</v>
      </c>
      <c r="T175" s="145"/>
    </row>
    <row r="176" spans="1:20" x14ac:dyDescent="0.25">
      <c r="A176" s="54" t="s">
        <v>38</v>
      </c>
      <c r="B176" s="142">
        <f t="shared" si="76"/>
        <v>8.2232177639267636</v>
      </c>
      <c r="C176" s="178">
        <f t="shared" si="76"/>
        <v>7.5485865724381629</v>
      </c>
      <c r="D176" s="144">
        <f t="shared" si="76"/>
        <v>7.4244670991658941</v>
      </c>
      <c r="E176" s="145"/>
      <c r="F176" s="179">
        <f t="shared" si="69"/>
        <v>8.0464570624120135</v>
      </c>
      <c r="G176" s="144">
        <f t="shared" si="74"/>
        <v>0.62198996324611944</v>
      </c>
      <c r="H176" s="145"/>
      <c r="I176" s="144">
        <f t="shared" si="70"/>
        <v>-0.1241194732722688</v>
      </c>
      <c r="J176" s="145"/>
      <c r="K176" s="126"/>
      <c r="L176" s="180">
        <f t="shared" si="77"/>
        <v>7.0812365659375391</v>
      </c>
      <c r="M176" s="178">
        <f t="shared" si="77"/>
        <v>6.7941812233452126</v>
      </c>
      <c r="N176" s="144">
        <f t="shared" si="77"/>
        <v>6.5064640741694566</v>
      </c>
      <c r="O176" s="145"/>
      <c r="P176" s="181">
        <f t="shared" si="72"/>
        <v>6.4395066693478116</v>
      </c>
      <c r="Q176" s="144">
        <f t="shared" si="75"/>
        <v>-6.6957404821645028E-2</v>
      </c>
      <c r="R176" s="145"/>
      <c r="S176" s="144">
        <f t="shared" si="73"/>
        <v>-0.28771714917575597</v>
      </c>
      <c r="T176" s="145"/>
    </row>
    <row r="177" spans="1:20" x14ac:dyDescent="0.25">
      <c r="A177" s="54" t="s">
        <v>39</v>
      </c>
      <c r="B177" s="142">
        <f t="shared" si="76"/>
        <v>7.3577854671280276</v>
      </c>
      <c r="C177" s="178">
        <f t="shared" si="76"/>
        <v>7.2296890672016048</v>
      </c>
      <c r="D177" s="144">
        <f t="shared" si="76"/>
        <v>7.2713455520786772</v>
      </c>
      <c r="E177" s="145"/>
      <c r="F177" s="179">
        <f t="shared" si="69"/>
        <v>7.2430257510729614</v>
      </c>
      <c r="G177" s="144">
        <f t="shared" si="74"/>
        <v>-2.8319801005715739E-2</v>
      </c>
      <c r="H177" s="145"/>
      <c r="I177" s="144">
        <f t="shared" si="70"/>
        <v>4.1656484877072408E-2</v>
      </c>
      <c r="J177" s="145"/>
      <c r="K177" s="126"/>
      <c r="L177" s="180">
        <f t="shared" si="77"/>
        <v>6.9418231791113145</v>
      </c>
      <c r="M177" s="178">
        <f t="shared" si="77"/>
        <v>6.4794231445656001</v>
      </c>
      <c r="N177" s="144">
        <f t="shared" si="77"/>
        <v>6.4108937070333161</v>
      </c>
      <c r="O177" s="145"/>
      <c r="P177" s="181">
        <f t="shared" si="72"/>
        <v>6.1837260941193328</v>
      </c>
      <c r="Q177" s="144">
        <f t="shared" si="75"/>
        <v>-0.22716761291398324</v>
      </c>
      <c r="R177" s="145"/>
      <c r="S177" s="144">
        <f t="shared" si="73"/>
        <v>-6.8529437532284021E-2</v>
      </c>
      <c r="T177" s="145"/>
    </row>
    <row r="178" spans="1:20" x14ac:dyDescent="0.25">
      <c r="A178" s="54" t="s">
        <v>40</v>
      </c>
      <c r="B178" s="142">
        <f t="shared" si="76"/>
        <v>5.9615384615384617</v>
      </c>
      <c r="C178" s="178">
        <f t="shared" si="76"/>
        <v>6.2077697841726618</v>
      </c>
      <c r="D178" s="144">
        <f t="shared" si="76"/>
        <v>6.493354182955434</v>
      </c>
      <c r="E178" s="145"/>
      <c r="F178" s="179">
        <f t="shared" si="69"/>
        <v>6.0589751853045444</v>
      </c>
      <c r="G178" s="144">
        <f t="shared" si="74"/>
        <v>-0.43437899765088961</v>
      </c>
      <c r="H178" s="145"/>
      <c r="I178" s="144">
        <f t="shared" si="70"/>
        <v>0.2855843987827722</v>
      </c>
      <c r="J178" s="145"/>
      <c r="K178" s="126"/>
      <c r="L178" s="180">
        <f t="shared" si="77"/>
        <v>5.4680683052018555</v>
      </c>
      <c r="M178" s="178">
        <f t="shared" si="77"/>
        <v>5.4489750445632801</v>
      </c>
      <c r="N178" s="144">
        <f t="shared" si="77"/>
        <v>5.5204124756994339</v>
      </c>
      <c r="O178" s="145"/>
      <c r="P178" s="181">
        <f t="shared" si="72"/>
        <v>5.21274255636735</v>
      </c>
      <c r="Q178" s="144">
        <f t="shared" si="75"/>
        <v>-0.30766991933208399</v>
      </c>
      <c r="R178" s="145"/>
      <c r="S178" s="144">
        <f t="shared" si="73"/>
        <v>7.1437431136153862E-2</v>
      </c>
      <c r="T178" s="145"/>
    </row>
    <row r="179" spans="1:20" x14ac:dyDescent="0.25">
      <c r="A179" s="54" t="s">
        <v>41</v>
      </c>
      <c r="B179" s="142">
        <f t="shared" si="76"/>
        <v>7.6925566343042071</v>
      </c>
      <c r="C179" s="178">
        <f t="shared" si="76"/>
        <v>8.7731092436974798</v>
      </c>
      <c r="D179" s="144">
        <f t="shared" si="76"/>
        <v>7.2381756756756754</v>
      </c>
      <c r="E179" s="145"/>
      <c r="F179" s="179">
        <f t="shared" si="69"/>
        <v>6.3488372093023253</v>
      </c>
      <c r="G179" s="144">
        <f t="shared" si="74"/>
        <v>-0.88933846637335012</v>
      </c>
      <c r="H179" s="145"/>
      <c r="I179" s="144">
        <f t="shared" si="70"/>
        <v>-1.5349335680218044</v>
      </c>
      <c r="J179" s="145"/>
      <c r="K179" s="126"/>
      <c r="L179" s="180">
        <f t="shared" si="77"/>
        <v>7.0972191157831954</v>
      </c>
      <c r="M179" s="178">
        <f t="shared" si="77"/>
        <v>7.1315382917678214</v>
      </c>
      <c r="N179" s="144">
        <f t="shared" si="77"/>
        <v>6.8316763325048333</v>
      </c>
      <c r="O179" s="145"/>
      <c r="P179" s="181">
        <f t="shared" si="72"/>
        <v>6.40658832238364</v>
      </c>
      <c r="Q179" s="144">
        <f t="shared" si="75"/>
        <v>-0.42508801012119335</v>
      </c>
      <c r="R179" s="145"/>
      <c r="S179" s="144">
        <f t="shared" si="73"/>
        <v>-0.29986195926298809</v>
      </c>
      <c r="T179" s="145"/>
    </row>
    <row r="180" spans="1:20" x14ac:dyDescent="0.25">
      <c r="A180" s="54" t="s">
        <v>42</v>
      </c>
      <c r="B180" s="142">
        <f t="shared" si="76"/>
        <v>6.8047834518422752</v>
      </c>
      <c r="C180" s="178">
        <f t="shared" si="76"/>
        <v>6.4982618771726539</v>
      </c>
      <c r="D180" s="144">
        <f t="shared" si="76"/>
        <v>6.5368731563421827</v>
      </c>
      <c r="E180" s="145"/>
      <c r="F180" s="179">
        <f t="shared" si="69"/>
        <v>6.5857198901530012</v>
      </c>
      <c r="G180" s="144">
        <f t="shared" si="74"/>
        <v>4.8846733810818499E-2</v>
      </c>
      <c r="H180" s="145"/>
      <c r="I180" s="144">
        <f t="shared" si="70"/>
        <v>3.8611279169528778E-2</v>
      </c>
      <c r="J180" s="145"/>
      <c r="K180" s="126"/>
      <c r="L180" s="180">
        <f t="shared" si="77"/>
        <v>6.0651216827687415</v>
      </c>
      <c r="M180" s="178">
        <f t="shared" si="77"/>
        <v>6.0550321302604244</v>
      </c>
      <c r="N180" s="144">
        <f t="shared" si="77"/>
        <v>5.8428530365868685</v>
      </c>
      <c r="O180" s="145"/>
      <c r="P180" s="181">
        <f t="shared" si="72"/>
        <v>5.784891165172855</v>
      </c>
      <c r="Q180" s="144">
        <f t="shared" si="75"/>
        <v>-5.7961871414013544E-2</v>
      </c>
      <c r="R180" s="145"/>
      <c r="S180" s="144">
        <f t="shared" si="73"/>
        <v>-0.21217909367355592</v>
      </c>
      <c r="T180" s="145"/>
    </row>
    <row r="181" spans="1:20" x14ac:dyDescent="0.25">
      <c r="A181" s="54" t="s">
        <v>43</v>
      </c>
      <c r="B181" s="142">
        <f t="shared" si="76"/>
        <v>8.3234122593494142</v>
      </c>
      <c r="C181" s="178">
        <f t="shared" si="76"/>
        <v>7.8344716372604815</v>
      </c>
      <c r="D181" s="144">
        <f t="shared" si="76"/>
        <v>7.6778228812857261</v>
      </c>
      <c r="E181" s="145"/>
      <c r="F181" s="179">
        <f t="shared" si="69"/>
        <v>7.5151420543240715</v>
      </c>
      <c r="G181" s="144">
        <f t="shared" si="74"/>
        <v>-0.16268082696165465</v>
      </c>
      <c r="H181" s="145"/>
      <c r="I181" s="144">
        <f t="shared" si="70"/>
        <v>-0.15664875597475536</v>
      </c>
      <c r="J181" s="145"/>
      <c r="K181" s="126"/>
      <c r="L181" s="180">
        <f t="shared" si="77"/>
        <v>7.0098592897482535</v>
      </c>
      <c r="M181" s="178">
        <f t="shared" si="77"/>
        <v>6.9546517905344611</v>
      </c>
      <c r="N181" s="144">
        <f t="shared" si="77"/>
        <v>6.7876272781723284</v>
      </c>
      <c r="O181" s="145"/>
      <c r="P181" s="181">
        <f t="shared" si="72"/>
        <v>6.6786144973911385</v>
      </c>
      <c r="Q181" s="144">
        <f t="shared" si="75"/>
        <v>-0.10901278078118981</v>
      </c>
      <c r="R181" s="145"/>
      <c r="S181" s="144">
        <f t="shared" si="73"/>
        <v>-0.16702451236213278</v>
      </c>
      <c r="T181" s="145"/>
    </row>
    <row r="182" spans="1:20" x14ac:dyDescent="0.25">
      <c r="A182" s="54" t="s">
        <v>44</v>
      </c>
      <c r="B182" s="142">
        <f t="shared" si="76"/>
        <v>7.4377925597437793</v>
      </c>
      <c r="C182" s="178">
        <f t="shared" si="76"/>
        <v>7.47234749584619</v>
      </c>
      <c r="D182" s="144">
        <f t="shared" si="76"/>
        <v>7.1395412342981981</v>
      </c>
      <c r="E182" s="145"/>
      <c r="F182" s="179">
        <f t="shared" si="69"/>
        <v>7.4417808219178081</v>
      </c>
      <c r="G182" s="144">
        <f t="shared" si="74"/>
        <v>0.30223958761961001</v>
      </c>
      <c r="H182" s="145"/>
      <c r="I182" s="144">
        <f t="shared" si="70"/>
        <v>-0.33280626154799187</v>
      </c>
      <c r="J182" s="145"/>
      <c r="K182" s="126"/>
      <c r="L182" s="180">
        <f t="shared" si="77"/>
        <v>7.0511373353856674</v>
      </c>
      <c r="M182" s="178">
        <f t="shared" si="77"/>
        <v>7.1488219612364006</v>
      </c>
      <c r="N182" s="144">
        <f t="shared" si="77"/>
        <v>7.0797348946897616</v>
      </c>
      <c r="O182" s="145"/>
      <c r="P182" s="181">
        <f t="shared" si="72"/>
        <v>6.9311972642456228</v>
      </c>
      <c r="Q182" s="144">
        <f t="shared" si="75"/>
        <v>-0.14853763044413881</v>
      </c>
      <c r="R182" s="145"/>
      <c r="S182" s="144">
        <f t="shared" si="73"/>
        <v>-6.9087066546638987E-2</v>
      </c>
      <c r="T182" s="145"/>
    </row>
    <row r="183" spans="1:20" x14ac:dyDescent="0.25">
      <c r="A183" s="55" t="s">
        <v>45</v>
      </c>
      <c r="B183" s="142">
        <f t="shared" si="76"/>
        <v>7.0254668930390496</v>
      </c>
      <c r="C183" s="178">
        <f t="shared" si="76"/>
        <v>8.6420361247947461</v>
      </c>
      <c r="D183" s="144">
        <f t="shared" si="76"/>
        <v>7.1169590643274852</v>
      </c>
      <c r="E183" s="145"/>
      <c r="F183" s="179">
        <f t="shared" si="69"/>
        <v>5.8821656050955413</v>
      </c>
      <c r="G183" s="144">
        <f t="shared" si="74"/>
        <v>-1.2347934592319438</v>
      </c>
      <c r="H183" s="145"/>
      <c r="I183" s="144">
        <f t="shared" si="70"/>
        <v>-1.525077060467261</v>
      </c>
      <c r="J183" s="145"/>
      <c r="K183" s="126"/>
      <c r="L183" s="180">
        <f t="shared" si="77"/>
        <v>6.4268563806136063</v>
      </c>
      <c r="M183" s="178">
        <f t="shared" si="77"/>
        <v>6.839050131926121</v>
      </c>
      <c r="N183" s="144">
        <f t="shared" si="77"/>
        <v>6.1623194654020264</v>
      </c>
      <c r="O183" s="145"/>
      <c r="P183" s="181">
        <f t="shared" si="72"/>
        <v>5.7009762308998306</v>
      </c>
      <c r="Q183" s="144">
        <f t="shared" si="75"/>
        <v>-0.46134323450219572</v>
      </c>
      <c r="R183" s="145"/>
      <c r="S183" s="144">
        <f t="shared" si="73"/>
        <v>-0.67673066652409464</v>
      </c>
      <c r="T183" s="145"/>
    </row>
    <row r="184" spans="1:20" x14ac:dyDescent="0.25">
      <c r="A184" s="53" t="s">
        <v>46</v>
      </c>
      <c r="B184" s="142">
        <f t="shared" si="76"/>
        <v>6.1939723969580323</v>
      </c>
      <c r="C184" s="178">
        <f t="shared" si="76"/>
        <v>6.4338016820264894</v>
      </c>
      <c r="D184" s="144">
        <f t="shared" si="76"/>
        <v>6.2358937885253676</v>
      </c>
      <c r="E184" s="145"/>
      <c r="F184" s="179">
        <f t="shared" si="69"/>
        <v>6.2913548872888132</v>
      </c>
      <c r="G184" s="144">
        <f t="shared" si="74"/>
        <v>5.5461098763445627E-2</v>
      </c>
      <c r="H184" s="145"/>
      <c r="I184" s="144">
        <f t="shared" si="70"/>
        <v>-0.19790789350112181</v>
      </c>
      <c r="J184" s="145"/>
      <c r="K184" s="126"/>
      <c r="L184" s="180">
        <f t="shared" si="77"/>
        <v>5.7844111519271886</v>
      </c>
      <c r="M184" s="178">
        <f t="shared" si="77"/>
        <v>5.9514492383191904</v>
      </c>
      <c r="N184" s="144">
        <f t="shared" si="77"/>
        <v>5.9762307675968085</v>
      </c>
      <c r="O184" s="145"/>
      <c r="P184" s="181">
        <f t="shared" si="72"/>
        <v>5.6871750151307099</v>
      </c>
      <c r="Q184" s="144">
        <f t="shared" si="75"/>
        <v>-0.2890557524660986</v>
      </c>
      <c r="R184" s="145"/>
      <c r="S184" s="144">
        <f t="shared" si="73"/>
        <v>2.478152927761812E-2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150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julio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2022</v>
      </c>
      <c r="C187" s="105">
        <f>C$6</f>
        <v>2023</v>
      </c>
      <c r="D187" s="11">
        <f>D$6</f>
        <v>2024</v>
      </c>
      <c r="E187" s="13"/>
      <c r="F187" s="106">
        <f>E$6</f>
        <v>2025</v>
      </c>
      <c r="G187" s="107" t="str">
        <f>CONCATENATE("dif ",RIGHT(F187,2),"-",RIGHT(D187,2))</f>
        <v>dif 25-24</v>
      </c>
      <c r="H187" s="108"/>
      <c r="I187" s="107" t="str">
        <f>CONCATENATE("dif ",RIGHT(D187,2),"-",RIGHT(C187,2))</f>
        <v>dif 24-23</v>
      </c>
      <c r="J187" s="108"/>
      <c r="K187" s="109"/>
      <c r="L187" s="104">
        <f>L$6</f>
        <v>2022</v>
      </c>
      <c r="M187" s="105">
        <f>M$6</f>
        <v>2023</v>
      </c>
      <c r="N187" s="11">
        <f>N$6</f>
        <v>2024</v>
      </c>
      <c r="O187" s="13"/>
      <c r="P187" s="106">
        <f>O$6</f>
        <v>2025</v>
      </c>
      <c r="Q187" s="107" t="str">
        <f>CONCATENATE("dif ",RIGHT(P187,2),"-",RIGHT(N187,2))</f>
        <v>dif 25-24</v>
      </c>
      <c r="R187" s="108"/>
      <c r="S187" s="107" t="str">
        <f>CONCATENATE("dif ",RIGHT(N187,2),"-",RIGHT(M187,2))</f>
        <v>dif 24-23</v>
      </c>
      <c r="T187" s="108"/>
    </row>
    <row r="188" spans="1:20" x14ac:dyDescent="0.25">
      <c r="A188" s="110" t="s">
        <v>48</v>
      </c>
      <c r="B188" s="111">
        <f t="shared" ref="B188:D198" si="78">B123/B58</f>
        <v>6.5127608323799944</v>
      </c>
      <c r="C188" s="182">
        <f t="shared" si="78"/>
        <v>6.7732592468560249</v>
      </c>
      <c r="D188" s="152">
        <f>D123/D58</f>
        <v>6.644784296107721</v>
      </c>
      <c r="E188" s="153"/>
      <c r="F188" s="156">
        <f t="shared" ref="F188:F198" si="79">E123/E58</f>
        <v>6.5437946693315219</v>
      </c>
      <c r="G188" s="113">
        <f>F188-D188</f>
        <v>-0.10098962677619916</v>
      </c>
      <c r="H188" s="114"/>
      <c r="I188" s="113">
        <f t="shared" ref="I188:I198" si="80">D188-C188</f>
        <v>-0.12847495074830384</v>
      </c>
      <c r="J188" s="114"/>
      <c r="K188" s="115"/>
      <c r="L188" s="111">
        <f t="shared" ref="L188:N198" si="81">L123/L58</f>
        <v>6.5158814932048754</v>
      </c>
      <c r="M188" s="151">
        <f t="shared" si="81"/>
        <v>6.5610869242483583</v>
      </c>
      <c r="N188" s="152">
        <f>N123/N58</f>
        <v>6.553053182824625</v>
      </c>
      <c r="O188" s="153"/>
      <c r="P188" s="156">
        <f t="shared" ref="P188:P198" si="82">O123/O58</f>
        <v>6.3959241895192269</v>
      </c>
      <c r="Q188" s="119">
        <f>P188-N188</f>
        <v>-0.15712899330539809</v>
      </c>
      <c r="R188" s="120"/>
      <c r="S188" s="119">
        <f t="shared" ref="S188:S198" si="83">N188-M188</f>
        <v>-8.0337414237332538E-3</v>
      </c>
      <c r="T188" s="120"/>
    </row>
    <row r="189" spans="1:20" x14ac:dyDescent="0.25">
      <c r="A189" s="183" t="s">
        <v>49</v>
      </c>
      <c r="B189" s="184">
        <f t="shared" si="78"/>
        <v>7.1580594869057226</v>
      </c>
      <c r="C189" s="185">
        <f t="shared" si="78"/>
        <v>7.3515560678412646</v>
      </c>
      <c r="D189" s="186">
        <f>D124/D59</f>
        <v>7.3441230252705418</v>
      </c>
      <c r="E189" s="187"/>
      <c r="F189" s="188">
        <f t="shared" si="79"/>
        <v>7.4602077017351478</v>
      </c>
      <c r="G189" s="140">
        <f t="shared" ref="G189:G198" si="84">F189-D189</f>
        <v>0.11608467646460596</v>
      </c>
      <c r="H189" s="141"/>
      <c r="I189" s="140">
        <f t="shared" si="80"/>
        <v>-7.4330425707227477E-3</v>
      </c>
      <c r="J189" s="141"/>
      <c r="K189" s="126"/>
      <c r="L189" s="184">
        <f t="shared" si="81"/>
        <v>7.1280102874670339</v>
      </c>
      <c r="M189" s="185">
        <f t="shared" si="81"/>
        <v>7.1320387846105984</v>
      </c>
      <c r="N189" s="186">
        <f t="shared" si="81"/>
        <v>7.0581214378100263</v>
      </c>
      <c r="O189" s="187"/>
      <c r="P189" s="188">
        <f t="shared" si="82"/>
        <v>7.0216114398146203</v>
      </c>
      <c r="Q189" s="140">
        <f t="shared" ref="Q189:Q198" si="85">P189-N189</f>
        <v>-3.6509997995405996E-2</v>
      </c>
      <c r="R189" s="141"/>
      <c r="S189" s="140">
        <f t="shared" si="83"/>
        <v>-7.3917346800572048E-2</v>
      </c>
      <c r="T189" s="141"/>
    </row>
    <row r="190" spans="1:20" x14ac:dyDescent="0.25">
      <c r="A190" s="189" t="s">
        <v>50</v>
      </c>
      <c r="B190" s="142">
        <f t="shared" si="78"/>
        <v>7.167841512711723</v>
      </c>
      <c r="C190" s="178">
        <f t="shared" si="78"/>
        <v>7.7222369937073472</v>
      </c>
      <c r="D190" s="144">
        <f t="shared" si="78"/>
        <v>7.3925116386568499</v>
      </c>
      <c r="E190" s="145"/>
      <c r="F190" s="179">
        <f t="shared" si="79"/>
        <v>7.2999952960361263</v>
      </c>
      <c r="G190" s="144">
        <f t="shared" si="84"/>
        <v>-9.2516342620723613E-2</v>
      </c>
      <c r="H190" s="145"/>
      <c r="I190" s="144">
        <f t="shared" si="80"/>
        <v>-0.32972535505049727</v>
      </c>
      <c r="J190" s="145"/>
      <c r="K190" s="126"/>
      <c r="L190" s="142">
        <f t="shared" si="81"/>
        <v>6.9899155806948388</v>
      </c>
      <c r="M190" s="178">
        <f t="shared" si="81"/>
        <v>7.2586322645957937</v>
      </c>
      <c r="N190" s="144">
        <f t="shared" si="81"/>
        <v>7.2210512960306312</v>
      </c>
      <c r="O190" s="145"/>
      <c r="P190" s="179">
        <f t="shared" si="82"/>
        <v>6.9832191464877225</v>
      </c>
      <c r="Q190" s="144">
        <f t="shared" si="85"/>
        <v>-0.23783214954290877</v>
      </c>
      <c r="R190" s="145"/>
      <c r="S190" s="144">
        <f t="shared" si="83"/>
        <v>-3.7580968565162465E-2</v>
      </c>
      <c r="T190" s="145"/>
    </row>
    <row r="191" spans="1:20" x14ac:dyDescent="0.25">
      <c r="A191" s="189" t="s">
        <v>51</v>
      </c>
      <c r="B191" s="142">
        <f t="shared" si="78"/>
        <v>4.897950469684031</v>
      </c>
      <c r="C191" s="178">
        <f t="shared" si="78"/>
        <v>3.7549999999999999</v>
      </c>
      <c r="D191" s="144">
        <f t="shared" si="78"/>
        <v>4.9892344497607652</v>
      </c>
      <c r="E191" s="145"/>
      <c r="F191" s="179">
        <f t="shared" si="79"/>
        <v>4.8986964618249536</v>
      </c>
      <c r="G191" s="144">
        <f t="shared" si="84"/>
        <v>-9.0537987935811692E-2</v>
      </c>
      <c r="H191" s="145"/>
      <c r="I191" s="144">
        <f t="shared" si="80"/>
        <v>1.2342344497607654</v>
      </c>
      <c r="J191" s="145"/>
      <c r="K191" s="126"/>
      <c r="L191" s="142">
        <f t="shared" si="81"/>
        <v>4.730237411948865</v>
      </c>
      <c r="M191" s="178">
        <f t="shared" si="81"/>
        <v>3.2380149441248429</v>
      </c>
      <c r="N191" s="144">
        <f t="shared" si="81"/>
        <v>4.1941023349780489</v>
      </c>
      <c r="O191" s="145"/>
      <c r="P191" s="179">
        <f t="shared" si="82"/>
        <v>4.5504290968532901</v>
      </c>
      <c r="Q191" s="144">
        <f t="shared" si="85"/>
        <v>0.35632676187524126</v>
      </c>
      <c r="R191" s="145"/>
      <c r="S191" s="144">
        <f t="shared" si="83"/>
        <v>0.95608739085320593</v>
      </c>
      <c r="T191" s="145"/>
    </row>
    <row r="192" spans="1:20" x14ac:dyDescent="0.25">
      <c r="A192" s="189" t="s">
        <v>52</v>
      </c>
      <c r="B192" s="142">
        <f t="shared" si="78"/>
        <v>5.6479330349294781</v>
      </c>
      <c r="C192" s="178">
        <f t="shared" si="78"/>
        <v>6.1112336431001788</v>
      </c>
      <c r="D192" s="144">
        <f t="shared" si="78"/>
        <v>5.9086820362473347</v>
      </c>
      <c r="E192" s="145"/>
      <c r="F192" s="179">
        <f t="shared" si="79"/>
        <v>5.6655729619026172</v>
      </c>
      <c r="G192" s="144">
        <f t="shared" si="84"/>
        <v>-0.24310907434471751</v>
      </c>
      <c r="H192" s="145"/>
      <c r="I192" s="144">
        <f t="shared" si="80"/>
        <v>-0.20255160685284412</v>
      </c>
      <c r="J192" s="145"/>
      <c r="K192" s="126"/>
      <c r="L192" s="142">
        <f t="shared" si="81"/>
        <v>5.996162223835702</v>
      </c>
      <c r="M192" s="178">
        <f t="shared" si="81"/>
        <v>6.3434305329432998</v>
      </c>
      <c r="N192" s="144">
        <f t="shared" si="81"/>
        <v>6.2284768401251052</v>
      </c>
      <c r="O192" s="145"/>
      <c r="P192" s="179">
        <f t="shared" si="82"/>
        <v>6.0640228295287217</v>
      </c>
      <c r="Q192" s="144">
        <f t="shared" si="85"/>
        <v>-0.16445401059638343</v>
      </c>
      <c r="R192" s="145"/>
      <c r="S192" s="144">
        <f t="shared" si="83"/>
        <v>-0.11495369281819467</v>
      </c>
      <c r="T192" s="145"/>
    </row>
    <row r="193" spans="1:20" x14ac:dyDescent="0.25">
      <c r="A193" s="189" t="s">
        <v>53</v>
      </c>
      <c r="B193" s="142">
        <f t="shared" si="78"/>
        <v>6.4427972929423136</v>
      </c>
      <c r="C193" s="178">
        <f t="shared" si="78"/>
        <v>5.7923947029611922</v>
      </c>
      <c r="D193" s="144">
        <f t="shared" si="78"/>
        <v>6.7274272669872266</v>
      </c>
      <c r="E193" s="145"/>
      <c r="F193" s="179">
        <f t="shared" si="79"/>
        <v>5.9447322297955205</v>
      </c>
      <c r="G193" s="144">
        <f t="shared" si="84"/>
        <v>-0.78269503719170608</v>
      </c>
      <c r="H193" s="145"/>
      <c r="I193" s="144">
        <f t="shared" si="80"/>
        <v>0.93503256402603441</v>
      </c>
      <c r="J193" s="145"/>
      <c r="K193" s="126"/>
      <c r="L193" s="142">
        <f t="shared" si="81"/>
        <v>6.658822435986802</v>
      </c>
      <c r="M193" s="178">
        <f t="shared" si="81"/>
        <v>5.4087634003124494</v>
      </c>
      <c r="N193" s="144">
        <f t="shared" si="81"/>
        <v>6.0865732906059842</v>
      </c>
      <c r="O193" s="145"/>
      <c r="P193" s="179">
        <f t="shared" si="82"/>
        <v>5.5889194305422292</v>
      </c>
      <c r="Q193" s="144">
        <f t="shared" si="85"/>
        <v>-0.497653860063755</v>
      </c>
      <c r="R193" s="145"/>
      <c r="S193" s="144">
        <f t="shared" si="83"/>
        <v>0.67780989029353478</v>
      </c>
      <c r="T193" s="145"/>
    </row>
    <row r="194" spans="1:20" x14ac:dyDescent="0.25">
      <c r="A194" s="189" t="s">
        <v>54</v>
      </c>
      <c r="B194" s="142">
        <f t="shared" si="78"/>
        <v>2.3937399767737655</v>
      </c>
      <c r="C194" s="178">
        <f t="shared" si="78"/>
        <v>2.4037477691850091</v>
      </c>
      <c r="D194" s="144">
        <f t="shared" si="78"/>
        <v>2.0914386094674557</v>
      </c>
      <c r="E194" s="145"/>
      <c r="F194" s="179">
        <f t="shared" si="79"/>
        <v>2.0875884890880911</v>
      </c>
      <c r="G194" s="144">
        <f t="shared" si="84"/>
        <v>-3.8501203793646077E-3</v>
      </c>
      <c r="H194" s="145"/>
      <c r="I194" s="144">
        <f t="shared" si="80"/>
        <v>-0.31230915971755335</v>
      </c>
      <c r="J194" s="145"/>
      <c r="K194" s="126"/>
      <c r="L194" s="142">
        <f t="shared" si="81"/>
        <v>2.4589401162411022</v>
      </c>
      <c r="M194" s="178">
        <f t="shared" si="81"/>
        <v>2.3328637384402939</v>
      </c>
      <c r="N194" s="144">
        <f t="shared" si="81"/>
        <v>2.3599787815726119</v>
      </c>
      <c r="O194" s="145"/>
      <c r="P194" s="179">
        <f t="shared" si="82"/>
        <v>2.1350753793262629</v>
      </c>
      <c r="Q194" s="144">
        <f>P194-N194</f>
        <v>-0.22490340224634897</v>
      </c>
      <c r="R194" s="145"/>
      <c r="S194" s="144">
        <f t="shared" si="83"/>
        <v>2.711504313231794E-2</v>
      </c>
      <c r="T194" s="145"/>
    </row>
    <row r="195" spans="1:20" x14ac:dyDescent="0.25">
      <c r="A195" s="189" t="s">
        <v>55</v>
      </c>
      <c r="B195" s="142">
        <f t="shared" si="78"/>
        <v>2.5052631578947366</v>
      </c>
      <c r="C195" s="178">
        <f t="shared" si="78"/>
        <v>2.2105990783410139</v>
      </c>
      <c r="D195" s="144">
        <f t="shared" si="78"/>
        <v>2.2077073807968648</v>
      </c>
      <c r="E195" s="145"/>
      <c r="F195" s="179">
        <f t="shared" si="79"/>
        <v>2.7481440747869121</v>
      </c>
      <c r="G195" s="144">
        <f t="shared" si="84"/>
        <v>0.54043669399004735</v>
      </c>
      <c r="H195" s="145"/>
      <c r="I195" s="144">
        <f t="shared" si="80"/>
        <v>-2.8916975441490855E-3</v>
      </c>
      <c r="J195" s="145"/>
      <c r="K195" s="126"/>
      <c r="L195" s="142">
        <f t="shared" si="81"/>
        <v>2.7554066192219997</v>
      </c>
      <c r="M195" s="178">
        <f t="shared" si="81"/>
        <v>2.5603175056391514</v>
      </c>
      <c r="N195" s="144">
        <f t="shared" si="81"/>
        <v>2.6994761918854131</v>
      </c>
      <c r="O195" s="145"/>
      <c r="P195" s="179">
        <f t="shared" si="82"/>
        <v>2.7736061926102353</v>
      </c>
      <c r="Q195" s="144">
        <f t="shared" si="85"/>
        <v>7.4130000724822231E-2</v>
      </c>
      <c r="R195" s="145"/>
      <c r="S195" s="144">
        <f t="shared" si="83"/>
        <v>0.13915868624626171</v>
      </c>
      <c r="T195" s="145"/>
    </row>
    <row r="196" spans="1:20" x14ac:dyDescent="0.25">
      <c r="A196" s="189" t="s">
        <v>56</v>
      </c>
      <c r="B196" s="142">
        <f t="shared" si="78"/>
        <v>6.9023408766388297</v>
      </c>
      <c r="C196" s="178">
        <f t="shared" si="78"/>
        <v>6.8557834898665346</v>
      </c>
      <c r="D196" s="144">
        <f t="shared" si="78"/>
        <v>6.9805567830313739</v>
      </c>
      <c r="E196" s="145"/>
      <c r="F196" s="179">
        <f t="shared" si="79"/>
        <v>6.848784844988649</v>
      </c>
      <c r="G196" s="144">
        <f t="shared" si="84"/>
        <v>-0.13177193804272491</v>
      </c>
      <c r="H196" s="145"/>
      <c r="I196" s="144">
        <f t="shared" si="80"/>
        <v>0.12477329316483932</v>
      </c>
      <c r="J196" s="145"/>
      <c r="K196" s="126"/>
      <c r="L196" s="142">
        <f t="shared" si="81"/>
        <v>6.6962722385108178</v>
      </c>
      <c r="M196" s="178">
        <f t="shared" si="81"/>
        <v>6.7270628088583262</v>
      </c>
      <c r="N196" s="144">
        <f t="shared" si="81"/>
        <v>6.9479903176642859</v>
      </c>
      <c r="O196" s="145"/>
      <c r="P196" s="179">
        <f t="shared" si="82"/>
        <v>7.0458958842230599</v>
      </c>
      <c r="Q196" s="144">
        <f t="shared" si="85"/>
        <v>9.7905566558774026E-2</v>
      </c>
      <c r="R196" s="145"/>
      <c r="S196" s="144">
        <f t="shared" si="83"/>
        <v>0.22092750880595968</v>
      </c>
      <c r="T196" s="145"/>
    </row>
    <row r="197" spans="1:20" x14ac:dyDescent="0.25">
      <c r="A197" s="190" t="s">
        <v>57</v>
      </c>
      <c r="B197" s="142">
        <f t="shared" si="78"/>
        <v>5.606170672978819</v>
      </c>
      <c r="C197" s="143">
        <f t="shared" si="78"/>
        <v>5.7056444673894342</v>
      </c>
      <c r="D197" s="144">
        <f t="shared" si="78"/>
        <v>5.9049370994540711</v>
      </c>
      <c r="E197" s="145"/>
      <c r="F197" s="191">
        <f t="shared" si="79"/>
        <v>6.1261570106273568</v>
      </c>
      <c r="G197" s="144">
        <f t="shared" si="84"/>
        <v>0.22121991117328577</v>
      </c>
      <c r="H197" s="145"/>
      <c r="I197" s="144">
        <f t="shared" si="80"/>
        <v>0.19929263206463688</v>
      </c>
      <c r="J197" s="145"/>
      <c r="K197" s="126"/>
      <c r="L197" s="142">
        <f t="shared" si="81"/>
        <v>5.7535839075204915</v>
      </c>
      <c r="M197" s="143">
        <f t="shared" si="81"/>
        <v>5.9247770700636941</v>
      </c>
      <c r="N197" s="144">
        <f t="shared" si="81"/>
        <v>5.9056519105207652</v>
      </c>
      <c r="O197" s="145"/>
      <c r="P197" s="191">
        <f t="shared" si="82"/>
        <v>5.8019606965396839</v>
      </c>
      <c r="Q197" s="144">
        <f t="shared" si="85"/>
        <v>-0.10369121398108128</v>
      </c>
      <c r="R197" s="145"/>
      <c r="S197" s="144">
        <f t="shared" si="83"/>
        <v>-1.9125159542928927E-2</v>
      </c>
      <c r="T197" s="145"/>
    </row>
    <row r="198" spans="1:20" x14ac:dyDescent="0.25">
      <c r="A198" s="192" t="s">
        <v>58</v>
      </c>
      <c r="B198" s="146">
        <f t="shared" si="78"/>
        <v>5.2815533980582527</v>
      </c>
      <c r="C198" s="193">
        <f t="shared" si="78"/>
        <v>6.055742532604123</v>
      </c>
      <c r="D198" s="194">
        <f t="shared" si="78"/>
        <v>5.3236797274275975</v>
      </c>
      <c r="E198" s="195"/>
      <c r="F198" s="196">
        <f t="shared" si="79"/>
        <v>4.9858628967724723</v>
      </c>
      <c r="G198" s="144">
        <f t="shared" si="84"/>
        <v>-0.33781683065512524</v>
      </c>
      <c r="H198" s="145"/>
      <c r="I198" s="144">
        <f t="shared" si="80"/>
        <v>-0.73206280517652544</v>
      </c>
      <c r="J198" s="145"/>
      <c r="K198" s="126"/>
      <c r="L198" s="146">
        <f t="shared" si="81"/>
        <v>5.507566581068204</v>
      </c>
      <c r="M198" s="193">
        <f t="shared" si="81"/>
        <v>6.8549733025997144</v>
      </c>
      <c r="N198" s="194">
        <f t="shared" si="81"/>
        <v>6.0461500795691023</v>
      </c>
      <c r="O198" s="195"/>
      <c r="P198" s="196">
        <f t="shared" si="82"/>
        <v>5.9810005795954142</v>
      </c>
      <c r="Q198" s="144">
        <f t="shared" si="85"/>
        <v>-6.514949997368813E-2</v>
      </c>
      <c r="R198" s="145"/>
      <c r="S198" s="144">
        <f t="shared" si="83"/>
        <v>-0.80882322303061205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150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julio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2022</v>
      </c>
      <c r="C201" s="16">
        <f>C$6</f>
        <v>2023</v>
      </c>
      <c r="D201" s="16">
        <f>D$6</f>
        <v>2024</v>
      </c>
      <c r="E201" s="16">
        <f>E$6</f>
        <v>2025</v>
      </c>
      <c r="F201" s="16" t="str">
        <f>CONCATENATE("var ",RIGHT(E201,2),"/",RIGHT(D201,2))</f>
        <v>var 25/24</v>
      </c>
      <c r="G201" s="16" t="str">
        <f>CONCATENATE("var ",RIGHT(D201,2),"/",RIGHT(C201,2))</f>
        <v>var 24/23</v>
      </c>
      <c r="H201" s="16" t="str">
        <f>CONCATENATE("dif ",RIGHT(E201,2),"-",RIGHT(D201,2))</f>
        <v>dif 25-24</v>
      </c>
      <c r="I201" s="107" t="str">
        <f>CONCATENATE("dif ",RIGHT(D201,2),"-",RIGHT(C201,2))</f>
        <v>dif 24-23</v>
      </c>
      <c r="J201" s="108"/>
      <c r="K201" s="199"/>
      <c r="L201" s="16">
        <f>L$6</f>
        <v>2022</v>
      </c>
      <c r="M201" s="16">
        <f>M$6</f>
        <v>2023</v>
      </c>
      <c r="N201" s="16">
        <f>N$6</f>
        <v>2024</v>
      </c>
      <c r="O201" s="16">
        <f>O$6</f>
        <v>2025</v>
      </c>
      <c r="P201" s="16" t="str">
        <f>CONCATENATE("var ",RIGHT(O201,2),"/",RIGHT(N201,2))</f>
        <v>var 25/24</v>
      </c>
      <c r="Q201" s="16" t="str">
        <f>CONCATENATE("var ",RIGHT(N201,2),"/",RIGHT(M201,2))</f>
        <v>var 24/23</v>
      </c>
      <c r="R201" s="16" t="str">
        <f>CONCATENATE("dif ",RIGHT(O201,2),"-",RIGHT(N201,2))</f>
        <v>dif 25-24</v>
      </c>
      <c r="S201" s="107" t="str">
        <f>CONCATENATE("dif ",RIGHT(N201,2),"-",RIGHT(M201,2))</f>
        <v>dif 24-23</v>
      </c>
      <c r="T201" s="108"/>
    </row>
    <row r="202" spans="1:20" x14ac:dyDescent="0.25">
      <c r="A202" s="200" t="s">
        <v>4</v>
      </c>
      <c r="B202" s="201">
        <v>0.76800000000000002</v>
      </c>
      <c r="C202" s="201">
        <v>0.80040000000000011</v>
      </c>
      <c r="D202" s="201">
        <v>0.80810000000000004</v>
      </c>
      <c r="E202" s="201">
        <v>0.82609999999999995</v>
      </c>
      <c r="F202" s="201">
        <f>E202/D202-1</f>
        <v>2.2274470981314076E-2</v>
      </c>
      <c r="G202" s="201">
        <f>D202/C202-1</f>
        <v>9.6201899050474271E-3</v>
      </c>
      <c r="H202" s="202">
        <f>(E202-D202)*100</f>
        <v>1.7999999999999905</v>
      </c>
      <c r="I202" s="203">
        <f>(D202-C202)*100</f>
        <v>0.76999999999999291</v>
      </c>
      <c r="J202" s="204"/>
      <c r="K202" s="205"/>
      <c r="L202" s="201">
        <v>0.66625956780707296</v>
      </c>
      <c r="M202" s="201">
        <v>0.73649695669425463</v>
      </c>
      <c r="N202" s="201">
        <v>0.76712282731489323</v>
      </c>
      <c r="O202" s="201">
        <v>0.76028557161867749</v>
      </c>
      <c r="P202" s="201">
        <f>O202/N202-1</f>
        <v>-8.9128565240950142E-3</v>
      </c>
      <c r="Q202" s="201">
        <f t="shared" ref="Q202:Q213" si="86">N202/M202-1</f>
        <v>4.1583159770410827E-2</v>
      </c>
      <c r="R202" s="202">
        <f>(O202-N202)*100</f>
        <v>-0.68372556962157383</v>
      </c>
      <c r="S202" s="203">
        <f t="shared" ref="S202:S213" si="87">(O202-L202)*100</f>
        <v>9.4026003811604539</v>
      </c>
      <c r="T202" s="204"/>
    </row>
    <row r="203" spans="1:20" x14ac:dyDescent="0.25">
      <c r="A203" s="206" t="s">
        <v>5</v>
      </c>
      <c r="B203" s="201">
        <v>0.8123999999999999</v>
      </c>
      <c r="C203" s="201">
        <v>0.85450000000000004</v>
      </c>
      <c r="D203" s="201">
        <v>0.84060000000000001</v>
      </c>
      <c r="E203" s="201">
        <v>0.85880000000000001</v>
      </c>
      <c r="F203" s="207">
        <f t="shared" ref="F203:F213" si="88">E203/D203-1</f>
        <v>2.165120152272193E-2</v>
      </c>
      <c r="G203" s="207">
        <f t="shared" ref="G203:G213" si="89">D203/C203-1</f>
        <v>-1.6266822703335349E-2</v>
      </c>
      <c r="H203" s="208">
        <f t="shared" ref="H203:H213" si="90">(E203-D203)*100</f>
        <v>1.8199999999999994</v>
      </c>
      <c r="I203" s="209">
        <f t="shared" ref="I203:I213" si="91">(D203-C203)*100</f>
        <v>-1.3900000000000023</v>
      </c>
      <c r="J203" s="210"/>
      <c r="K203" s="205"/>
      <c r="L203" s="207">
        <v>0.7044681536037829</v>
      </c>
      <c r="M203" s="207">
        <v>0.79066401581417278</v>
      </c>
      <c r="N203" s="207">
        <v>0.80408053652566824</v>
      </c>
      <c r="O203" s="207">
        <v>0.79153230954000131</v>
      </c>
      <c r="P203" s="207">
        <f t="shared" ref="P203:P213" si="92">O203/N203-1</f>
        <v>-1.5605684276212228E-2</v>
      </c>
      <c r="Q203" s="207">
        <f t="shared" si="86"/>
        <v>1.6968674991083343E-2</v>
      </c>
      <c r="R203" s="208">
        <f>(O203-N203)*100</f>
        <v>-1.2548226985666933</v>
      </c>
      <c r="S203" s="209">
        <f t="shared" si="87"/>
        <v>8.7064155936218413</v>
      </c>
      <c r="T203" s="210"/>
    </row>
    <row r="204" spans="1:20" x14ac:dyDescent="0.25">
      <c r="A204" s="211" t="s">
        <v>6</v>
      </c>
      <c r="B204" s="212">
        <v>0.90139999999999998</v>
      </c>
      <c r="C204" s="212">
        <v>0.90650000000000008</v>
      </c>
      <c r="D204" s="212">
        <v>0.75599999999999989</v>
      </c>
      <c r="E204" s="212">
        <v>0.82180000000000009</v>
      </c>
      <c r="F204" s="212">
        <f t="shared" si="88"/>
        <v>8.7037037037037246E-2</v>
      </c>
      <c r="G204" s="212">
        <f t="shared" si="89"/>
        <v>-0.16602316602316625</v>
      </c>
      <c r="H204" s="213">
        <f t="shared" si="90"/>
        <v>6.5800000000000196</v>
      </c>
      <c r="I204" s="214">
        <f t="shared" si="91"/>
        <v>-15.050000000000018</v>
      </c>
      <c r="J204" s="215"/>
      <c r="K204" s="216"/>
      <c r="L204" s="212">
        <v>0.74578585827979693</v>
      </c>
      <c r="M204" s="212">
        <v>0.78261172885636054</v>
      </c>
      <c r="N204" s="212">
        <v>0.78948728751202657</v>
      </c>
      <c r="O204" s="212">
        <v>0.74956163933327691</v>
      </c>
      <c r="P204" s="212">
        <f>O204/N204-1</f>
        <v>-5.0571616301220645E-2</v>
      </c>
      <c r="Q204" s="212">
        <f t="shared" si="86"/>
        <v>8.7854020099000785E-3</v>
      </c>
      <c r="R204" s="213">
        <f t="shared" ref="R204:R213" si="93">(O204-N204)*100</f>
        <v>-3.9925648178749662</v>
      </c>
      <c r="S204" s="214">
        <f t="shared" si="87"/>
        <v>0.37757810534799763</v>
      </c>
      <c r="T204" s="215"/>
    </row>
    <row r="205" spans="1:20" x14ac:dyDescent="0.25">
      <c r="A205" s="37" t="s">
        <v>7</v>
      </c>
      <c r="B205" s="32">
        <v>0.84849999999999992</v>
      </c>
      <c r="C205" s="32">
        <v>0.88300000000000001</v>
      </c>
      <c r="D205" s="32">
        <v>0.90300000000000002</v>
      </c>
      <c r="E205" s="32">
        <v>0.91060000000000008</v>
      </c>
      <c r="F205" s="32">
        <f t="shared" si="88"/>
        <v>8.4163898117386449E-3</v>
      </c>
      <c r="G205" s="32">
        <f t="shared" si="89"/>
        <v>2.2650056625141524E-2</v>
      </c>
      <c r="H205" s="217">
        <f t="shared" si="90"/>
        <v>0.76000000000000512</v>
      </c>
      <c r="I205" s="218">
        <f t="shared" si="91"/>
        <v>2.0000000000000018</v>
      </c>
      <c r="J205" s="219"/>
      <c r="K205" s="216"/>
      <c r="L205" s="32">
        <v>0.73262189709159586</v>
      </c>
      <c r="M205" s="32">
        <v>0.82872654257497957</v>
      </c>
      <c r="N205" s="32">
        <v>0.84615173434829594</v>
      </c>
      <c r="O205" s="32">
        <v>0.83408622687305056</v>
      </c>
      <c r="P205" s="32">
        <f t="shared" si="92"/>
        <v>-1.425927169497343E-2</v>
      </c>
      <c r="Q205" s="32">
        <f t="shared" si="86"/>
        <v>2.1026467571768181E-2</v>
      </c>
      <c r="R205" s="217">
        <f>(O205-N205)*100</f>
        <v>-1.2065507475245374</v>
      </c>
      <c r="S205" s="218">
        <f t="shared" si="87"/>
        <v>10.146432978145469</v>
      </c>
      <c r="T205" s="219"/>
    </row>
    <row r="206" spans="1:20" x14ac:dyDescent="0.25">
      <c r="A206" s="37" t="s">
        <v>8</v>
      </c>
      <c r="B206" s="32">
        <v>0.63270000000000004</v>
      </c>
      <c r="C206" s="32">
        <v>0.72400000000000009</v>
      </c>
      <c r="D206" s="32">
        <v>0.74709999999999999</v>
      </c>
      <c r="E206" s="32">
        <v>0.73780000000000001</v>
      </c>
      <c r="F206" s="32">
        <f>E206/D206-1</f>
        <v>-1.2448132780082943E-2</v>
      </c>
      <c r="G206" s="32">
        <f t="shared" si="89"/>
        <v>3.1906077348066164E-2</v>
      </c>
      <c r="H206" s="217">
        <f t="shared" si="90"/>
        <v>-0.9299999999999975</v>
      </c>
      <c r="I206" s="218">
        <f t="shared" si="91"/>
        <v>2.3099999999999898</v>
      </c>
      <c r="J206" s="219"/>
      <c r="K206" s="216"/>
      <c r="L206" s="32">
        <v>0.58870415423456501</v>
      </c>
      <c r="M206" s="32">
        <v>0.68858980043150675</v>
      </c>
      <c r="N206" s="32">
        <v>0.69184781366123815</v>
      </c>
      <c r="O206" s="32">
        <v>0.71027963231178481</v>
      </c>
      <c r="P206" s="32">
        <f t="shared" si="92"/>
        <v>2.6641435134420632E-2</v>
      </c>
      <c r="Q206" s="32">
        <f t="shared" si="86"/>
        <v>4.7314282431858423E-3</v>
      </c>
      <c r="R206" s="217">
        <f t="shared" si="93"/>
        <v>1.8431818650546661</v>
      </c>
      <c r="S206" s="218">
        <f t="shared" si="87"/>
        <v>12.157547807721979</v>
      </c>
      <c r="T206" s="219"/>
    </row>
    <row r="207" spans="1:20" x14ac:dyDescent="0.25">
      <c r="A207" s="37" t="s">
        <v>9</v>
      </c>
      <c r="B207" s="32">
        <v>0.4788</v>
      </c>
      <c r="C207" s="32">
        <v>0.54200000000000004</v>
      </c>
      <c r="D207" s="32">
        <v>0.53100000000000003</v>
      </c>
      <c r="E207" s="32">
        <v>0.59870000000000001</v>
      </c>
      <c r="F207" s="32">
        <f t="shared" si="88"/>
        <v>0.12749529190207154</v>
      </c>
      <c r="G207" s="32">
        <f t="shared" si="89"/>
        <v>-2.0295202952029578E-2</v>
      </c>
      <c r="H207" s="217">
        <f t="shared" si="90"/>
        <v>6.7699999999999978</v>
      </c>
      <c r="I207" s="218">
        <f t="shared" si="91"/>
        <v>-1.100000000000001</v>
      </c>
      <c r="J207" s="219"/>
      <c r="K207" s="216"/>
      <c r="L207" s="32">
        <v>0.49810851120571298</v>
      </c>
      <c r="M207" s="32">
        <v>0.56325063440174461</v>
      </c>
      <c r="N207" s="32">
        <v>0.58681387755840353</v>
      </c>
      <c r="O207" s="32">
        <v>0.58480715382530934</v>
      </c>
      <c r="P207" s="32">
        <f t="shared" si="92"/>
        <v>-3.4196937220429824E-3</v>
      </c>
      <c r="Q207" s="32">
        <f t="shared" si="86"/>
        <v>4.1834383696143673E-2</v>
      </c>
      <c r="R207" s="217">
        <f t="shared" si="93"/>
        <v>-0.20067237330941845</v>
      </c>
      <c r="S207" s="218">
        <f t="shared" si="87"/>
        <v>8.6698642619596367</v>
      </c>
      <c r="T207" s="219"/>
    </row>
    <row r="208" spans="1:20" x14ac:dyDescent="0.25">
      <c r="A208" s="220" t="s">
        <v>10</v>
      </c>
      <c r="B208" s="221">
        <v>0.6835</v>
      </c>
      <c r="C208" s="221">
        <v>0.65329999999999999</v>
      </c>
      <c r="D208" s="221">
        <v>0.77579999999999993</v>
      </c>
      <c r="E208" s="221">
        <v>0.6470999999999999</v>
      </c>
      <c r="F208" s="221">
        <f t="shared" si="88"/>
        <v>-0.16589327146171695</v>
      </c>
      <c r="G208" s="221">
        <f t="shared" si="89"/>
        <v>0.18750956681463338</v>
      </c>
      <c r="H208" s="222">
        <f t="shared" si="90"/>
        <v>-12.870000000000005</v>
      </c>
      <c r="I208" s="223">
        <f t="shared" si="91"/>
        <v>12.249999999999995</v>
      </c>
      <c r="J208" s="224"/>
      <c r="K208" s="216"/>
      <c r="L208" s="221">
        <v>0.58461873282733479</v>
      </c>
      <c r="M208" s="221">
        <v>0.66022415739396867</v>
      </c>
      <c r="N208" s="221">
        <v>0.63870798428144226</v>
      </c>
      <c r="O208" s="221">
        <v>0.6081627418821417</v>
      </c>
      <c r="P208" s="221">
        <f t="shared" si="92"/>
        <v>-4.7823486085999845E-2</v>
      </c>
      <c r="Q208" s="221">
        <f t="shared" si="86"/>
        <v>-3.2589193945060768E-2</v>
      </c>
      <c r="R208" s="222">
        <f t="shared" si="93"/>
        <v>-3.0545242399300565</v>
      </c>
      <c r="S208" s="223">
        <f t="shared" si="87"/>
        <v>2.3544009054806914</v>
      </c>
      <c r="T208" s="224"/>
    </row>
    <row r="209" spans="1:20" x14ac:dyDescent="0.25">
      <c r="A209" s="206" t="s">
        <v>11</v>
      </c>
      <c r="B209" s="201">
        <v>0.65410000000000001</v>
      </c>
      <c r="C209" s="201">
        <v>0.66830000000000001</v>
      </c>
      <c r="D209" s="201">
        <v>0.72409999999999997</v>
      </c>
      <c r="E209" s="201">
        <v>0.746</v>
      </c>
      <c r="F209" s="207">
        <f t="shared" si="88"/>
        <v>3.0244441375500752E-2</v>
      </c>
      <c r="G209" s="207">
        <f t="shared" si="89"/>
        <v>8.3495436181355576E-2</v>
      </c>
      <c r="H209" s="208">
        <f t="shared" si="90"/>
        <v>2.1900000000000031</v>
      </c>
      <c r="I209" s="209">
        <f t="shared" si="91"/>
        <v>5.5799999999999965</v>
      </c>
      <c r="J209" s="210"/>
      <c r="K209" s="205"/>
      <c r="L209" s="207">
        <v>0.56450372963331696</v>
      </c>
      <c r="M209" s="207">
        <v>0.60403354484733873</v>
      </c>
      <c r="N209" s="207">
        <v>0.67305873508266889</v>
      </c>
      <c r="O209" s="207">
        <v>0.6826685840955472</v>
      </c>
      <c r="P209" s="207">
        <f t="shared" si="92"/>
        <v>1.4277875781075755E-2</v>
      </c>
      <c r="Q209" s="207">
        <f t="shared" si="86"/>
        <v>0.11427376976683523</v>
      </c>
      <c r="R209" s="208">
        <f t="shared" si="93"/>
        <v>0.96098490128783132</v>
      </c>
      <c r="S209" s="209">
        <f t="shared" si="87"/>
        <v>11.816485446223023</v>
      </c>
      <c r="T209" s="210"/>
    </row>
    <row r="210" spans="1:20" x14ac:dyDescent="0.25">
      <c r="A210" s="36" t="s">
        <v>12</v>
      </c>
      <c r="B210" s="212">
        <v>0.73530000000000006</v>
      </c>
      <c r="C210" s="212">
        <v>0.7145999999999999</v>
      </c>
      <c r="D210" s="212">
        <v>0.97599999999999998</v>
      </c>
      <c r="E210" s="212">
        <v>0.93569999999999998</v>
      </c>
      <c r="F210" s="212">
        <f t="shared" si="88"/>
        <v>-4.1290983606557363E-2</v>
      </c>
      <c r="G210" s="212">
        <f t="shared" si="89"/>
        <v>0.36579904841869593</v>
      </c>
      <c r="H210" s="213">
        <f t="shared" si="90"/>
        <v>-4.03</v>
      </c>
      <c r="I210" s="214">
        <f t="shared" si="91"/>
        <v>26.140000000000008</v>
      </c>
      <c r="J210" s="215"/>
      <c r="K210" s="216"/>
      <c r="L210" s="212">
        <v>0.66084905660377358</v>
      </c>
      <c r="M210" s="212">
        <v>0.64959982531349991</v>
      </c>
      <c r="N210" s="212">
        <v>0.88029079267386923</v>
      </c>
      <c r="O210" s="212">
        <v>0.85990716055309335</v>
      </c>
      <c r="P210" s="212">
        <f t="shared" si="92"/>
        <v>-2.3155566649585069E-2</v>
      </c>
      <c r="Q210" s="212">
        <f t="shared" si="86"/>
        <v>0.35512781618904654</v>
      </c>
      <c r="R210" s="213">
        <f t="shared" si="93"/>
        <v>-2.0383632120775874</v>
      </c>
      <c r="S210" s="214">
        <f t="shared" si="87"/>
        <v>19.905810394931976</v>
      </c>
      <c r="T210" s="215"/>
    </row>
    <row r="211" spans="1:20" x14ac:dyDescent="0.25">
      <c r="A211" s="37" t="s">
        <v>8</v>
      </c>
      <c r="B211" s="32">
        <v>0.70860000000000001</v>
      </c>
      <c r="C211" s="32">
        <v>0.70590000000000008</v>
      </c>
      <c r="D211" s="32">
        <v>0.7551000000000001</v>
      </c>
      <c r="E211" s="32">
        <v>0.79500000000000004</v>
      </c>
      <c r="F211" s="32">
        <f t="shared" si="88"/>
        <v>5.2840683353198248E-2</v>
      </c>
      <c r="G211" s="32">
        <f t="shared" si="89"/>
        <v>6.9698257543561404E-2</v>
      </c>
      <c r="H211" s="217">
        <f t="shared" si="90"/>
        <v>3.9899999999999936</v>
      </c>
      <c r="I211" s="218">
        <f t="shared" si="91"/>
        <v>4.9200000000000017</v>
      </c>
      <c r="J211" s="219"/>
      <c r="K211" s="216"/>
      <c r="L211" s="32">
        <v>0.58235166331293975</v>
      </c>
      <c r="M211" s="32">
        <v>0.62095851187824647</v>
      </c>
      <c r="N211" s="32">
        <v>0.68794377850788235</v>
      </c>
      <c r="O211" s="32">
        <v>0.70829035145793784</v>
      </c>
      <c r="P211" s="32">
        <f t="shared" si="92"/>
        <v>2.9575924059065173E-2</v>
      </c>
      <c r="Q211" s="32">
        <f t="shared" si="86"/>
        <v>0.10787398086713074</v>
      </c>
      <c r="R211" s="217">
        <f t="shared" si="93"/>
        <v>2.0346572950055486</v>
      </c>
      <c r="S211" s="218">
        <f t="shared" si="87"/>
        <v>12.593868814499809</v>
      </c>
      <c r="T211" s="219"/>
    </row>
    <row r="212" spans="1:20" x14ac:dyDescent="0.25">
      <c r="A212" s="37" t="s">
        <v>9</v>
      </c>
      <c r="B212" s="32">
        <v>0.54530000000000001</v>
      </c>
      <c r="C212" s="32">
        <v>0.58729999999999993</v>
      </c>
      <c r="D212" s="32">
        <v>0.61750000000000005</v>
      </c>
      <c r="E212" s="32">
        <v>0.60189999999999999</v>
      </c>
      <c r="F212" s="32">
        <f t="shared" si="88"/>
        <v>-2.5263157894736987E-2</v>
      </c>
      <c r="G212" s="32">
        <f t="shared" si="89"/>
        <v>5.1421760599353217E-2</v>
      </c>
      <c r="H212" s="217">
        <f t="shared" si="90"/>
        <v>-1.5600000000000058</v>
      </c>
      <c r="I212" s="218">
        <f t="shared" si="91"/>
        <v>3.0200000000000116</v>
      </c>
      <c r="J212" s="219"/>
      <c r="K212" s="216"/>
      <c r="L212" s="32">
        <v>0.50795391474047946</v>
      </c>
      <c r="M212" s="32">
        <v>0.55206313379362471</v>
      </c>
      <c r="N212" s="32">
        <v>0.59720634281671026</v>
      </c>
      <c r="O212" s="32">
        <v>0.57481524872372747</v>
      </c>
      <c r="P212" s="32">
        <f t="shared" si="92"/>
        <v>-3.749306142224762E-2</v>
      </c>
      <c r="Q212" s="32">
        <f t="shared" si="86"/>
        <v>8.1771823292879464E-2</v>
      </c>
      <c r="R212" s="217">
        <f t="shared" si="93"/>
        <v>-2.2391094092982788</v>
      </c>
      <c r="S212" s="218">
        <f t="shared" si="87"/>
        <v>6.6861333983248006</v>
      </c>
      <c r="T212" s="219"/>
    </row>
    <row r="213" spans="1:20" x14ac:dyDescent="0.25">
      <c r="A213" s="38" t="s">
        <v>10</v>
      </c>
      <c r="B213" s="101">
        <v>0.54490000000000005</v>
      </c>
      <c r="C213" s="101">
        <v>0.62209999999999999</v>
      </c>
      <c r="D213" s="101">
        <v>0.64800000000000002</v>
      </c>
      <c r="E213" s="101">
        <v>0.68559999999999999</v>
      </c>
      <c r="F213" s="101">
        <f t="shared" si="88"/>
        <v>5.8024691358024683E-2</v>
      </c>
      <c r="G213" s="101">
        <f t="shared" si="89"/>
        <v>4.163317794566801E-2</v>
      </c>
      <c r="H213" s="225">
        <f t="shared" si="90"/>
        <v>3.7599999999999967</v>
      </c>
      <c r="I213" s="226">
        <f t="shared" si="91"/>
        <v>2.5900000000000034</v>
      </c>
      <c r="J213" s="227"/>
      <c r="K213" s="216"/>
      <c r="L213" s="101">
        <v>0.53384174355230529</v>
      </c>
      <c r="M213" s="101">
        <v>0.61046494533143469</v>
      </c>
      <c r="N213" s="101">
        <v>0.65312928609500009</v>
      </c>
      <c r="O213" s="101">
        <v>0.68418736330824248</v>
      </c>
      <c r="P213" s="101">
        <f t="shared" si="92"/>
        <v>4.7552724819515779E-2</v>
      </c>
      <c r="Q213" s="101">
        <f t="shared" si="86"/>
        <v>6.9888273011977864E-2</v>
      </c>
      <c r="R213" s="225">
        <f t="shared" si="93"/>
        <v>3.1058077213242385</v>
      </c>
      <c r="S213" s="226">
        <f t="shared" si="87"/>
        <v>15.034561975593718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67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150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julio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2022</v>
      </c>
      <c r="C217" s="16">
        <f>C$6</f>
        <v>2023</v>
      </c>
      <c r="D217" s="16">
        <f>D$6</f>
        <v>2024</v>
      </c>
      <c r="E217" s="16">
        <f>E$6</f>
        <v>2025</v>
      </c>
      <c r="F217" s="16" t="str">
        <f>CONCATENATE("var ",RIGHT(E217,2),"/",RIGHT(D217,2))</f>
        <v>var 25/24</v>
      </c>
      <c r="G217" s="16" t="str">
        <f>CONCATENATE("var ",RIGHT(D217,2),"/",RIGHT(C217,2))</f>
        <v>var 24/23</v>
      </c>
      <c r="H217" s="16" t="str">
        <f>CONCATENATE("dif ",RIGHT(E217,2),"-",RIGHT(D217,2))</f>
        <v>dif 25-24</v>
      </c>
      <c r="I217" s="107" t="str">
        <f>CONCATENATE("dif ",RIGHT(D217,2),"-",RIGHT(C217,2))</f>
        <v>dif 24-23</v>
      </c>
      <c r="J217" s="108"/>
      <c r="K217" s="199"/>
      <c r="L217" s="16">
        <f>L$6</f>
        <v>2022</v>
      </c>
      <c r="M217" s="16">
        <f>M$6</f>
        <v>2023</v>
      </c>
      <c r="N217" s="16">
        <f>N$6</f>
        <v>2024</v>
      </c>
      <c r="O217" s="16">
        <f>O$6</f>
        <v>2025</v>
      </c>
      <c r="P217" s="16" t="str">
        <f>CONCATENATE("var ",RIGHT(O217,2),"/",RIGHT(N217,2))</f>
        <v>var 25/24</v>
      </c>
      <c r="Q217" s="16" t="str">
        <f>CONCATENATE("var ",RIGHT(N217,2),"/",RIGHT(M217,2))</f>
        <v>var 24/23</v>
      </c>
      <c r="R217" s="16" t="str">
        <f>CONCATENATE("dif ",RIGHT(O217,2),"-",RIGHT(N217,2))</f>
        <v>dif 25-24</v>
      </c>
      <c r="S217" s="107" t="str">
        <f>CONCATENATE("dif ",RIGHT(N217,2),"-",RIGHT(M217,2))</f>
        <v>dif 24-23</v>
      </c>
      <c r="T217" s="108"/>
    </row>
    <row r="218" spans="1:20" x14ac:dyDescent="0.25">
      <c r="A218" s="200" t="s">
        <v>48</v>
      </c>
      <c r="B218" s="201">
        <v>0.76800000000000002</v>
      </c>
      <c r="C218" s="201">
        <v>0.80040000000000011</v>
      </c>
      <c r="D218" s="201">
        <v>0.80810000000000004</v>
      </c>
      <c r="E218" s="201">
        <v>0.82609999999999995</v>
      </c>
      <c r="F218" s="228">
        <f>IFERROR(E218/D218-1,"-")</f>
        <v>2.2274470981314076E-2</v>
      </c>
      <c r="G218" s="228">
        <f t="shared" ref="G218:G228" si="94">D218/C218-1</f>
        <v>9.6201899050474271E-3</v>
      </c>
      <c r="H218" s="202">
        <f>IFERROR((E218-D218)*100,"-")</f>
        <v>1.7999999999999905</v>
      </c>
      <c r="I218" s="203">
        <f t="shared" ref="I218:I228" si="95">(D218-C218)*100</f>
        <v>0.76999999999999291</v>
      </c>
      <c r="J218" s="204"/>
      <c r="K218" s="205"/>
      <c r="L218" s="201">
        <v>0.66625956780707296</v>
      </c>
      <c r="M218" s="201">
        <v>0.73649695669425463</v>
      </c>
      <c r="N218" s="201">
        <v>0.76712282731489323</v>
      </c>
      <c r="O218" s="201">
        <v>0.76028557161867749</v>
      </c>
      <c r="P218" s="228">
        <f>IFERROR(O218/N218-1,"-")</f>
        <v>-8.9128565240950142E-3</v>
      </c>
      <c r="Q218" s="228">
        <f>N218/M218-1</f>
        <v>4.1583159770410827E-2</v>
      </c>
      <c r="R218" s="202">
        <f>IFERROR((O218-N218)*100,"-")</f>
        <v>-0.68372556962157383</v>
      </c>
      <c r="S218" s="203">
        <f t="shared" ref="S218:S228" si="96">IFERROR((O218-L218)*100,"-")</f>
        <v>9.4026003811604539</v>
      </c>
      <c r="T218" s="204"/>
    </row>
    <row r="219" spans="1:20" x14ac:dyDescent="0.25">
      <c r="A219" s="229" t="s">
        <v>49</v>
      </c>
      <c r="B219" s="212">
        <v>0.86370000000000002</v>
      </c>
      <c r="C219" s="212">
        <v>0.86620000000000008</v>
      </c>
      <c r="D219" s="212">
        <v>0.85230000000000006</v>
      </c>
      <c r="E219" s="212">
        <v>0.84200000000000008</v>
      </c>
      <c r="F219" s="230">
        <f>IFERROR(E219/D219-1,"-")</f>
        <v>-1.208494661504167E-2</v>
      </c>
      <c r="G219" s="230">
        <f t="shared" si="94"/>
        <v>-1.6047102285846271E-2</v>
      </c>
      <c r="H219" s="217">
        <f t="shared" ref="H219:H228" si="97">IFERROR((E219-D219)*100,"-")</f>
        <v>-1.0299999999999976</v>
      </c>
      <c r="I219" s="218">
        <f t="shared" si="95"/>
        <v>-1.3900000000000023</v>
      </c>
      <c r="J219" s="219"/>
      <c r="K219" s="199"/>
      <c r="L219" s="212">
        <v>0.75866325066858042</v>
      </c>
      <c r="M219" s="212">
        <v>0.79494879806389862</v>
      </c>
      <c r="N219" s="212">
        <v>0.80472483180148136</v>
      </c>
      <c r="O219" s="212">
        <v>0.79729998016793413</v>
      </c>
      <c r="P219" s="230">
        <f t="shared" ref="P219:P228" si="98">IFERROR(O219/N219-1,"-")</f>
        <v>-9.2265720406884411E-3</v>
      </c>
      <c r="Q219" s="230">
        <f t="shared" ref="Q219:Q228" si="99">N219/M219-1</f>
        <v>1.2297689815233825E-2</v>
      </c>
      <c r="R219" s="217">
        <f t="shared" ref="R219:R228" si="100">IFERROR((O219-N219)*100,"-")</f>
        <v>-0.74248516335472248</v>
      </c>
      <c r="S219" s="218">
        <f t="shared" si="96"/>
        <v>3.8636729499353706</v>
      </c>
      <c r="T219" s="219"/>
    </row>
    <row r="220" spans="1:20" x14ac:dyDescent="0.25">
      <c r="A220" s="97" t="s">
        <v>50</v>
      </c>
      <c r="B220" s="32">
        <v>0.70909999999999995</v>
      </c>
      <c r="C220" s="32">
        <v>0.75749999999999995</v>
      </c>
      <c r="D220" s="32">
        <v>0.75879999999999992</v>
      </c>
      <c r="E220" s="32">
        <v>0.81150000000000011</v>
      </c>
      <c r="F220" s="230">
        <f t="shared" ref="F220:F228" si="101">IFERROR(E220/D220-1,"-")</f>
        <v>6.9451765946231259E-2</v>
      </c>
      <c r="G220" s="230">
        <f t="shared" si="94"/>
        <v>1.7161716171616437E-3</v>
      </c>
      <c r="H220" s="217">
        <f t="shared" si="97"/>
        <v>5.2700000000000191</v>
      </c>
      <c r="I220" s="218">
        <f t="shared" si="95"/>
        <v>0.12999999999999678</v>
      </c>
      <c r="J220" s="219"/>
      <c r="K220" s="199"/>
      <c r="L220" s="32">
        <v>0.60684885109631315</v>
      </c>
      <c r="M220" s="32">
        <v>0.687485018396778</v>
      </c>
      <c r="N220" s="32">
        <v>0.71706247198725714</v>
      </c>
      <c r="O220" s="32">
        <v>0.72623621473093236</v>
      </c>
      <c r="P220" s="230">
        <f t="shared" si="98"/>
        <v>1.2793505589898224E-2</v>
      </c>
      <c r="Q220" s="230">
        <f t="shared" si="99"/>
        <v>4.3022688202652093E-2</v>
      </c>
      <c r="R220" s="217">
        <f t="shared" si="100"/>
        <v>0.91737427436752172</v>
      </c>
      <c r="S220" s="218">
        <f t="shared" si="96"/>
        <v>11.938736363461921</v>
      </c>
      <c r="T220" s="219"/>
    </row>
    <row r="221" spans="1:20" x14ac:dyDescent="0.25">
      <c r="A221" s="97" t="s">
        <v>51</v>
      </c>
      <c r="B221" s="32">
        <v>0.43840000000000001</v>
      </c>
      <c r="C221" s="32">
        <v>0.44450000000000001</v>
      </c>
      <c r="D221" s="32">
        <v>0.44259999999999999</v>
      </c>
      <c r="E221" s="32">
        <v>0.4632</v>
      </c>
      <c r="F221" s="230">
        <f>IFERROR(E221/D221-1,"-")</f>
        <v>4.6543154089471406E-2</v>
      </c>
      <c r="G221" s="230">
        <f t="shared" si="94"/>
        <v>-4.2744656917885759E-3</v>
      </c>
      <c r="H221" s="217">
        <f t="shared" si="97"/>
        <v>2.0600000000000005</v>
      </c>
      <c r="I221" s="218">
        <f t="shared" si="95"/>
        <v>-0.19000000000000128</v>
      </c>
      <c r="J221" s="219"/>
      <c r="K221" s="199"/>
      <c r="L221" s="230">
        <v>0.51377160668744681</v>
      </c>
      <c r="M221" s="230">
        <v>0.51894025698768054</v>
      </c>
      <c r="N221" s="230">
        <v>0.56880907970029404</v>
      </c>
      <c r="O221" s="230">
        <v>0.57376280479007358</v>
      </c>
      <c r="P221" s="230">
        <f t="shared" si="98"/>
        <v>8.7089416582268875E-3</v>
      </c>
      <c r="Q221" s="230">
        <f t="shared" si="99"/>
        <v>9.6097425553549609E-2</v>
      </c>
      <c r="R221" s="217">
        <f t="shared" si="100"/>
        <v>0.49537250897795371</v>
      </c>
      <c r="S221" s="218">
        <f t="shared" si="96"/>
        <v>5.9991198102626768</v>
      </c>
      <c r="T221" s="219"/>
    </row>
    <row r="222" spans="1:20" x14ac:dyDescent="0.25">
      <c r="A222" s="97" t="s">
        <v>52</v>
      </c>
      <c r="B222" s="32">
        <v>0.7229000000000001</v>
      </c>
      <c r="C222" s="32">
        <v>0.75970000000000004</v>
      </c>
      <c r="D222" s="32">
        <v>0.85219999999999996</v>
      </c>
      <c r="E222" s="32">
        <v>0.84770000000000001</v>
      </c>
      <c r="F222" s="230">
        <f t="shared" si="101"/>
        <v>-5.2804505984510586E-3</v>
      </c>
      <c r="G222" s="230">
        <f t="shared" si="94"/>
        <v>0.12175858891667746</v>
      </c>
      <c r="H222" s="217">
        <f t="shared" si="97"/>
        <v>-0.44999999999999485</v>
      </c>
      <c r="I222" s="218">
        <f t="shared" si="95"/>
        <v>9.2499999999999911</v>
      </c>
      <c r="J222" s="219"/>
      <c r="K222" s="199"/>
      <c r="L222" s="230">
        <v>0.60935386615172649</v>
      </c>
      <c r="M222" s="230">
        <v>0.71209590702710301</v>
      </c>
      <c r="N222" s="230">
        <v>0.76776192633133977</v>
      </c>
      <c r="O222" s="230">
        <v>0.76955479225528456</v>
      </c>
      <c r="P222" s="230">
        <f t="shared" si="98"/>
        <v>2.3351847264838632E-3</v>
      </c>
      <c r="Q222" s="230">
        <f t="shared" si="99"/>
        <v>7.8172081534121363E-2</v>
      </c>
      <c r="R222" s="217">
        <f>IFERROR((O222-N222)*100,"-")</f>
        <v>0.17928659239447864</v>
      </c>
      <c r="S222" s="218">
        <f t="shared" si="96"/>
        <v>16.020092610355807</v>
      </c>
      <c r="T222" s="219"/>
    </row>
    <row r="223" spans="1:20" x14ac:dyDescent="0.25">
      <c r="A223" s="97" t="s">
        <v>53</v>
      </c>
      <c r="B223" s="32">
        <v>0.69299999999999995</v>
      </c>
      <c r="C223" s="32">
        <v>0.84819999999999995</v>
      </c>
      <c r="D223" s="32">
        <v>0.93140000000000001</v>
      </c>
      <c r="E223" s="32">
        <v>1.0691999999999999</v>
      </c>
      <c r="F223" s="230">
        <f t="shared" si="101"/>
        <v>0.14794932359888335</v>
      </c>
      <c r="G223" s="230">
        <f t="shared" si="94"/>
        <v>9.8090073095967956E-2</v>
      </c>
      <c r="H223" s="217">
        <f t="shared" si="97"/>
        <v>13.779999999999992</v>
      </c>
      <c r="I223" s="218">
        <f t="shared" si="95"/>
        <v>8.3200000000000056</v>
      </c>
      <c r="J223" s="219"/>
      <c r="K223" s="199"/>
      <c r="L223" s="230">
        <v>0.78821510297482833</v>
      </c>
      <c r="M223" s="230">
        <v>0.79081355371510265</v>
      </c>
      <c r="N223" s="230">
        <v>0.82721106012071322</v>
      </c>
      <c r="O223" s="230">
        <v>0.84917919107029227</v>
      </c>
      <c r="P223" s="230">
        <f t="shared" si="98"/>
        <v>2.6556863186008695E-2</v>
      </c>
      <c r="Q223" s="230">
        <f t="shared" si="99"/>
        <v>4.6025395283909143E-2</v>
      </c>
      <c r="R223" s="217">
        <f t="shared" si="100"/>
        <v>2.1968130949579057</v>
      </c>
      <c r="S223" s="218">
        <f t="shared" si="96"/>
        <v>6.0964088095463946</v>
      </c>
      <c r="T223" s="219"/>
    </row>
    <row r="224" spans="1:20" x14ac:dyDescent="0.25">
      <c r="A224" s="97" t="s">
        <v>54</v>
      </c>
      <c r="B224" s="230">
        <v>0.52890000000000004</v>
      </c>
      <c r="C224" s="230">
        <v>0.49259999999999998</v>
      </c>
      <c r="D224" s="230">
        <v>0.52629999999999999</v>
      </c>
      <c r="E224" s="230">
        <v>0.60099999999999998</v>
      </c>
      <c r="F224" s="230">
        <f t="shared" si="101"/>
        <v>0.14193425802774073</v>
      </c>
      <c r="G224" s="230">
        <f t="shared" si="94"/>
        <v>6.8412505075111651E-2</v>
      </c>
      <c r="H224" s="217">
        <f t="shared" si="97"/>
        <v>7.4699999999999989</v>
      </c>
      <c r="I224" s="218">
        <f t="shared" si="95"/>
        <v>3.370000000000001</v>
      </c>
      <c r="J224" s="219"/>
      <c r="K224" s="199"/>
      <c r="L224" s="230">
        <v>0.54580441057363549</v>
      </c>
      <c r="M224" s="230">
        <v>0.56318440795765257</v>
      </c>
      <c r="N224" s="230">
        <v>0.58773237222914743</v>
      </c>
      <c r="O224" s="230">
        <v>0.61904040688664097</v>
      </c>
      <c r="P224" s="230">
        <f t="shared" si="98"/>
        <v>5.3269202339065735E-2</v>
      </c>
      <c r="Q224" s="230">
        <f t="shared" si="99"/>
        <v>4.3587791005287757E-2</v>
      </c>
      <c r="R224" s="217">
        <f t="shared" si="100"/>
        <v>3.1308034657493544</v>
      </c>
      <c r="S224" s="218">
        <f t="shared" si="96"/>
        <v>7.3235996313005476</v>
      </c>
      <c r="T224" s="219"/>
    </row>
    <row r="225" spans="1:20" x14ac:dyDescent="0.25">
      <c r="A225" s="97" t="s">
        <v>55</v>
      </c>
      <c r="B225" s="230">
        <v>0.52110000000000001</v>
      </c>
      <c r="C225" s="230">
        <v>0.46679999999999999</v>
      </c>
      <c r="D225" s="230">
        <v>0.48599999999999999</v>
      </c>
      <c r="E225" s="230">
        <v>0.47909999999999997</v>
      </c>
      <c r="F225" s="230">
        <f t="shared" si="101"/>
        <v>-1.4197530864197616E-2</v>
      </c>
      <c r="G225" s="230">
        <f t="shared" si="94"/>
        <v>4.1131105398457546E-2</v>
      </c>
      <c r="H225" s="217">
        <f t="shared" si="97"/>
        <v>-0.69000000000000172</v>
      </c>
      <c r="I225" s="218">
        <f t="shared" si="95"/>
        <v>1.9199999999999995</v>
      </c>
      <c r="J225" s="219"/>
      <c r="K225" s="199"/>
      <c r="L225" s="230">
        <v>0.58159782989149456</v>
      </c>
      <c r="M225" s="230">
        <v>0.63796636216170066</v>
      </c>
      <c r="N225" s="230">
        <v>0.6363350982567022</v>
      </c>
      <c r="O225" s="230">
        <v>0.62030754997336623</v>
      </c>
      <c r="P225" s="230">
        <f t="shared" si="98"/>
        <v>-2.5187276840841988E-2</v>
      </c>
      <c r="Q225" s="230">
        <f t="shared" si="99"/>
        <v>-2.5569747901300621E-3</v>
      </c>
      <c r="R225" s="217">
        <f t="shared" si="100"/>
        <v>-1.6027548283335968</v>
      </c>
      <c r="S225" s="218">
        <f t="shared" si="96"/>
        <v>3.8709720081871679</v>
      </c>
      <c r="T225" s="219"/>
    </row>
    <row r="226" spans="1:20" x14ac:dyDescent="0.25">
      <c r="A226" s="97" t="s">
        <v>56</v>
      </c>
      <c r="B226" s="32">
        <v>0.80249999999999999</v>
      </c>
      <c r="C226" s="32">
        <v>0.83689999999999998</v>
      </c>
      <c r="D226" s="32">
        <v>0.87379999999999991</v>
      </c>
      <c r="E226" s="32">
        <v>0.91370000000000007</v>
      </c>
      <c r="F226" s="230">
        <f t="shared" si="101"/>
        <v>4.5662623025864324E-2</v>
      </c>
      <c r="G226" s="230">
        <f t="shared" si="94"/>
        <v>4.4091289281873447E-2</v>
      </c>
      <c r="H226" s="217">
        <f t="shared" si="97"/>
        <v>3.9900000000000158</v>
      </c>
      <c r="I226" s="218">
        <f t="shared" si="95"/>
        <v>3.6899999999999933</v>
      </c>
      <c r="J226" s="219"/>
      <c r="K226" s="199"/>
      <c r="L226" s="230">
        <v>0.71742325710048371</v>
      </c>
      <c r="M226" s="230">
        <v>0.79236088176089159</v>
      </c>
      <c r="N226" s="230">
        <v>0.85078106989560121</v>
      </c>
      <c r="O226" s="230">
        <v>0.83348773454221248</v>
      </c>
      <c r="P226" s="230">
        <f t="shared" si="98"/>
        <v>-2.0326422349184137E-2</v>
      </c>
      <c r="Q226" s="230">
        <f t="shared" si="99"/>
        <v>7.3729268417290328E-2</v>
      </c>
      <c r="R226" s="217">
        <f t="shared" si="100"/>
        <v>-1.7293335353388728</v>
      </c>
      <c r="S226" s="218">
        <f t="shared" si="96"/>
        <v>11.606447744172876</v>
      </c>
      <c r="T226" s="219"/>
    </row>
    <row r="227" spans="1:20" x14ac:dyDescent="0.25">
      <c r="A227" s="98" t="s">
        <v>57</v>
      </c>
      <c r="B227" s="231">
        <v>0.97129999999999994</v>
      </c>
      <c r="C227" s="231">
        <v>1.0004999999999999</v>
      </c>
      <c r="D227" s="231">
        <v>0.74549999999999994</v>
      </c>
      <c r="E227" s="231">
        <v>0.74930000000000008</v>
      </c>
      <c r="F227" s="231">
        <f t="shared" si="101"/>
        <v>5.0972501676729287E-3</v>
      </c>
      <c r="G227" s="231">
        <f t="shared" si="94"/>
        <v>-0.25487256371814093</v>
      </c>
      <c r="H227" s="232">
        <f t="shared" si="97"/>
        <v>0.38000000000001366</v>
      </c>
      <c r="I227" s="233">
        <f t="shared" si="95"/>
        <v>-25.5</v>
      </c>
      <c r="J227" s="234"/>
      <c r="K227" s="199"/>
      <c r="L227" s="231">
        <v>0.5465328844515398</v>
      </c>
      <c r="M227" s="231">
        <v>0.69208211455392676</v>
      </c>
      <c r="N227" s="231">
        <v>0.84663971865417198</v>
      </c>
      <c r="O227" s="231">
        <v>0.662226954645041</v>
      </c>
      <c r="P227" s="231">
        <f t="shared" si="98"/>
        <v>-0.21781728395907951</v>
      </c>
      <c r="Q227" s="231">
        <f t="shared" si="99"/>
        <v>0.22332263881701886</v>
      </c>
      <c r="R227" s="232">
        <f t="shared" si="100"/>
        <v>-18.441276400913097</v>
      </c>
      <c r="S227" s="233">
        <f t="shared" si="96"/>
        <v>11.56940701935012</v>
      </c>
      <c r="T227" s="234"/>
    </row>
    <row r="228" spans="1:20" x14ac:dyDescent="0.25">
      <c r="A228" s="97" t="s">
        <v>58</v>
      </c>
      <c r="B228" s="230">
        <v>0.50580000000000003</v>
      </c>
      <c r="C228" s="230">
        <v>0.60840000000000005</v>
      </c>
      <c r="D228" s="230">
        <v>0.6552</v>
      </c>
      <c r="E228" s="230">
        <v>0.58260000000000001</v>
      </c>
      <c r="F228" s="230">
        <f t="shared" si="101"/>
        <v>-0.11080586080586086</v>
      </c>
      <c r="G228" s="230">
        <f t="shared" si="94"/>
        <v>7.6923076923076872E-2</v>
      </c>
      <c r="H228" s="217">
        <f t="shared" si="97"/>
        <v>-7.26</v>
      </c>
      <c r="I228" s="218">
        <f t="shared" si="95"/>
        <v>4.6799999999999953</v>
      </c>
      <c r="J228" s="219"/>
      <c r="K228" s="199"/>
      <c r="L228" s="230">
        <v>0.48620287491195902</v>
      </c>
      <c r="M228" s="230">
        <v>0.72166812060746055</v>
      </c>
      <c r="N228" s="230">
        <v>0.67557003059312359</v>
      </c>
      <c r="O228" s="230">
        <v>0.64214683366015646</v>
      </c>
      <c r="P228" s="230">
        <f t="shared" si="98"/>
        <v>-4.9474066964786623E-2</v>
      </c>
      <c r="Q228" s="230">
        <f t="shared" si="99"/>
        <v>-6.3877132296676908E-2</v>
      </c>
      <c r="R228" s="217">
        <f t="shared" si="100"/>
        <v>-3.3423196932967136</v>
      </c>
      <c r="S228" s="218">
        <f t="shared" si="96"/>
        <v>15.594395874819744</v>
      </c>
      <c r="T228" s="219"/>
    </row>
    <row r="229" spans="1:20" ht="23.25" x14ac:dyDescent="0.35">
      <c r="A229" s="235" t="s">
        <v>68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69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150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julio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2022</v>
      </c>
      <c r="C232" s="16">
        <f>C$6</f>
        <v>2023</v>
      </c>
      <c r="D232" s="16">
        <f>D$6</f>
        <v>2024</v>
      </c>
      <c r="E232" s="16">
        <f>E$6</f>
        <v>2025</v>
      </c>
      <c r="F232" s="16" t="str">
        <f>CONCATENATE("var ",RIGHT(E232,2),"/",RIGHT(C232,2))</f>
        <v>var 25/23</v>
      </c>
      <c r="G232" s="16" t="str">
        <f>CONCATENATE("var ",RIGHT(D232,2),"/",RIGHT(C232,2))</f>
        <v>var 24/23</v>
      </c>
      <c r="H232" s="16" t="str">
        <f>CONCATENATE("dif ",RIGHT(E232,2),"-",RIGHT(D232,2))</f>
        <v>dif 25-24</v>
      </c>
      <c r="I232" s="16" t="str">
        <f>CONCATENATE("dif ",RIGHT(D232,2),"-",RIGHT(C232,2))</f>
        <v>dif 24-23</v>
      </c>
      <c r="J232" s="16" t="str">
        <f>CONCATENATE("cuota ",RIGHT(E232,2))</f>
        <v>cuota 25</v>
      </c>
      <c r="K232" s="238"/>
      <c r="L232" s="16">
        <f>L$6</f>
        <v>2022</v>
      </c>
      <c r="M232" s="16">
        <f>M$6</f>
        <v>2023</v>
      </c>
      <c r="N232" s="16">
        <f>N$6</f>
        <v>2024</v>
      </c>
      <c r="O232" s="16">
        <f>O$6</f>
        <v>2025</v>
      </c>
      <c r="P232" s="16" t="str">
        <f>CONCATENATE("var ",RIGHT(O232,2),"/",RIGHT(N232,2))</f>
        <v>var 25/24</v>
      </c>
      <c r="Q232" s="16" t="str">
        <f>CONCATENATE("var ",RIGHT(N232,2),"/",RIGHT(M232,2))</f>
        <v>var 24/23</v>
      </c>
      <c r="R232" s="16" t="str">
        <f>CONCATENATE("dif ",RIGHT(O232,2),"-",RIGHT(N232,2))</f>
        <v>dif 25-24</v>
      </c>
      <c r="S232" s="16" t="str">
        <f>CONCATENATE("dif ",RIGHT(N232,2),"-",RIGHT(M232,2))</f>
        <v>dif 24-23</v>
      </c>
      <c r="T232" s="16" t="str">
        <f>CONCATENATE("cuota ",RIGHT(O232,2))</f>
        <v>cuota 25</v>
      </c>
    </row>
    <row r="233" spans="1:20" x14ac:dyDescent="0.25">
      <c r="A233" s="239" t="s">
        <v>4</v>
      </c>
      <c r="B233" s="240">
        <v>128324371.27</v>
      </c>
      <c r="C233" s="240">
        <v>143416792.84</v>
      </c>
      <c r="D233" s="240">
        <v>163374622.11000001</v>
      </c>
      <c r="E233" s="240">
        <v>171026372.06</v>
      </c>
      <c r="F233" s="241">
        <f>E233/D233-1</f>
        <v>4.6835609173425219E-2</v>
      </c>
      <c r="G233" s="241">
        <f>D233/C233-1</f>
        <v>0.13915964005878689</v>
      </c>
      <c r="H233" s="240">
        <f>E233-D233</f>
        <v>7651749.9499999881</v>
      </c>
      <c r="I233" s="240">
        <f>D233-C233</f>
        <v>19957829.270000011</v>
      </c>
      <c r="J233" s="241">
        <f t="shared" ref="J233:J244" si="102">E233/$E$233</f>
        <v>1</v>
      </c>
      <c r="K233" s="242"/>
      <c r="L233" s="240">
        <v>822227787.43999982</v>
      </c>
      <c r="M233" s="240">
        <v>985719951.83000004</v>
      </c>
      <c r="N233" s="240">
        <v>1137217373.2800002</v>
      </c>
      <c r="O233" s="240">
        <v>1189961340.5999999</v>
      </c>
      <c r="P233" s="241">
        <f>O233/N233-1</f>
        <v>4.6379846596850571E-2</v>
      </c>
      <c r="Q233" s="241">
        <f t="shared" ref="Q233:Q244" si="103">N233/M233-1</f>
        <v>0.15369215279526749</v>
      </c>
      <c r="R233" s="240">
        <f>O233-N233</f>
        <v>52743967.319999695</v>
      </c>
      <c r="S233" s="240">
        <f t="shared" ref="S233:S244" si="104">N233-M233</f>
        <v>151497421.45000017</v>
      </c>
      <c r="T233" s="241">
        <f>O233/$O$233</f>
        <v>1</v>
      </c>
    </row>
    <row r="234" spans="1:20" x14ac:dyDescent="0.25">
      <c r="A234" s="243" t="s">
        <v>5</v>
      </c>
      <c r="B234" s="244">
        <v>108974814.69</v>
      </c>
      <c r="C234" s="244">
        <v>120786285.05</v>
      </c>
      <c r="D234" s="244">
        <v>138318099.44</v>
      </c>
      <c r="E234" s="244">
        <v>141585970.11000001</v>
      </c>
      <c r="F234" s="245">
        <f t="shared" ref="F234:F244" si="105">E234/D234-1</f>
        <v>2.3625763245955778E-2</v>
      </c>
      <c r="G234" s="245">
        <f t="shared" ref="G234:G244" si="106">D234/C234-1</f>
        <v>0.14514739304005109</v>
      </c>
      <c r="H234" s="244">
        <f t="shared" ref="H234:H244" si="107">E234-D234</f>
        <v>3267870.6700000167</v>
      </c>
      <c r="I234" s="244">
        <f t="shared" ref="I234:I244" si="108">D234-C234</f>
        <v>17531814.390000001</v>
      </c>
      <c r="J234" s="245">
        <f t="shared" si="102"/>
        <v>0.82786045452878099</v>
      </c>
      <c r="K234" s="246"/>
      <c r="L234" s="244">
        <v>704214921.78999996</v>
      </c>
      <c r="M234" s="244">
        <v>835035228.82999992</v>
      </c>
      <c r="N234" s="244">
        <v>968784017.46000004</v>
      </c>
      <c r="O234" s="244">
        <v>996353107.29000008</v>
      </c>
      <c r="P234" s="247">
        <f t="shared" ref="P234:P244" si="109">O234/N234-1</f>
        <v>2.8457416031988148E-2</v>
      </c>
      <c r="Q234" s="247">
        <f t="shared" si="103"/>
        <v>0.16017143230879105</v>
      </c>
      <c r="R234" s="248">
        <f t="shared" ref="R234:R244" si="110">O234-N234</f>
        <v>27569089.830000043</v>
      </c>
      <c r="S234" s="248">
        <f t="shared" si="104"/>
        <v>133748788.63000011</v>
      </c>
      <c r="T234" s="247">
        <f>O234/$O$233</f>
        <v>0.83729871996313843</v>
      </c>
    </row>
    <row r="235" spans="1:20" x14ac:dyDescent="0.25">
      <c r="A235" s="249" t="s">
        <v>70</v>
      </c>
      <c r="B235" s="250">
        <v>32671240.690000001</v>
      </c>
      <c r="C235" s="250">
        <v>32246497.370000001</v>
      </c>
      <c r="D235" s="250">
        <v>38670810.270000003</v>
      </c>
      <c r="E235" s="250">
        <v>39931978.280000001</v>
      </c>
      <c r="F235" s="251">
        <f t="shared" si="105"/>
        <v>3.2612919181018274E-2</v>
      </c>
      <c r="G235" s="251">
        <f t="shared" si="106"/>
        <v>0.19922513835492572</v>
      </c>
      <c r="H235" s="250">
        <f t="shared" si="107"/>
        <v>1261168.0099999979</v>
      </c>
      <c r="I235" s="250">
        <f t="shared" si="108"/>
        <v>6424312.9000000022</v>
      </c>
      <c r="J235" s="251">
        <f t="shared" si="102"/>
        <v>0.23348433226421328</v>
      </c>
      <c r="K235" s="252"/>
      <c r="L235" s="250">
        <v>241850173.69</v>
      </c>
      <c r="M235" s="250">
        <v>242679018.61000001</v>
      </c>
      <c r="N235" s="250">
        <v>280284082.36000001</v>
      </c>
      <c r="O235" s="250">
        <v>319601333.14999998</v>
      </c>
      <c r="P235" s="253">
        <f t="shared" si="109"/>
        <v>0.14027643117992139</v>
      </c>
      <c r="Q235" s="253">
        <f t="shared" si="103"/>
        <v>0.15495803454864654</v>
      </c>
      <c r="R235" s="254">
        <f t="shared" si="110"/>
        <v>39317250.789999962</v>
      </c>
      <c r="S235" s="254">
        <f t="shared" si="104"/>
        <v>37605063.75</v>
      </c>
      <c r="T235" s="253">
        <f t="shared" ref="T235:T244" si="111">O235/$O$233</f>
        <v>0.26858127423606154</v>
      </c>
    </row>
    <row r="236" spans="1:20" x14ac:dyDescent="0.25">
      <c r="A236" s="255" t="s">
        <v>71</v>
      </c>
      <c r="B236" s="256">
        <v>66353373.710000001</v>
      </c>
      <c r="C236" s="256">
        <v>78131143.260000005</v>
      </c>
      <c r="D236" s="256">
        <v>87385213.790000007</v>
      </c>
      <c r="E236" s="256">
        <v>88736286.879999995</v>
      </c>
      <c r="F236" s="32">
        <f t="shared" si="105"/>
        <v>1.5461117864251417E-2</v>
      </c>
      <c r="G236" s="32">
        <f t="shared" si="106"/>
        <v>0.11844278918593165</v>
      </c>
      <c r="H236" s="256">
        <f t="shared" si="107"/>
        <v>1351073.0899999887</v>
      </c>
      <c r="I236" s="256">
        <f t="shared" si="108"/>
        <v>9254070.5300000012</v>
      </c>
      <c r="J236" s="32">
        <f t="shared" si="102"/>
        <v>0.51884563655989413</v>
      </c>
      <c r="K236" s="252"/>
      <c r="L236" s="256">
        <v>396070697.11999995</v>
      </c>
      <c r="M236" s="256">
        <v>511175065.84000003</v>
      </c>
      <c r="N236" s="256">
        <v>597120519.81999993</v>
      </c>
      <c r="O236" s="256">
        <v>583233284.51999998</v>
      </c>
      <c r="P236" s="230">
        <f t="shared" si="109"/>
        <v>-2.3257005644666484E-2</v>
      </c>
      <c r="Q236" s="230">
        <f t="shared" si="103"/>
        <v>0.16813311079398607</v>
      </c>
      <c r="R236" s="257">
        <f t="shared" si="110"/>
        <v>-13887235.299999952</v>
      </c>
      <c r="S236" s="257">
        <f t="shared" si="104"/>
        <v>85945453.9799999</v>
      </c>
      <c r="T236" s="230">
        <f t="shared" si="111"/>
        <v>0.49012792653072518</v>
      </c>
    </row>
    <row r="237" spans="1:20" x14ac:dyDescent="0.25">
      <c r="A237" s="258" t="s">
        <v>72</v>
      </c>
      <c r="B237" s="256">
        <v>9000985.5099999998</v>
      </c>
      <c r="C237" s="256">
        <v>9397390.6400000006</v>
      </c>
      <c r="D237" s="256">
        <v>11386332.17</v>
      </c>
      <c r="E237" s="256">
        <v>11618740.859999999</v>
      </c>
      <c r="F237" s="32">
        <f t="shared" si="105"/>
        <v>2.0411198841742584E-2</v>
      </c>
      <c r="G237" s="32">
        <f t="shared" si="106"/>
        <v>0.21164827622830407</v>
      </c>
      <c r="H237" s="256">
        <f t="shared" si="107"/>
        <v>232408.68999999948</v>
      </c>
      <c r="I237" s="256">
        <f t="shared" si="108"/>
        <v>1988941.5299999993</v>
      </c>
      <c r="J237" s="32">
        <f t="shared" si="102"/>
        <v>6.7935375813993629E-2</v>
      </c>
      <c r="K237" s="252"/>
      <c r="L237" s="256">
        <v>59439170.910000004</v>
      </c>
      <c r="M237" s="256">
        <v>71738700.200000003</v>
      </c>
      <c r="N237" s="256">
        <v>81658874</v>
      </c>
      <c r="O237" s="256">
        <v>83884029.590000004</v>
      </c>
      <c r="P237" s="230">
        <f t="shared" si="109"/>
        <v>2.7249403292041618E-2</v>
      </c>
      <c r="Q237" s="230">
        <f t="shared" si="103"/>
        <v>0.13828203985218002</v>
      </c>
      <c r="R237" s="257">
        <f t="shared" si="110"/>
        <v>2225155.5900000036</v>
      </c>
      <c r="S237" s="257">
        <f t="shared" si="104"/>
        <v>9920173.799999997</v>
      </c>
      <c r="T237" s="230">
        <f t="shared" si="111"/>
        <v>7.049307126877262E-2</v>
      </c>
    </row>
    <row r="238" spans="1:20" x14ac:dyDescent="0.25">
      <c r="A238" s="258" t="s">
        <v>73</v>
      </c>
      <c r="B238" s="256">
        <v>590381.64</v>
      </c>
      <c r="C238" s="256">
        <v>716781.95</v>
      </c>
      <c r="D238" s="256">
        <v>640825.5</v>
      </c>
      <c r="E238" s="256">
        <v>1004198.77</v>
      </c>
      <c r="F238" s="32">
        <f t="shared" si="105"/>
        <v>0.567039342223429</v>
      </c>
      <c r="G238" s="32">
        <f t="shared" si="106"/>
        <v>-0.10596869801199649</v>
      </c>
      <c r="H238" s="256">
        <f t="shared" si="107"/>
        <v>363373.27</v>
      </c>
      <c r="I238" s="256">
        <f t="shared" si="108"/>
        <v>-75956.449999999953</v>
      </c>
      <c r="J238" s="32">
        <f t="shared" si="102"/>
        <v>5.8716018933483776E-3</v>
      </c>
      <c r="K238" s="252"/>
      <c r="L238" s="256">
        <v>4951941.8099999996</v>
      </c>
      <c r="M238" s="256">
        <v>7037705.4900000002</v>
      </c>
      <c r="N238" s="256">
        <v>6997399.8199999994</v>
      </c>
      <c r="O238" s="256">
        <v>7387901.0899999999</v>
      </c>
      <c r="P238" s="230">
        <f t="shared" si="109"/>
        <v>5.5806625324433812E-2</v>
      </c>
      <c r="Q238" s="230">
        <f t="shared" si="103"/>
        <v>-5.7271038205949365E-3</v>
      </c>
      <c r="R238" s="257">
        <f>O238-N238</f>
        <v>390501.27000000048</v>
      </c>
      <c r="S238" s="257">
        <f t="shared" si="104"/>
        <v>-40305.670000000857</v>
      </c>
      <c r="T238" s="230">
        <f t="shared" si="111"/>
        <v>6.208521939271479E-3</v>
      </c>
    </row>
    <row r="239" spans="1:20" x14ac:dyDescent="0.25">
      <c r="A239" s="259" t="s">
        <v>74</v>
      </c>
      <c r="B239" s="260">
        <v>358833.14</v>
      </c>
      <c r="C239" s="260">
        <v>294471.83</v>
      </c>
      <c r="D239" s="260">
        <v>234917.71</v>
      </c>
      <c r="E239" s="260">
        <v>294765.32</v>
      </c>
      <c r="F239" s="261">
        <f t="shared" si="105"/>
        <v>0.25475989017601108</v>
      </c>
      <c r="G239" s="261">
        <f t="shared" si="106"/>
        <v>-0.20224046558205588</v>
      </c>
      <c r="H239" s="260">
        <f t="shared" si="107"/>
        <v>59847.610000000015</v>
      </c>
      <c r="I239" s="260">
        <f t="shared" si="108"/>
        <v>-59554.120000000024</v>
      </c>
      <c r="J239" s="261">
        <f t="shared" si="102"/>
        <v>1.7235079973314847E-3</v>
      </c>
      <c r="K239" s="252"/>
      <c r="L239" s="260">
        <v>1902938.25</v>
      </c>
      <c r="M239" s="260">
        <v>2404738.6800000002</v>
      </c>
      <c r="N239" s="260">
        <v>2723141.43</v>
      </c>
      <c r="O239" s="260">
        <v>2246558.9699999997</v>
      </c>
      <c r="P239" s="262">
        <f t="shared" si="109"/>
        <v>-0.17501201177053827</v>
      </c>
      <c r="Q239" s="262">
        <f t="shared" si="103"/>
        <v>0.13240638271764316</v>
      </c>
      <c r="R239" s="263">
        <f t="shared" si="110"/>
        <v>-476582.46000000043</v>
      </c>
      <c r="S239" s="263">
        <f t="shared" si="104"/>
        <v>318402.75</v>
      </c>
      <c r="T239" s="262">
        <f t="shared" si="111"/>
        <v>1.887926013518426E-3</v>
      </c>
    </row>
    <row r="240" spans="1:20" x14ac:dyDescent="0.25">
      <c r="A240" s="243" t="s">
        <v>11</v>
      </c>
      <c r="B240" s="244">
        <v>19349556.579999998</v>
      </c>
      <c r="C240" s="244">
        <v>22630507.789999999</v>
      </c>
      <c r="D240" s="244">
        <v>25056522.670000002</v>
      </c>
      <c r="E240" s="244">
        <v>29440401.960000001</v>
      </c>
      <c r="F240" s="245">
        <f t="shared" si="105"/>
        <v>0.17495960424104595</v>
      </c>
      <c r="G240" s="245">
        <f t="shared" si="106"/>
        <v>0.10720108017514374</v>
      </c>
      <c r="H240" s="244">
        <f t="shared" si="107"/>
        <v>4383879.2899999991</v>
      </c>
      <c r="I240" s="244">
        <f t="shared" si="108"/>
        <v>2426014.8800000027</v>
      </c>
      <c r="J240" s="245">
        <f t="shared" si="102"/>
        <v>0.17213954552968957</v>
      </c>
      <c r="K240" s="246"/>
      <c r="L240" s="244">
        <v>118012865.64</v>
      </c>
      <c r="M240" s="244">
        <v>150684723</v>
      </c>
      <c r="N240" s="244">
        <v>168433355.83999997</v>
      </c>
      <c r="O240" s="244">
        <v>193608233.30000001</v>
      </c>
      <c r="P240" s="247">
        <f t="shared" si="109"/>
        <v>0.14946491646176319</v>
      </c>
      <c r="Q240" s="247">
        <f t="shared" si="103"/>
        <v>0.1177865445589994</v>
      </c>
      <c r="R240" s="248">
        <f t="shared" si="110"/>
        <v>25174877.460000038</v>
      </c>
      <c r="S240" s="248">
        <f t="shared" si="104"/>
        <v>17748632.839999974</v>
      </c>
      <c r="T240" s="247">
        <f>O240/$O$233</f>
        <v>0.16270128002845813</v>
      </c>
    </row>
    <row r="241" spans="1:20" x14ac:dyDescent="0.25">
      <c r="A241" s="36" t="s">
        <v>12</v>
      </c>
      <c r="B241" s="264">
        <v>1879697.48</v>
      </c>
      <c r="C241" s="264">
        <v>2370814.4900000002</v>
      </c>
      <c r="D241" s="264">
        <v>2217872.4700000002</v>
      </c>
      <c r="E241" s="264">
        <v>3072166.28</v>
      </c>
      <c r="F241" s="265">
        <f t="shared" si="105"/>
        <v>0.38518617348634088</v>
      </c>
      <c r="G241" s="265">
        <f t="shared" si="106"/>
        <v>-6.4510327840960668E-2</v>
      </c>
      <c r="H241" s="264">
        <f t="shared" si="107"/>
        <v>854293.80999999959</v>
      </c>
      <c r="I241" s="264">
        <f t="shared" si="108"/>
        <v>-152942.02000000002</v>
      </c>
      <c r="J241" s="265">
        <f t="shared" si="102"/>
        <v>1.7963114360644995E-2</v>
      </c>
      <c r="K241" s="252"/>
      <c r="L241" s="264">
        <v>11727293.32</v>
      </c>
      <c r="M241" s="264">
        <v>13804053.42</v>
      </c>
      <c r="N241" s="264">
        <v>13905596.710000001</v>
      </c>
      <c r="O241" s="264">
        <v>18058831.59</v>
      </c>
      <c r="P241" s="266">
        <f t="shared" si="109"/>
        <v>0.29867361801261372</v>
      </c>
      <c r="Q241" s="266">
        <f t="shared" si="103"/>
        <v>7.3560487568731237E-3</v>
      </c>
      <c r="R241" s="267">
        <f t="shared" si="110"/>
        <v>4153234.879999999</v>
      </c>
      <c r="S241" s="267">
        <f t="shared" si="104"/>
        <v>101543.29000000097</v>
      </c>
      <c r="T241" s="266">
        <f t="shared" si="111"/>
        <v>1.517598175155372E-2</v>
      </c>
    </row>
    <row r="242" spans="1:20" x14ac:dyDescent="0.25">
      <c r="A242" s="37" t="s">
        <v>8</v>
      </c>
      <c r="B242" s="256">
        <v>12708690.25</v>
      </c>
      <c r="C242" s="256">
        <v>14464719.41</v>
      </c>
      <c r="D242" s="256">
        <v>16342100.789999999</v>
      </c>
      <c r="E242" s="256">
        <v>19164359.719999999</v>
      </c>
      <c r="F242" s="32">
        <f t="shared" si="105"/>
        <v>0.17269866134511824</v>
      </c>
      <c r="G242" s="32">
        <f t="shared" si="106"/>
        <v>0.12979037662507964</v>
      </c>
      <c r="H242" s="256">
        <f t="shared" si="107"/>
        <v>2822258.9299999997</v>
      </c>
      <c r="I242" s="256">
        <f t="shared" si="108"/>
        <v>1877381.379999999</v>
      </c>
      <c r="J242" s="32">
        <f t="shared" si="102"/>
        <v>0.11205499765426059</v>
      </c>
      <c r="K242" s="252"/>
      <c r="L242" s="256">
        <v>75700671.069999993</v>
      </c>
      <c r="M242" s="256">
        <v>95942474.159999996</v>
      </c>
      <c r="N242" s="256">
        <v>106102479.99000001</v>
      </c>
      <c r="O242" s="256">
        <v>121737673.55000001</v>
      </c>
      <c r="P242" s="230">
        <f t="shared" si="109"/>
        <v>0.14735936013440587</v>
      </c>
      <c r="Q242" s="230">
        <f t="shared" si="103"/>
        <v>0.10589685036740359</v>
      </c>
      <c r="R242" s="257">
        <f t="shared" si="110"/>
        <v>15635193.560000002</v>
      </c>
      <c r="S242" s="257">
        <f t="shared" si="104"/>
        <v>10160005.830000013</v>
      </c>
      <c r="T242" s="230">
        <f t="shared" si="111"/>
        <v>0.10230388954368692</v>
      </c>
    </row>
    <row r="243" spans="1:20" x14ac:dyDescent="0.25">
      <c r="A243" s="37" t="s">
        <v>9</v>
      </c>
      <c r="B243" s="256">
        <v>3329980.82</v>
      </c>
      <c r="C243" s="256">
        <v>3962393.75</v>
      </c>
      <c r="D243" s="256">
        <v>4302075.05</v>
      </c>
      <c r="E243" s="256">
        <v>4351118.1399999997</v>
      </c>
      <c r="F243" s="32">
        <f t="shared" si="105"/>
        <v>1.1399868535533875E-2</v>
      </c>
      <c r="G243" s="32">
        <f t="shared" si="106"/>
        <v>8.5726286036060806E-2</v>
      </c>
      <c r="H243" s="256">
        <f t="shared" si="107"/>
        <v>49043.089999999851</v>
      </c>
      <c r="I243" s="256">
        <f t="shared" si="108"/>
        <v>339681.29999999981</v>
      </c>
      <c r="J243" s="32">
        <f t="shared" si="102"/>
        <v>2.5441211712504356E-2</v>
      </c>
      <c r="K243" s="252"/>
      <c r="L243" s="256">
        <v>19594683.190000001</v>
      </c>
      <c r="M243" s="256">
        <v>27868584.190000005</v>
      </c>
      <c r="N243" s="256">
        <v>32100867.049999997</v>
      </c>
      <c r="O243" s="256">
        <v>33200837.43</v>
      </c>
      <c r="P243" s="230">
        <f t="shared" si="109"/>
        <v>3.4266064473794433E-2</v>
      </c>
      <c r="Q243" s="230">
        <f t="shared" si="103"/>
        <v>0.1518657292076806</v>
      </c>
      <c r="R243" s="257">
        <f t="shared" si="110"/>
        <v>1099970.3800000027</v>
      </c>
      <c r="S243" s="257">
        <f t="shared" si="104"/>
        <v>4232282.859999992</v>
      </c>
      <c r="T243" s="230">
        <f t="shared" si="111"/>
        <v>2.7900769795814996E-2</v>
      </c>
    </row>
    <row r="244" spans="1:20" x14ac:dyDescent="0.25">
      <c r="A244" s="38" t="s">
        <v>10</v>
      </c>
      <c r="B244" s="268">
        <v>1431188.02</v>
      </c>
      <c r="C244" s="268">
        <v>1832580.13</v>
      </c>
      <c r="D244" s="268">
        <v>2194474.36</v>
      </c>
      <c r="E244" s="268">
        <v>2852757.82</v>
      </c>
      <c r="F244" s="101">
        <f t="shared" si="105"/>
        <v>0.299973183555446</v>
      </c>
      <c r="G244" s="101">
        <f t="shared" si="106"/>
        <v>0.19747798422326013</v>
      </c>
      <c r="H244" s="268">
        <f t="shared" si="107"/>
        <v>658283.46</v>
      </c>
      <c r="I244" s="268">
        <f t="shared" si="108"/>
        <v>361894.23</v>
      </c>
      <c r="J244" s="101">
        <f t="shared" si="102"/>
        <v>1.668022180227963E-2</v>
      </c>
      <c r="K244" s="252"/>
      <c r="L244" s="268">
        <v>10990218.060000001</v>
      </c>
      <c r="M244" s="268">
        <v>13069611.210000001</v>
      </c>
      <c r="N244" s="268">
        <v>16324412.08</v>
      </c>
      <c r="O244" s="268">
        <v>20610890.73</v>
      </c>
      <c r="P244" s="269">
        <f t="shared" si="109"/>
        <v>0.26258088983502303</v>
      </c>
      <c r="Q244" s="269">
        <f t="shared" si="103"/>
        <v>0.2490357836742414</v>
      </c>
      <c r="R244" s="270">
        <f t="shared" si="110"/>
        <v>4286478.6500000004</v>
      </c>
      <c r="S244" s="270">
        <f t="shared" si="104"/>
        <v>3254800.8699999992</v>
      </c>
      <c r="T244" s="269">
        <f t="shared" si="111"/>
        <v>1.7320638937402471E-2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75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150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julio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2022</v>
      </c>
      <c r="C248" s="16">
        <f>C$6</f>
        <v>2023</v>
      </c>
      <c r="D248" s="16">
        <f>D$6</f>
        <v>2024</v>
      </c>
      <c r="E248" s="16">
        <f>E$6</f>
        <v>2025</v>
      </c>
      <c r="F248" s="16" t="str">
        <f>CONCATENATE("var ",RIGHT(E248,2),"/",RIGHT(D248,2))</f>
        <v>var 25/24</v>
      </c>
      <c r="G248" s="16" t="str">
        <f>CONCATENATE("var ",RIGHT(D248,2),"/",RIGHT(C248,2))</f>
        <v>var 24/23</v>
      </c>
      <c r="H248" s="16" t="str">
        <f>CONCATENATE("dif ",RIGHT(E248,2),"-",RIGHT(D248,2))</f>
        <v>dif 25-24</v>
      </c>
      <c r="I248" s="16" t="str">
        <f>CONCATENATE("dif ",RIGHT(D248,2),"-",RIGHT(C248,2))</f>
        <v>dif 24-23</v>
      </c>
      <c r="J248" s="16" t="str">
        <f>CONCATENATE("cuota ",RIGHT(E248,2))</f>
        <v>cuota 25</v>
      </c>
      <c r="K248" s="238"/>
      <c r="L248" s="16">
        <f>L$6</f>
        <v>2022</v>
      </c>
      <c r="M248" s="16">
        <f>M$6</f>
        <v>2023</v>
      </c>
      <c r="N248" s="16">
        <f>N$6</f>
        <v>2024</v>
      </c>
      <c r="O248" s="16">
        <f>O$6</f>
        <v>2025</v>
      </c>
      <c r="P248" s="16" t="str">
        <f>CONCATENATE("var ",RIGHT(O248,2),"/",RIGHT(N248,2))</f>
        <v>var 25/24</v>
      </c>
      <c r="Q248" s="16" t="str">
        <f>CONCATENATE("var ",RIGHT(N248,2),"/",RIGHT(M248,2))</f>
        <v>var 24/23</v>
      </c>
      <c r="R248" s="16" t="str">
        <f>CONCATENATE("dif ",RIGHT(O248,2),"-",RIGHT(N248,2))</f>
        <v>dif 25-24</v>
      </c>
      <c r="S248" s="16" t="str">
        <f>CONCATENATE("dif ",RIGHT(N248,2),"-",RIGHT(M248,2))</f>
        <v>dif 24-23</v>
      </c>
      <c r="T248" s="16" t="str">
        <f>CONCATENATE("cuota ",RIGHT(O248,2))</f>
        <v>cuota 25</v>
      </c>
    </row>
    <row r="249" spans="1:20" x14ac:dyDescent="0.25">
      <c r="A249" s="239" t="s">
        <v>48</v>
      </c>
      <c r="B249" s="240">
        <v>128324371.27</v>
      </c>
      <c r="C249" s="240">
        <v>143416792.84</v>
      </c>
      <c r="D249" s="240">
        <v>163374622.11000001</v>
      </c>
      <c r="E249" s="240">
        <v>171026372.06</v>
      </c>
      <c r="F249" s="271">
        <f>E249/D249-1</f>
        <v>4.6835609173425219E-2</v>
      </c>
      <c r="G249" s="271">
        <f t="shared" ref="G249:G259" si="112">D249/C249-1</f>
        <v>0.13915964005878689</v>
      </c>
      <c r="H249" s="240">
        <f>E249-D249</f>
        <v>7651749.9499999881</v>
      </c>
      <c r="I249" s="240">
        <f t="shared" ref="I249:I259" si="113">D249-C249</f>
        <v>19957829.270000011</v>
      </c>
      <c r="J249" s="241">
        <f t="shared" ref="J249:J259" si="114">E249/$E$249</f>
        <v>1</v>
      </c>
      <c r="K249" s="242"/>
      <c r="L249" s="240">
        <v>822227787.43999982</v>
      </c>
      <c r="M249" s="240">
        <v>985719951.83000004</v>
      </c>
      <c r="N249" s="240">
        <v>1137217373.2800002</v>
      </c>
      <c r="O249" s="240">
        <v>1189961340.5999999</v>
      </c>
      <c r="P249" s="271">
        <f>O249/N249-1</f>
        <v>4.6379846596850571E-2</v>
      </c>
      <c r="Q249" s="271">
        <f t="shared" ref="Q249:Q259" si="115">N249/M249-1</f>
        <v>0.15369215279526749</v>
      </c>
      <c r="R249" s="240">
        <f>O249-N249</f>
        <v>52743967.319999695</v>
      </c>
      <c r="S249" s="240">
        <f t="shared" ref="S249:S259" si="116">N249-M249</f>
        <v>151497421.45000017</v>
      </c>
      <c r="T249" s="241">
        <f>O249/$O$249</f>
        <v>1</v>
      </c>
    </row>
    <row r="250" spans="1:20" x14ac:dyDescent="0.25">
      <c r="A250" s="94" t="s">
        <v>49</v>
      </c>
      <c r="B250" s="272">
        <v>62580353.969999999</v>
      </c>
      <c r="C250" s="272">
        <v>68968286.400000006</v>
      </c>
      <c r="D250" s="272">
        <v>74124272.450000003</v>
      </c>
      <c r="E250" s="272">
        <v>71969692.819999993</v>
      </c>
      <c r="F250" s="273">
        <f t="shared" ref="F250:F259" si="117">E250/D250-1</f>
        <v>-2.9067126850430336E-2</v>
      </c>
      <c r="G250" s="273">
        <f t="shared" si="112"/>
        <v>7.4758795950017998E-2</v>
      </c>
      <c r="H250" s="272">
        <f t="shared" ref="H250:H259" si="118">E250-D250</f>
        <v>-2154579.6300000101</v>
      </c>
      <c r="I250" s="272">
        <f t="shared" si="113"/>
        <v>5155986.049999997</v>
      </c>
      <c r="J250" s="96">
        <f t="shared" si="114"/>
        <v>0.42081049813037819</v>
      </c>
      <c r="K250" s="238"/>
      <c r="L250" s="272">
        <v>403656815.66999996</v>
      </c>
      <c r="M250" s="272">
        <v>473972942.78000009</v>
      </c>
      <c r="N250" s="272">
        <v>530975675.31999999</v>
      </c>
      <c r="O250" s="272">
        <v>529279114.16000003</v>
      </c>
      <c r="P250" s="273">
        <f t="shared" ref="P250:P259" si="119">O250/N250-1</f>
        <v>-3.1951768016067472E-3</v>
      </c>
      <c r="Q250" s="273">
        <f t="shared" si="115"/>
        <v>0.12026579451067598</v>
      </c>
      <c r="R250" s="272">
        <f t="shared" ref="R250:R259" si="120">O250-N250</f>
        <v>-1696561.1599999666</v>
      </c>
      <c r="S250" s="272">
        <f t="shared" si="116"/>
        <v>57002732.539999902</v>
      </c>
      <c r="T250" s="96">
        <f t="shared" ref="T250:T259" si="121">O250/$O$249</f>
        <v>0.44478681458099134</v>
      </c>
    </row>
    <row r="251" spans="1:20" x14ac:dyDescent="0.25">
      <c r="A251" s="97" t="s">
        <v>50</v>
      </c>
      <c r="B251" s="256">
        <v>33031284.920000002</v>
      </c>
      <c r="C251" s="256">
        <v>35140342.009999998</v>
      </c>
      <c r="D251" s="256">
        <v>42256315.93</v>
      </c>
      <c r="E251" s="256">
        <v>45767740.140000001</v>
      </c>
      <c r="F251" s="230">
        <f t="shared" si="117"/>
        <v>8.3098209882207286E-2</v>
      </c>
      <c r="G251" s="230">
        <f t="shared" si="112"/>
        <v>0.20250155556183791</v>
      </c>
      <c r="H251" s="256">
        <f t="shared" si="118"/>
        <v>3511424.2100000009</v>
      </c>
      <c r="I251" s="256">
        <f t="shared" si="113"/>
        <v>7115973.9200000018</v>
      </c>
      <c r="J251" s="32">
        <f t="shared" si="114"/>
        <v>0.26760633222076197</v>
      </c>
      <c r="K251" s="238"/>
      <c r="L251" s="256">
        <v>200088543.44</v>
      </c>
      <c r="M251" s="256">
        <v>239785241.54999998</v>
      </c>
      <c r="N251" s="256">
        <v>284877435.64999998</v>
      </c>
      <c r="O251" s="256">
        <v>306216637.00999999</v>
      </c>
      <c r="P251" s="230">
        <f t="shared" si="119"/>
        <v>7.4906604348325079E-2</v>
      </c>
      <c r="Q251" s="230">
        <f t="shared" si="115"/>
        <v>0.18805241643947213</v>
      </c>
      <c r="R251" s="256">
        <f t="shared" si="120"/>
        <v>21339201.360000014</v>
      </c>
      <c r="S251" s="256">
        <f t="shared" si="116"/>
        <v>45092194.099999994</v>
      </c>
      <c r="T251" s="32">
        <f t="shared" si="121"/>
        <v>0.25733326500808845</v>
      </c>
    </row>
    <row r="252" spans="1:20" x14ac:dyDescent="0.25">
      <c r="A252" s="97" t="s">
        <v>51</v>
      </c>
      <c r="B252" s="256">
        <v>561379.94999999995</v>
      </c>
      <c r="C252" s="256">
        <v>501385.38</v>
      </c>
      <c r="D252" s="256">
        <v>682239.06</v>
      </c>
      <c r="E252" s="256">
        <v>831072.02</v>
      </c>
      <c r="F252" s="230">
        <f t="shared" si="117"/>
        <v>0.21815367768594185</v>
      </c>
      <c r="G252" s="230">
        <f t="shared" si="112"/>
        <v>0.3607079249099765</v>
      </c>
      <c r="H252" s="256">
        <f t="shared" si="118"/>
        <v>148832.95999999996</v>
      </c>
      <c r="I252" s="256">
        <f t="shared" si="113"/>
        <v>180853.68000000005</v>
      </c>
      <c r="J252" s="32">
        <f t="shared" si="114"/>
        <v>4.8593208754287368E-3</v>
      </c>
      <c r="K252" s="238"/>
      <c r="L252" s="256">
        <v>4079383.75</v>
      </c>
      <c r="M252" s="256">
        <v>4704061.0200000005</v>
      </c>
      <c r="N252" s="256">
        <v>5470948.4299999997</v>
      </c>
      <c r="O252" s="256">
        <v>6358392.1599999983</v>
      </c>
      <c r="P252" s="230">
        <f>O252/N252-1</f>
        <v>0.16221021662966018</v>
      </c>
      <c r="Q252" s="230">
        <f t="shared" si="115"/>
        <v>0.16302667136745574</v>
      </c>
      <c r="R252" s="256">
        <f t="shared" si="120"/>
        <v>887443.72999999858</v>
      </c>
      <c r="S252" s="256">
        <f t="shared" si="116"/>
        <v>766887.40999999922</v>
      </c>
      <c r="T252" s="32">
        <f t="shared" si="121"/>
        <v>5.3433602782372597E-3</v>
      </c>
    </row>
    <row r="253" spans="1:20" x14ac:dyDescent="0.25">
      <c r="A253" s="97" t="s">
        <v>52</v>
      </c>
      <c r="B253" s="256">
        <v>12005834.189999999</v>
      </c>
      <c r="C253" s="256">
        <v>14818574.74</v>
      </c>
      <c r="D253" s="256">
        <v>17747817.48</v>
      </c>
      <c r="E253" s="256">
        <v>20579810.510000002</v>
      </c>
      <c r="F253" s="230">
        <f t="shared" si="117"/>
        <v>0.15956852346444128</v>
      </c>
      <c r="G253" s="230">
        <f t="shared" si="112"/>
        <v>0.1976737163590403</v>
      </c>
      <c r="H253" s="256">
        <f t="shared" si="118"/>
        <v>2831993.0300000012</v>
      </c>
      <c r="I253" s="256">
        <f t="shared" si="113"/>
        <v>2929242.74</v>
      </c>
      <c r="J253" s="32">
        <f t="shared" si="114"/>
        <v>0.12033121127530044</v>
      </c>
      <c r="K253" s="238"/>
      <c r="L253" s="256">
        <v>70191709.870000005</v>
      </c>
      <c r="M253" s="256">
        <v>96619681.00999999</v>
      </c>
      <c r="N253" s="256">
        <v>119889428.77000001</v>
      </c>
      <c r="O253" s="256">
        <v>131456487.58999999</v>
      </c>
      <c r="P253" s="230">
        <f t="shared" si="119"/>
        <v>9.6481057076271748E-2</v>
      </c>
      <c r="Q253" s="230">
        <f t="shared" si="115"/>
        <v>0.24083859019977139</v>
      </c>
      <c r="R253" s="256">
        <f t="shared" si="120"/>
        <v>11567058.819999978</v>
      </c>
      <c r="S253" s="256">
        <f t="shared" si="116"/>
        <v>23269747.76000002</v>
      </c>
      <c r="T253" s="32">
        <f t="shared" si="121"/>
        <v>0.11047122549688654</v>
      </c>
    </row>
    <row r="254" spans="1:20" x14ac:dyDescent="0.25">
      <c r="A254" s="97" t="s">
        <v>53</v>
      </c>
      <c r="B254" s="256">
        <v>4429438.9400000004</v>
      </c>
      <c r="C254" s="256">
        <v>6601892.1299999999</v>
      </c>
      <c r="D254" s="256">
        <v>7539753.7300000004</v>
      </c>
      <c r="E254" s="256">
        <v>9296298.4900000002</v>
      </c>
      <c r="F254" s="230">
        <f t="shared" si="117"/>
        <v>0.23297110527773168</v>
      </c>
      <c r="G254" s="230">
        <f t="shared" si="112"/>
        <v>0.14205951589820964</v>
      </c>
      <c r="H254" s="256">
        <f t="shared" si="118"/>
        <v>1756544.7599999998</v>
      </c>
      <c r="I254" s="256">
        <f t="shared" si="113"/>
        <v>937861.60000000056</v>
      </c>
      <c r="J254" s="32">
        <f t="shared" si="114"/>
        <v>5.4355935742697294E-2</v>
      </c>
      <c r="K254" s="238"/>
      <c r="L254" s="256">
        <v>28507487.399999999</v>
      </c>
      <c r="M254" s="256">
        <v>42546736.369999997</v>
      </c>
      <c r="N254" s="256">
        <v>52695730.439999998</v>
      </c>
      <c r="O254" s="256">
        <v>60015392.539999999</v>
      </c>
      <c r="P254" s="230">
        <f t="shared" si="119"/>
        <v>0.13890427248815262</v>
      </c>
      <c r="Q254" s="230">
        <f t="shared" si="115"/>
        <v>0.23853754567074459</v>
      </c>
      <c r="R254" s="256">
        <f t="shared" si="120"/>
        <v>7319662.1000000015</v>
      </c>
      <c r="S254" s="256">
        <f t="shared" si="116"/>
        <v>10148994.07</v>
      </c>
      <c r="T254" s="32">
        <f>O254/$O$249</f>
        <v>5.0434741442725493E-2</v>
      </c>
    </row>
    <row r="255" spans="1:20" x14ac:dyDescent="0.25">
      <c r="A255" s="97" t="s">
        <v>54</v>
      </c>
      <c r="B255" s="256">
        <v>1994587.39</v>
      </c>
      <c r="C255" s="256">
        <v>2158355.4500000002</v>
      </c>
      <c r="D255" s="256">
        <v>2301918.7799999998</v>
      </c>
      <c r="E255" s="256">
        <v>2641678.87</v>
      </c>
      <c r="F255" s="230">
        <f t="shared" si="117"/>
        <v>0.14759864377143672</v>
      </c>
      <c r="G255" s="230">
        <f t="shared" si="112"/>
        <v>6.6515146983783247E-2</v>
      </c>
      <c r="H255" s="256">
        <f t="shared" si="118"/>
        <v>339760.09000000032</v>
      </c>
      <c r="I255" s="256">
        <f t="shared" si="113"/>
        <v>143563.32999999961</v>
      </c>
      <c r="J255" s="32">
        <f t="shared" si="114"/>
        <v>1.5446032317596248E-2</v>
      </c>
      <c r="K255" s="238"/>
      <c r="L255" s="256">
        <v>15697281.609999999</v>
      </c>
      <c r="M255" s="256">
        <v>19135398.73</v>
      </c>
      <c r="N255" s="256">
        <v>21569170.66</v>
      </c>
      <c r="O255" s="256">
        <v>22509826.149999999</v>
      </c>
      <c r="P255" s="230">
        <f t="shared" si="119"/>
        <v>4.3611110729650848E-2</v>
      </c>
      <c r="Q255" s="230">
        <f t="shared" si="115"/>
        <v>0.12718689400416783</v>
      </c>
      <c r="R255" s="256">
        <f t="shared" si="120"/>
        <v>940655.48999999836</v>
      </c>
      <c r="S255" s="256">
        <f t="shared" si="116"/>
        <v>2433771.9299999997</v>
      </c>
      <c r="T255" s="32">
        <f t="shared" si="121"/>
        <v>1.8916434830269478E-2</v>
      </c>
    </row>
    <row r="256" spans="1:20" x14ac:dyDescent="0.25">
      <c r="A256" s="97" t="s">
        <v>55</v>
      </c>
      <c r="B256" s="256">
        <v>537233.99</v>
      </c>
      <c r="C256" s="256">
        <v>469158.32</v>
      </c>
      <c r="D256" s="256">
        <v>495153.03</v>
      </c>
      <c r="E256" s="256">
        <v>599114.80000000005</v>
      </c>
      <c r="F256" s="230">
        <f t="shared" si="117"/>
        <v>0.20995886867540725</v>
      </c>
      <c r="G256" s="230">
        <f t="shared" si="112"/>
        <v>5.5407117153970509E-2</v>
      </c>
      <c r="H256" s="256">
        <f t="shared" si="118"/>
        <v>103961.77000000002</v>
      </c>
      <c r="I256" s="256">
        <f t="shared" si="113"/>
        <v>25994.710000000021</v>
      </c>
      <c r="J256" s="32">
        <f t="shared" si="114"/>
        <v>3.5030550714705961E-3</v>
      </c>
      <c r="K256" s="238"/>
      <c r="L256" s="256">
        <v>4436970.32</v>
      </c>
      <c r="M256" s="256">
        <v>5183245.46</v>
      </c>
      <c r="N256" s="256">
        <v>6059064.0899999999</v>
      </c>
      <c r="O256" s="256">
        <v>6539886.4000000004</v>
      </c>
      <c r="P256" s="230">
        <f t="shared" si="119"/>
        <v>7.935587127945376E-2</v>
      </c>
      <c r="Q256" s="230">
        <f t="shared" si="115"/>
        <v>0.16897108901340752</v>
      </c>
      <c r="R256" s="256">
        <f t="shared" si="120"/>
        <v>480822.31000000052</v>
      </c>
      <c r="S256" s="256">
        <f t="shared" si="116"/>
        <v>875818.62999999989</v>
      </c>
      <c r="T256" s="32">
        <f>O256/$O$249</f>
        <v>5.4958814012415497E-3</v>
      </c>
    </row>
    <row r="257" spans="1:20" x14ac:dyDescent="0.25">
      <c r="A257" s="97" t="s">
        <v>56</v>
      </c>
      <c r="B257" s="256">
        <v>8526586.6400000006</v>
      </c>
      <c r="C257" s="256">
        <v>9649565.0299999993</v>
      </c>
      <c r="D257" s="256">
        <v>11081336.34</v>
      </c>
      <c r="E257" s="256">
        <v>10005946.66</v>
      </c>
      <c r="F257" s="230">
        <f t="shared" si="117"/>
        <v>-9.7045125876939142E-2</v>
      </c>
      <c r="G257" s="230">
        <f t="shared" si="112"/>
        <v>0.14837677196316079</v>
      </c>
      <c r="H257" s="256">
        <f t="shared" si="118"/>
        <v>-1075389.6799999997</v>
      </c>
      <c r="I257" s="256">
        <f t="shared" si="113"/>
        <v>1431771.3100000005</v>
      </c>
      <c r="J257" s="32">
        <f t="shared" si="114"/>
        <v>5.8505285117605624E-2</v>
      </c>
      <c r="K257" s="238"/>
      <c r="L257" s="256">
        <v>47144692.859999999</v>
      </c>
      <c r="M257" s="256">
        <v>58990467.63000001</v>
      </c>
      <c r="N257" s="256">
        <v>69340386.00999999</v>
      </c>
      <c r="O257" s="256">
        <v>58175298.969999999</v>
      </c>
      <c r="P257" s="230">
        <f t="shared" si="119"/>
        <v>-0.16101853021686108</v>
      </c>
      <c r="Q257" s="230">
        <f t="shared" si="115"/>
        <v>0.17545069221889764</v>
      </c>
      <c r="R257" s="256">
        <f t="shared" si="120"/>
        <v>-11165087.039999992</v>
      </c>
      <c r="S257" s="256">
        <f t="shared" si="116"/>
        <v>10349918.37999998</v>
      </c>
      <c r="T257" s="32">
        <f t="shared" si="121"/>
        <v>4.8888394089060885E-2</v>
      </c>
    </row>
    <row r="258" spans="1:20" x14ac:dyDescent="0.25">
      <c r="A258" s="97" t="s">
        <v>57</v>
      </c>
      <c r="B258" s="256">
        <v>3301054.15</v>
      </c>
      <c r="C258" s="256">
        <v>3465759.76</v>
      </c>
      <c r="D258" s="256">
        <v>5601144.4900000002</v>
      </c>
      <c r="E258" s="256">
        <v>7683622.0599999996</v>
      </c>
      <c r="F258" s="230">
        <f t="shared" si="117"/>
        <v>0.3717950097016689</v>
      </c>
      <c r="G258" s="230">
        <f t="shared" si="112"/>
        <v>0.61613755074587173</v>
      </c>
      <c r="H258" s="256">
        <f t="shared" si="118"/>
        <v>2082477.5699999994</v>
      </c>
      <c r="I258" s="256">
        <f t="shared" si="113"/>
        <v>2135384.7300000004</v>
      </c>
      <c r="J258" s="32">
        <f t="shared" si="114"/>
        <v>4.4926533653560793E-2</v>
      </c>
      <c r="K258" s="238"/>
      <c r="L258" s="256">
        <v>36939560.329999998</v>
      </c>
      <c r="M258" s="256">
        <v>31119151.559999995</v>
      </c>
      <c r="N258" s="256">
        <v>31258534.350000001</v>
      </c>
      <c r="O258" s="256">
        <v>54510038.680000007</v>
      </c>
      <c r="P258" s="230">
        <f t="shared" si="119"/>
        <v>0.74384499508691793</v>
      </c>
      <c r="Q258" s="230">
        <f t="shared" si="115"/>
        <v>4.4790035400312789E-3</v>
      </c>
      <c r="R258" s="256">
        <f t="shared" si="120"/>
        <v>23251504.330000006</v>
      </c>
      <c r="S258" s="256">
        <f t="shared" si="116"/>
        <v>139382.79000000656</v>
      </c>
      <c r="T258" s="32">
        <f>O258/$O$249</f>
        <v>4.580824336067512E-2</v>
      </c>
    </row>
    <row r="259" spans="1:20" x14ac:dyDescent="0.25">
      <c r="A259" s="99" t="s">
        <v>58</v>
      </c>
      <c r="B259" s="268">
        <v>1356617.13</v>
      </c>
      <c r="C259" s="268">
        <v>1643473.64</v>
      </c>
      <c r="D259" s="268">
        <v>1544670.82</v>
      </c>
      <c r="E259" s="268">
        <v>1651395.7</v>
      </c>
      <c r="F259" s="269">
        <f t="shared" si="117"/>
        <v>6.9092313144103912E-2</v>
      </c>
      <c r="G259" s="269">
        <f t="shared" si="112"/>
        <v>-6.011828702041111E-2</v>
      </c>
      <c r="H259" s="268">
        <f t="shared" si="118"/>
        <v>106724.87999999989</v>
      </c>
      <c r="I259" s="268">
        <f t="shared" si="113"/>
        <v>-98802.819999999832</v>
      </c>
      <c r="J259" s="101">
        <f t="shared" si="114"/>
        <v>9.6557956536706055E-3</v>
      </c>
      <c r="K259" s="238"/>
      <c r="L259" s="268">
        <v>11485342.189999998</v>
      </c>
      <c r="M259" s="268">
        <v>13663025.749999998</v>
      </c>
      <c r="N259" s="268">
        <v>15080999.540000001</v>
      </c>
      <c r="O259" s="268">
        <v>14900266.93</v>
      </c>
      <c r="P259" s="269">
        <f t="shared" si="119"/>
        <v>-1.1984126749731372E-2</v>
      </c>
      <c r="Q259" s="269">
        <f t="shared" si="115"/>
        <v>0.10378182812105163</v>
      </c>
      <c r="R259" s="268">
        <f t="shared" si="120"/>
        <v>-180732.61000000127</v>
      </c>
      <c r="S259" s="268">
        <f t="shared" si="116"/>
        <v>1417973.7900000028</v>
      </c>
      <c r="T259" s="101">
        <f t="shared" si="121"/>
        <v>1.2521639503420352E-2</v>
      </c>
    </row>
    <row r="260" spans="1:20" ht="21" x14ac:dyDescent="0.35">
      <c r="A260" s="236" t="s">
        <v>76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150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julio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2022</v>
      </c>
      <c r="C262" s="16">
        <f>C$6</f>
        <v>2023</v>
      </c>
      <c r="D262" s="16">
        <f>D$6</f>
        <v>2024</v>
      </c>
      <c r="E262" s="16">
        <f>E$6</f>
        <v>2025</v>
      </c>
      <c r="F262" s="16" t="str">
        <f>CONCATENATE("var ",RIGHT(E262,2),"/",RIGHT(D262,2))</f>
        <v>var 25/24</v>
      </c>
      <c r="G262" s="16" t="str">
        <f>CONCATENATE("var ",RIGHT(D262,2),"/",RIGHT(C262,2))</f>
        <v>var 24/23</v>
      </c>
      <c r="H262" s="16" t="str">
        <f>CONCATENATE("dif ",RIGHT(E262,2),"-",RIGHT(D262,2))</f>
        <v>dif 25-24</v>
      </c>
      <c r="I262" s="107" t="str">
        <f>CONCATENATE("dif ",RIGHT(D262,2),"-",RIGHT(C262,2))</f>
        <v>dif 24-23</v>
      </c>
      <c r="J262" s="108"/>
      <c r="K262" s="238"/>
      <c r="L262" s="16">
        <f>L$6</f>
        <v>2022</v>
      </c>
      <c r="M262" s="16">
        <f>M$6</f>
        <v>2023</v>
      </c>
      <c r="N262" s="16">
        <f>N$6</f>
        <v>2024</v>
      </c>
      <c r="O262" s="16">
        <f>O$6</f>
        <v>2025</v>
      </c>
      <c r="P262" s="16" t="str">
        <f>CONCATENATE("var ",RIGHT(O262,2),"/",RIGHT(N262,2))</f>
        <v>var 25/24</v>
      </c>
      <c r="Q262" s="16" t="str">
        <f>CONCATENATE("var ",RIGHT(N262,2),"/",RIGHT(M262,2))</f>
        <v>var 24/23</v>
      </c>
      <c r="R262" s="16" t="str">
        <f>CONCATENATE("dif ",RIGHT(O262,2),"-",RIGHT(N262,2))</f>
        <v>dif 25-24</v>
      </c>
      <c r="S262" s="107" t="str">
        <f>CONCATENATE("dif ",RIGHT(N262,2),"-",RIGHT(M262,2))</f>
        <v>dif 24-23</v>
      </c>
      <c r="T262" s="108"/>
    </row>
    <row r="263" spans="1:20" x14ac:dyDescent="0.25">
      <c r="A263" s="239" t="s">
        <v>4</v>
      </c>
      <c r="B263" s="274">
        <v>103.46</v>
      </c>
      <c r="C263" s="274">
        <v>112.62</v>
      </c>
      <c r="D263" s="274">
        <v>122.28</v>
      </c>
      <c r="E263" s="274">
        <v>129.16</v>
      </c>
      <c r="F263" s="275">
        <f>E263/D263-1</f>
        <v>5.6264311416421187E-2</v>
      </c>
      <c r="G263" s="275">
        <f t="shared" ref="G263:G274" si="122">D263/C263-1</f>
        <v>8.5775173148641359E-2</v>
      </c>
      <c r="H263" s="276">
        <f>E263-D263</f>
        <v>6.8799999999999955</v>
      </c>
      <c r="I263" s="277">
        <f t="shared" ref="I263:I274" si="123">D263-C263</f>
        <v>9.6599999999999966</v>
      </c>
      <c r="J263" s="278"/>
      <c r="K263" s="279"/>
      <c r="L263" s="274">
        <v>103.32696609432543</v>
      </c>
      <c r="M263" s="274">
        <v>109.52769989581103</v>
      </c>
      <c r="N263" s="274">
        <v>121.46827305804845</v>
      </c>
      <c r="O263" s="274">
        <v>129.66473881016503</v>
      </c>
      <c r="P263" s="275">
        <f>O263/N263-1</f>
        <v>6.747824387195811E-2</v>
      </c>
      <c r="Q263" s="275">
        <f t="shared" ref="Q263:Q274" si="124">N263/M263-1</f>
        <v>0.10901875209281275</v>
      </c>
      <c r="R263" s="276">
        <f>O263-N263</f>
        <v>8.1964657521165805</v>
      </c>
      <c r="S263" s="280">
        <f>N263-M263</f>
        <v>11.940573162237428</v>
      </c>
      <c r="T263" s="281"/>
    </row>
    <row r="264" spans="1:20" x14ac:dyDescent="0.25">
      <c r="A264" s="243" t="s">
        <v>5</v>
      </c>
      <c r="B264" s="282">
        <v>110.94</v>
      </c>
      <c r="C264" s="282">
        <v>120.89</v>
      </c>
      <c r="D264" s="282">
        <v>131.66999999999999</v>
      </c>
      <c r="E264" s="282">
        <v>137.66999999999999</v>
      </c>
      <c r="F264" s="283">
        <f t="shared" ref="F264:F274" si="125">E264/D264-1</f>
        <v>4.5568466621098258E-2</v>
      </c>
      <c r="G264" s="283">
        <f t="shared" si="122"/>
        <v>8.9171974522292974E-2</v>
      </c>
      <c r="H264" s="284">
        <f t="shared" ref="H264:H274" si="126">E264-D264</f>
        <v>6</v>
      </c>
      <c r="I264" s="285">
        <f t="shared" si="123"/>
        <v>10.779999999999987</v>
      </c>
      <c r="J264" s="286"/>
      <c r="K264" s="287"/>
      <c r="L264" s="282">
        <v>111.56343708380186</v>
      </c>
      <c r="M264" s="282">
        <v>118.49513791606795</v>
      </c>
      <c r="N264" s="282">
        <v>131.97256424626283</v>
      </c>
      <c r="O264" s="282">
        <v>139.72968631521596</v>
      </c>
      <c r="P264" s="283">
        <f t="shared" ref="P264:P274" si="127">O264/N264-1</f>
        <v>5.8778293149462701E-2</v>
      </c>
      <c r="Q264" s="283">
        <f t="shared" si="124"/>
        <v>0.11373822223609853</v>
      </c>
      <c r="R264" s="284">
        <f t="shared" ref="R264:R274" si="128">O264-N264</f>
        <v>7.7571220689531231</v>
      </c>
      <c r="S264" s="288">
        <f t="shared" ref="S264:S274" si="129">N264-M264</f>
        <v>13.477426330194888</v>
      </c>
      <c r="T264" s="289"/>
    </row>
    <row r="265" spans="1:20" x14ac:dyDescent="0.25">
      <c r="A265" s="249" t="s">
        <v>70</v>
      </c>
      <c r="B265" s="290">
        <v>179.85</v>
      </c>
      <c r="C265" s="290">
        <v>205.39</v>
      </c>
      <c r="D265" s="290">
        <v>207.11</v>
      </c>
      <c r="E265" s="290">
        <v>220.73</v>
      </c>
      <c r="F265" s="291">
        <f t="shared" si="125"/>
        <v>6.5762155376369869E-2</v>
      </c>
      <c r="G265" s="291">
        <f t="shared" si="122"/>
        <v>8.3743122839476936E-3</v>
      </c>
      <c r="H265" s="292">
        <f t="shared" si="126"/>
        <v>13.619999999999976</v>
      </c>
      <c r="I265" s="293">
        <f t="shared" si="123"/>
        <v>1.7200000000000273</v>
      </c>
      <c r="J265" s="294"/>
      <c r="K265" s="238"/>
      <c r="L265" s="290">
        <v>202.18666955166861</v>
      </c>
      <c r="M265" s="290">
        <v>208.51235851279444</v>
      </c>
      <c r="N265" s="290">
        <v>224.12100288621204</v>
      </c>
      <c r="O265" s="290">
        <v>242.88229457093757</v>
      </c>
      <c r="P265" s="291">
        <f t="shared" si="127"/>
        <v>8.3710546727522761E-2</v>
      </c>
      <c r="Q265" s="291">
        <f t="shared" si="124"/>
        <v>7.4857166667460895E-2</v>
      </c>
      <c r="R265" s="292">
        <f>O265-N265</f>
        <v>18.761291684725535</v>
      </c>
      <c r="S265" s="295">
        <f t="shared" si="129"/>
        <v>15.608644373417604</v>
      </c>
      <c r="T265" s="296"/>
    </row>
    <row r="266" spans="1:20" x14ac:dyDescent="0.25">
      <c r="A266" s="255" t="s">
        <v>71</v>
      </c>
      <c r="B266" s="297">
        <v>103.16</v>
      </c>
      <c r="C266" s="297">
        <v>112.91</v>
      </c>
      <c r="D266" s="297">
        <v>123.84</v>
      </c>
      <c r="E266" s="297">
        <v>128.53</v>
      </c>
      <c r="F266" s="298">
        <f t="shared" si="125"/>
        <v>3.7871447028423821E-2</v>
      </c>
      <c r="G266" s="298">
        <f t="shared" si="122"/>
        <v>9.6802763262775704E-2</v>
      </c>
      <c r="H266" s="299">
        <f t="shared" si="126"/>
        <v>4.6899999999999977</v>
      </c>
      <c r="I266" s="300">
        <f t="shared" si="123"/>
        <v>10.930000000000007</v>
      </c>
      <c r="J266" s="301"/>
      <c r="K266" s="238"/>
      <c r="L266" s="297">
        <v>97.390797683591771</v>
      </c>
      <c r="M266" s="297">
        <v>108.17837542735883</v>
      </c>
      <c r="N266" s="297">
        <v>121.2412002810843</v>
      </c>
      <c r="O266" s="297">
        <v>124.27203983600725</v>
      </c>
      <c r="P266" s="298">
        <f t="shared" si="127"/>
        <v>2.4998429146992018E-2</v>
      </c>
      <c r="Q266" s="298">
        <f t="shared" si="124"/>
        <v>0.12075264397455365</v>
      </c>
      <c r="R266" s="299">
        <f t="shared" si="128"/>
        <v>3.0308395549229488</v>
      </c>
      <c r="S266" s="302">
        <f t="shared" si="129"/>
        <v>13.062824853725473</v>
      </c>
      <c r="T266" s="303"/>
    </row>
    <row r="267" spans="1:20" x14ac:dyDescent="0.25">
      <c r="A267" s="258" t="s">
        <v>72</v>
      </c>
      <c r="B267" s="297">
        <v>64.78</v>
      </c>
      <c r="C267" s="297">
        <v>72.36</v>
      </c>
      <c r="D267" s="297">
        <v>82.5</v>
      </c>
      <c r="E267" s="297">
        <v>86.84</v>
      </c>
      <c r="F267" s="304">
        <f t="shared" si="125"/>
        <v>5.2606060606060545E-2</v>
      </c>
      <c r="G267" s="304">
        <f t="shared" si="122"/>
        <v>0.14013266998341622</v>
      </c>
      <c r="H267" s="305">
        <f t="shared" si="126"/>
        <v>4.3400000000000034</v>
      </c>
      <c r="I267" s="306">
        <f t="shared" si="123"/>
        <v>10.14</v>
      </c>
      <c r="J267" s="307"/>
      <c r="K267" s="238"/>
      <c r="L267" s="297">
        <v>64.547335117615859</v>
      </c>
      <c r="M267" s="297">
        <v>72.271767848441854</v>
      </c>
      <c r="N267" s="297">
        <v>81.905413092307398</v>
      </c>
      <c r="O267" s="297">
        <v>88.04506733709502</v>
      </c>
      <c r="P267" s="304">
        <f t="shared" si="127"/>
        <v>7.4960298873875786E-2</v>
      </c>
      <c r="Q267" s="304">
        <f t="shared" si="124"/>
        <v>0.13329748988661616</v>
      </c>
      <c r="R267" s="305">
        <f t="shared" si="128"/>
        <v>6.1396542447876215</v>
      </c>
      <c r="S267" s="308">
        <f t="shared" si="129"/>
        <v>9.6336452438655442</v>
      </c>
      <c r="T267" s="309"/>
    </row>
    <row r="268" spans="1:20" x14ac:dyDescent="0.25">
      <c r="A268" s="258" t="s">
        <v>73</v>
      </c>
      <c r="B268" s="297">
        <v>50.25</v>
      </c>
      <c r="C268" s="297">
        <v>52.38</v>
      </c>
      <c r="D268" s="297">
        <v>47.09</v>
      </c>
      <c r="E268" s="297">
        <v>63.74</v>
      </c>
      <c r="F268" s="304">
        <f t="shared" si="125"/>
        <v>0.35357825440645563</v>
      </c>
      <c r="G268" s="304">
        <f t="shared" si="122"/>
        <v>-0.10099274532264224</v>
      </c>
      <c r="H268" s="305">
        <f t="shared" si="126"/>
        <v>16.649999999999999</v>
      </c>
      <c r="I268" s="306">
        <f t="shared" si="123"/>
        <v>-5.2899999999999991</v>
      </c>
      <c r="J268" s="307"/>
      <c r="K268" s="238"/>
      <c r="L268" s="297">
        <v>55.86545950529441</v>
      </c>
      <c r="M268" s="297">
        <v>60.04650332233691</v>
      </c>
      <c r="N268" s="297">
        <v>60.427375540026155</v>
      </c>
      <c r="O268" s="297">
        <v>63.226148434574043</v>
      </c>
      <c r="P268" s="304">
        <f t="shared" si="127"/>
        <v>4.6316307295093839E-2</v>
      </c>
      <c r="Q268" s="304">
        <f t="shared" si="124"/>
        <v>6.3429541541275558E-3</v>
      </c>
      <c r="R268" s="305">
        <f t="shared" si="128"/>
        <v>2.7987728945478878</v>
      </c>
      <c r="S268" s="308">
        <f t="shared" si="129"/>
        <v>0.38087221768924451</v>
      </c>
      <c r="T268" s="309"/>
    </row>
    <row r="269" spans="1:20" x14ac:dyDescent="0.25">
      <c r="A269" s="259" t="s">
        <v>74</v>
      </c>
      <c r="B269" s="310">
        <v>53.67</v>
      </c>
      <c r="C269" s="310">
        <v>44.32</v>
      </c>
      <c r="D269" s="310">
        <v>36.369999999999997</v>
      </c>
      <c r="E269" s="310">
        <v>38.619999999999997</v>
      </c>
      <c r="F269" s="311">
        <f t="shared" si="125"/>
        <v>6.1864173769590414E-2</v>
      </c>
      <c r="G269" s="311">
        <f t="shared" si="122"/>
        <v>-0.17937725631768964</v>
      </c>
      <c r="H269" s="312">
        <f t="shared" si="126"/>
        <v>2.25</v>
      </c>
      <c r="I269" s="313">
        <f t="shared" si="123"/>
        <v>-7.9500000000000028</v>
      </c>
      <c r="J269" s="314"/>
      <c r="K269" s="238"/>
      <c r="L269" s="310">
        <v>47.889681288199185</v>
      </c>
      <c r="M269" s="310">
        <v>50.071352346202502</v>
      </c>
      <c r="N269" s="310">
        <v>51.999242939883089</v>
      </c>
      <c r="O269" s="310">
        <v>43.248297962942452</v>
      </c>
      <c r="P269" s="311">
        <f t="shared" si="127"/>
        <v>-0.16828985350916947</v>
      </c>
      <c r="Q269" s="311">
        <f t="shared" si="124"/>
        <v>3.8502866476439523E-2</v>
      </c>
      <c r="R269" s="312">
        <f t="shared" si="128"/>
        <v>-8.7509449769406373</v>
      </c>
      <c r="S269" s="315">
        <f t="shared" si="129"/>
        <v>1.927890593680587</v>
      </c>
      <c r="T269" s="316"/>
    </row>
    <row r="270" spans="1:20" x14ac:dyDescent="0.25">
      <c r="A270" s="243" t="s">
        <v>11</v>
      </c>
      <c r="B270" s="282">
        <v>74.989999999999995</v>
      </c>
      <c r="C270" s="282">
        <v>82.51</v>
      </c>
      <c r="D270" s="282">
        <v>87.72</v>
      </c>
      <c r="E270" s="282">
        <v>99.57</v>
      </c>
      <c r="F270" s="283">
        <f t="shared" si="125"/>
        <v>0.13508891928864553</v>
      </c>
      <c r="G270" s="283">
        <f t="shared" si="122"/>
        <v>6.3143861350139385E-2</v>
      </c>
      <c r="H270" s="284">
        <f t="shared" si="126"/>
        <v>11.849999999999994</v>
      </c>
      <c r="I270" s="285">
        <f t="shared" si="123"/>
        <v>5.2099999999999937</v>
      </c>
      <c r="J270" s="286"/>
      <c r="K270" s="287"/>
      <c r="L270" s="282">
        <v>71.73071630167172</v>
      </c>
      <c r="M270" s="282">
        <v>77.166321678750563</v>
      </c>
      <c r="N270" s="282">
        <v>83.323968886908702</v>
      </c>
      <c r="O270" s="282">
        <v>94.594299491459097</v>
      </c>
      <c r="P270" s="283">
        <f t="shared" si="127"/>
        <v>0.13525916678125394</v>
      </c>
      <c r="Q270" s="283">
        <f t="shared" si="124"/>
        <v>7.9797080827474165E-2</v>
      </c>
      <c r="R270" s="284">
        <f t="shared" si="128"/>
        <v>11.270330604550395</v>
      </c>
      <c r="S270" s="288">
        <f t="shared" si="129"/>
        <v>6.1576472081581386</v>
      </c>
      <c r="T270" s="289"/>
    </row>
    <row r="271" spans="1:20" x14ac:dyDescent="0.25">
      <c r="A271" s="36" t="s">
        <v>12</v>
      </c>
      <c r="B271" s="317">
        <v>118.24</v>
      </c>
      <c r="C271" s="317">
        <v>150.38</v>
      </c>
      <c r="D271" s="317">
        <v>153.05000000000001</v>
      </c>
      <c r="E271" s="317">
        <v>160.05000000000001</v>
      </c>
      <c r="F271" s="318">
        <f t="shared" si="125"/>
        <v>4.5736687357072814E-2</v>
      </c>
      <c r="G271" s="318">
        <f t="shared" si="122"/>
        <v>1.7755020614443451E-2</v>
      </c>
      <c r="H271" s="319">
        <f t="shared" si="126"/>
        <v>7</v>
      </c>
      <c r="I271" s="320">
        <f t="shared" si="123"/>
        <v>2.6700000000000159</v>
      </c>
      <c r="J271" s="321"/>
      <c r="K271" s="238"/>
      <c r="L271" s="317">
        <v>116.97342568000172</v>
      </c>
      <c r="M271" s="317">
        <v>132.1274956986824</v>
      </c>
      <c r="N271" s="317">
        <v>140.97266763359764</v>
      </c>
      <c r="O271" s="317">
        <v>146.72129066090676</v>
      </c>
      <c r="P271" s="318">
        <f t="shared" si="127"/>
        <v>4.0778280810081391E-2</v>
      </c>
      <c r="Q271" s="318">
        <f t="shared" si="124"/>
        <v>6.6944218447057446E-2</v>
      </c>
      <c r="R271" s="319">
        <f t="shared" si="128"/>
        <v>5.7486230273091223</v>
      </c>
      <c r="S271" s="322">
        <f t="shared" si="129"/>
        <v>8.8451719349152427</v>
      </c>
      <c r="T271" s="323"/>
    </row>
    <row r="272" spans="1:20" x14ac:dyDescent="0.25">
      <c r="A272" s="37" t="s">
        <v>8</v>
      </c>
      <c r="B272" s="297">
        <v>76.290000000000006</v>
      </c>
      <c r="C272" s="297">
        <v>84.42</v>
      </c>
      <c r="D272" s="297">
        <v>89.74</v>
      </c>
      <c r="E272" s="297">
        <v>101</v>
      </c>
      <c r="F272" s="324">
        <f t="shared" si="125"/>
        <v>0.12547359037218642</v>
      </c>
      <c r="G272" s="324">
        <f t="shared" si="122"/>
        <v>6.301824212271967E-2</v>
      </c>
      <c r="H272" s="325">
        <f t="shared" si="126"/>
        <v>11.260000000000005</v>
      </c>
      <c r="I272" s="326">
        <f t="shared" si="123"/>
        <v>5.3199999999999932</v>
      </c>
      <c r="J272" s="327"/>
      <c r="K272" s="238"/>
      <c r="L272" s="297">
        <v>73.965743418171783</v>
      </c>
      <c r="M272" s="297">
        <v>79.48182716080413</v>
      </c>
      <c r="N272" s="297">
        <v>83.705482102991084</v>
      </c>
      <c r="O272" s="297">
        <v>94.717069814831731</v>
      </c>
      <c r="P272" s="324">
        <f t="shared" si="127"/>
        <v>0.13155157147642971</v>
      </c>
      <c r="Q272" s="324">
        <f t="shared" si="124"/>
        <v>5.3139882323563592E-2</v>
      </c>
      <c r="R272" s="325">
        <f t="shared" si="128"/>
        <v>11.011587711840647</v>
      </c>
      <c r="S272" s="328">
        <f t="shared" si="129"/>
        <v>4.223654942186954</v>
      </c>
      <c r="T272" s="329"/>
    </row>
    <row r="273" spans="1:20" x14ac:dyDescent="0.25">
      <c r="A273" s="37" t="s">
        <v>9</v>
      </c>
      <c r="B273" s="297">
        <v>60.77</v>
      </c>
      <c r="C273" s="297">
        <v>62.28</v>
      </c>
      <c r="D273" s="297">
        <v>69.19</v>
      </c>
      <c r="E273" s="297">
        <v>72.760000000000005</v>
      </c>
      <c r="F273" s="324">
        <f t="shared" si="125"/>
        <v>5.1597051597051635E-2</v>
      </c>
      <c r="G273" s="324">
        <f t="shared" si="122"/>
        <v>0.11095054592164422</v>
      </c>
      <c r="H273" s="325">
        <f t="shared" si="126"/>
        <v>3.5700000000000074</v>
      </c>
      <c r="I273" s="326">
        <f t="shared" si="123"/>
        <v>6.9099999999999966</v>
      </c>
      <c r="J273" s="327"/>
      <c r="K273" s="238"/>
      <c r="L273" s="297">
        <v>51.950618774317412</v>
      </c>
      <c r="M273" s="297">
        <v>60.314729523885205</v>
      </c>
      <c r="N273" s="297">
        <v>69.329150176520045</v>
      </c>
      <c r="O273" s="297">
        <v>75.11958227256153</v>
      </c>
      <c r="P273" s="324">
        <f t="shared" si="127"/>
        <v>8.3520886687610929E-2</v>
      </c>
      <c r="Q273" s="324">
        <f t="shared" si="124"/>
        <v>0.14945637199724238</v>
      </c>
      <c r="R273" s="325">
        <f t="shared" si="128"/>
        <v>5.790432096041485</v>
      </c>
      <c r="S273" s="328">
        <f t="shared" si="129"/>
        <v>9.0144206526348398</v>
      </c>
      <c r="T273" s="329"/>
    </row>
    <row r="274" spans="1:20" x14ac:dyDescent="0.25">
      <c r="A274" s="38" t="s">
        <v>10</v>
      </c>
      <c r="B274" s="330">
        <v>68.94</v>
      </c>
      <c r="C274" s="330">
        <v>77.83</v>
      </c>
      <c r="D274" s="330">
        <v>81.62</v>
      </c>
      <c r="E274" s="330">
        <v>105.97</v>
      </c>
      <c r="F274" s="331">
        <f t="shared" si="125"/>
        <v>0.29833374172996807</v>
      </c>
      <c r="G274" s="331">
        <f t="shared" si="122"/>
        <v>4.8695875626365126E-2</v>
      </c>
      <c r="H274" s="332">
        <f t="shared" si="126"/>
        <v>24.349999999999994</v>
      </c>
      <c r="I274" s="333">
        <f t="shared" si="123"/>
        <v>3.7900000000000063</v>
      </c>
      <c r="J274" s="334"/>
      <c r="K274" s="238"/>
      <c r="L274" s="330">
        <v>76.144440901546275</v>
      </c>
      <c r="M274" s="330">
        <v>72.979097150927075</v>
      </c>
      <c r="N274" s="330">
        <v>84.9313920138501</v>
      </c>
      <c r="O274" s="330">
        <v>104.94910995801355</v>
      </c>
      <c r="P274" s="331">
        <f t="shared" si="127"/>
        <v>0.23569280415066185</v>
      </c>
      <c r="Q274" s="331">
        <f t="shared" si="124"/>
        <v>0.16377696257607366</v>
      </c>
      <c r="R274" s="332">
        <f t="shared" si="128"/>
        <v>20.017717944163451</v>
      </c>
      <c r="S274" s="335">
        <f t="shared" si="129"/>
        <v>11.952294862923026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77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150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julio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2022</v>
      </c>
      <c r="C278" s="16">
        <f>C$6</f>
        <v>2023</v>
      </c>
      <c r="D278" s="16">
        <f>D$6</f>
        <v>2024</v>
      </c>
      <c r="E278" s="16">
        <f>E$6</f>
        <v>2025</v>
      </c>
      <c r="F278" s="16" t="str">
        <f>CONCATENATE("var ",RIGHT(E278,2),"/",RIGHT(D278,2))</f>
        <v>var 25/24</v>
      </c>
      <c r="G278" s="16" t="str">
        <f>CONCATENATE("var ",RIGHT(D278,2),"/",RIGHT(C278,2))</f>
        <v>var 24/23</v>
      </c>
      <c r="H278" s="16" t="str">
        <f>CONCATENATE("dif ",RIGHT(E278,2),"-",RIGHT(D278,2))</f>
        <v>dif 25-24</v>
      </c>
      <c r="I278" s="107" t="str">
        <f>CONCATENATE("dif ",RIGHT(D278,2),"-",RIGHT(C278,2))</f>
        <v>dif 24-23</v>
      </c>
      <c r="J278" s="108"/>
      <c r="K278" s="238"/>
      <c r="L278" s="16">
        <f>L$6</f>
        <v>2022</v>
      </c>
      <c r="M278" s="16">
        <f>M$6</f>
        <v>2023</v>
      </c>
      <c r="N278" s="16">
        <f>N$6</f>
        <v>2024</v>
      </c>
      <c r="O278" s="16">
        <f>O$6</f>
        <v>2025</v>
      </c>
      <c r="P278" s="16" t="str">
        <f>CONCATENATE("var ",RIGHT(O278,2),"/",RIGHT(M278,2))</f>
        <v>var 25/23</v>
      </c>
      <c r="Q278" s="16" t="str">
        <f>CONCATENATE("var ",RIGHT(N278,2),"/",RIGHT(M278,2))</f>
        <v>var 24/23</v>
      </c>
      <c r="R278" s="16" t="str">
        <f>CONCATENATE("dif ",RIGHT(O278,2),"-",RIGHT(N278,2))</f>
        <v>dif 25-24</v>
      </c>
      <c r="S278" s="107" t="str">
        <f>CONCATENATE("dif ",RIGHT(N278,2),"-",RIGHT(M278,2))</f>
        <v>dif 24-23</v>
      </c>
      <c r="T278" s="108"/>
    </row>
    <row r="279" spans="1:20" x14ac:dyDescent="0.25">
      <c r="A279" s="239" t="s">
        <v>48</v>
      </c>
      <c r="B279" s="274">
        <v>103.46</v>
      </c>
      <c r="C279" s="274">
        <v>112.62</v>
      </c>
      <c r="D279" s="274">
        <v>122.28</v>
      </c>
      <c r="E279" s="274">
        <v>129.16</v>
      </c>
      <c r="F279" s="337">
        <f>E279/D279-1</f>
        <v>5.6264311416421187E-2</v>
      </c>
      <c r="G279" s="337">
        <f t="shared" ref="G279:G289" si="130">D279/C279-1</f>
        <v>8.5775173148641359E-2</v>
      </c>
      <c r="H279" s="338">
        <f>E279-D279</f>
        <v>6.8799999999999955</v>
      </c>
      <c r="I279" s="339">
        <f t="shared" ref="I279:I289" si="131">D279-C279</f>
        <v>9.6599999999999966</v>
      </c>
      <c r="J279" s="340"/>
      <c r="K279" s="279"/>
      <c r="L279" s="274">
        <v>103.32696609432543</v>
      </c>
      <c r="M279" s="274">
        <v>109.52769989581103</v>
      </c>
      <c r="N279" s="274">
        <v>121.46827305804845</v>
      </c>
      <c r="O279" s="274">
        <v>129.66473881016503</v>
      </c>
      <c r="P279" s="337">
        <f>O279/N279-1</f>
        <v>6.747824387195811E-2</v>
      </c>
      <c r="Q279" s="337">
        <f t="shared" ref="Q279:Q289" si="132">N279/M279-1</f>
        <v>0.10901875209281275</v>
      </c>
      <c r="R279" s="274">
        <f>O279-N279</f>
        <v>8.1964657521165805</v>
      </c>
      <c r="S279" s="339">
        <f t="shared" ref="S279:S289" si="133">N279-M279</f>
        <v>11.940573162237428</v>
      </c>
      <c r="T279" s="340"/>
    </row>
    <row r="280" spans="1:20" x14ac:dyDescent="0.25">
      <c r="A280" s="94" t="s">
        <v>49</v>
      </c>
      <c r="B280" s="341">
        <v>127.32</v>
      </c>
      <c r="C280" s="341">
        <v>137.09</v>
      </c>
      <c r="D280" s="341">
        <v>143.27000000000001</v>
      </c>
      <c r="E280" s="341">
        <v>149.71</v>
      </c>
      <c r="F280" s="342">
        <f t="shared" ref="F280:F289" si="134">E280/D280-1</f>
        <v>4.4950094227681925E-2</v>
      </c>
      <c r="G280" s="342">
        <f t="shared" si="130"/>
        <v>4.5079874534976971E-2</v>
      </c>
      <c r="H280" s="343">
        <f t="shared" ref="H280:H289" si="135">E280-D280</f>
        <v>6.4399999999999977</v>
      </c>
      <c r="I280" s="344">
        <f t="shared" si="131"/>
        <v>6.1800000000000068</v>
      </c>
      <c r="J280" s="345"/>
      <c r="K280" s="238"/>
      <c r="L280" s="341">
        <v>128.03721098266536</v>
      </c>
      <c r="M280" s="341">
        <v>134.39836133388044</v>
      </c>
      <c r="N280" s="341">
        <v>147.32635484172022</v>
      </c>
      <c r="O280" s="341">
        <v>155.81776712634519</v>
      </c>
      <c r="P280" s="342">
        <f t="shared" ref="P280:P289" si="136">O280/N280-1</f>
        <v>5.7636750014942617E-2</v>
      </c>
      <c r="Q280" s="342">
        <f t="shared" si="132"/>
        <v>9.6191600697595359E-2</v>
      </c>
      <c r="R280" s="341">
        <f t="shared" ref="R280:R289" si="137">O280-N280</f>
        <v>8.4914122846249711</v>
      </c>
      <c r="S280" s="344">
        <f t="shared" si="133"/>
        <v>12.927993507839773</v>
      </c>
      <c r="T280" s="345"/>
    </row>
    <row r="281" spans="1:20" x14ac:dyDescent="0.25">
      <c r="A281" s="97" t="s">
        <v>50</v>
      </c>
      <c r="B281" s="297">
        <v>92.75</v>
      </c>
      <c r="C281" s="297">
        <v>99.75</v>
      </c>
      <c r="D281" s="297">
        <v>115.09</v>
      </c>
      <c r="E281" s="297">
        <v>123.07</v>
      </c>
      <c r="F281" s="346">
        <f t="shared" si="134"/>
        <v>6.933704057693979E-2</v>
      </c>
      <c r="G281" s="346">
        <f t="shared" si="130"/>
        <v>0.15378446115288225</v>
      </c>
      <c r="H281" s="325">
        <f t="shared" si="135"/>
        <v>7.9799999999999898</v>
      </c>
      <c r="I281" s="328">
        <f t="shared" si="131"/>
        <v>15.340000000000003</v>
      </c>
      <c r="J281" s="329"/>
      <c r="K281" s="238"/>
      <c r="L281" s="297">
        <v>90.599691002209639</v>
      </c>
      <c r="M281" s="297">
        <v>97.767835052321757</v>
      </c>
      <c r="N281" s="297">
        <v>111.42021648051494</v>
      </c>
      <c r="O281" s="297">
        <v>121.78573453913172</v>
      </c>
      <c r="P281" s="346">
        <f t="shared" si="136"/>
        <v>9.3030855494967479E-2</v>
      </c>
      <c r="Q281" s="346">
        <f t="shared" si="132"/>
        <v>0.13964082789484822</v>
      </c>
      <c r="R281" s="297">
        <f t="shared" si="137"/>
        <v>10.365518058616786</v>
      </c>
      <c r="S281" s="328">
        <f t="shared" si="133"/>
        <v>13.652381428193181</v>
      </c>
      <c r="T281" s="329"/>
    </row>
    <row r="282" spans="1:20" x14ac:dyDescent="0.25">
      <c r="A282" s="97" t="s">
        <v>51</v>
      </c>
      <c r="B282" s="297">
        <v>82.68</v>
      </c>
      <c r="C282" s="297">
        <v>80.44</v>
      </c>
      <c r="D282" s="297">
        <v>94.54</v>
      </c>
      <c r="E282" s="297">
        <v>98.06</v>
      </c>
      <c r="F282" s="346">
        <f t="shared" si="134"/>
        <v>3.7232917283689382E-2</v>
      </c>
      <c r="G282" s="346">
        <f t="shared" si="130"/>
        <v>0.17528592739930393</v>
      </c>
      <c r="H282" s="325">
        <f t="shared" si="135"/>
        <v>3.519999999999996</v>
      </c>
      <c r="I282" s="328">
        <f t="shared" si="131"/>
        <v>14.100000000000009</v>
      </c>
      <c r="J282" s="329"/>
      <c r="K282" s="238"/>
      <c r="L282" s="297">
        <v>70.808030229653028</v>
      </c>
      <c r="M282" s="297">
        <v>77.704808534141804</v>
      </c>
      <c r="N282" s="297">
        <v>84.435346665146369</v>
      </c>
      <c r="O282" s="297">
        <v>100.25532159613186</v>
      </c>
      <c r="P282" s="346">
        <f t="shared" si="136"/>
        <v>0.18736199418620658</v>
      </c>
      <c r="Q282" s="346">
        <f t="shared" si="132"/>
        <v>8.661675201280894E-2</v>
      </c>
      <c r="R282" s="297">
        <f t="shared" si="137"/>
        <v>15.819974930985495</v>
      </c>
      <c r="S282" s="328">
        <f t="shared" si="133"/>
        <v>6.7305381310045647</v>
      </c>
      <c r="T282" s="329"/>
    </row>
    <row r="283" spans="1:20" x14ac:dyDescent="0.25">
      <c r="A283" s="97" t="s">
        <v>52</v>
      </c>
      <c r="B283" s="297">
        <v>60</v>
      </c>
      <c r="C283" s="297">
        <v>66.819999999999993</v>
      </c>
      <c r="D283" s="297">
        <v>72.59</v>
      </c>
      <c r="E283" s="297">
        <v>83.86</v>
      </c>
      <c r="F283" s="346">
        <f t="shared" si="134"/>
        <v>0.15525554484088722</v>
      </c>
      <c r="G283" s="346">
        <f t="shared" si="130"/>
        <v>8.6351391798862753E-2</v>
      </c>
      <c r="H283" s="325">
        <f t="shared" si="135"/>
        <v>11.269999999999996</v>
      </c>
      <c r="I283" s="328">
        <f t="shared" si="131"/>
        <v>5.7700000000000102</v>
      </c>
      <c r="J283" s="329"/>
      <c r="K283" s="238"/>
      <c r="L283" s="297">
        <v>55.750286653691731</v>
      </c>
      <c r="M283" s="297">
        <v>62.940037660434328</v>
      </c>
      <c r="N283" s="297">
        <v>71.998810322002782</v>
      </c>
      <c r="O283" s="297">
        <v>79.808144678694333</v>
      </c>
      <c r="P283" s="346">
        <f t="shared" si="136"/>
        <v>0.10846476937279381</v>
      </c>
      <c r="Q283" s="346">
        <f t="shared" si="132"/>
        <v>0.1439270295712427</v>
      </c>
      <c r="R283" s="297">
        <f t="shared" si="137"/>
        <v>7.8093343566915507</v>
      </c>
      <c r="S283" s="328">
        <f t="shared" si="133"/>
        <v>9.0587726615684545</v>
      </c>
      <c r="T283" s="329"/>
    </row>
    <row r="284" spans="1:20" x14ac:dyDescent="0.25">
      <c r="A284" s="97" t="s">
        <v>53</v>
      </c>
      <c r="B284" s="297">
        <v>119.18</v>
      </c>
      <c r="C284" s="297">
        <v>150.33000000000001</v>
      </c>
      <c r="D284" s="297">
        <v>160</v>
      </c>
      <c r="E284" s="297">
        <v>201.51</v>
      </c>
      <c r="F284" s="346">
        <f t="shared" si="134"/>
        <v>0.25943749999999999</v>
      </c>
      <c r="G284" s="346">
        <f t="shared" si="130"/>
        <v>6.43251513337324E-2</v>
      </c>
      <c r="H284" s="325">
        <f t="shared" si="135"/>
        <v>41.509999999999991</v>
      </c>
      <c r="I284" s="328">
        <f t="shared" si="131"/>
        <v>9.6699999999999875</v>
      </c>
      <c r="J284" s="329"/>
      <c r="K284" s="238"/>
      <c r="L284" s="297">
        <v>118.17059733966714</v>
      </c>
      <c r="M284" s="297">
        <v>141.16213419593666</v>
      </c>
      <c r="N284" s="297">
        <v>162.19405303149395</v>
      </c>
      <c r="O284" s="297">
        <v>189.71221803037866</v>
      </c>
      <c r="P284" s="346">
        <f t="shared" si="136"/>
        <v>0.16966198503925045</v>
      </c>
      <c r="Q284" s="346">
        <f t="shared" si="132"/>
        <v>0.14899122172780732</v>
      </c>
      <c r="R284" s="297">
        <f t="shared" si="137"/>
        <v>27.518164998884714</v>
      </c>
      <c r="S284" s="328">
        <f t="shared" si="133"/>
        <v>21.031918835557292</v>
      </c>
      <c r="T284" s="329"/>
    </row>
    <row r="285" spans="1:20" x14ac:dyDescent="0.25">
      <c r="A285" s="97" t="s">
        <v>54</v>
      </c>
      <c r="B285" s="297">
        <v>72.41</v>
      </c>
      <c r="C285" s="297">
        <v>79.19</v>
      </c>
      <c r="D285" s="297">
        <v>85.57</v>
      </c>
      <c r="E285" s="297">
        <v>89.95</v>
      </c>
      <c r="F285" s="346">
        <f t="shared" si="134"/>
        <v>5.1186163375014804E-2</v>
      </c>
      <c r="G285" s="346">
        <f t="shared" si="130"/>
        <v>8.0565727995959069E-2</v>
      </c>
      <c r="H285" s="325">
        <f t="shared" si="135"/>
        <v>4.3800000000000097</v>
      </c>
      <c r="I285" s="328">
        <f t="shared" si="131"/>
        <v>6.3799999999999955</v>
      </c>
      <c r="J285" s="329"/>
      <c r="K285" s="238"/>
      <c r="L285" s="297">
        <v>75.502983681783107</v>
      </c>
      <c r="M285" s="297">
        <v>85.412123454308386</v>
      </c>
      <c r="N285" s="297">
        <v>95.019647480655635</v>
      </c>
      <c r="O285" s="297">
        <v>102.59533807523238</v>
      </c>
      <c r="P285" s="346">
        <f>O285/N285-1</f>
        <v>7.9727622606882598E-2</v>
      </c>
      <c r="Q285" s="346">
        <f t="shared" si="132"/>
        <v>0.11248431297328465</v>
      </c>
      <c r="R285" s="297">
        <f t="shared" si="137"/>
        <v>7.5756905945767414</v>
      </c>
      <c r="S285" s="328">
        <f t="shared" si="133"/>
        <v>9.6075240263472494</v>
      </c>
      <c r="T285" s="329"/>
    </row>
    <row r="286" spans="1:20" x14ac:dyDescent="0.25">
      <c r="A286" s="97" t="s">
        <v>55</v>
      </c>
      <c r="B286" s="297">
        <v>78.63</v>
      </c>
      <c r="C286" s="297">
        <v>82.69</v>
      </c>
      <c r="D286" s="297">
        <v>89.63</v>
      </c>
      <c r="E286" s="297">
        <v>99.29</v>
      </c>
      <c r="F286" s="346">
        <f>E286/D286-1</f>
        <v>0.10777641414704919</v>
      </c>
      <c r="G286" s="346">
        <f t="shared" si="130"/>
        <v>8.392792356996015E-2</v>
      </c>
      <c r="H286" s="325">
        <f t="shared" si="135"/>
        <v>9.6600000000000108</v>
      </c>
      <c r="I286" s="328">
        <f t="shared" si="131"/>
        <v>6.9399999999999977</v>
      </c>
      <c r="J286" s="329"/>
      <c r="K286" s="238"/>
      <c r="L286" s="297">
        <v>86.843517211728013</v>
      </c>
      <c r="M286" s="297">
        <v>95.563416658904572</v>
      </c>
      <c r="N286" s="297">
        <v>107.71973652891268</v>
      </c>
      <c r="O286" s="297">
        <v>115.85148099034511</v>
      </c>
      <c r="P286" s="346">
        <f t="shared" si="136"/>
        <v>7.5489828730223696E-2</v>
      </c>
      <c r="Q286" s="346">
        <f t="shared" si="132"/>
        <v>0.12720683599454974</v>
      </c>
      <c r="R286" s="297">
        <f t="shared" si="137"/>
        <v>8.131744461432433</v>
      </c>
      <c r="S286" s="328">
        <f t="shared" si="133"/>
        <v>12.156319870008105</v>
      </c>
      <c r="T286" s="329"/>
    </row>
    <row r="287" spans="1:20" x14ac:dyDescent="0.25">
      <c r="A287" s="97" t="s">
        <v>56</v>
      </c>
      <c r="B287" s="297">
        <v>124.87</v>
      </c>
      <c r="C287" s="297">
        <v>136.29</v>
      </c>
      <c r="D287" s="297">
        <v>155.41999999999999</v>
      </c>
      <c r="E287" s="297">
        <v>139.79</v>
      </c>
      <c r="F287" s="346">
        <f t="shared" si="134"/>
        <v>-0.10056620769527724</v>
      </c>
      <c r="G287" s="346">
        <f t="shared" si="130"/>
        <v>0.14036246239636063</v>
      </c>
      <c r="H287" s="325">
        <f t="shared" si="135"/>
        <v>-15.629999999999995</v>
      </c>
      <c r="I287" s="328">
        <f t="shared" si="131"/>
        <v>19.129999999999995</v>
      </c>
      <c r="J287" s="329"/>
      <c r="K287" s="238"/>
      <c r="L287" s="297">
        <v>111.50736069301333</v>
      </c>
      <c r="M287" s="297">
        <v>125.96585685974384</v>
      </c>
      <c r="N287" s="297">
        <v>139.85482018825817</v>
      </c>
      <c r="O287" s="297">
        <v>117.77092687520799</v>
      </c>
      <c r="P287" s="346">
        <f>O287/N287-1</f>
        <v>-0.15790584324031964</v>
      </c>
      <c r="Q287" s="346">
        <f t="shared" si="132"/>
        <v>0.11025974557517548</v>
      </c>
      <c r="R287" s="297">
        <f>O287-N287</f>
        <v>-22.083893313050183</v>
      </c>
      <c r="S287" s="347">
        <f t="shared" si="133"/>
        <v>13.888963328514336</v>
      </c>
      <c r="T287" s="348"/>
    </row>
    <row r="288" spans="1:20" x14ac:dyDescent="0.25">
      <c r="A288" s="97" t="s">
        <v>57</v>
      </c>
      <c r="B288" s="297">
        <v>133.82</v>
      </c>
      <c r="C288" s="297">
        <v>193.33</v>
      </c>
      <c r="D288" s="297">
        <v>234.03</v>
      </c>
      <c r="E288" s="297">
        <v>193.92</v>
      </c>
      <c r="F288" s="346">
        <f t="shared" si="134"/>
        <v>-0.17138828355339064</v>
      </c>
      <c r="G288" s="346">
        <f t="shared" si="130"/>
        <v>0.21052087104950079</v>
      </c>
      <c r="H288" s="325">
        <f t="shared" si="135"/>
        <v>-40.110000000000014</v>
      </c>
      <c r="I288" s="328">
        <f t="shared" si="131"/>
        <v>40.699999999999989</v>
      </c>
      <c r="J288" s="329"/>
      <c r="K288" s="238"/>
      <c r="L288" s="297">
        <v>217.66150873240738</v>
      </c>
      <c r="M288" s="297">
        <v>177.91031583204187</v>
      </c>
      <c r="N288" s="297">
        <v>198.99931855415869</v>
      </c>
      <c r="O288" s="297">
        <v>205.26869696038017</v>
      </c>
      <c r="P288" s="346">
        <f t="shared" si="136"/>
        <v>3.1504521984155653E-2</v>
      </c>
      <c r="Q288" s="346">
        <f t="shared" si="132"/>
        <v>0.11853726763110295</v>
      </c>
      <c r="R288" s="297">
        <f t="shared" si="137"/>
        <v>6.2693784062214775</v>
      </c>
      <c r="S288" s="349">
        <f t="shared" si="133"/>
        <v>21.089002722116817</v>
      </c>
      <c r="T288" s="350"/>
    </row>
    <row r="289" spans="1:20" x14ac:dyDescent="0.25">
      <c r="A289" s="97" t="s">
        <v>78</v>
      </c>
      <c r="B289" s="330">
        <v>63.81</v>
      </c>
      <c r="C289" s="330">
        <v>67.17</v>
      </c>
      <c r="D289" s="330">
        <v>61.64</v>
      </c>
      <c r="E289" s="330">
        <v>66.2</v>
      </c>
      <c r="F289" s="346">
        <f t="shared" si="134"/>
        <v>7.3977936404931999E-2</v>
      </c>
      <c r="G289" s="346">
        <f t="shared" si="130"/>
        <v>-8.2328420425785365E-2</v>
      </c>
      <c r="H289" s="325">
        <f t="shared" si="135"/>
        <v>4.5600000000000023</v>
      </c>
      <c r="I289" s="328">
        <f t="shared" si="131"/>
        <v>-5.5300000000000011</v>
      </c>
      <c r="J289" s="329"/>
      <c r="K289" s="238"/>
      <c r="L289" s="330">
        <v>61.426924275146469</v>
      </c>
      <c r="M289" s="330">
        <v>67.64683213103639</v>
      </c>
      <c r="N289" s="330">
        <v>71.675111528093865</v>
      </c>
      <c r="O289" s="330">
        <v>73.109317063108563</v>
      </c>
      <c r="P289" s="346">
        <f t="shared" si="136"/>
        <v>2.0009812394258253E-2</v>
      </c>
      <c r="Q289" s="346">
        <f t="shared" si="132"/>
        <v>5.9548677597414112E-2</v>
      </c>
      <c r="R289" s="330">
        <f t="shared" si="137"/>
        <v>1.4342055350146978</v>
      </c>
      <c r="S289" s="328">
        <f t="shared" si="133"/>
        <v>4.0282793970574744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79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150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julio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2022</v>
      </c>
      <c r="C293" s="16">
        <f>C$6</f>
        <v>2023</v>
      </c>
      <c r="D293" s="16">
        <f>D$6</f>
        <v>2024</v>
      </c>
      <c r="E293" s="16">
        <f>E$6</f>
        <v>2025</v>
      </c>
      <c r="F293" s="16" t="str">
        <f>CONCATENATE("var ",RIGHT(E293,2),"/",RIGHT(D293,2))</f>
        <v>var 25/24</v>
      </c>
      <c r="G293" s="16" t="str">
        <f>CONCATENATE("var ",RIGHT(D293,2),"/",RIGHT(C293,2))</f>
        <v>var 24/23</v>
      </c>
      <c r="H293" s="16" t="str">
        <f>CONCATENATE("dif ",RIGHT(E293,2),"-",RIGHT(C293,2))</f>
        <v>dif 25-23</v>
      </c>
      <c r="I293" s="107" t="str">
        <f>CONCATENATE("dif ",RIGHT(D293,2),"-",RIGHT(C293,2))</f>
        <v>dif 24-23</v>
      </c>
      <c r="J293" s="108"/>
      <c r="K293" s="238"/>
      <c r="L293" s="16">
        <f>L$6</f>
        <v>2022</v>
      </c>
      <c r="M293" s="16">
        <f>M$6</f>
        <v>2023</v>
      </c>
      <c r="N293" s="16">
        <f>N$6</f>
        <v>2024</v>
      </c>
      <c r="O293" s="16">
        <f>O$6</f>
        <v>2025</v>
      </c>
      <c r="P293" s="16" t="str">
        <f>CONCATENATE("var ",RIGHT(O293,2),"/",RIGHT(N293,2))</f>
        <v>var 25/24</v>
      </c>
      <c r="Q293" s="16" t="str">
        <f>CONCATENATE("var ",RIGHT(N293,2),"/",RIGHT(M293,2))</f>
        <v>var 24/23</v>
      </c>
      <c r="R293" s="16" t="str">
        <f>CONCATENATE("dif ",RIGHT(O293,2),"-",RIGHT(N293,2))</f>
        <v>dif 25-24</v>
      </c>
      <c r="S293" s="107" t="str">
        <f>CONCATENATE("dif ",RIGHT(N293,2),"-",RIGHT(M293,2))</f>
        <v>dif 24-23</v>
      </c>
      <c r="T293" s="108"/>
    </row>
    <row r="294" spans="1:20" x14ac:dyDescent="0.25">
      <c r="A294" s="239" t="s">
        <v>4</v>
      </c>
      <c r="B294" s="274">
        <v>79.03</v>
      </c>
      <c r="C294" s="274">
        <v>89.41</v>
      </c>
      <c r="D294" s="274">
        <v>98.16</v>
      </c>
      <c r="E294" s="274">
        <v>105.61</v>
      </c>
      <c r="F294" s="275">
        <f>E294/D294-1</f>
        <v>7.5896495517522533E-2</v>
      </c>
      <c r="G294" s="275">
        <f t="shared" ref="G294:G305" si="138">D294/C294-1</f>
        <v>9.7863773627111073E-2</v>
      </c>
      <c r="H294" s="351">
        <f>E294-D294</f>
        <v>7.4500000000000028</v>
      </c>
      <c r="I294" s="352">
        <f t="shared" ref="I294:I305" si="139">D294-C294</f>
        <v>8.75</v>
      </c>
      <c r="J294" s="353"/>
      <c r="K294" s="279"/>
      <c r="L294" s="274">
        <v>75.322478251185714</v>
      </c>
      <c r="M294" s="274">
        <v>88.285721478147337</v>
      </c>
      <c r="N294" s="274">
        <v>100.38063315546135</v>
      </c>
      <c r="O294" s="274">
        <v>106.62880537123158</v>
      </c>
      <c r="P294" s="275">
        <f>O294/N294-1</f>
        <v>6.2244797819650755E-2</v>
      </c>
      <c r="Q294" s="275">
        <f t="shared" ref="Q294:Q305" si="140">N294/M294-1</f>
        <v>0.13699737029739034</v>
      </c>
      <c r="R294" s="274">
        <f>O294-N294</f>
        <v>6.2481722157702251</v>
      </c>
      <c r="S294" s="352">
        <f t="shared" ref="S294:S305" si="141">N294-M294</f>
        <v>12.094911677314016</v>
      </c>
      <c r="T294" s="353"/>
    </row>
    <row r="295" spans="1:20" x14ac:dyDescent="0.25">
      <c r="A295" s="243" t="s">
        <v>5</v>
      </c>
      <c r="B295" s="282">
        <v>86.24</v>
      </c>
      <c r="C295" s="282">
        <v>98.13</v>
      </c>
      <c r="D295" s="282">
        <v>106.64</v>
      </c>
      <c r="E295" s="282">
        <v>113.81</v>
      </c>
      <c r="F295" s="283">
        <f t="shared" ref="F295:F305" si="142">E295/D295-1</f>
        <v>6.7235558889722435E-2</v>
      </c>
      <c r="G295" s="283">
        <f t="shared" si="138"/>
        <v>8.6721695709772728E-2</v>
      </c>
      <c r="H295" s="354">
        <f t="shared" ref="H295:H305" si="143">E295-D295</f>
        <v>7.1700000000000017</v>
      </c>
      <c r="I295" s="355">
        <f t="shared" si="139"/>
        <v>8.5100000000000051</v>
      </c>
      <c r="J295" s="356"/>
      <c r="K295" s="287"/>
      <c r="L295" s="282">
        <v>82.138284692739248</v>
      </c>
      <c r="M295" s="282">
        <v>97.190838511715199</v>
      </c>
      <c r="N295" s="282">
        <v>110.1535471399832</v>
      </c>
      <c r="O295" s="282">
        <v>115.89023831839584</v>
      </c>
      <c r="P295" s="283">
        <f t="shared" ref="P295:P305" si="144">O295/N295-1</f>
        <v>5.2079041731833309E-2</v>
      </c>
      <c r="Q295" s="283">
        <f t="shared" si="140"/>
        <v>0.13337377088999491</v>
      </c>
      <c r="R295" s="282">
        <f t="shared" ref="R295:R305" si="145">O295-N295</f>
        <v>5.7366911784126415</v>
      </c>
      <c r="S295" s="355">
        <f t="shared" si="141"/>
        <v>12.962708628268004</v>
      </c>
      <c r="T295" s="356"/>
    </row>
    <row r="296" spans="1:20" x14ac:dyDescent="0.25">
      <c r="A296" s="37" t="s">
        <v>70</v>
      </c>
      <c r="B296" s="290">
        <v>129.12</v>
      </c>
      <c r="C296" s="290">
        <v>150.30000000000001</v>
      </c>
      <c r="D296" s="290">
        <v>145.91999999999999</v>
      </c>
      <c r="E296" s="290">
        <v>165.57</v>
      </c>
      <c r="F296" s="346">
        <f t="shared" si="142"/>
        <v>0.13466282894736836</v>
      </c>
      <c r="G296" s="346">
        <f t="shared" si="138"/>
        <v>-2.9141716566866371E-2</v>
      </c>
      <c r="H296" s="357">
        <f t="shared" si="143"/>
        <v>19.650000000000006</v>
      </c>
      <c r="I296" s="358">
        <f t="shared" si="139"/>
        <v>-4.3800000000000239</v>
      </c>
      <c r="J296" s="359"/>
      <c r="K296" s="238"/>
      <c r="L296" s="290">
        <v>140.2720240533672</v>
      </c>
      <c r="M296" s="290">
        <v>151.86141008492518</v>
      </c>
      <c r="N296" s="290">
        <v>166.62924974857893</v>
      </c>
      <c r="O296" s="290">
        <v>186.65174451106444</v>
      </c>
      <c r="P296" s="346">
        <f t="shared" si="144"/>
        <v>0.12016194511285838</v>
      </c>
      <c r="Q296" s="346">
        <f t="shared" si="140"/>
        <v>9.7245505987302083E-2</v>
      </c>
      <c r="R296" s="290">
        <f t="shared" si="145"/>
        <v>20.022494762485508</v>
      </c>
      <c r="S296" s="328">
        <f t="shared" si="141"/>
        <v>14.767839663653746</v>
      </c>
      <c r="T296" s="329"/>
    </row>
    <row r="297" spans="1:20" x14ac:dyDescent="0.25">
      <c r="A297" s="37" t="s">
        <v>71</v>
      </c>
      <c r="B297" s="297">
        <v>84.04</v>
      </c>
      <c r="C297" s="297">
        <v>95.53</v>
      </c>
      <c r="D297" s="297">
        <v>106.13</v>
      </c>
      <c r="E297" s="297">
        <v>110.37</v>
      </c>
      <c r="F297" s="346">
        <f t="shared" si="142"/>
        <v>3.9951003486290437E-2</v>
      </c>
      <c r="G297" s="346">
        <f t="shared" si="138"/>
        <v>0.11095990788234067</v>
      </c>
      <c r="H297" s="357">
        <f t="shared" si="143"/>
        <v>4.2400000000000091</v>
      </c>
      <c r="I297" s="358">
        <f t="shared" si="139"/>
        <v>10.599999999999994</v>
      </c>
      <c r="J297" s="359"/>
      <c r="K297" s="238"/>
      <c r="L297" s="297">
        <v>74.100246994656715</v>
      </c>
      <c r="M297" s="297">
        <v>92.187089026282777</v>
      </c>
      <c r="N297" s="297">
        <v>105.43774307275241</v>
      </c>
      <c r="O297" s="297">
        <v>105.86531026807442</v>
      </c>
      <c r="P297" s="346">
        <f t="shared" si="144"/>
        <v>4.0551626283102937E-3</v>
      </c>
      <c r="Q297" s="346">
        <f t="shared" si="140"/>
        <v>0.14373654908109579</v>
      </c>
      <c r="R297" s="297">
        <f t="shared" si="145"/>
        <v>0.42756719532201259</v>
      </c>
      <c r="S297" s="328">
        <f t="shared" si="141"/>
        <v>13.250654046469634</v>
      </c>
      <c r="T297" s="329"/>
    </row>
    <row r="298" spans="1:20" x14ac:dyDescent="0.25">
      <c r="A298" s="37" t="s">
        <v>72</v>
      </c>
      <c r="B298" s="297">
        <v>46.64</v>
      </c>
      <c r="C298" s="297">
        <v>55.06</v>
      </c>
      <c r="D298" s="297">
        <v>64.400000000000006</v>
      </c>
      <c r="E298" s="297">
        <v>70.069999999999993</v>
      </c>
      <c r="F298" s="346">
        <f t="shared" si="142"/>
        <v>8.8043478260869446E-2</v>
      </c>
      <c r="G298" s="346">
        <f t="shared" si="138"/>
        <v>0.16963312749727577</v>
      </c>
      <c r="H298" s="357">
        <f t="shared" si="143"/>
        <v>5.6699999999999875</v>
      </c>
      <c r="I298" s="358">
        <f t="shared" si="139"/>
        <v>9.3400000000000034</v>
      </c>
      <c r="J298" s="359"/>
      <c r="K298" s="238"/>
      <c r="L298" s="297">
        <v>44.914261113219247</v>
      </c>
      <c r="M298" s="297">
        <v>58.041093201571201</v>
      </c>
      <c r="N298" s="297">
        <v>66.422855645438204</v>
      </c>
      <c r="O298" s="297">
        <v>72.700833313845919</v>
      </c>
      <c r="P298" s="346">
        <f t="shared" si="144"/>
        <v>9.4515323188139266E-2</v>
      </c>
      <c r="Q298" s="346">
        <f t="shared" si="140"/>
        <v>0.14441083000897215</v>
      </c>
      <c r="R298" s="297">
        <f t="shared" si="145"/>
        <v>6.2779776684077149</v>
      </c>
      <c r="S298" s="328">
        <f t="shared" si="141"/>
        <v>8.3817624438670038</v>
      </c>
      <c r="T298" s="329"/>
    </row>
    <row r="299" spans="1:20" x14ac:dyDescent="0.25">
      <c r="A299" s="37" t="s">
        <v>73</v>
      </c>
      <c r="B299" s="297">
        <v>30.42</v>
      </c>
      <c r="C299" s="297">
        <v>37.72</v>
      </c>
      <c r="D299" s="297">
        <v>30.31</v>
      </c>
      <c r="E299" s="297">
        <v>46.54</v>
      </c>
      <c r="F299" s="346">
        <f t="shared" si="142"/>
        <v>0.53546684262619593</v>
      </c>
      <c r="G299" s="346">
        <f t="shared" si="138"/>
        <v>-0.19644750795334043</v>
      </c>
      <c r="H299" s="357">
        <f t="shared" si="143"/>
        <v>16.23</v>
      </c>
      <c r="I299" s="358">
        <f t="shared" si="139"/>
        <v>-7.41</v>
      </c>
      <c r="J299" s="359"/>
      <c r="K299" s="238"/>
      <c r="L299" s="297">
        <v>38.610801464466206</v>
      </c>
      <c r="M299" s="297">
        <v>45.858803417925742</v>
      </c>
      <c r="N299" s="297">
        <v>47.531308648857959</v>
      </c>
      <c r="O299" s="297">
        <v>49.967111490733579</v>
      </c>
      <c r="P299" s="346">
        <f t="shared" si="144"/>
        <v>5.1246281895378498E-2</v>
      </c>
      <c r="Q299" s="346">
        <f t="shared" si="140"/>
        <v>3.6470756022352946E-2</v>
      </c>
      <c r="R299" s="297">
        <f t="shared" si="145"/>
        <v>2.4358028418756206</v>
      </c>
      <c r="S299" s="328">
        <f t="shared" si="141"/>
        <v>1.6725052309322166</v>
      </c>
      <c r="T299" s="329"/>
    </row>
    <row r="300" spans="1:20" x14ac:dyDescent="0.25">
      <c r="A300" s="37" t="s">
        <v>74</v>
      </c>
      <c r="B300" s="310">
        <v>41.79</v>
      </c>
      <c r="C300" s="310">
        <v>33.68</v>
      </c>
      <c r="D300" s="310">
        <v>21.84</v>
      </c>
      <c r="E300" s="310">
        <v>25.63</v>
      </c>
      <c r="F300" s="346">
        <f t="shared" si="142"/>
        <v>0.17353479853479858</v>
      </c>
      <c r="G300" s="346">
        <f t="shared" si="138"/>
        <v>-0.35154394299287406</v>
      </c>
      <c r="H300" s="357">
        <f t="shared" si="143"/>
        <v>3.7899999999999991</v>
      </c>
      <c r="I300" s="358">
        <f t="shared" si="139"/>
        <v>-11.84</v>
      </c>
      <c r="J300" s="359"/>
      <c r="K300" s="238"/>
      <c r="L300" s="310">
        <v>36.095420542773148</v>
      </c>
      <c r="M300" s="310">
        <v>40.632985922512262</v>
      </c>
      <c r="N300" s="310">
        <v>37.361945537817604</v>
      </c>
      <c r="O300" s="310">
        <v>30.233674659640918</v>
      </c>
      <c r="P300" s="346">
        <f t="shared" si="144"/>
        <v>-0.19078960625756169</v>
      </c>
      <c r="Q300" s="346">
        <f t="shared" si="140"/>
        <v>-8.0502092337801145E-2</v>
      </c>
      <c r="R300" s="310">
        <f t="shared" si="145"/>
        <v>-7.1282708781766857</v>
      </c>
      <c r="S300" s="328">
        <f t="shared" si="141"/>
        <v>-3.2710403846946576</v>
      </c>
      <c r="T300" s="329"/>
    </row>
    <row r="301" spans="1:20" x14ac:dyDescent="0.25">
      <c r="A301" s="243" t="s">
        <v>11</v>
      </c>
      <c r="B301" s="282">
        <v>53.72</v>
      </c>
      <c r="C301" s="282">
        <v>60.63</v>
      </c>
      <c r="D301" s="282">
        <v>68.23</v>
      </c>
      <c r="E301" s="282">
        <v>78.430000000000007</v>
      </c>
      <c r="F301" s="283">
        <f t="shared" si="142"/>
        <v>0.14949435732082672</v>
      </c>
      <c r="G301" s="283">
        <f t="shared" si="138"/>
        <v>0.12535048655780967</v>
      </c>
      <c r="H301" s="354">
        <f t="shared" si="143"/>
        <v>10.200000000000003</v>
      </c>
      <c r="I301" s="355">
        <f t="shared" si="139"/>
        <v>7.6000000000000014</v>
      </c>
      <c r="J301" s="356"/>
      <c r="K301" s="287"/>
      <c r="L301" s="282">
        <v>50.380098261499846</v>
      </c>
      <c r="M301" s="282">
        <v>58.551920138414872</v>
      </c>
      <c r="N301" s="282">
        <v>66.461981997649488</v>
      </c>
      <c r="O301" s="282">
        <v>75.555250661346506</v>
      </c>
      <c r="P301" s="283">
        <f t="shared" si="144"/>
        <v>0.13681910154317412</v>
      </c>
      <c r="Q301" s="283">
        <f t="shared" si="140"/>
        <v>0.13509483276612411</v>
      </c>
      <c r="R301" s="282">
        <f t="shared" si="145"/>
        <v>9.0932686636970175</v>
      </c>
      <c r="S301" s="355">
        <f t="shared" si="141"/>
        <v>7.9100618592346166</v>
      </c>
      <c r="T301" s="356"/>
    </row>
    <row r="302" spans="1:20" x14ac:dyDescent="0.25">
      <c r="A302" s="36" t="s">
        <v>12</v>
      </c>
      <c r="B302" s="317">
        <v>87.88</v>
      </c>
      <c r="C302" s="317">
        <v>112.47</v>
      </c>
      <c r="D302" s="317">
        <v>134.99</v>
      </c>
      <c r="E302" s="317">
        <v>141.57</v>
      </c>
      <c r="F302" s="346">
        <f t="shared" si="142"/>
        <v>4.8744351433439359E-2</v>
      </c>
      <c r="G302" s="346">
        <f t="shared" si="138"/>
        <v>0.20023117275717972</v>
      </c>
      <c r="H302" s="357">
        <f t="shared" si="143"/>
        <v>6.5799999999999841</v>
      </c>
      <c r="I302" s="358">
        <f t="shared" si="139"/>
        <v>22.52000000000001</v>
      </c>
      <c r="J302" s="359"/>
      <c r="K302" s="238"/>
      <c r="L302" s="317">
        <v>82.820708264369713</v>
      </c>
      <c r="M302" s="317">
        <v>95.756252894308687</v>
      </c>
      <c r="N302" s="317">
        <v>123.277448752894</v>
      </c>
      <c r="O302" s="317">
        <v>121.68974803636191</v>
      </c>
      <c r="P302" s="346">
        <f t="shared" si="144"/>
        <v>-1.2879084800940355E-2</v>
      </c>
      <c r="Q302" s="346">
        <f t="shared" si="140"/>
        <v>0.28740886393039977</v>
      </c>
      <c r="R302" s="317">
        <f t="shared" si="145"/>
        <v>-1.5877007165320975</v>
      </c>
      <c r="S302" s="328">
        <f t="shared" si="141"/>
        <v>27.521195858585315</v>
      </c>
      <c r="T302" s="329"/>
    </row>
    <row r="303" spans="1:20" x14ac:dyDescent="0.25">
      <c r="A303" s="37" t="s">
        <v>8</v>
      </c>
      <c r="B303" s="297">
        <v>58.78</v>
      </c>
      <c r="C303" s="297">
        <v>64.69</v>
      </c>
      <c r="D303" s="297">
        <v>72.42</v>
      </c>
      <c r="E303" s="297">
        <v>84.2</v>
      </c>
      <c r="F303" s="346">
        <f t="shared" si="142"/>
        <v>0.16266224799779061</v>
      </c>
      <c r="G303" s="346">
        <f t="shared" si="138"/>
        <v>0.11949296645540275</v>
      </c>
      <c r="H303" s="357">
        <f t="shared" si="143"/>
        <v>11.780000000000001</v>
      </c>
      <c r="I303" s="358">
        <f t="shared" si="139"/>
        <v>7.730000000000004</v>
      </c>
      <c r="J303" s="359"/>
      <c r="K303" s="238"/>
      <c r="L303" s="297">
        <v>53.853887243755636</v>
      </c>
      <c r="M303" s="297">
        <v>62.320170283007535</v>
      </c>
      <c r="N303" s="297">
        <v>69.039062683370148</v>
      </c>
      <c r="O303" s="297">
        <v>78.426823482296797</v>
      </c>
      <c r="P303" s="346">
        <f t="shared" si="144"/>
        <v>0.13597752394149953</v>
      </c>
      <c r="Q303" s="346">
        <f t="shared" si="140"/>
        <v>0.10781248462337101</v>
      </c>
      <c r="R303" s="297">
        <f t="shared" si="145"/>
        <v>9.3877607989266494</v>
      </c>
      <c r="S303" s="328">
        <f t="shared" si="141"/>
        <v>6.7188924003626127</v>
      </c>
      <c r="T303" s="329"/>
    </row>
    <row r="304" spans="1:20" x14ac:dyDescent="0.25">
      <c r="A304" s="37" t="s">
        <v>9</v>
      </c>
      <c r="B304" s="297">
        <v>36.020000000000003</v>
      </c>
      <c r="C304" s="297">
        <v>41.09</v>
      </c>
      <c r="D304" s="297">
        <v>48.39</v>
      </c>
      <c r="E304" s="297">
        <v>48.72</v>
      </c>
      <c r="F304" s="346">
        <f t="shared" si="142"/>
        <v>6.8195908245505255E-3</v>
      </c>
      <c r="G304" s="346">
        <f t="shared" si="138"/>
        <v>0.17765879776101223</v>
      </c>
      <c r="H304" s="357">
        <f t="shared" si="143"/>
        <v>0.32999999999999829</v>
      </c>
      <c r="I304" s="358">
        <f t="shared" si="139"/>
        <v>7.2999999999999972</v>
      </c>
      <c r="J304" s="359"/>
      <c r="K304" s="238"/>
      <c r="L304" s="297">
        <v>33.265490793049558</v>
      </c>
      <c r="M304" s="297">
        <v>42.341172115447478</v>
      </c>
      <c r="N304" s="297">
        <v>50.046168713344457</v>
      </c>
      <c r="O304" s="297">
        <v>54.313383588726168</v>
      </c>
      <c r="P304" s="346">
        <f t="shared" si="144"/>
        <v>8.5265565478619409E-2</v>
      </c>
      <c r="Q304" s="346">
        <f t="shared" si="140"/>
        <v>0.18197409785653851</v>
      </c>
      <c r="R304" s="297">
        <f t="shared" si="145"/>
        <v>4.2672148753817112</v>
      </c>
      <c r="S304" s="328">
        <f t="shared" si="141"/>
        <v>7.7049965978969794</v>
      </c>
      <c r="T304" s="329"/>
    </row>
    <row r="305" spans="1:20" x14ac:dyDescent="0.25">
      <c r="A305" s="38" t="s">
        <v>10</v>
      </c>
      <c r="B305" s="330">
        <v>47.5</v>
      </c>
      <c r="C305" s="330">
        <v>57.06</v>
      </c>
      <c r="D305" s="330">
        <v>60.56</v>
      </c>
      <c r="E305" s="330">
        <v>77.59</v>
      </c>
      <c r="F305" s="360">
        <f t="shared" si="142"/>
        <v>0.28120871862615582</v>
      </c>
      <c r="G305" s="360">
        <f t="shared" si="138"/>
        <v>6.1338941465124419E-2</v>
      </c>
      <c r="H305" s="361">
        <f t="shared" si="143"/>
        <v>17.03</v>
      </c>
      <c r="I305" s="362">
        <f t="shared" si="139"/>
        <v>3.5</v>
      </c>
      <c r="J305" s="363"/>
      <c r="K305" s="364"/>
      <c r="L305" s="330">
        <v>53.334303201079386</v>
      </c>
      <c r="M305" s="330">
        <v>56.446323175371113</v>
      </c>
      <c r="N305" s="330">
        <v>67.110949844548117</v>
      </c>
      <c r="O305" s="330">
        <v>82.268681621166635</v>
      </c>
      <c r="P305" s="360">
        <f t="shared" si="144"/>
        <v>0.22586078444320945</v>
      </c>
      <c r="Q305" s="360">
        <f t="shared" si="140"/>
        <v>0.18893394767349947</v>
      </c>
      <c r="R305" s="330">
        <f t="shared" si="145"/>
        <v>15.157731776618519</v>
      </c>
      <c r="S305" s="347">
        <f t="shared" si="141"/>
        <v>10.664626669177004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80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150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julio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2022</v>
      </c>
      <c r="C309" s="16">
        <f>C$6</f>
        <v>2023</v>
      </c>
      <c r="D309" s="16">
        <f>D$6</f>
        <v>2024</v>
      </c>
      <c r="E309" s="16">
        <f>E$6</f>
        <v>2025</v>
      </c>
      <c r="F309" s="16" t="str">
        <f>CONCATENATE("var ",RIGHT(E309,2),"/",RIGHT(D309,2))</f>
        <v>var 25/24</v>
      </c>
      <c r="G309" s="16" t="str">
        <f>CONCATENATE("var ",RIGHT(D309,2),"/",RIGHT(C309,2))</f>
        <v>var 24/23</v>
      </c>
      <c r="H309" s="16" t="str">
        <f>CONCATENATE("dif ",RIGHT(E309,2),"-",RIGHT(D309,2))</f>
        <v>dif 25-24</v>
      </c>
      <c r="I309" s="107" t="str">
        <f>CONCATENATE("dif ",RIGHT(D309,2),"-",RIGHT(C309,2))</f>
        <v>dif 24-23</v>
      </c>
      <c r="J309" s="108"/>
      <c r="K309" s="238"/>
      <c r="L309" s="16">
        <f>L$6</f>
        <v>2022</v>
      </c>
      <c r="M309" s="16">
        <f>M$6</f>
        <v>2023</v>
      </c>
      <c r="N309" s="16">
        <f>N$6</f>
        <v>2024</v>
      </c>
      <c r="O309" s="16">
        <f>O$6</f>
        <v>2025</v>
      </c>
      <c r="P309" s="16" t="str">
        <f>CONCATENATE("var ",RIGHT(O309,2),"/",RIGHT(N309,2))</f>
        <v>var 25/24</v>
      </c>
      <c r="Q309" s="16" t="str">
        <f>CONCATENATE("var ",RIGHT(N309,2),"/",RIGHT(M309,2))</f>
        <v>var 24/23</v>
      </c>
      <c r="R309" s="16" t="str">
        <f>CONCATENATE("dif ",RIGHT(O309,2),"-",RIGHT(M309,2))</f>
        <v>dif 25-23</v>
      </c>
      <c r="S309" s="107" t="str">
        <f>CONCATENATE("dif ",RIGHT(N309,2),"-",RIGHT(M309,2))</f>
        <v>dif 24-23</v>
      </c>
      <c r="T309" s="108"/>
    </row>
    <row r="310" spans="1:20" x14ac:dyDescent="0.25">
      <c r="A310" s="239" t="s">
        <v>48</v>
      </c>
      <c r="B310" s="274">
        <v>79.03</v>
      </c>
      <c r="C310" s="274">
        <v>89.41</v>
      </c>
      <c r="D310" s="274">
        <v>98.16</v>
      </c>
      <c r="E310" s="274">
        <v>105.61</v>
      </c>
      <c r="F310" s="337">
        <f>E310/D310-1</f>
        <v>7.5896495517522533E-2</v>
      </c>
      <c r="G310" s="337">
        <f t="shared" ref="G310:G320" si="146">D310/C310-1</f>
        <v>9.7863773627111073E-2</v>
      </c>
      <c r="H310" s="351">
        <f>E310-D310</f>
        <v>7.4500000000000028</v>
      </c>
      <c r="I310" s="352">
        <f t="shared" ref="I310:I320" si="147">D310-C310</f>
        <v>8.75</v>
      </c>
      <c r="J310" s="353"/>
      <c r="K310" s="279"/>
      <c r="L310" s="274">
        <v>75.322478251185714</v>
      </c>
      <c r="M310" s="274">
        <v>88.285721478147337</v>
      </c>
      <c r="N310" s="274">
        <v>100.38063315546135</v>
      </c>
      <c r="O310" s="274">
        <v>106.62880537123158</v>
      </c>
      <c r="P310" s="337">
        <f>O310/N310-1</f>
        <v>6.2244797819650755E-2</v>
      </c>
      <c r="Q310" s="337">
        <f t="shared" ref="Q310:Q320" si="148">N310/M310-1</f>
        <v>0.13699737029739034</v>
      </c>
      <c r="R310" s="274">
        <f>O310-N310</f>
        <v>6.2481722157702251</v>
      </c>
      <c r="S310" s="352">
        <f t="shared" ref="S310:S320" si="149">N310-M310</f>
        <v>12.094911677314016</v>
      </c>
      <c r="T310" s="353"/>
    </row>
    <row r="311" spans="1:20" x14ac:dyDescent="0.25">
      <c r="A311" s="94" t="s">
        <v>49</v>
      </c>
      <c r="B311" s="341">
        <v>106.97</v>
      </c>
      <c r="C311" s="341">
        <v>115.29</v>
      </c>
      <c r="D311" s="341">
        <v>120.9</v>
      </c>
      <c r="E311" s="341">
        <v>124.88</v>
      </c>
      <c r="F311" s="368">
        <f t="shared" ref="F311:F320" si="150">E311/D311-1</f>
        <v>3.2919768403639305E-2</v>
      </c>
      <c r="G311" s="368">
        <f t="shared" si="146"/>
        <v>4.8659901118917492E-2</v>
      </c>
      <c r="H311" s="369">
        <f t="shared" ref="H311:H320" si="151">E311-D311</f>
        <v>3.9799999999999898</v>
      </c>
      <c r="I311" s="370">
        <f t="shared" si="147"/>
        <v>5.6099999999999994</v>
      </c>
      <c r="J311" s="371"/>
      <c r="K311" s="238"/>
      <c r="L311" s="341">
        <v>101.35543609516805</v>
      </c>
      <c r="M311" s="341">
        <v>114.02618019767256</v>
      </c>
      <c r="N311" s="341">
        <v>125.78340298034422</v>
      </c>
      <c r="O311" s="341">
        <v>132.67498006633986</v>
      </c>
      <c r="P311" s="368">
        <f t="shared" ref="P311:P320" si="152">O311/N311-1</f>
        <v>5.4789240255111782E-2</v>
      </c>
      <c r="Q311" s="368">
        <f t="shared" si="148"/>
        <v>0.10310985391503658</v>
      </c>
      <c r="R311" s="341">
        <f t="shared" ref="R311:R320" si="153">O311-N311</f>
        <v>6.8915770859956353</v>
      </c>
      <c r="S311" s="370">
        <f t="shared" si="149"/>
        <v>11.757222782671661</v>
      </c>
      <c r="T311" s="371"/>
    </row>
    <row r="312" spans="1:20" x14ac:dyDescent="0.25">
      <c r="A312" s="97" t="s">
        <v>50</v>
      </c>
      <c r="B312" s="297">
        <v>71.13</v>
      </c>
      <c r="C312" s="297">
        <v>80.13</v>
      </c>
      <c r="D312" s="297">
        <v>92.86</v>
      </c>
      <c r="E312" s="297">
        <v>102.91</v>
      </c>
      <c r="F312" s="346">
        <f t="shared" si="150"/>
        <v>0.10822743915571831</v>
      </c>
      <c r="G312" s="346">
        <f t="shared" si="146"/>
        <v>0.15886684138275298</v>
      </c>
      <c r="H312" s="372">
        <f t="shared" si="151"/>
        <v>10.049999999999997</v>
      </c>
      <c r="I312" s="358">
        <f t="shared" si="147"/>
        <v>12.730000000000004</v>
      </c>
      <c r="J312" s="359"/>
      <c r="K312" s="238"/>
      <c r="L312" s="297">
        <v>65.501264631652873</v>
      </c>
      <c r="M312" s="297">
        <v>79.184087155233172</v>
      </c>
      <c r="N312" s="297">
        <v>93.028124281518529</v>
      </c>
      <c r="O312" s="297">
        <v>99.693089253400856</v>
      </c>
      <c r="P312" s="346">
        <f t="shared" si="152"/>
        <v>7.1644623852815004E-2</v>
      </c>
      <c r="Q312" s="346">
        <f t="shared" si="148"/>
        <v>0.17483357608385863</v>
      </c>
      <c r="R312" s="297">
        <f t="shared" si="153"/>
        <v>6.6649649718823269</v>
      </c>
      <c r="S312" s="358">
        <f t="shared" si="149"/>
        <v>13.844037126285357</v>
      </c>
      <c r="T312" s="359"/>
    </row>
    <row r="313" spans="1:20" x14ac:dyDescent="0.25">
      <c r="A313" s="97" t="s">
        <v>51</v>
      </c>
      <c r="B313" s="297">
        <v>44.17</v>
      </c>
      <c r="C313" s="297">
        <v>43.02</v>
      </c>
      <c r="D313" s="297">
        <v>48.91</v>
      </c>
      <c r="E313" s="297">
        <v>59.31</v>
      </c>
      <c r="F313" s="346">
        <f t="shared" si="150"/>
        <v>0.21263545287262331</v>
      </c>
      <c r="G313" s="346">
        <f t="shared" si="146"/>
        <v>0.13691306369130629</v>
      </c>
      <c r="H313" s="372">
        <f t="shared" si="151"/>
        <v>10.400000000000006</v>
      </c>
      <c r="I313" s="358">
        <f t="shared" si="147"/>
        <v>5.8899999999999935</v>
      </c>
      <c r="J313" s="359"/>
      <c r="K313" s="238"/>
      <c r="L313" s="297">
        <v>47.643750828203792</v>
      </c>
      <c r="M313" s="297">
        <v>50.523052414693979</v>
      </c>
      <c r="N313" s="297">
        <v>58.433731556719486</v>
      </c>
      <c r="O313" s="297">
        <v>66.394903472281285</v>
      </c>
      <c r="P313" s="346">
        <f t="shared" si="152"/>
        <v>0.13624274376237944</v>
      </c>
      <c r="Q313" s="346">
        <f t="shared" si="148"/>
        <v>0.15657563753461545</v>
      </c>
      <c r="R313" s="297">
        <f t="shared" si="153"/>
        <v>7.961171915561799</v>
      </c>
      <c r="S313" s="358">
        <f t="shared" si="149"/>
        <v>7.9106791420255078</v>
      </c>
      <c r="T313" s="359"/>
    </row>
    <row r="314" spans="1:20" x14ac:dyDescent="0.25">
      <c r="A314" s="97" t="s">
        <v>52</v>
      </c>
      <c r="B314" s="297">
        <v>42.68</v>
      </c>
      <c r="C314" s="297">
        <v>50.92</v>
      </c>
      <c r="D314" s="297">
        <v>58.42</v>
      </c>
      <c r="E314" s="297">
        <v>68.33</v>
      </c>
      <c r="F314" s="346">
        <f t="shared" si="150"/>
        <v>0.16963368709346116</v>
      </c>
      <c r="G314" s="346">
        <f t="shared" si="146"/>
        <v>0.14728986645718778</v>
      </c>
      <c r="H314" s="372">
        <f t="shared" si="151"/>
        <v>9.9099999999999966</v>
      </c>
      <c r="I314" s="358">
        <f t="shared" si="147"/>
        <v>7.5</v>
      </c>
      <c r="J314" s="359"/>
      <c r="K314" s="238"/>
      <c r="L314" s="297">
        <v>37.117422100590225</v>
      </c>
      <c r="M314" s="297">
        <v>49.066947630799199</v>
      </c>
      <c r="N314" s="297">
        <v>57.850230654723923</v>
      </c>
      <c r="O314" s="297">
        <v>64.240702380094504</v>
      </c>
      <c r="P314" s="346">
        <f t="shared" si="152"/>
        <v>0.11046579508925003</v>
      </c>
      <c r="Q314" s="346">
        <f t="shared" si="148"/>
        <v>0.17900610182671084</v>
      </c>
      <c r="R314" s="297">
        <f t="shared" si="153"/>
        <v>6.3904717253705812</v>
      </c>
      <c r="S314" s="358">
        <f t="shared" si="149"/>
        <v>8.7832830239247244</v>
      </c>
      <c r="T314" s="359"/>
    </row>
    <row r="315" spans="1:20" x14ac:dyDescent="0.25">
      <c r="A315" s="97" t="s">
        <v>53</v>
      </c>
      <c r="B315" s="297">
        <v>83.02</v>
      </c>
      <c r="C315" s="297">
        <v>119.31</v>
      </c>
      <c r="D315" s="297">
        <v>136.03</v>
      </c>
      <c r="E315" s="297">
        <v>178.29</v>
      </c>
      <c r="F315" s="346">
        <f t="shared" si="150"/>
        <v>0.31066676468426069</v>
      </c>
      <c r="G315" s="346">
        <f t="shared" si="146"/>
        <v>0.14013913335009631</v>
      </c>
      <c r="H315" s="372">
        <f t="shared" si="151"/>
        <v>42.259999999999991</v>
      </c>
      <c r="I315" s="358">
        <f t="shared" si="147"/>
        <v>16.72</v>
      </c>
      <c r="J315" s="359"/>
      <c r="K315" s="238"/>
      <c r="L315" s="297">
        <v>85.966822387254055</v>
      </c>
      <c r="M315" s="297">
        <v>112.43280007530861</v>
      </c>
      <c r="N315" s="297">
        <v>138.36677946934333</v>
      </c>
      <c r="O315" s="297">
        <v>159.58859571945069</v>
      </c>
      <c r="P315" s="346">
        <f t="shared" si="152"/>
        <v>0.15337363731017017</v>
      </c>
      <c r="Q315" s="346">
        <f t="shared" si="148"/>
        <v>0.23066204325307105</v>
      </c>
      <c r="R315" s="297">
        <f t="shared" si="153"/>
        <v>21.221816250107366</v>
      </c>
      <c r="S315" s="358">
        <f t="shared" si="149"/>
        <v>25.933979394034722</v>
      </c>
      <c r="T315" s="359"/>
    </row>
    <row r="316" spans="1:20" x14ac:dyDescent="0.25">
      <c r="A316" s="97" t="s">
        <v>54</v>
      </c>
      <c r="B316" s="297">
        <v>45.96</v>
      </c>
      <c r="C316" s="297">
        <v>49.48</v>
      </c>
      <c r="D316" s="297">
        <v>50.51</v>
      </c>
      <c r="E316" s="297">
        <v>60.61</v>
      </c>
      <c r="F316" s="346">
        <f t="shared" si="150"/>
        <v>0.19996040388041969</v>
      </c>
      <c r="G316" s="346">
        <f t="shared" si="146"/>
        <v>2.0816491511721935E-2</v>
      </c>
      <c r="H316" s="372">
        <f t="shared" si="151"/>
        <v>10.100000000000001</v>
      </c>
      <c r="I316" s="358">
        <f t="shared" si="147"/>
        <v>1.0300000000000011</v>
      </c>
      <c r="J316" s="359"/>
      <c r="K316" s="238"/>
      <c r="L316" s="297">
        <v>53.663116113839074</v>
      </c>
      <c r="M316" s="297">
        <v>60.263588580042253</v>
      </c>
      <c r="N316" s="297">
        <v>68.88442343583273</v>
      </c>
      <c r="O316" s="297">
        <v>75.428128705456473</v>
      </c>
      <c r="P316" s="346">
        <f>O316/N316-1</f>
        <v>9.4995427750358408E-2</v>
      </c>
      <c r="Q316" s="346">
        <f t="shared" si="148"/>
        <v>0.14305213245540904</v>
      </c>
      <c r="R316" s="297">
        <f>O316-N316</f>
        <v>6.543705269623743</v>
      </c>
      <c r="S316" s="358">
        <f t="shared" si="149"/>
        <v>8.620834855790477</v>
      </c>
      <c r="T316" s="359"/>
    </row>
    <row r="317" spans="1:20" x14ac:dyDescent="0.25">
      <c r="A317" s="97" t="s">
        <v>55</v>
      </c>
      <c r="B317" s="297">
        <v>51.12</v>
      </c>
      <c r="C317" s="297">
        <v>44.64</v>
      </c>
      <c r="D317" s="297">
        <v>46.43</v>
      </c>
      <c r="E317" s="297">
        <v>56.18</v>
      </c>
      <c r="F317" s="346">
        <f t="shared" si="150"/>
        <v>0.20999353866034887</v>
      </c>
      <c r="G317" s="346">
        <f t="shared" si="146"/>
        <v>4.0098566308243599E-2</v>
      </c>
      <c r="H317" s="372">
        <f t="shared" si="151"/>
        <v>9.75</v>
      </c>
      <c r="I317" s="358">
        <f t="shared" si="147"/>
        <v>1.7899999999999991</v>
      </c>
      <c r="J317" s="359"/>
      <c r="K317" s="238"/>
      <c r="L317" s="297">
        <v>63.569832414965049</v>
      </c>
      <c r="M317" s="297">
        <v>72.119812533126122</v>
      </c>
      <c r="N317" s="297">
        <v>82.693475174333727</v>
      </c>
      <c r="O317" s="297">
        <v>89.674931794980523</v>
      </c>
      <c r="P317" s="346">
        <f t="shared" si="152"/>
        <v>8.4425725317850642E-2</v>
      </c>
      <c r="Q317" s="346">
        <f t="shared" si="148"/>
        <v>0.14661245321943817</v>
      </c>
      <c r="R317" s="297">
        <f t="shared" si="153"/>
        <v>6.9814566206467958</v>
      </c>
      <c r="S317" s="358">
        <f t="shared" si="149"/>
        <v>10.573662641207605</v>
      </c>
      <c r="T317" s="359"/>
    </row>
    <row r="318" spans="1:20" x14ac:dyDescent="0.25">
      <c r="A318" s="97" t="s">
        <v>56</v>
      </c>
      <c r="B318" s="297">
        <v>101.08</v>
      </c>
      <c r="C318" s="297">
        <v>114.36</v>
      </c>
      <c r="D318" s="297">
        <v>131.32</v>
      </c>
      <c r="E318" s="297">
        <v>117.76</v>
      </c>
      <c r="F318" s="346">
        <f t="shared" si="150"/>
        <v>-0.10325921413341443</v>
      </c>
      <c r="G318" s="346">
        <f t="shared" si="146"/>
        <v>0.14830360265827203</v>
      </c>
      <c r="H318" s="372">
        <f t="shared" si="151"/>
        <v>-13.559999999999988</v>
      </c>
      <c r="I318" s="358">
        <f t="shared" si="147"/>
        <v>16.959999999999994</v>
      </c>
      <c r="J318" s="359"/>
      <c r="K318" s="238"/>
      <c r="L318" s="297">
        <v>81.728170964630749</v>
      </c>
      <c r="M318" s="297">
        <v>104.13009537655053</v>
      </c>
      <c r="N318" s="297">
        <v>119.59843418164837</v>
      </c>
      <c r="O318" s="297">
        <v>100.11437066953162</v>
      </c>
      <c r="P318" s="346">
        <f t="shared" si="152"/>
        <v>-0.1629123629037148</v>
      </c>
      <c r="Q318" s="346">
        <f t="shared" si="148"/>
        <v>0.14854820548432168</v>
      </c>
      <c r="R318" s="297">
        <f t="shared" si="153"/>
        <v>-19.484063512116748</v>
      </c>
      <c r="S318" s="373">
        <f t="shared" si="149"/>
        <v>15.468338805097844</v>
      </c>
      <c r="T318" s="374"/>
    </row>
    <row r="319" spans="1:20" x14ac:dyDescent="0.25">
      <c r="A319" s="97" t="s">
        <v>57</v>
      </c>
      <c r="B319" s="297">
        <v>64.5</v>
      </c>
      <c r="C319" s="297">
        <v>104.39</v>
      </c>
      <c r="D319" s="297">
        <v>129.34</v>
      </c>
      <c r="E319" s="297">
        <v>146.66</v>
      </c>
      <c r="F319" s="346">
        <f t="shared" si="150"/>
        <v>0.13391062316375435</v>
      </c>
      <c r="G319" s="346">
        <f t="shared" si="146"/>
        <v>0.23900756777469101</v>
      </c>
      <c r="H319" s="372">
        <f t="shared" si="151"/>
        <v>17.319999999999993</v>
      </c>
      <c r="I319" s="358">
        <f t="shared" si="147"/>
        <v>24.950000000000003</v>
      </c>
      <c r="J319" s="359"/>
      <c r="K319" s="238"/>
      <c r="L319" s="297">
        <v>106.93503731273286</v>
      </c>
      <c r="M319" s="297">
        <v>95.83679699036351</v>
      </c>
      <c r="N319" s="297">
        <v>118.92008778368977</v>
      </c>
      <c r="O319" s="297">
        <v>152.14315421579488</v>
      </c>
      <c r="P319" s="346">
        <f t="shared" si="152"/>
        <v>0.27937303992355234</v>
      </c>
      <c r="Q319" s="346">
        <f t="shared" si="148"/>
        <v>0.24086041602211838</v>
      </c>
      <c r="R319" s="297">
        <f t="shared" si="153"/>
        <v>33.223066432105114</v>
      </c>
      <c r="S319" s="358">
        <f t="shared" si="149"/>
        <v>23.083290793326256</v>
      </c>
      <c r="T319" s="359"/>
    </row>
    <row r="320" spans="1:20" x14ac:dyDescent="0.25">
      <c r="A320" s="97" t="s">
        <v>78</v>
      </c>
      <c r="B320" s="330">
        <v>36.11</v>
      </c>
      <c r="C320" s="330">
        <v>43.74</v>
      </c>
      <c r="D320" s="330">
        <v>39.58</v>
      </c>
      <c r="E320" s="330">
        <v>41.85</v>
      </c>
      <c r="F320" s="346">
        <f t="shared" si="150"/>
        <v>5.7352198079838379E-2</v>
      </c>
      <c r="G320" s="346">
        <f t="shared" si="146"/>
        <v>-9.5107453132144526E-2</v>
      </c>
      <c r="H320" s="372">
        <f t="shared" si="151"/>
        <v>2.2700000000000031</v>
      </c>
      <c r="I320" s="358">
        <f t="shared" si="147"/>
        <v>-4.1600000000000037</v>
      </c>
      <c r="J320" s="359"/>
      <c r="K320" s="238"/>
      <c r="L320" s="330">
        <v>40.184450231984641</v>
      </c>
      <c r="M320" s="330">
        <v>52.776908382162908</v>
      </c>
      <c r="N320" s="330">
        <v>55.950548437226814</v>
      </c>
      <c r="O320" s="330">
        <v>55.151584873846446</v>
      </c>
      <c r="P320" s="346">
        <f t="shared" si="152"/>
        <v>-1.4279816475378349E-2</v>
      </c>
      <c r="Q320" s="346">
        <f t="shared" si="148"/>
        <v>6.0133117917466006E-2</v>
      </c>
      <c r="R320" s="330">
        <f t="shared" si="153"/>
        <v>-0.79896356338036867</v>
      </c>
      <c r="S320" s="358">
        <f t="shared" si="149"/>
        <v>3.1736400550639061</v>
      </c>
      <c r="T320" s="359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3.25" x14ac:dyDescent="0.35">
      <c r="A322" s="375" t="s">
        <v>81</v>
      </c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</row>
    <row r="323" spans="1:20" ht="21" x14ac:dyDescent="0.35">
      <c r="A323" s="376" t="s">
        <v>82</v>
      </c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</row>
    <row r="324" spans="1:20" x14ac:dyDescent="0.25">
      <c r="A324" s="72"/>
      <c r="B324" s="11" t="s">
        <v>150</v>
      </c>
      <c r="C324" s="12"/>
      <c r="D324" s="12"/>
      <c r="E324" s="12"/>
      <c r="F324" s="12"/>
      <c r="G324" s="12"/>
      <c r="H324" s="12"/>
      <c r="I324" s="12"/>
      <c r="J324" s="12"/>
      <c r="K324" s="377"/>
      <c r="L324" s="11" t="str">
        <f>CONCATENATE("acumulado ",B324," (promedio del periodo acumulado)")</f>
        <v>acumulado julio (promedio del periodo acumulado)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78">
        <f>B$6</f>
        <v>2022</v>
      </c>
      <c r="C325" s="378">
        <f>C$6</f>
        <v>2023</v>
      </c>
      <c r="D325" s="378">
        <f>D$6</f>
        <v>2024</v>
      </c>
      <c r="E325" s="378">
        <f>E$6</f>
        <v>2025</v>
      </c>
      <c r="F325" s="378" t="str">
        <f>CONCATENATE("var ",RIGHT(E325,2),"/",RIGHT(D325,2))</f>
        <v>var 25/24</v>
      </c>
      <c r="G325" s="16" t="str">
        <f>CONCATENATE("var ",RIGHT(D325,2),"/",RIGHT(C325,2))</f>
        <v>var 24/23</v>
      </c>
      <c r="H325" s="378" t="str">
        <f>CONCATENATE("dif ",RIGHT(E325,2),"-",RIGHT(D325,2))</f>
        <v>dif 25-24</v>
      </c>
      <c r="I325" s="16" t="str">
        <f>CONCATENATE("dif ",RIGHT(D325,2),"-",RIGHT(C325,2))</f>
        <v>dif 24-23</v>
      </c>
      <c r="J325" s="379" t="str">
        <f>CONCATENATE("cuota ",RIGHT(E325,2))</f>
        <v>cuota 25</v>
      </c>
      <c r="K325" s="380"/>
      <c r="L325" s="378">
        <f>L$6</f>
        <v>2022</v>
      </c>
      <c r="M325" s="378">
        <f>M$6</f>
        <v>2023</v>
      </c>
      <c r="N325" s="378">
        <f>N$6</f>
        <v>2024</v>
      </c>
      <c r="O325" s="378">
        <f>O$6</f>
        <v>2025</v>
      </c>
      <c r="P325" s="378" t="str">
        <f>CONCATENATE("var ",RIGHT(O325,2),"/",RIGHT(N325,2))</f>
        <v>var 25/24</v>
      </c>
      <c r="Q325" s="16" t="str">
        <f>CONCATENATE("var ",RIGHT(N325,2),"/",RIGHT(M325,2))</f>
        <v>var 24/23</v>
      </c>
      <c r="R325" s="378" t="str">
        <f>CONCATENATE("dif ",RIGHT(O325,2),"-",RIGHT(N325,2))</f>
        <v>dif 25-24</v>
      </c>
      <c r="S325" s="16" t="str">
        <f>CONCATENATE("dif ",RIGHT(N325,2),"-",RIGHT(M325,2))</f>
        <v>dif 24-23</v>
      </c>
      <c r="T325" s="379" t="str">
        <f>CONCATENATE("cuota ",RIGHT(O325,2))</f>
        <v>cuota 25</v>
      </c>
    </row>
    <row r="326" spans="1:20" x14ac:dyDescent="0.25">
      <c r="A326" s="381" t="s">
        <v>4</v>
      </c>
      <c r="B326" s="382">
        <v>293</v>
      </c>
      <c r="C326" s="382">
        <v>301</v>
      </c>
      <c r="D326" s="382">
        <v>320</v>
      </c>
      <c r="E326" s="382">
        <v>322</v>
      </c>
      <c r="F326" s="383">
        <f t="shared" ref="F326:F337" si="154">E326/D326-1</f>
        <v>6.2500000000000888E-3</v>
      </c>
      <c r="G326" s="383">
        <f t="shared" ref="G326:G337" si="155">D326/C326-1</f>
        <v>6.3122923588039948E-2</v>
      </c>
      <c r="H326" s="384">
        <f t="shared" ref="H326:H337" si="156">E326-D326</f>
        <v>2</v>
      </c>
      <c r="I326" s="384">
        <f t="shared" ref="I326:I337" si="157">D326-C326</f>
        <v>19</v>
      </c>
      <c r="J326" s="383">
        <f t="shared" ref="J326:J337" si="158">E326/$E$326</f>
        <v>1</v>
      </c>
      <c r="K326" s="385"/>
      <c r="L326" s="386">
        <v>288.57142857142856</v>
      </c>
      <c r="M326" s="386">
        <v>306.14285714285717</v>
      </c>
      <c r="N326" s="386">
        <v>320</v>
      </c>
      <c r="O326" s="386">
        <v>322.57142857142856</v>
      </c>
      <c r="P326" s="383">
        <f t="shared" ref="P326:P337" si="159">O326/N326-1</f>
        <v>8.0357142857141461E-3</v>
      </c>
      <c r="Q326" s="383">
        <f t="shared" ref="Q326:Q337" si="160">N326/M326-1</f>
        <v>4.5263649090060643E-2</v>
      </c>
      <c r="R326" s="384">
        <f t="shared" ref="R326:R337" si="161">O326-N326</f>
        <v>2.5714285714285552</v>
      </c>
      <c r="S326" s="384">
        <f t="shared" ref="S326:S337" si="162">N326-M326</f>
        <v>13.857142857142833</v>
      </c>
      <c r="T326" s="383">
        <f>O326/$O$326</f>
        <v>1</v>
      </c>
    </row>
    <row r="327" spans="1:20" x14ac:dyDescent="0.25">
      <c r="A327" s="387" t="s">
        <v>5</v>
      </c>
      <c r="B327" s="388">
        <v>193</v>
      </c>
      <c r="C327" s="388">
        <v>193</v>
      </c>
      <c r="D327" s="388">
        <v>209</v>
      </c>
      <c r="E327" s="388">
        <v>209</v>
      </c>
      <c r="F327" s="389">
        <f t="shared" si="154"/>
        <v>0</v>
      </c>
      <c r="G327" s="389">
        <f t="shared" si="155"/>
        <v>8.290155440414515E-2</v>
      </c>
      <c r="H327" s="390">
        <f t="shared" si="156"/>
        <v>0</v>
      </c>
      <c r="I327" s="390">
        <f t="shared" si="157"/>
        <v>16</v>
      </c>
      <c r="J327" s="389">
        <f t="shared" si="158"/>
        <v>0.64906832298136641</v>
      </c>
      <c r="K327" s="391"/>
      <c r="L327" s="392">
        <v>191.28571428571428</v>
      </c>
      <c r="M327" s="392">
        <v>196.57142857142858</v>
      </c>
      <c r="N327" s="392">
        <v>209.57142857142858</v>
      </c>
      <c r="O327" s="392">
        <v>210.14285714285714</v>
      </c>
      <c r="P327" s="389">
        <f t="shared" si="159"/>
        <v>2.7266530334013606E-3</v>
      </c>
      <c r="Q327" s="389">
        <f t="shared" si="160"/>
        <v>6.613372093023262E-2</v>
      </c>
      <c r="R327" s="390">
        <f t="shared" si="161"/>
        <v>0.57142857142855519</v>
      </c>
      <c r="S327" s="390">
        <f t="shared" si="162"/>
        <v>13</v>
      </c>
      <c r="T327" s="389">
        <f t="shared" ref="T327:T337" si="163">O327/$O$326</f>
        <v>0.65146147032772372</v>
      </c>
    </row>
    <row r="328" spans="1:20" x14ac:dyDescent="0.25">
      <c r="A328" s="393" t="s">
        <v>6</v>
      </c>
      <c r="B328" s="394">
        <v>29</v>
      </c>
      <c r="C328" s="394">
        <v>27</v>
      </c>
      <c r="D328" s="394">
        <v>31</v>
      </c>
      <c r="E328" s="394">
        <v>29</v>
      </c>
      <c r="F328" s="395">
        <f t="shared" si="154"/>
        <v>-6.4516129032258118E-2</v>
      </c>
      <c r="G328" s="395">
        <f t="shared" si="155"/>
        <v>0.14814814814814814</v>
      </c>
      <c r="H328" s="396">
        <f t="shared" si="156"/>
        <v>-2</v>
      </c>
      <c r="I328" s="396">
        <f t="shared" si="157"/>
        <v>4</v>
      </c>
      <c r="J328" s="395">
        <f t="shared" si="158"/>
        <v>9.0062111801242239E-2</v>
      </c>
      <c r="K328" s="397"/>
      <c r="L328" s="398">
        <v>29</v>
      </c>
      <c r="M328" s="398">
        <v>27.428571428571427</v>
      </c>
      <c r="N328" s="398">
        <v>30.142857142857142</v>
      </c>
      <c r="O328" s="398">
        <v>29.857142857142858</v>
      </c>
      <c r="P328" s="395">
        <f t="shared" si="159"/>
        <v>-9.4786729857819774E-3</v>
      </c>
      <c r="Q328" s="395">
        <f t="shared" si="160"/>
        <v>9.8958333333333481E-2</v>
      </c>
      <c r="R328" s="396">
        <f t="shared" si="161"/>
        <v>-0.2857142857142847</v>
      </c>
      <c r="S328" s="396">
        <f t="shared" si="162"/>
        <v>2.7142857142857153</v>
      </c>
      <c r="T328" s="395">
        <f t="shared" si="163"/>
        <v>9.2559787422497791E-2</v>
      </c>
    </row>
    <row r="329" spans="1:20" x14ac:dyDescent="0.25">
      <c r="A329" s="37" t="s">
        <v>7</v>
      </c>
      <c r="B329" s="399">
        <v>100</v>
      </c>
      <c r="C329" s="399">
        <v>104</v>
      </c>
      <c r="D329" s="399">
        <v>105</v>
      </c>
      <c r="E329" s="399">
        <v>106</v>
      </c>
      <c r="F329" s="324">
        <f t="shared" si="154"/>
        <v>9.52380952380949E-3</v>
      </c>
      <c r="G329" s="324">
        <f t="shared" si="155"/>
        <v>9.6153846153845812E-3</v>
      </c>
      <c r="H329" s="400">
        <f t="shared" si="156"/>
        <v>1</v>
      </c>
      <c r="I329" s="400">
        <f t="shared" si="157"/>
        <v>1</v>
      </c>
      <c r="J329" s="324">
        <f t="shared" si="158"/>
        <v>0.32919254658385094</v>
      </c>
      <c r="K329" s="401"/>
      <c r="L329" s="402">
        <v>98.714285714285708</v>
      </c>
      <c r="M329" s="402">
        <v>102.57142857142857</v>
      </c>
      <c r="N329" s="402">
        <v>105</v>
      </c>
      <c r="O329" s="402">
        <v>106.14285714285714</v>
      </c>
      <c r="P329" s="324">
        <f t="shared" si="159"/>
        <v>1.0884353741496655E-2</v>
      </c>
      <c r="Q329" s="324">
        <f t="shared" si="160"/>
        <v>2.3676880222841312E-2</v>
      </c>
      <c r="R329" s="400">
        <f t="shared" si="161"/>
        <v>1.1428571428571388</v>
      </c>
      <c r="S329" s="400">
        <f t="shared" si="162"/>
        <v>2.4285714285714306</v>
      </c>
      <c r="T329" s="324">
        <f t="shared" si="163"/>
        <v>0.32905225863596105</v>
      </c>
    </row>
    <row r="330" spans="1:20" x14ac:dyDescent="0.25">
      <c r="A330" s="37" t="s">
        <v>8</v>
      </c>
      <c r="B330" s="399">
        <v>43</v>
      </c>
      <c r="C330" s="399">
        <v>41</v>
      </c>
      <c r="D330" s="399">
        <v>43</v>
      </c>
      <c r="E330" s="399">
        <v>42</v>
      </c>
      <c r="F330" s="324">
        <f t="shared" si="154"/>
        <v>-2.3255813953488413E-2</v>
      </c>
      <c r="G330" s="324">
        <f t="shared" si="155"/>
        <v>4.8780487804878092E-2</v>
      </c>
      <c r="H330" s="400">
        <f t="shared" si="156"/>
        <v>-1</v>
      </c>
      <c r="I330" s="400">
        <f t="shared" si="157"/>
        <v>2</v>
      </c>
      <c r="J330" s="324">
        <f t="shared" si="158"/>
        <v>0.13043478260869565</v>
      </c>
      <c r="K330" s="401"/>
      <c r="L330" s="402">
        <v>43.714285714285715</v>
      </c>
      <c r="M330" s="402">
        <v>43</v>
      </c>
      <c r="N330" s="402">
        <v>43.571428571428569</v>
      </c>
      <c r="O330" s="402">
        <v>42.285714285714285</v>
      </c>
      <c r="P330" s="324">
        <f t="shared" si="159"/>
        <v>-2.9508196721311442E-2</v>
      </c>
      <c r="Q330" s="324">
        <f t="shared" si="160"/>
        <v>1.3289036544850363E-2</v>
      </c>
      <c r="R330" s="400">
        <f t="shared" si="161"/>
        <v>-1.2857142857142847</v>
      </c>
      <c r="S330" s="400">
        <f t="shared" si="162"/>
        <v>0.5714285714285694</v>
      </c>
      <c r="T330" s="324">
        <f t="shared" si="163"/>
        <v>0.13108945969884855</v>
      </c>
    </row>
    <row r="331" spans="1:20" x14ac:dyDescent="0.25">
      <c r="A331" s="37" t="s">
        <v>9</v>
      </c>
      <c r="B331" s="399">
        <v>11</v>
      </c>
      <c r="C331" s="399">
        <v>11</v>
      </c>
      <c r="D331" s="399">
        <v>14</v>
      </c>
      <c r="E331" s="399">
        <v>15</v>
      </c>
      <c r="F331" s="324">
        <f t="shared" si="154"/>
        <v>7.1428571428571397E-2</v>
      </c>
      <c r="G331" s="324">
        <f t="shared" si="155"/>
        <v>0.27272727272727271</v>
      </c>
      <c r="H331" s="400">
        <f t="shared" si="156"/>
        <v>1</v>
      </c>
      <c r="I331" s="400">
        <f t="shared" si="157"/>
        <v>3</v>
      </c>
      <c r="J331" s="324">
        <f t="shared" si="158"/>
        <v>4.6583850931677016E-2</v>
      </c>
      <c r="K331" s="401"/>
      <c r="L331" s="402">
        <v>10.857142857142858</v>
      </c>
      <c r="M331" s="402">
        <v>13.571428571428571</v>
      </c>
      <c r="N331" s="402">
        <v>15.285714285714286</v>
      </c>
      <c r="O331" s="402">
        <v>15.714285714285714</v>
      </c>
      <c r="P331" s="324">
        <f t="shared" si="159"/>
        <v>2.8037383177569986E-2</v>
      </c>
      <c r="Q331" s="324">
        <f t="shared" si="160"/>
        <v>0.12631578947368438</v>
      </c>
      <c r="R331" s="400">
        <f t="shared" si="161"/>
        <v>0.42857142857142705</v>
      </c>
      <c r="S331" s="400">
        <f t="shared" si="162"/>
        <v>1.7142857142857153</v>
      </c>
      <c r="T331" s="324">
        <f t="shared" si="163"/>
        <v>4.8715677590788306E-2</v>
      </c>
    </row>
    <row r="332" spans="1:20" x14ac:dyDescent="0.25">
      <c r="A332" s="403" t="s">
        <v>10</v>
      </c>
      <c r="B332" s="404">
        <v>10</v>
      </c>
      <c r="C332" s="404">
        <v>10</v>
      </c>
      <c r="D332" s="404">
        <v>16</v>
      </c>
      <c r="E332" s="404">
        <v>17</v>
      </c>
      <c r="F332" s="405">
        <f t="shared" si="154"/>
        <v>6.25E-2</v>
      </c>
      <c r="G332" s="405">
        <f t="shared" si="155"/>
        <v>0.60000000000000009</v>
      </c>
      <c r="H332" s="406">
        <f t="shared" si="156"/>
        <v>1</v>
      </c>
      <c r="I332" s="406">
        <f t="shared" si="157"/>
        <v>6</v>
      </c>
      <c r="J332" s="405">
        <f t="shared" si="158"/>
        <v>5.2795031055900624E-2</v>
      </c>
      <c r="K332" s="407"/>
      <c r="L332" s="408">
        <v>9</v>
      </c>
      <c r="M332" s="408">
        <v>10</v>
      </c>
      <c r="N332" s="408">
        <v>15.571428571428571</v>
      </c>
      <c r="O332" s="408">
        <v>16.142857142857142</v>
      </c>
      <c r="P332" s="405">
        <f t="shared" si="159"/>
        <v>3.669724770642202E-2</v>
      </c>
      <c r="Q332" s="405">
        <f t="shared" si="160"/>
        <v>0.55714285714285716</v>
      </c>
      <c r="R332" s="406">
        <f t="shared" si="161"/>
        <v>0.57142857142857117</v>
      </c>
      <c r="S332" s="406">
        <f t="shared" si="162"/>
        <v>5.5714285714285712</v>
      </c>
      <c r="T332" s="405">
        <f t="shared" si="163"/>
        <v>5.004428697962799E-2</v>
      </c>
    </row>
    <row r="333" spans="1:20" x14ac:dyDescent="0.25">
      <c r="A333" s="409" t="s">
        <v>11</v>
      </c>
      <c r="B333" s="388">
        <v>100</v>
      </c>
      <c r="C333" s="388">
        <v>108</v>
      </c>
      <c r="D333" s="388">
        <v>111</v>
      </c>
      <c r="E333" s="388">
        <v>113</v>
      </c>
      <c r="F333" s="389">
        <f t="shared" si="154"/>
        <v>1.8018018018018056E-2</v>
      </c>
      <c r="G333" s="389">
        <f t="shared" si="155"/>
        <v>2.7777777777777679E-2</v>
      </c>
      <c r="H333" s="390">
        <f t="shared" si="156"/>
        <v>2</v>
      </c>
      <c r="I333" s="390">
        <f t="shared" si="157"/>
        <v>3</v>
      </c>
      <c r="J333" s="389">
        <f t="shared" si="158"/>
        <v>0.35093167701863354</v>
      </c>
      <c r="K333" s="391"/>
      <c r="L333" s="392">
        <v>97.285714285714292</v>
      </c>
      <c r="M333" s="392">
        <v>109.57142857142857</v>
      </c>
      <c r="N333" s="392">
        <v>110.42857142857143</v>
      </c>
      <c r="O333" s="392">
        <v>112.42857142857143</v>
      </c>
      <c r="P333" s="389">
        <f t="shared" si="159"/>
        <v>1.8111254851228997E-2</v>
      </c>
      <c r="Q333" s="389">
        <f t="shared" si="160"/>
        <v>7.8226857887875312E-3</v>
      </c>
      <c r="R333" s="390">
        <f t="shared" si="161"/>
        <v>2</v>
      </c>
      <c r="S333" s="390">
        <f t="shared" si="162"/>
        <v>0.8571428571428612</v>
      </c>
      <c r="T333" s="389">
        <f t="shared" si="163"/>
        <v>0.34853852967227639</v>
      </c>
    </row>
    <row r="334" spans="1:20" x14ac:dyDescent="0.25">
      <c r="A334" s="393" t="s">
        <v>12</v>
      </c>
      <c r="B334" s="399">
        <v>5</v>
      </c>
      <c r="C334" s="399">
        <v>5</v>
      </c>
      <c r="D334" s="394">
        <v>5</v>
      </c>
      <c r="E334" s="394">
        <v>6</v>
      </c>
      <c r="F334" s="395">
        <f t="shared" si="154"/>
        <v>0.19999999999999996</v>
      </c>
      <c r="G334" s="395">
        <f t="shared" si="155"/>
        <v>0</v>
      </c>
      <c r="H334" s="396">
        <f t="shared" si="156"/>
        <v>1</v>
      </c>
      <c r="I334" s="396">
        <f t="shared" si="157"/>
        <v>0</v>
      </c>
      <c r="J334" s="395">
        <f t="shared" si="158"/>
        <v>1.8633540372670808E-2</v>
      </c>
      <c r="K334" s="397"/>
      <c r="L334" s="402">
        <v>5</v>
      </c>
      <c r="M334" s="402">
        <v>5</v>
      </c>
      <c r="N334" s="398">
        <v>5</v>
      </c>
      <c r="O334" s="398">
        <v>6</v>
      </c>
      <c r="P334" s="395">
        <f t="shared" si="159"/>
        <v>0.19999999999999996</v>
      </c>
      <c r="Q334" s="395">
        <f t="shared" si="160"/>
        <v>0</v>
      </c>
      <c r="R334" s="396">
        <f t="shared" si="161"/>
        <v>1</v>
      </c>
      <c r="S334" s="396">
        <f t="shared" si="162"/>
        <v>0</v>
      </c>
      <c r="T334" s="395">
        <f t="shared" si="163"/>
        <v>1.8600531443755536E-2</v>
      </c>
    </row>
    <row r="335" spans="1:20" x14ac:dyDescent="0.25">
      <c r="A335" s="37" t="s">
        <v>8</v>
      </c>
      <c r="B335" s="399">
        <v>50</v>
      </c>
      <c r="C335" s="399">
        <v>53</v>
      </c>
      <c r="D335" s="399">
        <v>54</v>
      </c>
      <c r="E335" s="399">
        <v>54</v>
      </c>
      <c r="F335" s="324">
        <f t="shared" si="154"/>
        <v>0</v>
      </c>
      <c r="G335" s="324">
        <f t="shared" si="155"/>
        <v>1.8867924528301883E-2</v>
      </c>
      <c r="H335" s="400">
        <f t="shared" si="156"/>
        <v>0</v>
      </c>
      <c r="I335" s="400">
        <f t="shared" si="157"/>
        <v>1</v>
      </c>
      <c r="J335" s="324">
        <f t="shared" si="158"/>
        <v>0.16770186335403728</v>
      </c>
      <c r="K335" s="401"/>
      <c r="L335" s="402">
        <v>47.714285714285715</v>
      </c>
      <c r="M335" s="402">
        <v>53</v>
      </c>
      <c r="N335" s="402">
        <v>53.285714285714285</v>
      </c>
      <c r="O335" s="402">
        <v>53.857142857142854</v>
      </c>
      <c r="P335" s="324">
        <f t="shared" si="159"/>
        <v>1.072386058981234E-2</v>
      </c>
      <c r="Q335" s="324">
        <f t="shared" si="160"/>
        <v>5.3908355795146967E-3</v>
      </c>
      <c r="R335" s="400">
        <f t="shared" si="161"/>
        <v>0.5714285714285694</v>
      </c>
      <c r="S335" s="400">
        <f t="shared" si="162"/>
        <v>0.2857142857142847</v>
      </c>
      <c r="T335" s="324">
        <f t="shared" si="163"/>
        <v>0.16696191319751993</v>
      </c>
    </row>
    <row r="336" spans="1:20" x14ac:dyDescent="0.25">
      <c r="A336" s="37" t="s">
        <v>9</v>
      </c>
      <c r="B336" s="399">
        <v>29</v>
      </c>
      <c r="C336" s="399">
        <v>32</v>
      </c>
      <c r="D336" s="399">
        <v>31</v>
      </c>
      <c r="E336" s="399">
        <v>31</v>
      </c>
      <c r="F336" s="324">
        <f t="shared" si="154"/>
        <v>0</v>
      </c>
      <c r="G336" s="324">
        <f t="shared" si="155"/>
        <v>-3.125E-2</v>
      </c>
      <c r="H336" s="400">
        <f t="shared" si="156"/>
        <v>0</v>
      </c>
      <c r="I336" s="400">
        <f t="shared" si="157"/>
        <v>-1</v>
      </c>
      <c r="J336" s="324">
        <f t="shared" si="158"/>
        <v>9.627329192546584E-2</v>
      </c>
      <c r="K336" s="401"/>
      <c r="L336" s="402">
        <v>28.571428571428573</v>
      </c>
      <c r="M336" s="402">
        <v>32.285714285714285</v>
      </c>
      <c r="N336" s="402">
        <v>31.857142857142858</v>
      </c>
      <c r="O336" s="402">
        <v>30.857142857142858</v>
      </c>
      <c r="P336" s="324">
        <f t="shared" si="159"/>
        <v>-3.1390134529147962E-2</v>
      </c>
      <c r="Q336" s="324">
        <f t="shared" si="160"/>
        <v>-1.327433628318575E-2</v>
      </c>
      <c r="R336" s="400">
        <f t="shared" si="161"/>
        <v>-1</v>
      </c>
      <c r="S336" s="400">
        <f t="shared" si="162"/>
        <v>-0.42857142857142705</v>
      </c>
      <c r="T336" s="324">
        <f t="shared" si="163"/>
        <v>9.5659875996457047E-2</v>
      </c>
    </row>
    <row r="337" spans="1:20" x14ac:dyDescent="0.25">
      <c r="A337" s="410" t="s">
        <v>10</v>
      </c>
      <c r="B337" s="404">
        <v>16</v>
      </c>
      <c r="C337" s="404">
        <v>18</v>
      </c>
      <c r="D337" s="404">
        <v>21</v>
      </c>
      <c r="E337" s="404">
        <v>22</v>
      </c>
      <c r="F337" s="411">
        <f t="shared" si="154"/>
        <v>4.7619047619047672E-2</v>
      </c>
      <c r="G337" s="411">
        <f t="shared" si="155"/>
        <v>0.16666666666666674</v>
      </c>
      <c r="H337" s="412">
        <f t="shared" si="156"/>
        <v>1</v>
      </c>
      <c r="I337" s="412">
        <f t="shared" si="157"/>
        <v>3</v>
      </c>
      <c r="J337" s="411">
        <f t="shared" si="158"/>
        <v>6.8322981366459631E-2</v>
      </c>
      <c r="K337" s="413"/>
      <c r="L337" s="408">
        <v>16</v>
      </c>
      <c r="M337" s="408">
        <v>19.285714285714285</v>
      </c>
      <c r="N337" s="408">
        <v>20.285714285714285</v>
      </c>
      <c r="O337" s="408">
        <v>21.714285714285715</v>
      </c>
      <c r="P337" s="411">
        <f t="shared" si="159"/>
        <v>7.0422535211267734E-2</v>
      </c>
      <c r="Q337" s="411">
        <f t="shared" si="160"/>
        <v>5.1851851851851816E-2</v>
      </c>
      <c r="R337" s="412">
        <f t="shared" si="161"/>
        <v>1.4285714285714306</v>
      </c>
      <c r="S337" s="412">
        <f t="shared" si="162"/>
        <v>1</v>
      </c>
      <c r="T337" s="411">
        <f t="shared" si="163"/>
        <v>6.7316209034543856E-2</v>
      </c>
    </row>
    <row r="338" spans="1:20" ht="21" x14ac:dyDescent="0.35">
      <c r="A338" s="414" t="s">
        <v>83</v>
      </c>
      <c r="B338" s="414"/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4"/>
    </row>
    <row r="339" spans="1:20" x14ac:dyDescent="0.25">
      <c r="A339" s="72"/>
      <c r="B339" s="11" t="s">
        <v>150</v>
      </c>
      <c r="C339" s="12"/>
      <c r="D339" s="12"/>
      <c r="E339" s="12"/>
      <c r="F339" s="12"/>
      <c r="G339" s="12"/>
      <c r="H339" s="12"/>
      <c r="I339" s="12"/>
      <c r="J339" s="12"/>
      <c r="K339" s="377"/>
      <c r="L339" s="11" t="str">
        <f>$L$324</f>
        <v>acumulado julio (promedio del periodo acumulado)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78">
        <f>B$6</f>
        <v>2022</v>
      </c>
      <c r="C340" s="378">
        <f>C$6</f>
        <v>2023</v>
      </c>
      <c r="D340" s="378">
        <f>D$6</f>
        <v>2024</v>
      </c>
      <c r="E340" s="378">
        <f>E$6</f>
        <v>2025</v>
      </c>
      <c r="F340" s="378" t="str">
        <f>CONCATENATE("var ",RIGHT(E340,2),"/",RIGHT(D340,2))</f>
        <v>var 25/24</v>
      </c>
      <c r="G340" s="16" t="str">
        <f>CONCATENATE("var ",RIGHT(D340,2),"/",RIGHT(C340,2))</f>
        <v>var 24/23</v>
      </c>
      <c r="H340" s="378" t="str">
        <f>CONCATENATE("dif ",RIGHT(E340,2),"-",RIGHT(D340,2))</f>
        <v>dif 25-24</v>
      </c>
      <c r="I340" s="16" t="str">
        <f>CONCATENATE("dif ",RIGHT(D340,2),"-",RIGHT(C340,2))</f>
        <v>dif 24-23</v>
      </c>
      <c r="J340" s="378" t="str">
        <f>CONCATENATE("cuota ",RIGHT(E340,2))</f>
        <v>cuota 25</v>
      </c>
      <c r="K340" s="380"/>
      <c r="L340" s="378">
        <f>L$6</f>
        <v>2022</v>
      </c>
      <c r="M340" s="378">
        <f>M$6</f>
        <v>2023</v>
      </c>
      <c r="N340" s="378">
        <f>N$6</f>
        <v>2024</v>
      </c>
      <c r="O340" s="378">
        <f>O$6</f>
        <v>2025</v>
      </c>
      <c r="P340" s="378" t="str">
        <f>CONCATENATE("var ",RIGHT(O340,2),"/",RIGHT(N340,2))</f>
        <v>var 25/24</v>
      </c>
      <c r="Q340" s="16" t="str">
        <f>CONCATENATE("var ",RIGHT(N340,2),"/",RIGHT(M340,2))</f>
        <v>var 24/23</v>
      </c>
      <c r="R340" s="378" t="str">
        <f>CONCATENATE("dif ",RIGHT(O340,2),"-",RIGHT(N340,2))</f>
        <v>dif 25-24</v>
      </c>
      <c r="S340" s="16" t="str">
        <f>CONCATENATE("dif ",RIGHT(N340,2),"-",RIGHT(M340,2))</f>
        <v>dif 24-23</v>
      </c>
      <c r="T340" s="378" t="str">
        <f>CONCATENATE("cuota ",RIGHT(O340,2))</f>
        <v>cuota 25</v>
      </c>
    </row>
    <row r="341" spans="1:20" x14ac:dyDescent="0.25">
      <c r="A341" s="381" t="s">
        <v>48</v>
      </c>
      <c r="B341" s="382">
        <v>293</v>
      </c>
      <c r="C341" s="382">
        <v>301</v>
      </c>
      <c r="D341" s="382">
        <v>320</v>
      </c>
      <c r="E341" s="382">
        <v>322</v>
      </c>
      <c r="F341" s="383">
        <f t="shared" ref="F341:F351" si="164">E341/D341-1</f>
        <v>6.2500000000000888E-3</v>
      </c>
      <c r="G341" s="383">
        <f t="shared" ref="G341:G351" si="165">D341/C341-1</f>
        <v>6.3122923588039948E-2</v>
      </c>
      <c r="H341" s="384">
        <f t="shared" ref="H341:H351" si="166">E341-D341</f>
        <v>2</v>
      </c>
      <c r="I341" s="384">
        <f t="shared" ref="I341:I351" si="167">D341-C341</f>
        <v>19</v>
      </c>
      <c r="J341" s="383">
        <f t="shared" ref="J341:J351" si="168">E341/$E$341</f>
        <v>1</v>
      </c>
      <c r="K341" s="385"/>
      <c r="L341" s="386">
        <v>288.57142857142856</v>
      </c>
      <c r="M341" s="386">
        <v>306.14285714285717</v>
      </c>
      <c r="N341" s="386">
        <v>320</v>
      </c>
      <c r="O341" s="386">
        <v>322.57142857142856</v>
      </c>
      <c r="P341" s="383">
        <f t="shared" ref="P341:P351" si="169">O341/N341-1</f>
        <v>8.0357142857141461E-3</v>
      </c>
      <c r="Q341" s="383">
        <f t="shared" ref="Q341:Q351" si="170">N341/M341-1</f>
        <v>4.5263649090060643E-2</v>
      </c>
      <c r="R341" s="384">
        <f t="shared" ref="R341:R351" si="171">O341-N341</f>
        <v>2.5714285714285552</v>
      </c>
      <c r="S341" s="384">
        <f t="shared" ref="S341:S351" si="172">N341-M341</f>
        <v>13.857142857142833</v>
      </c>
      <c r="T341" s="383">
        <f>O341/$O$341</f>
        <v>1</v>
      </c>
    </row>
    <row r="342" spans="1:20" x14ac:dyDescent="0.25">
      <c r="A342" s="94" t="s">
        <v>49</v>
      </c>
      <c r="B342" s="399">
        <v>84</v>
      </c>
      <c r="C342" s="399">
        <v>88</v>
      </c>
      <c r="D342" s="394">
        <v>94</v>
      </c>
      <c r="E342" s="399">
        <v>91</v>
      </c>
      <c r="F342" s="324">
        <f t="shared" si="164"/>
        <v>-3.1914893617021267E-2</v>
      </c>
      <c r="G342" s="324">
        <f t="shared" si="165"/>
        <v>6.8181818181818121E-2</v>
      </c>
      <c r="H342" s="400">
        <f t="shared" si="166"/>
        <v>-3</v>
      </c>
      <c r="I342" s="400">
        <f t="shared" si="167"/>
        <v>6</v>
      </c>
      <c r="J342" s="324">
        <f t="shared" si="168"/>
        <v>0.28260869565217389</v>
      </c>
      <c r="K342" s="401"/>
      <c r="L342" s="402">
        <v>82.857142857142861</v>
      </c>
      <c r="M342" s="402">
        <v>90.285714285714292</v>
      </c>
      <c r="N342" s="398">
        <v>93.428571428571431</v>
      </c>
      <c r="O342" s="402">
        <v>91.428571428571431</v>
      </c>
      <c r="P342" s="324">
        <f t="shared" si="169"/>
        <v>-2.1406727828746197E-2</v>
      </c>
      <c r="Q342" s="324">
        <f t="shared" si="170"/>
        <v>3.4810126582278444E-2</v>
      </c>
      <c r="R342" s="400">
        <f t="shared" si="171"/>
        <v>-2</v>
      </c>
      <c r="S342" s="400">
        <f t="shared" si="172"/>
        <v>3.1428571428571388</v>
      </c>
      <c r="T342" s="324">
        <f t="shared" ref="T342:T351" si="173">O342/$O$341</f>
        <v>0.283436669619132</v>
      </c>
    </row>
    <row r="343" spans="1:20" x14ac:dyDescent="0.25">
      <c r="A343" s="97" t="s">
        <v>50</v>
      </c>
      <c r="B343" s="399">
        <v>78</v>
      </c>
      <c r="C343" s="399">
        <v>78</v>
      </c>
      <c r="D343" s="399">
        <v>81</v>
      </c>
      <c r="E343" s="399">
        <v>80</v>
      </c>
      <c r="F343" s="324">
        <f t="shared" si="164"/>
        <v>-1.2345679012345734E-2</v>
      </c>
      <c r="G343" s="324">
        <f t="shared" si="165"/>
        <v>3.8461538461538547E-2</v>
      </c>
      <c r="H343" s="400">
        <f t="shared" si="166"/>
        <v>-1</v>
      </c>
      <c r="I343" s="400">
        <f t="shared" si="167"/>
        <v>3</v>
      </c>
      <c r="J343" s="324">
        <f t="shared" si="168"/>
        <v>0.2484472049689441</v>
      </c>
      <c r="K343" s="401"/>
      <c r="L343" s="402">
        <v>76.142857142857139</v>
      </c>
      <c r="M343" s="402">
        <v>78.142857142857139</v>
      </c>
      <c r="N343" s="402">
        <v>80.857142857142861</v>
      </c>
      <c r="O343" s="402">
        <v>80.142857142857139</v>
      </c>
      <c r="P343" s="324">
        <f t="shared" si="169"/>
        <v>-8.8339222614841617E-3</v>
      </c>
      <c r="Q343" s="324">
        <f t="shared" si="170"/>
        <v>3.4734917733089787E-2</v>
      </c>
      <c r="R343" s="400">
        <f t="shared" si="171"/>
        <v>-0.71428571428572241</v>
      </c>
      <c r="S343" s="400">
        <f t="shared" si="172"/>
        <v>2.7142857142857224</v>
      </c>
      <c r="T343" s="324">
        <f t="shared" si="173"/>
        <v>0.24844995571302037</v>
      </c>
    </row>
    <row r="344" spans="1:20" x14ac:dyDescent="0.25">
      <c r="A344" s="97" t="s">
        <v>52</v>
      </c>
      <c r="B344" s="399">
        <v>60</v>
      </c>
      <c r="C344" s="399">
        <v>62</v>
      </c>
      <c r="D344" s="399">
        <v>64</v>
      </c>
      <c r="E344" s="399">
        <v>66</v>
      </c>
      <c r="F344" s="324">
        <f t="shared" si="164"/>
        <v>3.125E-2</v>
      </c>
      <c r="G344" s="324">
        <f t="shared" si="165"/>
        <v>3.2258064516129004E-2</v>
      </c>
      <c r="H344" s="400">
        <f t="shared" si="166"/>
        <v>2</v>
      </c>
      <c r="I344" s="400">
        <f t="shared" si="167"/>
        <v>2</v>
      </c>
      <c r="J344" s="324">
        <f t="shared" si="168"/>
        <v>0.20496894409937888</v>
      </c>
      <c r="K344" s="401"/>
      <c r="L344" s="402">
        <v>59</v>
      </c>
      <c r="M344" s="402">
        <v>61.428571428571431</v>
      </c>
      <c r="N344" s="402">
        <v>63.571428571428569</v>
      </c>
      <c r="O344" s="402">
        <v>64.714285714285708</v>
      </c>
      <c r="P344" s="324">
        <f t="shared" si="169"/>
        <v>1.7977528089887507E-2</v>
      </c>
      <c r="Q344" s="324">
        <f t="shared" si="170"/>
        <v>3.4883720930232398E-2</v>
      </c>
      <c r="R344" s="400">
        <f t="shared" si="171"/>
        <v>1.1428571428571388</v>
      </c>
      <c r="S344" s="400">
        <f t="shared" si="172"/>
        <v>2.1428571428571388</v>
      </c>
      <c r="T344" s="324">
        <f t="shared" si="173"/>
        <v>0.20062001771479185</v>
      </c>
    </row>
    <row r="345" spans="1:20" x14ac:dyDescent="0.25">
      <c r="A345" s="97" t="s">
        <v>53</v>
      </c>
      <c r="B345" s="399">
        <v>11</v>
      </c>
      <c r="C345" s="399">
        <v>12</v>
      </c>
      <c r="D345" s="399">
        <v>12</v>
      </c>
      <c r="E345" s="399">
        <v>12</v>
      </c>
      <c r="F345" s="324">
        <f t="shared" si="164"/>
        <v>0</v>
      </c>
      <c r="G345" s="324">
        <f t="shared" si="165"/>
        <v>0</v>
      </c>
      <c r="H345" s="400">
        <f t="shared" si="166"/>
        <v>0</v>
      </c>
      <c r="I345" s="400">
        <f t="shared" si="167"/>
        <v>0</v>
      </c>
      <c r="J345" s="324">
        <f t="shared" si="168"/>
        <v>3.7267080745341616E-2</v>
      </c>
      <c r="K345" s="401"/>
      <c r="L345" s="402">
        <v>10.285714285714286</v>
      </c>
      <c r="M345" s="402">
        <v>12</v>
      </c>
      <c r="N345" s="402">
        <v>12</v>
      </c>
      <c r="O345" s="402">
        <v>12.714285714285714</v>
      </c>
      <c r="P345" s="324">
        <f t="shared" si="169"/>
        <v>5.9523809523809534E-2</v>
      </c>
      <c r="Q345" s="324">
        <f t="shared" si="170"/>
        <v>0</v>
      </c>
      <c r="R345" s="400">
        <f t="shared" si="171"/>
        <v>0.71428571428571352</v>
      </c>
      <c r="S345" s="400">
        <f t="shared" si="172"/>
        <v>0</v>
      </c>
      <c r="T345" s="324">
        <f t="shared" si="173"/>
        <v>3.9415411868910538E-2</v>
      </c>
    </row>
    <row r="346" spans="1:20" x14ac:dyDescent="0.25">
      <c r="A346" s="97" t="s">
        <v>54</v>
      </c>
      <c r="B346" s="399">
        <v>16</v>
      </c>
      <c r="C346" s="399">
        <v>17</v>
      </c>
      <c r="D346" s="399">
        <v>20</v>
      </c>
      <c r="E346" s="399">
        <v>20</v>
      </c>
      <c r="F346" s="324">
        <f t="shared" si="164"/>
        <v>0</v>
      </c>
      <c r="G346" s="324">
        <f t="shared" si="165"/>
        <v>0.17647058823529416</v>
      </c>
      <c r="H346" s="400">
        <f t="shared" si="166"/>
        <v>0</v>
      </c>
      <c r="I346" s="400">
        <f t="shared" si="167"/>
        <v>3</v>
      </c>
      <c r="J346" s="324">
        <f t="shared" si="168"/>
        <v>6.2111801242236024E-2</v>
      </c>
      <c r="K346" s="401"/>
      <c r="L346" s="402">
        <v>15.571428571428571</v>
      </c>
      <c r="M346" s="402">
        <v>18.571428571428573</v>
      </c>
      <c r="N346" s="402">
        <v>20</v>
      </c>
      <c r="O346" s="402">
        <v>20</v>
      </c>
      <c r="P346" s="324">
        <f t="shared" si="169"/>
        <v>0</v>
      </c>
      <c r="Q346" s="324">
        <f t="shared" si="170"/>
        <v>7.6923076923076872E-2</v>
      </c>
      <c r="R346" s="400">
        <f t="shared" si="171"/>
        <v>0</v>
      </c>
      <c r="S346" s="400">
        <f t="shared" si="172"/>
        <v>1.428571428571427</v>
      </c>
      <c r="T346" s="324">
        <f t="shared" si="173"/>
        <v>6.2001771479185119E-2</v>
      </c>
    </row>
    <row r="347" spans="1:20" x14ac:dyDescent="0.25">
      <c r="A347" s="97" t="s">
        <v>55</v>
      </c>
      <c r="B347" s="399">
        <v>5</v>
      </c>
      <c r="C347" s="399">
        <v>5</v>
      </c>
      <c r="D347" s="399">
        <v>6</v>
      </c>
      <c r="E347" s="399">
        <v>6</v>
      </c>
      <c r="F347" s="324">
        <f t="shared" si="164"/>
        <v>0</v>
      </c>
      <c r="G347" s="324">
        <f t="shared" si="165"/>
        <v>0.19999999999999996</v>
      </c>
      <c r="H347" s="400">
        <f t="shared" si="166"/>
        <v>0</v>
      </c>
      <c r="I347" s="400">
        <f t="shared" si="167"/>
        <v>1</v>
      </c>
      <c r="J347" s="324">
        <f t="shared" si="168"/>
        <v>1.8633540372670808E-2</v>
      </c>
      <c r="K347" s="401"/>
      <c r="L347" s="402">
        <v>4.5714285714285712</v>
      </c>
      <c r="M347" s="402">
        <v>5</v>
      </c>
      <c r="N347" s="402">
        <v>6</v>
      </c>
      <c r="O347" s="402">
        <v>6</v>
      </c>
      <c r="P347" s="324">
        <f t="shared" si="169"/>
        <v>0</v>
      </c>
      <c r="Q347" s="324">
        <f t="shared" si="170"/>
        <v>0.19999999999999996</v>
      </c>
      <c r="R347" s="400">
        <f t="shared" si="171"/>
        <v>0</v>
      </c>
      <c r="S347" s="400">
        <f t="shared" si="172"/>
        <v>1</v>
      </c>
      <c r="T347" s="324">
        <f t="shared" si="173"/>
        <v>1.8600531443755536E-2</v>
      </c>
    </row>
    <row r="348" spans="1:20" x14ac:dyDescent="0.25">
      <c r="A348" s="97" t="s">
        <v>56</v>
      </c>
      <c r="B348" s="399">
        <v>14</v>
      </c>
      <c r="C348" s="399">
        <v>14</v>
      </c>
      <c r="D348" s="399">
        <v>14</v>
      </c>
      <c r="E348" s="399">
        <v>15</v>
      </c>
      <c r="F348" s="324">
        <f t="shared" si="164"/>
        <v>7.1428571428571397E-2</v>
      </c>
      <c r="G348" s="324">
        <f t="shared" si="165"/>
        <v>0</v>
      </c>
      <c r="H348" s="400">
        <f t="shared" si="166"/>
        <v>1</v>
      </c>
      <c r="I348" s="400">
        <f t="shared" si="167"/>
        <v>0</v>
      </c>
      <c r="J348" s="324">
        <f t="shared" si="168"/>
        <v>4.6583850931677016E-2</v>
      </c>
      <c r="K348" s="401"/>
      <c r="L348" s="402">
        <v>14</v>
      </c>
      <c r="M348" s="402">
        <v>13.571428571428571</v>
      </c>
      <c r="N348" s="402">
        <v>14</v>
      </c>
      <c r="O348" s="402">
        <v>15</v>
      </c>
      <c r="P348" s="324">
        <f t="shared" si="169"/>
        <v>7.1428571428571397E-2</v>
      </c>
      <c r="Q348" s="324">
        <f t="shared" si="170"/>
        <v>3.1578947368421151E-2</v>
      </c>
      <c r="R348" s="400">
        <f t="shared" si="171"/>
        <v>1</v>
      </c>
      <c r="S348" s="400">
        <f t="shared" si="172"/>
        <v>0.42857142857142883</v>
      </c>
      <c r="T348" s="324">
        <f t="shared" si="173"/>
        <v>4.6501328609388839E-2</v>
      </c>
    </row>
    <row r="349" spans="1:20" x14ac:dyDescent="0.25">
      <c r="A349" s="97" t="s">
        <v>51</v>
      </c>
      <c r="B349" s="399">
        <v>5</v>
      </c>
      <c r="C349" s="399">
        <v>6</v>
      </c>
      <c r="D349" s="399">
        <v>7</v>
      </c>
      <c r="E349" s="399">
        <v>8</v>
      </c>
      <c r="F349" s="324">
        <f t="shared" si="164"/>
        <v>0.14285714285714279</v>
      </c>
      <c r="G349" s="324">
        <f t="shared" si="165"/>
        <v>0.16666666666666674</v>
      </c>
      <c r="H349" s="400">
        <f t="shared" si="166"/>
        <v>1</v>
      </c>
      <c r="I349" s="400">
        <f t="shared" si="167"/>
        <v>1</v>
      </c>
      <c r="J349" s="324">
        <f t="shared" si="168"/>
        <v>2.4844720496894408E-2</v>
      </c>
      <c r="K349" s="401"/>
      <c r="L349" s="402">
        <v>4.7142857142857144</v>
      </c>
      <c r="M349" s="402">
        <v>6.8571428571428568</v>
      </c>
      <c r="N349" s="402">
        <v>6.8571428571428568</v>
      </c>
      <c r="O349" s="402">
        <v>7.8571428571428568</v>
      </c>
      <c r="P349" s="324">
        <f t="shared" si="169"/>
        <v>0.14583333333333326</v>
      </c>
      <c r="Q349" s="324">
        <f t="shared" si="170"/>
        <v>0</v>
      </c>
      <c r="R349" s="400">
        <f t="shared" si="171"/>
        <v>1</v>
      </c>
      <c r="S349" s="400">
        <f t="shared" si="172"/>
        <v>0</v>
      </c>
      <c r="T349" s="324">
        <f t="shared" si="173"/>
        <v>2.4357838795394153E-2</v>
      </c>
    </row>
    <row r="350" spans="1:20" x14ac:dyDescent="0.25">
      <c r="A350" s="98" t="s">
        <v>57</v>
      </c>
      <c r="B350" s="399">
        <v>5</v>
      </c>
      <c r="C350" s="399">
        <v>4</v>
      </c>
      <c r="D350" s="399">
        <v>5</v>
      </c>
      <c r="E350" s="399">
        <v>6</v>
      </c>
      <c r="F350" s="324">
        <f t="shared" si="164"/>
        <v>0.19999999999999996</v>
      </c>
      <c r="G350" s="324">
        <f t="shared" si="165"/>
        <v>0.25</v>
      </c>
      <c r="H350" s="400">
        <f t="shared" si="166"/>
        <v>1</v>
      </c>
      <c r="I350" s="400">
        <f t="shared" si="167"/>
        <v>1</v>
      </c>
      <c r="J350" s="324">
        <f t="shared" si="168"/>
        <v>1.8633540372670808E-2</v>
      </c>
      <c r="K350" s="401"/>
      <c r="L350" s="402">
        <v>5</v>
      </c>
      <c r="M350" s="402">
        <v>4.5714285714285712</v>
      </c>
      <c r="N350" s="402">
        <v>5</v>
      </c>
      <c r="O350" s="402">
        <v>6</v>
      </c>
      <c r="P350" s="324">
        <f t="shared" si="169"/>
        <v>0.19999999999999996</v>
      </c>
      <c r="Q350" s="324">
        <f t="shared" si="170"/>
        <v>9.375E-2</v>
      </c>
      <c r="R350" s="400">
        <f t="shared" si="171"/>
        <v>1</v>
      </c>
      <c r="S350" s="400">
        <f t="shared" si="172"/>
        <v>0.42857142857142883</v>
      </c>
      <c r="T350" s="324">
        <f t="shared" si="173"/>
        <v>1.8600531443755536E-2</v>
      </c>
    </row>
    <row r="351" spans="1:20" x14ac:dyDescent="0.25">
      <c r="A351" s="99" t="s">
        <v>58</v>
      </c>
      <c r="B351" s="399">
        <v>15</v>
      </c>
      <c r="C351" s="399">
        <v>15</v>
      </c>
      <c r="D351" s="399">
        <v>17</v>
      </c>
      <c r="E351" s="399">
        <v>18</v>
      </c>
      <c r="F351" s="324">
        <f t="shared" si="164"/>
        <v>5.8823529411764719E-2</v>
      </c>
      <c r="G351" s="324">
        <f t="shared" si="165"/>
        <v>0.1333333333333333</v>
      </c>
      <c r="H351" s="400">
        <f t="shared" si="166"/>
        <v>1</v>
      </c>
      <c r="I351" s="400">
        <f t="shared" si="167"/>
        <v>2</v>
      </c>
      <c r="J351" s="324">
        <f t="shared" si="168"/>
        <v>5.5900621118012424E-2</v>
      </c>
      <c r="K351" s="401"/>
      <c r="L351" s="402">
        <v>16.428571428571427</v>
      </c>
      <c r="M351" s="402">
        <v>15.714285714285714</v>
      </c>
      <c r="N351" s="402">
        <v>18.285714285714285</v>
      </c>
      <c r="O351" s="402">
        <v>18.714285714285715</v>
      </c>
      <c r="P351" s="324">
        <f t="shared" si="169"/>
        <v>2.3437500000000222E-2</v>
      </c>
      <c r="Q351" s="324">
        <f t="shared" si="170"/>
        <v>0.16363636363636358</v>
      </c>
      <c r="R351" s="400">
        <f t="shared" si="171"/>
        <v>0.4285714285714306</v>
      </c>
      <c r="S351" s="400">
        <f t="shared" si="172"/>
        <v>2.5714285714285712</v>
      </c>
      <c r="T351" s="324">
        <f t="shared" si="173"/>
        <v>5.8015943312666081E-2</v>
      </c>
    </row>
    <row r="352" spans="1:20" ht="21" x14ac:dyDescent="0.35">
      <c r="A352" s="414" t="s">
        <v>84</v>
      </c>
      <c r="B352" s="414"/>
      <c r="C352" s="414"/>
      <c r="D352" s="414"/>
      <c r="E352" s="414"/>
      <c r="F352" s="414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4"/>
    </row>
    <row r="353" spans="1:20" x14ac:dyDescent="0.25">
      <c r="A353" s="72"/>
      <c r="B353" s="11" t="s">
        <v>150</v>
      </c>
      <c r="C353" s="12"/>
      <c r="D353" s="12"/>
      <c r="E353" s="12"/>
      <c r="F353" s="12"/>
      <c r="G353" s="12"/>
      <c r="H353" s="12"/>
      <c r="I353" s="12"/>
      <c r="J353" s="12"/>
      <c r="K353" s="377"/>
      <c r="L353" s="11" t="str">
        <f>$L$324</f>
        <v>acumulado julio (promedio del periodo acumulado)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78">
        <f>B$6</f>
        <v>2022</v>
      </c>
      <c r="C354" s="378">
        <f>C$6</f>
        <v>2023</v>
      </c>
      <c r="D354" s="378">
        <f>D$6</f>
        <v>2024</v>
      </c>
      <c r="E354" s="378">
        <f>E$6</f>
        <v>2025</v>
      </c>
      <c r="F354" s="378" t="str">
        <f>CONCATENATE("var ",RIGHT(E354,2),"/",RIGHT(D354,2))</f>
        <v>var 25/24</v>
      </c>
      <c r="G354" s="16" t="str">
        <f>CONCATENATE("var ",RIGHT(D354,2),"/",RIGHT(C354,2))</f>
        <v>var 24/23</v>
      </c>
      <c r="H354" s="378" t="str">
        <f>CONCATENATE("dif ",RIGHT(E354,2),"-",RIGHT(D354,2))</f>
        <v>dif 25-24</v>
      </c>
      <c r="I354" s="16" t="str">
        <f>CONCATENATE("dif ",RIGHT(D354,2),"-",RIGHT(C354,2))</f>
        <v>dif 24-23</v>
      </c>
      <c r="J354" s="378" t="str">
        <f>CONCATENATE("cuota ",RIGHT(E354,2))</f>
        <v>cuota 25</v>
      </c>
      <c r="K354" s="380"/>
      <c r="L354" s="378">
        <f>L$6</f>
        <v>2022</v>
      </c>
      <c r="M354" s="378">
        <f>M$6</f>
        <v>2023</v>
      </c>
      <c r="N354" s="378">
        <f>N$6</f>
        <v>2024</v>
      </c>
      <c r="O354" s="378">
        <f>O$6</f>
        <v>2025</v>
      </c>
      <c r="P354" s="378" t="str">
        <f>CONCATENATE("var ",RIGHT(O354,2),"/",RIGHT(N354,2))</f>
        <v>var 25/24</v>
      </c>
      <c r="Q354" s="16" t="str">
        <f>CONCATENATE("var ",RIGHT(N354,2),"/",RIGHT(M354,2))</f>
        <v>var 24/23</v>
      </c>
      <c r="R354" s="378" t="str">
        <f>CONCATENATE("dif ",RIGHT(O354,2),"-",RIGHT(N354,2))</f>
        <v>dif 25-24</v>
      </c>
      <c r="S354" s="16" t="str">
        <f>CONCATENATE("dif ",RIGHT(N354,2),"-",RIGHT(M354,2))</f>
        <v>dif 24-23</v>
      </c>
      <c r="T354" s="378" t="str">
        <f>CONCATENATE("cuota ",RIGHT(O354,2))</f>
        <v>cuota 25</v>
      </c>
    </row>
    <row r="355" spans="1:20" x14ac:dyDescent="0.25">
      <c r="A355" s="381" t="s">
        <v>4</v>
      </c>
      <c r="B355" s="415">
        <v>124574</v>
      </c>
      <c r="C355" s="415">
        <v>123897</v>
      </c>
      <c r="D355" s="415">
        <v>127527</v>
      </c>
      <c r="E355" s="415">
        <v>124520</v>
      </c>
      <c r="F355" s="383">
        <f t="shared" ref="F355:F366" si="174">E355/D355-1</f>
        <v>-2.3579320457628561E-2</v>
      </c>
      <c r="G355" s="383">
        <f t="shared" ref="G355:G366" si="175">D355/C355-1</f>
        <v>2.9298530230756237E-2</v>
      </c>
      <c r="H355" s="416">
        <f t="shared" ref="H355:H366" si="176">E355-D355</f>
        <v>-3007</v>
      </c>
      <c r="I355" s="416">
        <f t="shared" ref="I355:I366" si="177">D355-C355</f>
        <v>3630</v>
      </c>
      <c r="J355" s="383">
        <f t="shared" ref="J355:J366" si="178">E355/$E$355</f>
        <v>1</v>
      </c>
      <c r="K355" s="385"/>
      <c r="L355" s="415">
        <v>122631.42857142857</v>
      </c>
      <c r="M355" s="415">
        <v>125112.42857142857</v>
      </c>
      <c r="N355" s="415">
        <v>126990.85714285714</v>
      </c>
      <c r="O355" s="415">
        <v>125168.85714285714</v>
      </c>
      <c r="P355" s="383">
        <f t="shared" ref="P355:P366" si="179">O355/N355-1</f>
        <v>-1.4347489583052098E-2</v>
      </c>
      <c r="Q355" s="383">
        <f t="shared" ref="Q355:Q366" si="180">N355/M355-1</f>
        <v>1.5013924618657359E-2</v>
      </c>
      <c r="R355" s="416">
        <f t="shared" ref="R355:R366" si="181">O355-N355</f>
        <v>-1822</v>
      </c>
      <c r="S355" s="416">
        <f t="shared" ref="S355:S366" si="182">N355-M355</f>
        <v>1878.4285714285797</v>
      </c>
      <c r="T355" s="383">
        <f>O355/$O$355</f>
        <v>1</v>
      </c>
    </row>
    <row r="356" spans="1:20" x14ac:dyDescent="0.25">
      <c r="A356" s="387" t="s">
        <v>5</v>
      </c>
      <c r="B356" s="417">
        <v>89647</v>
      </c>
      <c r="C356" s="417">
        <v>87893</v>
      </c>
      <c r="D356" s="417">
        <v>91960</v>
      </c>
      <c r="E356" s="417">
        <v>88502</v>
      </c>
      <c r="F356" s="389">
        <f t="shared" si="174"/>
        <v>-3.7603305785123942E-2</v>
      </c>
      <c r="G356" s="389">
        <f t="shared" si="175"/>
        <v>4.6272171845311849E-2</v>
      </c>
      <c r="H356" s="418">
        <f t="shared" si="176"/>
        <v>-3458</v>
      </c>
      <c r="I356" s="418">
        <f t="shared" si="177"/>
        <v>4067</v>
      </c>
      <c r="J356" s="389">
        <f t="shared" si="178"/>
        <v>0.71074526180533248</v>
      </c>
      <c r="K356" s="391"/>
      <c r="L356" s="417">
        <v>89163.428571428565</v>
      </c>
      <c r="M356" s="417">
        <v>88798.428571428565</v>
      </c>
      <c r="N356" s="417">
        <v>91166.428571428565</v>
      </c>
      <c r="O356" s="417">
        <v>89243.142857142855</v>
      </c>
      <c r="P356" s="389">
        <f t="shared" si="179"/>
        <v>-2.1096424905784561E-2</v>
      </c>
      <c r="Q356" s="389">
        <f t="shared" si="180"/>
        <v>2.6667138575489524E-2</v>
      </c>
      <c r="R356" s="418">
        <f t="shared" si="181"/>
        <v>-1923.2857142857101</v>
      </c>
      <c r="S356" s="418">
        <f t="shared" si="182"/>
        <v>2368</v>
      </c>
      <c r="T356" s="389">
        <f t="shared" ref="T356:T366" si="183">O356/$O$355</f>
        <v>0.71298200602158002</v>
      </c>
    </row>
    <row r="357" spans="1:20" x14ac:dyDescent="0.25">
      <c r="A357" s="393" t="s">
        <v>6</v>
      </c>
      <c r="B357" s="419">
        <v>17492</v>
      </c>
      <c r="C357" s="419">
        <v>15926</v>
      </c>
      <c r="D357" s="419">
        <v>18590</v>
      </c>
      <c r="E357" s="419">
        <v>17152</v>
      </c>
      <c r="F357" s="395">
        <f t="shared" si="174"/>
        <v>-7.7353415814954252E-2</v>
      </c>
      <c r="G357" s="395">
        <f t="shared" si="175"/>
        <v>0.16727364058771821</v>
      </c>
      <c r="H357" s="420">
        <f t="shared" si="176"/>
        <v>-1438</v>
      </c>
      <c r="I357" s="420">
        <f t="shared" si="177"/>
        <v>2664</v>
      </c>
      <c r="J357" s="395">
        <f t="shared" si="178"/>
        <v>0.1377449405717957</v>
      </c>
      <c r="K357" s="397"/>
      <c r="L357" s="419">
        <v>17684</v>
      </c>
      <c r="M357" s="419">
        <v>16430.285714285714</v>
      </c>
      <c r="N357" s="419">
        <v>17671.142857142859</v>
      </c>
      <c r="O357" s="419">
        <v>17737.428571428572</v>
      </c>
      <c r="P357" s="395">
        <f t="shared" si="179"/>
        <v>3.7510711571731026E-3</v>
      </c>
      <c r="Q357" s="395">
        <f t="shared" si="180"/>
        <v>7.5522554168260925E-2</v>
      </c>
      <c r="R357" s="420">
        <f t="shared" si="181"/>
        <v>66.285714285713766</v>
      </c>
      <c r="S357" s="420">
        <f t="shared" si="182"/>
        <v>1240.8571428571449</v>
      </c>
      <c r="T357" s="395">
        <f t="shared" si="183"/>
        <v>0.1417080013056648</v>
      </c>
    </row>
    <row r="358" spans="1:20" x14ac:dyDescent="0.25">
      <c r="A358" s="37" t="s">
        <v>7</v>
      </c>
      <c r="B358" s="421">
        <v>54140</v>
      </c>
      <c r="C358" s="421">
        <v>56340</v>
      </c>
      <c r="D358" s="421">
        <v>56817</v>
      </c>
      <c r="E358" s="421">
        <v>55670</v>
      </c>
      <c r="F358" s="324">
        <f t="shared" si="174"/>
        <v>-2.0187619902493958E-2</v>
      </c>
      <c r="G358" s="324">
        <f t="shared" si="175"/>
        <v>8.4664536741214658E-3</v>
      </c>
      <c r="H358" s="422">
        <f t="shared" si="176"/>
        <v>-1147</v>
      </c>
      <c r="I358" s="422">
        <f t="shared" si="177"/>
        <v>477</v>
      </c>
      <c r="J358" s="324">
        <f t="shared" si="178"/>
        <v>0.44707677481529073</v>
      </c>
      <c r="K358" s="401"/>
      <c r="L358" s="421">
        <v>53636.714285714283</v>
      </c>
      <c r="M358" s="421">
        <v>55659</v>
      </c>
      <c r="N358" s="421">
        <v>56775.428571428572</v>
      </c>
      <c r="O358" s="421">
        <v>55631.142857142855</v>
      </c>
      <c r="P358" s="324">
        <f t="shared" si="179"/>
        <v>-2.0154594039675122E-2</v>
      </c>
      <c r="Q358" s="324">
        <f t="shared" si="180"/>
        <v>2.0058365608950357E-2</v>
      </c>
      <c r="R358" s="422">
        <f t="shared" si="181"/>
        <v>-1144.2857142857174</v>
      </c>
      <c r="S358" s="422">
        <f t="shared" si="182"/>
        <v>1116.4285714285725</v>
      </c>
      <c r="T358" s="324">
        <f t="shared" si="183"/>
        <v>0.44444875608035772</v>
      </c>
    </row>
    <row r="359" spans="1:20" x14ac:dyDescent="0.25">
      <c r="A359" s="37" t="s">
        <v>8</v>
      </c>
      <c r="B359" s="421">
        <v>15485</v>
      </c>
      <c r="C359" s="421">
        <v>13117</v>
      </c>
      <c r="D359" s="421">
        <v>13803</v>
      </c>
      <c r="E359" s="421">
        <v>12855</v>
      </c>
      <c r="F359" s="324">
        <f t="shared" si="174"/>
        <v>-6.8680721582264681E-2</v>
      </c>
      <c r="G359" s="324">
        <f t="shared" si="175"/>
        <v>5.2298543874361503E-2</v>
      </c>
      <c r="H359" s="422">
        <f t="shared" si="176"/>
        <v>-948</v>
      </c>
      <c r="I359" s="422">
        <f t="shared" si="177"/>
        <v>686</v>
      </c>
      <c r="J359" s="324">
        <f t="shared" si="178"/>
        <v>0.103236427883071</v>
      </c>
      <c r="K359" s="401"/>
      <c r="L359" s="421">
        <v>15412.714285714286</v>
      </c>
      <c r="M359" s="421">
        <v>14008.571428571429</v>
      </c>
      <c r="N359" s="421">
        <v>13963.571428571429</v>
      </c>
      <c r="O359" s="421">
        <v>13087</v>
      </c>
      <c r="P359" s="324">
        <f t="shared" si="179"/>
        <v>-6.2775589544222243E-2</v>
      </c>
      <c r="Q359" s="324">
        <f t="shared" si="180"/>
        <v>-3.2123189883744852E-3</v>
      </c>
      <c r="R359" s="422">
        <f t="shared" si="181"/>
        <v>-876.57142857142935</v>
      </c>
      <c r="S359" s="422">
        <f t="shared" si="182"/>
        <v>-45</v>
      </c>
      <c r="T359" s="324">
        <f t="shared" si="183"/>
        <v>0.10455476145367058</v>
      </c>
    </row>
    <row r="360" spans="1:20" x14ac:dyDescent="0.25">
      <c r="A360" s="37" t="s">
        <v>9</v>
      </c>
      <c r="B360" s="421">
        <v>1945</v>
      </c>
      <c r="C360" s="421">
        <v>1925</v>
      </c>
      <c r="D360" s="421">
        <v>2058</v>
      </c>
      <c r="E360" s="421">
        <v>2086</v>
      </c>
      <c r="F360" s="324">
        <f t="shared" si="174"/>
        <v>1.3605442176870763E-2</v>
      </c>
      <c r="G360" s="324">
        <f t="shared" si="175"/>
        <v>6.9090909090909092E-2</v>
      </c>
      <c r="H360" s="422">
        <f t="shared" si="176"/>
        <v>28</v>
      </c>
      <c r="I360" s="422">
        <f t="shared" si="177"/>
        <v>133</v>
      </c>
      <c r="J360" s="324">
        <f t="shared" si="178"/>
        <v>1.6752328943141662E-2</v>
      </c>
      <c r="K360" s="401"/>
      <c r="L360" s="421">
        <v>1909.4285714285713</v>
      </c>
      <c r="M360" s="421">
        <v>2115.5714285714284</v>
      </c>
      <c r="N360" s="421">
        <v>2076.5714285714284</v>
      </c>
      <c r="O360" s="421">
        <v>2088.8571428571427</v>
      </c>
      <c r="P360" s="324">
        <f t="shared" si="179"/>
        <v>5.9163456246560386E-3</v>
      </c>
      <c r="Q360" s="324">
        <f t="shared" si="180"/>
        <v>-1.843473563373621E-2</v>
      </c>
      <c r="R360" s="422">
        <f t="shared" si="181"/>
        <v>12.285714285714221</v>
      </c>
      <c r="S360" s="422">
        <f t="shared" si="182"/>
        <v>-39</v>
      </c>
      <c r="T360" s="324">
        <f t="shared" si="183"/>
        <v>1.6688313615207798E-2</v>
      </c>
    </row>
    <row r="361" spans="1:20" x14ac:dyDescent="0.25">
      <c r="A361" s="403" t="s">
        <v>10</v>
      </c>
      <c r="B361" s="423">
        <v>585</v>
      </c>
      <c r="C361" s="423">
        <v>585</v>
      </c>
      <c r="D361" s="423">
        <v>692</v>
      </c>
      <c r="E361" s="423">
        <v>739</v>
      </c>
      <c r="F361" s="405">
        <f t="shared" si="174"/>
        <v>6.7919075144508678E-2</v>
      </c>
      <c r="G361" s="405">
        <f t="shared" si="175"/>
        <v>0.18290598290598292</v>
      </c>
      <c r="H361" s="424">
        <f t="shared" si="176"/>
        <v>47</v>
      </c>
      <c r="I361" s="424">
        <f t="shared" si="177"/>
        <v>107</v>
      </c>
      <c r="J361" s="405">
        <f t="shared" si="178"/>
        <v>5.9347895920334086E-3</v>
      </c>
      <c r="K361" s="407"/>
      <c r="L361" s="423">
        <v>520.57142857142856</v>
      </c>
      <c r="M361" s="423">
        <v>585</v>
      </c>
      <c r="N361" s="423">
        <v>679.71428571428567</v>
      </c>
      <c r="O361" s="423">
        <v>698.71428571428567</v>
      </c>
      <c r="P361" s="405">
        <f t="shared" si="179"/>
        <v>2.7952921395544283E-2</v>
      </c>
      <c r="Q361" s="405">
        <f t="shared" si="180"/>
        <v>0.16190476190476177</v>
      </c>
      <c r="R361" s="424">
        <f t="shared" si="181"/>
        <v>19</v>
      </c>
      <c r="S361" s="424">
        <f t="shared" si="182"/>
        <v>94.714285714285666</v>
      </c>
      <c r="T361" s="405">
        <f t="shared" si="183"/>
        <v>5.5821735666790684E-3</v>
      </c>
    </row>
    <row r="362" spans="1:20" x14ac:dyDescent="0.25">
      <c r="A362" s="409" t="s">
        <v>11</v>
      </c>
      <c r="B362" s="417">
        <v>34927</v>
      </c>
      <c r="C362" s="417">
        <v>36004</v>
      </c>
      <c r="D362" s="417">
        <v>35567</v>
      </c>
      <c r="E362" s="417">
        <v>36018</v>
      </c>
      <c r="F362" s="389">
        <f t="shared" si="174"/>
        <v>1.2680293530519915E-2</v>
      </c>
      <c r="G362" s="389">
        <f t="shared" si="175"/>
        <v>-1.2137540273302938E-2</v>
      </c>
      <c r="H362" s="418">
        <f t="shared" si="176"/>
        <v>451</v>
      </c>
      <c r="I362" s="418">
        <f t="shared" si="177"/>
        <v>-437</v>
      </c>
      <c r="J362" s="389">
        <f t="shared" si="178"/>
        <v>0.28925473819466752</v>
      </c>
      <c r="K362" s="391"/>
      <c r="L362" s="417">
        <v>33468</v>
      </c>
      <c r="M362" s="417">
        <v>36314</v>
      </c>
      <c r="N362" s="417">
        <v>35824.428571428572</v>
      </c>
      <c r="O362" s="417">
        <v>35925.714285714283</v>
      </c>
      <c r="P362" s="389">
        <f t="shared" si="179"/>
        <v>2.8272806664246808E-3</v>
      </c>
      <c r="Q362" s="389">
        <f t="shared" si="180"/>
        <v>-1.3481616692499476E-2</v>
      </c>
      <c r="R362" s="418">
        <f t="shared" si="181"/>
        <v>101.28571428571013</v>
      </c>
      <c r="S362" s="418">
        <f t="shared" si="182"/>
        <v>-489.57142857142753</v>
      </c>
      <c r="T362" s="389">
        <f t="shared" si="183"/>
        <v>0.28701799397841998</v>
      </c>
    </row>
    <row r="363" spans="1:20" x14ac:dyDescent="0.25">
      <c r="A363" s="393" t="s">
        <v>12</v>
      </c>
      <c r="B363" s="421">
        <v>2230</v>
      </c>
      <c r="C363" s="421">
        <v>2117</v>
      </c>
      <c r="D363" s="419">
        <v>2119</v>
      </c>
      <c r="E363" s="421">
        <v>2201</v>
      </c>
      <c r="F363" s="395">
        <f t="shared" si="174"/>
        <v>3.8697498820198239E-2</v>
      </c>
      <c r="G363" s="395">
        <f t="shared" si="175"/>
        <v>9.4473311289555717E-4</v>
      </c>
      <c r="H363" s="420">
        <f t="shared" si="176"/>
        <v>82</v>
      </c>
      <c r="I363" s="420">
        <f t="shared" si="177"/>
        <v>2</v>
      </c>
      <c r="J363" s="395">
        <f t="shared" si="178"/>
        <v>1.7675875361387729E-2</v>
      </c>
      <c r="K363" s="397"/>
      <c r="L363" s="421">
        <v>2230</v>
      </c>
      <c r="M363" s="421">
        <v>2117</v>
      </c>
      <c r="N363" s="419">
        <v>2117.5714285714284</v>
      </c>
      <c r="O363" s="421">
        <v>2201</v>
      </c>
      <c r="P363" s="395">
        <f t="shared" si="179"/>
        <v>3.9398232476556716E-2</v>
      </c>
      <c r="Q363" s="395">
        <f t="shared" si="180"/>
        <v>2.6992374654155604E-4</v>
      </c>
      <c r="R363" s="420">
        <f t="shared" si="181"/>
        <v>83.428571428571558</v>
      </c>
      <c r="S363" s="420">
        <f t="shared" si="182"/>
        <v>0.5714285714284415</v>
      </c>
      <c r="T363" s="395">
        <f t="shared" si="183"/>
        <v>1.758424619542515E-2</v>
      </c>
    </row>
    <row r="364" spans="1:20" x14ac:dyDescent="0.25">
      <c r="A364" s="37" t="s">
        <v>8</v>
      </c>
      <c r="B364" s="421">
        <v>20676</v>
      </c>
      <c r="C364" s="421">
        <v>21400</v>
      </c>
      <c r="D364" s="421">
        <v>21284</v>
      </c>
      <c r="E364" s="421">
        <v>21540</v>
      </c>
      <c r="F364" s="324">
        <f t="shared" si="174"/>
        <v>1.2027814320616503E-2</v>
      </c>
      <c r="G364" s="324">
        <f t="shared" si="175"/>
        <v>-5.4205607476635054E-3</v>
      </c>
      <c r="H364" s="422">
        <f t="shared" si="176"/>
        <v>256</v>
      </c>
      <c r="I364" s="422">
        <f t="shared" si="177"/>
        <v>-116</v>
      </c>
      <c r="J364" s="324">
        <f t="shared" si="178"/>
        <v>0.17298425955669772</v>
      </c>
      <c r="K364" s="401"/>
      <c r="L364" s="421">
        <v>19815</v>
      </c>
      <c r="M364" s="421">
        <v>21539.428571428572</v>
      </c>
      <c r="N364" s="421">
        <v>21227.142857142859</v>
      </c>
      <c r="O364" s="421">
        <v>21447.714285714286</v>
      </c>
      <c r="P364" s="324">
        <f t="shared" si="179"/>
        <v>1.0391008816205582E-2</v>
      </c>
      <c r="Q364" s="324">
        <f t="shared" si="180"/>
        <v>-1.4498328646468939E-2</v>
      </c>
      <c r="R364" s="422">
        <f t="shared" si="181"/>
        <v>220.57142857142753</v>
      </c>
      <c r="S364" s="422">
        <f t="shared" si="182"/>
        <v>-312.28571428571377</v>
      </c>
      <c r="T364" s="324">
        <f t="shared" si="183"/>
        <v>0.17135024458388781</v>
      </c>
    </row>
    <row r="365" spans="1:20" x14ac:dyDescent="0.25">
      <c r="A365" s="37" t="s">
        <v>9</v>
      </c>
      <c r="B365" s="421">
        <v>9023</v>
      </c>
      <c r="C365" s="421">
        <v>9303</v>
      </c>
      <c r="D365" s="421">
        <v>8687</v>
      </c>
      <c r="E365" s="421">
        <v>8753</v>
      </c>
      <c r="F365" s="324">
        <f t="shared" si="174"/>
        <v>7.597559571773882E-3</v>
      </c>
      <c r="G365" s="324">
        <f t="shared" si="175"/>
        <v>-6.6215199398043656E-2</v>
      </c>
      <c r="H365" s="422">
        <f t="shared" si="176"/>
        <v>66</v>
      </c>
      <c r="I365" s="422">
        <f t="shared" si="177"/>
        <v>-616</v>
      </c>
      <c r="J365" s="324">
        <f t="shared" si="178"/>
        <v>7.0293928686154833E-2</v>
      </c>
      <c r="K365" s="401"/>
      <c r="L365" s="421">
        <v>8425</v>
      </c>
      <c r="M365" s="421">
        <v>9287.5714285714294</v>
      </c>
      <c r="N365" s="421">
        <v>9053.2857142857138</v>
      </c>
      <c r="O365" s="421">
        <v>8761.2857142857138</v>
      </c>
      <c r="P365" s="324">
        <f t="shared" si="179"/>
        <v>-3.2253483344642064E-2</v>
      </c>
      <c r="Q365" s="324">
        <f t="shared" si="180"/>
        <v>-2.5225724085952139E-2</v>
      </c>
      <c r="R365" s="422">
        <f t="shared" si="181"/>
        <v>-292</v>
      </c>
      <c r="S365" s="422">
        <f t="shared" si="182"/>
        <v>-234.28571428571558</v>
      </c>
      <c r="T365" s="324">
        <f t="shared" si="183"/>
        <v>6.9995731480445841E-2</v>
      </c>
    </row>
    <row r="366" spans="1:20" x14ac:dyDescent="0.25">
      <c r="A366" s="410" t="s">
        <v>10</v>
      </c>
      <c r="B366" s="423">
        <v>2998</v>
      </c>
      <c r="C366" s="423">
        <v>3184</v>
      </c>
      <c r="D366" s="423">
        <v>3477</v>
      </c>
      <c r="E366" s="423">
        <v>3524</v>
      </c>
      <c r="F366" s="411">
        <f t="shared" si="174"/>
        <v>1.351740005752089E-2</v>
      </c>
      <c r="G366" s="411">
        <f t="shared" si="175"/>
        <v>9.2022613065326553E-2</v>
      </c>
      <c r="H366" s="425">
        <f t="shared" si="176"/>
        <v>47</v>
      </c>
      <c r="I366" s="425">
        <f t="shared" si="177"/>
        <v>293</v>
      </c>
      <c r="J366" s="411">
        <f t="shared" si="178"/>
        <v>2.830067459042724E-2</v>
      </c>
      <c r="K366" s="413"/>
      <c r="L366" s="423">
        <v>2998</v>
      </c>
      <c r="M366" s="423">
        <v>3370</v>
      </c>
      <c r="N366" s="423">
        <v>3426.4285714285716</v>
      </c>
      <c r="O366" s="423">
        <v>3515.7142857142858</v>
      </c>
      <c r="P366" s="411">
        <f t="shared" si="179"/>
        <v>2.6057952887221125E-2</v>
      </c>
      <c r="Q366" s="411">
        <f t="shared" si="180"/>
        <v>1.6744383213225911E-2</v>
      </c>
      <c r="R366" s="425">
        <f t="shared" si="181"/>
        <v>89.285714285714221</v>
      </c>
      <c r="S366" s="425">
        <f t="shared" si="182"/>
        <v>56.428571428571558</v>
      </c>
      <c r="T366" s="411">
        <f t="shared" si="183"/>
        <v>2.8087771718661191E-2</v>
      </c>
    </row>
    <row r="367" spans="1:20" ht="21" x14ac:dyDescent="0.35">
      <c r="A367" s="414" t="s">
        <v>85</v>
      </c>
      <c r="B367" s="414"/>
      <c r="C367" s="414"/>
      <c r="D367" s="414"/>
      <c r="E367" s="414"/>
      <c r="F367" s="414"/>
      <c r="G367" s="414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  <c r="R367" s="414"/>
      <c r="S367" s="414"/>
      <c r="T367" s="414"/>
    </row>
    <row r="368" spans="1:20" x14ac:dyDescent="0.25">
      <c r="A368" s="72"/>
      <c r="B368" s="11" t="s">
        <v>150</v>
      </c>
      <c r="C368" s="12"/>
      <c r="D368" s="12"/>
      <c r="E368" s="12"/>
      <c r="F368" s="12"/>
      <c r="G368" s="12"/>
      <c r="H368" s="12"/>
      <c r="I368" s="12"/>
      <c r="J368" s="12"/>
      <c r="K368" s="377"/>
      <c r="L368" s="11" t="str">
        <f>$L$324</f>
        <v>acumulado julio (promedio del periodo acumulado)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78">
        <f>B$6</f>
        <v>2022</v>
      </c>
      <c r="C369" s="378">
        <f>C$6</f>
        <v>2023</v>
      </c>
      <c r="D369" s="378">
        <f>D$6</f>
        <v>2024</v>
      </c>
      <c r="E369" s="378">
        <f>E$6</f>
        <v>2025</v>
      </c>
      <c r="F369" s="378" t="str">
        <f>CONCATENATE("var ",RIGHT(E369,2),"/",RIGHT(D369,2))</f>
        <v>var 25/24</v>
      </c>
      <c r="G369" s="16" t="str">
        <f>CONCATENATE("var ",RIGHT(D369,2),"/",RIGHT(C369,2))</f>
        <v>var 24/23</v>
      </c>
      <c r="H369" s="378" t="str">
        <f>CONCATENATE("dif ",RIGHT(E369,2),"-",RIGHT(D369,2))</f>
        <v>dif 25-24</v>
      </c>
      <c r="I369" s="16" t="str">
        <f>CONCATENATE("dif ",RIGHT(D369,2),"-",RIGHT(C369,2))</f>
        <v>dif 24-23</v>
      </c>
      <c r="J369" s="378" t="str">
        <f>CONCATENATE("cuota ",RIGHT(E369,2))</f>
        <v>cuota 25</v>
      </c>
      <c r="K369" s="380"/>
      <c r="L369" s="378">
        <f>L$6</f>
        <v>2022</v>
      </c>
      <c r="M369" s="378">
        <f>M$6</f>
        <v>2023</v>
      </c>
      <c r="N369" s="378">
        <f>N$6</f>
        <v>2024</v>
      </c>
      <c r="O369" s="378">
        <f>O$6</f>
        <v>2025</v>
      </c>
      <c r="P369" s="378" t="str">
        <f>CONCATENATE("var ",RIGHT(O369,2),"/",RIGHT(N369,2))</f>
        <v>var 25/24</v>
      </c>
      <c r="Q369" s="16" t="str">
        <f>CONCATENATE("var ",RIGHT(N369,2),"/",RIGHT(M369,2))</f>
        <v>var 24/23</v>
      </c>
      <c r="R369" s="378" t="str">
        <f>CONCATENATE("dif ",RIGHT(O369,2),"-",RIGHT(N369,2))</f>
        <v>dif 25-24</v>
      </c>
      <c r="S369" s="16" t="str">
        <f>CONCATENATE("dif ",RIGHT(N369,2),"-",RIGHT(M369,2))</f>
        <v>dif 24-23</v>
      </c>
      <c r="T369" s="378" t="str">
        <f>CONCATENATE("cuota ",RIGHT(O369,2))</f>
        <v>cuota 25</v>
      </c>
    </row>
    <row r="370" spans="1:20" x14ac:dyDescent="0.25">
      <c r="A370" s="381" t="s">
        <v>48</v>
      </c>
      <c r="B370" s="415">
        <v>124574</v>
      </c>
      <c r="C370" s="415">
        <v>123897</v>
      </c>
      <c r="D370" s="415">
        <v>127527</v>
      </c>
      <c r="E370" s="415">
        <v>124520</v>
      </c>
      <c r="F370" s="383">
        <f t="shared" ref="F370:F380" si="184">E370/D370-1</f>
        <v>-2.3579320457628561E-2</v>
      </c>
      <c r="G370" s="383">
        <f t="shared" ref="G370:G380" si="185">D370/C370-1</f>
        <v>2.9298530230756237E-2</v>
      </c>
      <c r="H370" s="416">
        <f t="shared" ref="H370:H380" si="186">E370-D370</f>
        <v>-3007</v>
      </c>
      <c r="I370" s="416">
        <f t="shared" ref="I370:I380" si="187">D370-C370</f>
        <v>3630</v>
      </c>
      <c r="J370" s="383">
        <f t="shared" ref="J370:J380" si="188">E370/$E$370</f>
        <v>1</v>
      </c>
      <c r="K370" s="385"/>
      <c r="L370" s="415">
        <v>122631.42857142857</v>
      </c>
      <c r="M370" s="415">
        <v>125112.42857142857</v>
      </c>
      <c r="N370" s="415">
        <v>126990.85714285714</v>
      </c>
      <c r="O370" s="415">
        <v>125168.85714285714</v>
      </c>
      <c r="P370" s="383">
        <f t="shared" ref="P370:P380" si="189">O370/N370-1</f>
        <v>-1.4347489583052098E-2</v>
      </c>
      <c r="Q370" s="383">
        <f t="shared" ref="Q370:Q380" si="190">N370/M370-1</f>
        <v>1.5013924618657359E-2</v>
      </c>
      <c r="R370" s="416">
        <f t="shared" ref="R370:R380" si="191">O370-N370</f>
        <v>-1822</v>
      </c>
      <c r="S370" s="416">
        <f t="shared" ref="S370:S380" si="192">N370-M370</f>
        <v>1878.4285714285797</v>
      </c>
      <c r="T370" s="383">
        <f>O370/$O$370</f>
        <v>1</v>
      </c>
    </row>
    <row r="371" spans="1:20" x14ac:dyDescent="0.25">
      <c r="A371" s="94" t="s">
        <v>49</v>
      </c>
      <c r="B371" s="421">
        <v>44069</v>
      </c>
      <c r="C371" s="421">
        <v>44891</v>
      </c>
      <c r="D371" s="419">
        <v>46362</v>
      </c>
      <c r="E371" s="421">
        <v>44311</v>
      </c>
      <c r="F371" s="324">
        <f t="shared" si="184"/>
        <v>-4.4238816271946813E-2</v>
      </c>
      <c r="G371" s="324">
        <f t="shared" si="185"/>
        <v>3.276826089862106E-2</v>
      </c>
      <c r="H371" s="422">
        <f t="shared" si="186"/>
        <v>-2051</v>
      </c>
      <c r="I371" s="422">
        <f t="shared" si="187"/>
        <v>1471</v>
      </c>
      <c r="J371" s="324">
        <f t="shared" si="188"/>
        <v>0.35585448120783808</v>
      </c>
      <c r="K371" s="401"/>
      <c r="L371" s="421">
        <v>44006.428571428572</v>
      </c>
      <c r="M371" s="421">
        <v>45709.428571428572</v>
      </c>
      <c r="N371" s="419">
        <v>46354</v>
      </c>
      <c r="O371" s="421">
        <v>44549.285714285717</v>
      </c>
      <c r="P371" s="324">
        <f t="shared" si="189"/>
        <v>-3.8933302103686507E-2</v>
      </c>
      <c r="Q371" s="324">
        <f t="shared" si="190"/>
        <v>1.4101498284192715E-2</v>
      </c>
      <c r="R371" s="422">
        <f t="shared" si="191"/>
        <v>-1804.7142857142826</v>
      </c>
      <c r="S371" s="422">
        <f t="shared" si="192"/>
        <v>644.57142857142753</v>
      </c>
      <c r="T371" s="324">
        <f t="shared" ref="T371:T380" si="193">O371/$O$370</f>
        <v>0.35591349742405121</v>
      </c>
    </row>
    <row r="372" spans="1:20" x14ac:dyDescent="0.25">
      <c r="A372" s="97" t="s">
        <v>50</v>
      </c>
      <c r="B372" s="421">
        <v>39041</v>
      </c>
      <c r="C372" s="421">
        <v>37104</v>
      </c>
      <c r="D372" s="421">
        <v>38072</v>
      </c>
      <c r="E372" s="421">
        <v>37015</v>
      </c>
      <c r="F372" s="324">
        <f t="shared" si="184"/>
        <v>-2.7763185543181357E-2</v>
      </c>
      <c r="G372" s="324">
        <f t="shared" si="185"/>
        <v>2.6088831392841794E-2</v>
      </c>
      <c r="H372" s="422">
        <f t="shared" si="186"/>
        <v>-1057</v>
      </c>
      <c r="I372" s="422">
        <f t="shared" si="187"/>
        <v>968</v>
      </c>
      <c r="J372" s="324">
        <f t="shared" si="188"/>
        <v>0.29726148409893993</v>
      </c>
      <c r="K372" s="401"/>
      <c r="L372" s="421">
        <v>37622.857142857145</v>
      </c>
      <c r="M372" s="421">
        <v>37383.714285714283</v>
      </c>
      <c r="N372" s="421">
        <v>37637.142857142855</v>
      </c>
      <c r="O372" s="421">
        <v>37371.857142857145</v>
      </c>
      <c r="P372" s="324">
        <f t="shared" si="189"/>
        <v>-7.0485083124571801E-3</v>
      </c>
      <c r="Q372" s="324">
        <f t="shared" si="190"/>
        <v>6.7791169569637599E-3</v>
      </c>
      <c r="R372" s="422">
        <f t="shared" si="191"/>
        <v>-265.28571428571013</v>
      </c>
      <c r="S372" s="422">
        <f t="shared" si="192"/>
        <v>253.42857142857247</v>
      </c>
      <c r="T372" s="324">
        <f t="shared" si="193"/>
        <v>0.29857152965936301</v>
      </c>
    </row>
    <row r="373" spans="1:20" x14ac:dyDescent="0.25">
      <c r="A373" s="97" t="s">
        <v>52</v>
      </c>
      <c r="B373" s="421">
        <v>18637</v>
      </c>
      <c r="C373" s="421">
        <v>19295</v>
      </c>
      <c r="D373" s="421">
        <v>20140</v>
      </c>
      <c r="E373" s="421">
        <v>20107</v>
      </c>
      <c r="F373" s="324">
        <f t="shared" si="184"/>
        <v>-1.6385302879841079E-3</v>
      </c>
      <c r="G373" s="324">
        <f t="shared" si="185"/>
        <v>4.3793728945322519E-2</v>
      </c>
      <c r="H373" s="422">
        <f t="shared" si="186"/>
        <v>-33</v>
      </c>
      <c r="I373" s="422">
        <f t="shared" si="187"/>
        <v>845</v>
      </c>
      <c r="J373" s="324">
        <f t="shared" si="188"/>
        <v>0.1614760681015098</v>
      </c>
      <c r="K373" s="401"/>
      <c r="L373" s="421">
        <v>18349.571428571428</v>
      </c>
      <c r="M373" s="421">
        <v>19048.857142857141</v>
      </c>
      <c r="N373" s="421">
        <v>19982.857142857141</v>
      </c>
      <c r="O373" s="421">
        <v>19970.714285714286</v>
      </c>
      <c r="P373" s="324">
        <f t="shared" si="189"/>
        <v>-6.0766371175280387E-4</v>
      </c>
      <c r="Q373" s="324">
        <f t="shared" si="190"/>
        <v>4.9031812932159413E-2</v>
      </c>
      <c r="R373" s="422">
        <f t="shared" si="191"/>
        <v>-12.142857142855064</v>
      </c>
      <c r="S373" s="422">
        <f t="shared" si="192"/>
        <v>934</v>
      </c>
      <c r="T373" s="324">
        <f t="shared" si="193"/>
        <v>0.15955018477896146</v>
      </c>
    </row>
    <row r="374" spans="1:20" x14ac:dyDescent="0.25">
      <c r="A374" s="97" t="s">
        <v>53</v>
      </c>
      <c r="B374" s="421">
        <v>4653</v>
      </c>
      <c r="C374" s="421">
        <v>4791</v>
      </c>
      <c r="D374" s="421">
        <v>4797</v>
      </c>
      <c r="E374" s="421">
        <v>4605</v>
      </c>
      <c r="F374" s="324">
        <f t="shared" si="184"/>
        <v>-4.0025015634771788E-2</v>
      </c>
      <c r="G374" s="324">
        <f t="shared" si="185"/>
        <v>1.2523481527864089E-3</v>
      </c>
      <c r="H374" s="422">
        <f t="shared" si="186"/>
        <v>-192</v>
      </c>
      <c r="I374" s="422">
        <f t="shared" si="187"/>
        <v>6</v>
      </c>
      <c r="J374" s="324">
        <f t="shared" si="188"/>
        <v>3.6982010921940249E-2</v>
      </c>
      <c r="K374" s="401"/>
      <c r="L374" s="421">
        <v>4286.7142857142853</v>
      </c>
      <c r="M374" s="421">
        <v>4791</v>
      </c>
      <c r="N374" s="421">
        <v>4797</v>
      </c>
      <c r="O374" s="421">
        <v>4789.2857142857147</v>
      </c>
      <c r="P374" s="324">
        <f t="shared" si="189"/>
        <v>-1.6081479496112827E-3</v>
      </c>
      <c r="Q374" s="324">
        <f t="shared" si="190"/>
        <v>1.2523481527864089E-3</v>
      </c>
      <c r="R374" s="422">
        <f t="shared" si="191"/>
        <v>-7.7142857142853245</v>
      </c>
      <c r="S374" s="422">
        <f t="shared" si="192"/>
        <v>6</v>
      </c>
      <c r="T374" s="324">
        <f t="shared" si="193"/>
        <v>3.8262598409919406E-2</v>
      </c>
    </row>
    <row r="375" spans="1:20" x14ac:dyDescent="0.25">
      <c r="A375" s="97" t="s">
        <v>54</v>
      </c>
      <c r="B375" s="421">
        <v>2640</v>
      </c>
      <c r="C375" s="421">
        <v>2646</v>
      </c>
      <c r="D375" s="421">
        <v>2773</v>
      </c>
      <c r="E375" s="421">
        <v>2675</v>
      </c>
      <c r="F375" s="324">
        <f t="shared" si="184"/>
        <v>-3.5340786152181725E-2</v>
      </c>
      <c r="G375" s="324">
        <f t="shared" si="185"/>
        <v>4.7996976568405181E-2</v>
      </c>
      <c r="H375" s="422">
        <f t="shared" si="186"/>
        <v>-98</v>
      </c>
      <c r="I375" s="422">
        <f t="shared" si="187"/>
        <v>127</v>
      </c>
      <c r="J375" s="324">
        <f t="shared" si="188"/>
        <v>2.1482492772245423E-2</v>
      </c>
      <c r="K375" s="401"/>
      <c r="L375" s="421">
        <v>2602.4285714285716</v>
      </c>
      <c r="M375" s="421">
        <v>2802</v>
      </c>
      <c r="N375" s="421">
        <v>2772</v>
      </c>
      <c r="O375" s="421">
        <v>2678.4285714285716</v>
      </c>
      <c r="P375" s="324">
        <f t="shared" si="189"/>
        <v>-3.3755926613069476E-2</v>
      </c>
      <c r="Q375" s="324">
        <f t="shared" si="190"/>
        <v>-1.0706638115631661E-2</v>
      </c>
      <c r="R375" s="422">
        <f t="shared" si="191"/>
        <v>-93.571428571428442</v>
      </c>
      <c r="S375" s="422">
        <f t="shared" si="192"/>
        <v>-30</v>
      </c>
      <c r="T375" s="324">
        <f t="shared" si="193"/>
        <v>2.1398522224834567E-2</v>
      </c>
    </row>
    <row r="376" spans="1:20" x14ac:dyDescent="0.25">
      <c r="A376" s="97" t="s">
        <v>55</v>
      </c>
      <c r="B376" s="421">
        <v>663</v>
      </c>
      <c r="C376" s="421">
        <v>663</v>
      </c>
      <c r="D376" s="421">
        <v>673</v>
      </c>
      <c r="E376" s="421">
        <v>673</v>
      </c>
      <c r="F376" s="324">
        <f t="shared" si="184"/>
        <v>0</v>
      </c>
      <c r="G376" s="324">
        <f t="shared" si="185"/>
        <v>1.5082956259426794E-2</v>
      </c>
      <c r="H376" s="422">
        <f t="shared" si="186"/>
        <v>0</v>
      </c>
      <c r="I376" s="422">
        <f t="shared" si="187"/>
        <v>10</v>
      </c>
      <c r="J376" s="324">
        <f t="shared" si="188"/>
        <v>5.4047542563443627E-3</v>
      </c>
      <c r="K376" s="401"/>
      <c r="L376" s="421">
        <v>646.71428571428567</v>
      </c>
      <c r="M376" s="421">
        <v>663</v>
      </c>
      <c r="N376" s="421">
        <v>673</v>
      </c>
      <c r="O376" s="421">
        <v>673</v>
      </c>
      <c r="P376" s="324">
        <f t="shared" si="189"/>
        <v>0</v>
      </c>
      <c r="Q376" s="324">
        <f t="shared" si="190"/>
        <v>1.5082956259426794E-2</v>
      </c>
      <c r="R376" s="422">
        <f t="shared" si="191"/>
        <v>0</v>
      </c>
      <c r="S376" s="422">
        <f t="shared" si="192"/>
        <v>10</v>
      </c>
      <c r="T376" s="324">
        <f t="shared" si="193"/>
        <v>5.3767367966929243E-3</v>
      </c>
    </row>
    <row r="377" spans="1:20" x14ac:dyDescent="0.25">
      <c r="A377" s="97" t="s">
        <v>56</v>
      </c>
      <c r="B377" s="421">
        <v>6412</v>
      </c>
      <c r="C377" s="421">
        <v>6415</v>
      </c>
      <c r="D377" s="421">
        <v>6415</v>
      </c>
      <c r="E377" s="421">
        <v>6497</v>
      </c>
      <c r="F377" s="324">
        <f t="shared" si="184"/>
        <v>1.278254091971931E-2</v>
      </c>
      <c r="G377" s="324">
        <f t="shared" si="185"/>
        <v>0</v>
      </c>
      <c r="H377" s="422">
        <f t="shared" si="186"/>
        <v>82</v>
      </c>
      <c r="I377" s="422">
        <f t="shared" si="187"/>
        <v>0</v>
      </c>
      <c r="J377" s="324">
        <f t="shared" si="188"/>
        <v>5.2176357211692899E-2</v>
      </c>
      <c r="K377" s="401"/>
      <c r="L377" s="421">
        <v>6412</v>
      </c>
      <c r="M377" s="421">
        <v>6313</v>
      </c>
      <c r="N377" s="421">
        <v>6415</v>
      </c>
      <c r="O377" s="421">
        <v>6497</v>
      </c>
      <c r="P377" s="324">
        <f t="shared" si="189"/>
        <v>1.278254091971931E-2</v>
      </c>
      <c r="Q377" s="324">
        <f t="shared" si="190"/>
        <v>1.6157136068430278E-2</v>
      </c>
      <c r="R377" s="422">
        <f t="shared" si="191"/>
        <v>82</v>
      </c>
      <c r="S377" s="422">
        <f t="shared" si="192"/>
        <v>102</v>
      </c>
      <c r="T377" s="324">
        <f t="shared" si="193"/>
        <v>5.1905882567777013E-2</v>
      </c>
    </row>
    <row r="378" spans="1:20" x14ac:dyDescent="0.25">
      <c r="A378" s="97" t="s">
        <v>51</v>
      </c>
      <c r="B378" s="421">
        <v>844</v>
      </c>
      <c r="C378" s="421">
        <v>763</v>
      </c>
      <c r="D378" s="421">
        <v>912</v>
      </c>
      <c r="E378" s="421">
        <v>916</v>
      </c>
      <c r="F378" s="324">
        <f t="shared" si="184"/>
        <v>4.3859649122806044E-3</v>
      </c>
      <c r="G378" s="324">
        <f t="shared" si="185"/>
        <v>0.19528178243774574</v>
      </c>
      <c r="H378" s="422">
        <f t="shared" si="186"/>
        <v>4</v>
      </c>
      <c r="I378" s="422">
        <f t="shared" si="187"/>
        <v>149</v>
      </c>
      <c r="J378" s="324">
        <f t="shared" si="188"/>
        <v>7.3562479922903955E-3</v>
      </c>
      <c r="K378" s="401"/>
      <c r="L378" s="421">
        <v>832</v>
      </c>
      <c r="M378" s="421">
        <v>890.71428571428567</v>
      </c>
      <c r="N378" s="421">
        <v>890.71428571428567</v>
      </c>
      <c r="O378" s="421">
        <v>915.42857142857144</v>
      </c>
      <c r="P378" s="324">
        <f t="shared" si="189"/>
        <v>2.7746591820368982E-2</v>
      </c>
      <c r="Q378" s="324">
        <f t="shared" si="190"/>
        <v>0</v>
      </c>
      <c r="R378" s="422">
        <f t="shared" si="191"/>
        <v>24.714285714285779</v>
      </c>
      <c r="S378" s="422">
        <f t="shared" si="192"/>
        <v>0</v>
      </c>
      <c r="T378" s="324">
        <f t="shared" si="193"/>
        <v>7.3135490115067417E-3</v>
      </c>
    </row>
    <row r="379" spans="1:20" x14ac:dyDescent="0.25">
      <c r="A379" s="98" t="s">
        <v>57</v>
      </c>
      <c r="B379" s="421">
        <v>4562</v>
      </c>
      <c r="C379" s="421">
        <v>4276</v>
      </c>
      <c r="D379" s="421">
        <v>4306</v>
      </c>
      <c r="E379" s="421">
        <v>4616</v>
      </c>
      <c r="F379" s="324">
        <f t="shared" si="184"/>
        <v>7.199256850905722E-2</v>
      </c>
      <c r="G379" s="324">
        <f t="shared" si="185"/>
        <v>7.0159027128158247E-3</v>
      </c>
      <c r="H379" s="422">
        <f t="shared" si="186"/>
        <v>310</v>
      </c>
      <c r="I379" s="422">
        <f t="shared" si="187"/>
        <v>30</v>
      </c>
      <c r="J379" s="324">
        <f t="shared" si="188"/>
        <v>3.7070350144555092E-2</v>
      </c>
      <c r="K379" s="401"/>
      <c r="L379" s="421">
        <v>4562</v>
      </c>
      <c r="M379" s="421">
        <v>4439.4285714285716</v>
      </c>
      <c r="N379" s="421">
        <v>4379.7142857142853</v>
      </c>
      <c r="O379" s="421">
        <v>4616</v>
      </c>
      <c r="P379" s="324">
        <f t="shared" si="189"/>
        <v>5.3950029356122586E-2</v>
      </c>
      <c r="Q379" s="324">
        <f t="shared" si="190"/>
        <v>-1.3450894581027328E-2</v>
      </c>
      <c r="R379" s="422">
        <f t="shared" si="191"/>
        <v>236.28571428571468</v>
      </c>
      <c r="S379" s="422">
        <f t="shared" si="192"/>
        <v>-59.714285714286234</v>
      </c>
      <c r="T379" s="324">
        <f t="shared" si="193"/>
        <v>3.6878182843290551E-2</v>
      </c>
    </row>
    <row r="380" spans="1:20" x14ac:dyDescent="0.25">
      <c r="A380" s="99" t="s">
        <v>58</v>
      </c>
      <c r="B380" s="421">
        <v>3053</v>
      </c>
      <c r="C380" s="421">
        <v>3053</v>
      </c>
      <c r="D380" s="421">
        <v>3077</v>
      </c>
      <c r="E380" s="421">
        <v>3105</v>
      </c>
      <c r="F380" s="324">
        <f t="shared" si="184"/>
        <v>9.0997725056873868E-3</v>
      </c>
      <c r="G380" s="324">
        <f t="shared" si="185"/>
        <v>7.8611202096299237E-3</v>
      </c>
      <c r="H380" s="422">
        <f t="shared" si="186"/>
        <v>28</v>
      </c>
      <c r="I380" s="422">
        <f t="shared" si="187"/>
        <v>24</v>
      </c>
      <c r="J380" s="324">
        <f t="shared" si="188"/>
        <v>2.4935753292643751E-2</v>
      </c>
      <c r="K380" s="401"/>
      <c r="L380" s="421">
        <v>3310.7142857142858</v>
      </c>
      <c r="M380" s="421">
        <v>3071.2857142857142</v>
      </c>
      <c r="N380" s="421">
        <v>3089.4285714285716</v>
      </c>
      <c r="O380" s="421">
        <v>3107.8571428571427</v>
      </c>
      <c r="P380" s="324">
        <f t="shared" si="189"/>
        <v>5.965042078978966E-3</v>
      </c>
      <c r="Q380" s="324">
        <f t="shared" si="190"/>
        <v>5.9072515000697656E-3</v>
      </c>
      <c r="R380" s="422">
        <f t="shared" si="191"/>
        <v>18.428571428571104</v>
      </c>
      <c r="S380" s="422">
        <f t="shared" si="192"/>
        <v>18.142857142857338</v>
      </c>
      <c r="T380" s="324">
        <f t="shared" si="193"/>
        <v>2.4829316283603176E-2</v>
      </c>
    </row>
    <row r="381" spans="1:20" ht="21" x14ac:dyDescent="0.35">
      <c r="A381" s="376" t="s">
        <v>86</v>
      </c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E686-5EBD-47DA-9F4F-5FB474BAB2D8}">
  <sheetPr codeName="Hoja15"/>
  <dimension ref="A1:Z411"/>
  <sheetViews>
    <sheetView workbookViewId="0">
      <selection activeCell="B7" sqref="B7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6" customWidth="1"/>
    <col min="6" max="6" width="12.28515625" style="466" customWidth="1"/>
    <col min="7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6" t="s">
        <v>87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1:2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7" t="s">
        <v>89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</row>
    <row r="5" spans="1:26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28"/>
      <c r="L5" s="11" t="str">
        <f>CONCATENATE("acumulado ",B5)</f>
        <v>acumulado julio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429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  <c r="Z6" s="430"/>
    </row>
    <row r="7" spans="1:26" x14ac:dyDescent="0.25">
      <c r="A7" s="431" t="s">
        <v>90</v>
      </c>
      <c r="B7" s="432">
        <v>721093</v>
      </c>
      <c r="C7" s="432">
        <v>765723</v>
      </c>
      <c r="D7" s="432">
        <v>845444</v>
      </c>
      <c r="E7" s="432">
        <v>881349</v>
      </c>
      <c r="F7" s="433">
        <f>IFERROR(E7/D7-1,"-")</f>
        <v>4.2468809288373821E-2</v>
      </c>
      <c r="G7" s="433">
        <f>IFERROR(D7/C7-1,"-")</f>
        <v>0.10411206141124141</v>
      </c>
      <c r="H7" s="432">
        <f>IFERROR(E7-D7,"-")</f>
        <v>35905</v>
      </c>
      <c r="I7" s="432">
        <f>IFERROR(D7-C7,"-")</f>
        <v>79721</v>
      </c>
      <c r="J7" s="433">
        <f>E7/$E$7</f>
        <v>1</v>
      </c>
      <c r="K7" s="434"/>
      <c r="L7" s="432">
        <v>4455943</v>
      </c>
      <c r="M7" s="432">
        <v>5172600</v>
      </c>
      <c r="N7" s="432">
        <v>5780117</v>
      </c>
      <c r="O7" s="432">
        <v>6033741</v>
      </c>
      <c r="P7" s="433">
        <f>IFERROR(O7/N7-1,"-")</f>
        <v>4.3878696573097065E-2</v>
      </c>
      <c r="Q7" s="433">
        <f>IFERROR(N7/M7-1,"-")</f>
        <v>0.11744905850056075</v>
      </c>
      <c r="R7" s="432">
        <f>IFERROR(O7-N7,"-")</f>
        <v>253624</v>
      </c>
      <c r="S7" s="432">
        <f>IFERROR(N7-M7,"-")</f>
        <v>607517</v>
      </c>
      <c r="T7" s="433">
        <f>O7/$O$7</f>
        <v>1</v>
      </c>
      <c r="Z7" s="435"/>
    </row>
    <row r="8" spans="1:26" x14ac:dyDescent="0.25">
      <c r="A8" s="436" t="s">
        <v>91</v>
      </c>
      <c r="B8" s="437">
        <v>674358</v>
      </c>
      <c r="C8" s="437">
        <v>717093</v>
      </c>
      <c r="D8" s="437">
        <v>794751</v>
      </c>
      <c r="E8" s="437">
        <v>834541</v>
      </c>
      <c r="F8" s="438">
        <f>IFERROR(E8/D8-1,"-")</f>
        <v>5.0065995513060013E-2</v>
      </c>
      <c r="G8" s="439">
        <f t="shared" ref="G8:G9" si="0">IFERROR(D8/C8-1,"-")</f>
        <v>0.10829557672435786</v>
      </c>
      <c r="H8" s="437">
        <f>IFERROR(E8-D8,"-")</f>
        <v>39790</v>
      </c>
      <c r="I8" s="437">
        <f t="shared" ref="I8:I9" si="1">IFERROR(D8-C8,"-")</f>
        <v>77658</v>
      </c>
      <c r="J8" s="438">
        <f>E8/$E$7</f>
        <v>0.94689050535032093</v>
      </c>
      <c r="K8" s="429"/>
      <c r="L8" s="437">
        <v>4103308</v>
      </c>
      <c r="M8" s="437">
        <v>4755748</v>
      </c>
      <c r="N8" s="437">
        <v>5358895</v>
      </c>
      <c r="O8" s="437">
        <v>5621630</v>
      </c>
      <c r="P8" s="438">
        <f>IFERROR(O8/N8-1,"-")</f>
        <v>4.9027831297310254E-2</v>
      </c>
      <c r="Q8" s="438">
        <f t="shared" ref="Q8:Q9" si="2">IFERROR(N8/M8-1,"-")</f>
        <v>0.12682484437779284</v>
      </c>
      <c r="R8" s="437">
        <f>IFERROR(O8-N8,"-")</f>
        <v>262735</v>
      </c>
      <c r="S8" s="437">
        <f t="shared" ref="S8:S9" si="3">IFERROR(N8-M8,"-")</f>
        <v>603147</v>
      </c>
      <c r="T8" s="438">
        <f>O8/$O$7</f>
        <v>0.93169892443179114</v>
      </c>
    </row>
    <row r="9" spans="1:26" x14ac:dyDescent="0.25">
      <c r="A9" s="436" t="s">
        <v>92</v>
      </c>
      <c r="B9" s="437">
        <v>46735</v>
      </c>
      <c r="C9" s="437">
        <v>48630</v>
      </c>
      <c r="D9" s="437">
        <v>50693</v>
      </c>
      <c r="E9" s="437">
        <v>46808</v>
      </c>
      <c r="F9" s="438">
        <f>IFERROR(E9/D9-1,"-")</f>
        <v>-7.6637800090742281E-2</v>
      </c>
      <c r="G9" s="439">
        <f t="shared" si="0"/>
        <v>4.2422373020769122E-2</v>
      </c>
      <c r="H9" s="437">
        <f t="shared" ref="H9" si="4">IFERROR(E9-D9,"-")</f>
        <v>-3885</v>
      </c>
      <c r="I9" s="437">
        <f t="shared" si="1"/>
        <v>2063</v>
      </c>
      <c r="J9" s="438">
        <f>E9/$E$7</f>
        <v>5.3109494649679075E-2</v>
      </c>
      <c r="K9" s="429"/>
      <c r="L9" s="437">
        <v>352635</v>
      </c>
      <c r="M9" s="437">
        <v>416852</v>
      </c>
      <c r="N9" s="437">
        <v>421222</v>
      </c>
      <c r="O9" s="437">
        <v>412111</v>
      </c>
      <c r="P9" s="438">
        <f>IFERROR(O9/N9-1,"-")</f>
        <v>-2.162992436292499E-2</v>
      </c>
      <c r="Q9" s="438">
        <f t="shared" si="2"/>
        <v>1.0483337011697236E-2</v>
      </c>
      <c r="R9" s="437">
        <f>IFERROR(O9-N9,"-")</f>
        <v>-9111</v>
      </c>
      <c r="S9" s="437">
        <f t="shared" si="3"/>
        <v>4370</v>
      </c>
      <c r="T9" s="438">
        <f>O9/$O$7</f>
        <v>6.8301075568208844E-2</v>
      </c>
    </row>
    <row r="10" spans="1:26" ht="21" x14ac:dyDescent="0.35">
      <c r="A10" s="427" t="s">
        <v>93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</row>
    <row r="11" spans="1:26" x14ac:dyDescent="0.25">
      <c r="A11" s="72"/>
      <c r="B11" s="11" t="s">
        <v>150</v>
      </c>
      <c r="C11" s="12"/>
      <c r="D11" s="12"/>
      <c r="E11" s="12"/>
      <c r="F11" s="12"/>
      <c r="G11" s="12"/>
      <c r="H11" s="12"/>
      <c r="I11" s="12"/>
      <c r="J11" s="13"/>
      <c r="K11" s="428"/>
      <c r="L11" s="11" t="str">
        <f>CONCATENATE("acumulado ",B11)</f>
        <v>acumulado julio</v>
      </c>
      <c r="M11" s="12"/>
      <c r="N11" s="12"/>
      <c r="O11" s="12"/>
      <c r="P11" s="12"/>
      <c r="Q11" s="12"/>
      <c r="R11" s="12"/>
      <c r="S11" s="12"/>
      <c r="T11" s="13"/>
      <c r="Y11" s="440"/>
    </row>
    <row r="12" spans="1:26" x14ac:dyDescent="0.25">
      <c r="A12" s="15" t="s">
        <v>94</v>
      </c>
      <c r="B12" s="16">
        <f>B$6</f>
        <v>2022</v>
      </c>
      <c r="C12" s="16">
        <f t="shared" ref="C12" si="5">C$6</f>
        <v>2023</v>
      </c>
      <c r="D12" s="16">
        <f>D$6</f>
        <v>2024</v>
      </c>
      <c r="E12" s="16">
        <v>2025</v>
      </c>
      <c r="F12" s="16" t="str">
        <f>CONCATENATE("var ",RIGHT(E12,2),"/",RIGHT(D12,2))</f>
        <v>var 25/24</v>
      </c>
      <c r="G12" s="16" t="str">
        <f>$G$6</f>
        <v>var 24/23</v>
      </c>
      <c r="H12" s="16" t="str">
        <f>CONCATENATE("dif ",RIGHT(E12,2),"-",RIGHT(D12,2))</f>
        <v>dif 25-24</v>
      </c>
      <c r="I12" s="16" t="str">
        <f>CONCATENATE("dif ",RIGHT(D12,2),"-",RIGHT(C12,2))</f>
        <v>dif 24-23</v>
      </c>
      <c r="J12" s="16" t="str">
        <f>CONCATENATE("cuota ",RIGHT(E12,2))</f>
        <v>cuota 25</v>
      </c>
      <c r="K12" s="429"/>
      <c r="L12" s="16">
        <f>L$6</f>
        <v>2022</v>
      </c>
      <c r="M12" s="16">
        <f>M$6</f>
        <v>2023</v>
      </c>
      <c r="N12" s="16">
        <f t="shared" ref="N12:O12" si="6">N$6</f>
        <v>2024</v>
      </c>
      <c r="O12" s="16">
        <f t="shared" si="6"/>
        <v>2025</v>
      </c>
      <c r="P12" s="16" t="str">
        <f>CONCATENATE("var ",RIGHT(O12,2),"/",RIGHT(N12,2))</f>
        <v>var 25/24</v>
      </c>
      <c r="Q12" s="16" t="str">
        <f>$Q$6</f>
        <v>var 24/23</v>
      </c>
      <c r="R12" s="16" t="str">
        <f>CONCATENATE("dif ",RIGHT(O12,2),"-",RIGHT(N12,2))</f>
        <v>dif 25-24</v>
      </c>
      <c r="S12" s="16" t="str">
        <f>$S$6</f>
        <v>dif 24-23</v>
      </c>
      <c r="T12" s="16" t="str">
        <f>CONCATENATE("cuota ",RIGHT(O12,2))</f>
        <v>cuota 25</v>
      </c>
      <c r="Y12" s="441"/>
    </row>
    <row r="13" spans="1:26" x14ac:dyDescent="0.25">
      <c r="A13" s="442" t="s">
        <v>95</v>
      </c>
      <c r="B13" s="443">
        <v>721093</v>
      </c>
      <c r="C13" s="443">
        <v>765723</v>
      </c>
      <c r="D13" s="443">
        <v>845444</v>
      </c>
      <c r="E13" s="443">
        <v>881349</v>
      </c>
      <c r="F13" s="444">
        <f>IFERROR(E13/D13-1,"-")</f>
        <v>4.2468809288373821E-2</v>
      </c>
      <c r="G13" s="444">
        <f t="shared" ref="G13:G47" si="7">IFERROR(D13/C13-1,"-")</f>
        <v>0.10411206141124141</v>
      </c>
      <c r="H13" s="443">
        <f>IFERROR(E13-D13,"-")</f>
        <v>35905</v>
      </c>
      <c r="I13" s="443">
        <f t="shared" ref="I13:I47" si="8">IFERROR(D13-C13,"-")</f>
        <v>79721</v>
      </c>
      <c r="J13" s="444">
        <f>IFERROR(E13/$E$7,"-")</f>
        <v>1</v>
      </c>
      <c r="K13" s="434"/>
      <c r="L13" s="432">
        <v>4455943</v>
      </c>
      <c r="M13" s="432">
        <v>5172600</v>
      </c>
      <c r="N13" s="432">
        <v>5780117</v>
      </c>
      <c r="O13" s="432">
        <v>6033741</v>
      </c>
      <c r="P13" s="433">
        <f t="shared" ref="P13:P47" si="9">IFERROR(O13/N13-1,"-")</f>
        <v>4.3878696573097065E-2</v>
      </c>
      <c r="Q13" s="433">
        <f t="shared" ref="Q13:Q47" si="10">IFERROR(N13/M13-1,"-")</f>
        <v>0.11744905850056075</v>
      </c>
      <c r="R13" s="432">
        <f t="shared" ref="R13:R47" si="11">IFERROR(O13-N13,"-")</f>
        <v>253624</v>
      </c>
      <c r="S13" s="432">
        <f t="shared" ref="S13:S47" si="12">IFERROR(N13-M13,"-")</f>
        <v>607517</v>
      </c>
      <c r="T13" s="433">
        <f>O13/$O$13</f>
        <v>1</v>
      </c>
      <c r="Y13" s="441"/>
    </row>
    <row r="14" spans="1:26" x14ac:dyDescent="0.25">
      <c r="A14" s="445" t="s">
        <v>96</v>
      </c>
      <c r="B14" s="446">
        <v>314285</v>
      </c>
      <c r="C14" s="446">
        <v>330308</v>
      </c>
      <c r="D14" s="446">
        <v>358023</v>
      </c>
      <c r="E14" s="446">
        <v>381034</v>
      </c>
      <c r="F14" s="447">
        <f t="shared" ref="F14:F47" si="13">IFERROR(E14/D14-1,"-")</f>
        <v>6.4272407079992044E-2</v>
      </c>
      <c r="G14" s="447">
        <f t="shared" si="7"/>
        <v>8.3906535718178077E-2</v>
      </c>
      <c r="H14" s="446">
        <f t="shared" ref="H14:H47" si="14">IFERROR(E14-D14,"-")</f>
        <v>23011</v>
      </c>
      <c r="I14" s="446">
        <f t="shared" si="8"/>
        <v>27715</v>
      </c>
      <c r="J14" s="447">
        <f t="shared" ref="J14:J20" si="15">IFERROR(E14/$E$7,"-")</f>
        <v>0.4323304389067214</v>
      </c>
      <c r="K14" s="434"/>
      <c r="L14" s="446">
        <v>1745277</v>
      </c>
      <c r="M14" s="446">
        <v>2012794</v>
      </c>
      <c r="N14" s="446">
        <v>2223125</v>
      </c>
      <c r="O14" s="446">
        <v>2341319</v>
      </c>
      <c r="P14" s="447">
        <f>IFERROR(O14/N14-1,"-")</f>
        <v>5.3165701433792512E-2</v>
      </c>
      <c r="Q14" s="447">
        <f t="shared" si="10"/>
        <v>0.10449703248320485</v>
      </c>
      <c r="R14" s="446">
        <f t="shared" si="11"/>
        <v>118194</v>
      </c>
      <c r="S14" s="446">
        <f t="shared" si="12"/>
        <v>210331</v>
      </c>
      <c r="T14" s="447">
        <f t="shared" ref="T14:T47" si="16">O14/$O$13</f>
        <v>0.3880377033087764</v>
      </c>
    </row>
    <row r="15" spans="1:26" x14ac:dyDescent="0.25">
      <c r="A15" s="436" t="s">
        <v>97</v>
      </c>
      <c r="B15" s="437">
        <v>125634</v>
      </c>
      <c r="C15" s="437">
        <v>137128</v>
      </c>
      <c r="D15" s="437">
        <v>136837</v>
      </c>
      <c r="E15" s="437">
        <v>143733</v>
      </c>
      <c r="F15" s="438">
        <f t="shared" si="13"/>
        <v>5.0395726302096655E-2</v>
      </c>
      <c r="G15" s="438">
        <f t="shared" si="7"/>
        <v>-2.1221048946968857E-3</v>
      </c>
      <c r="H15" s="437">
        <f t="shared" si="14"/>
        <v>6896</v>
      </c>
      <c r="I15" s="437">
        <f t="shared" si="8"/>
        <v>-291</v>
      </c>
      <c r="J15" s="438">
        <f t="shared" si="15"/>
        <v>0.16308295578709456</v>
      </c>
      <c r="K15" s="429"/>
      <c r="L15" s="437">
        <v>721651</v>
      </c>
      <c r="M15" s="437">
        <v>825668</v>
      </c>
      <c r="N15" s="437">
        <v>878364</v>
      </c>
      <c r="O15" s="437">
        <v>906052</v>
      </c>
      <c r="P15" s="438">
        <f t="shared" si="9"/>
        <v>3.1522239071728908E-2</v>
      </c>
      <c r="Q15" s="438">
        <f t="shared" si="10"/>
        <v>6.3822262701231036E-2</v>
      </c>
      <c r="R15" s="437">
        <f>IFERROR(O15-N15,"-")</f>
        <v>27688</v>
      </c>
      <c r="S15" s="437">
        <f>IFERROR(N15-M15,"-")</f>
        <v>52696</v>
      </c>
      <c r="T15" s="438">
        <f t="shared" si="16"/>
        <v>0.15016421818569939</v>
      </c>
    </row>
    <row r="16" spans="1:26" x14ac:dyDescent="0.25">
      <c r="A16" s="448" t="s">
        <v>98</v>
      </c>
      <c r="B16" s="449">
        <v>188651</v>
      </c>
      <c r="C16" s="449">
        <v>193180</v>
      </c>
      <c r="D16" s="449">
        <v>221186</v>
      </c>
      <c r="E16" s="449">
        <v>237301</v>
      </c>
      <c r="F16" s="450">
        <f t="shared" si="13"/>
        <v>7.285723327877891E-2</v>
      </c>
      <c r="G16" s="450">
        <f t="shared" si="7"/>
        <v>0.14497359975152713</v>
      </c>
      <c r="H16" s="449">
        <f t="shared" si="14"/>
        <v>16115</v>
      </c>
      <c r="I16" s="449">
        <f t="shared" si="8"/>
        <v>28006</v>
      </c>
      <c r="J16" s="450">
        <f t="shared" si="15"/>
        <v>0.26924748311962682</v>
      </c>
      <c r="K16" s="429"/>
      <c r="L16" s="449">
        <v>1023626</v>
      </c>
      <c r="M16" s="449">
        <v>1187126</v>
      </c>
      <c r="N16" s="449">
        <v>1344761</v>
      </c>
      <c r="O16" s="449">
        <v>1435267</v>
      </c>
      <c r="P16" s="450">
        <f t="shared" si="9"/>
        <v>6.7302665678139029E-2</v>
      </c>
      <c r="Q16" s="450">
        <f t="shared" si="10"/>
        <v>0.13278708410059248</v>
      </c>
      <c r="R16" s="449">
        <f t="shared" si="11"/>
        <v>90506</v>
      </c>
      <c r="S16" s="449">
        <f t="shared" si="12"/>
        <v>157635</v>
      </c>
      <c r="T16" s="450">
        <f t="shared" si="16"/>
        <v>0.23787348512307704</v>
      </c>
    </row>
    <row r="17" spans="1:21" x14ac:dyDescent="0.25">
      <c r="A17" s="445" t="s">
        <v>99</v>
      </c>
      <c r="B17" s="446">
        <v>406808</v>
      </c>
      <c r="C17" s="446">
        <v>435415</v>
      </c>
      <c r="D17" s="446">
        <v>487421</v>
      </c>
      <c r="E17" s="446">
        <v>500315</v>
      </c>
      <c r="F17" s="447">
        <f t="shared" si="13"/>
        <v>2.6453517595671938E-2</v>
      </c>
      <c r="G17" s="447">
        <f t="shared" si="7"/>
        <v>0.11944007441176807</v>
      </c>
      <c r="H17" s="446">
        <f t="shared" si="14"/>
        <v>12894</v>
      </c>
      <c r="I17" s="446">
        <f t="shared" si="8"/>
        <v>52006</v>
      </c>
      <c r="J17" s="447">
        <f t="shared" si="15"/>
        <v>0.5676695610932786</v>
      </c>
      <c r="K17" s="434"/>
      <c r="L17" s="446">
        <v>2710666</v>
      </c>
      <c r="M17" s="446">
        <v>3159806</v>
      </c>
      <c r="N17" s="446">
        <v>3556992</v>
      </c>
      <c r="O17" s="446">
        <v>3692422</v>
      </c>
      <c r="P17" s="447">
        <f t="shared" si="9"/>
        <v>3.8074305480585879E-2</v>
      </c>
      <c r="Q17" s="447">
        <f t="shared" si="10"/>
        <v>0.12569948914585272</v>
      </c>
      <c r="R17" s="446">
        <f t="shared" si="11"/>
        <v>135430</v>
      </c>
      <c r="S17" s="446">
        <f t="shared" si="12"/>
        <v>397186</v>
      </c>
      <c r="T17" s="447">
        <f t="shared" si="16"/>
        <v>0.6119622966912236</v>
      </c>
    </row>
    <row r="18" spans="1:21" x14ac:dyDescent="0.25">
      <c r="A18" s="436" t="s">
        <v>29</v>
      </c>
      <c r="B18" s="437">
        <v>211513</v>
      </c>
      <c r="C18" s="437">
        <v>219365</v>
      </c>
      <c r="D18" s="437">
        <v>234824</v>
      </c>
      <c r="E18" s="437">
        <v>241545</v>
      </c>
      <c r="F18" s="438">
        <f t="shared" si="13"/>
        <v>2.8621435628385594E-2</v>
      </c>
      <c r="G18" s="438">
        <f t="shared" si="7"/>
        <v>7.0471588448476341E-2</v>
      </c>
      <c r="H18" s="437">
        <f t="shared" si="14"/>
        <v>6721</v>
      </c>
      <c r="I18" s="437">
        <f t="shared" si="8"/>
        <v>15459</v>
      </c>
      <c r="J18" s="438">
        <f t="shared" si="15"/>
        <v>0.27406282868647946</v>
      </c>
      <c r="K18" s="429"/>
      <c r="L18" s="437">
        <v>1258514</v>
      </c>
      <c r="M18" s="437">
        <v>1459105</v>
      </c>
      <c r="N18" s="437">
        <v>1597647</v>
      </c>
      <c r="O18" s="437">
        <v>1634232</v>
      </c>
      <c r="P18" s="438">
        <f t="shared" si="9"/>
        <v>2.28993012849521E-2</v>
      </c>
      <c r="Q18" s="438">
        <f t="shared" si="10"/>
        <v>9.4949986464305081E-2</v>
      </c>
      <c r="R18" s="437">
        <f t="shared" si="11"/>
        <v>36585</v>
      </c>
      <c r="S18" s="437">
        <f t="shared" si="12"/>
        <v>138542</v>
      </c>
      <c r="T18" s="438">
        <f t="shared" si="16"/>
        <v>0.27084888131591994</v>
      </c>
      <c r="U18" s="451"/>
    </row>
    <row r="19" spans="1:21" x14ac:dyDescent="0.25">
      <c r="A19" s="436" t="s">
        <v>22</v>
      </c>
      <c r="B19" s="437">
        <v>40798</v>
      </c>
      <c r="C19" s="437">
        <v>47134</v>
      </c>
      <c r="D19" s="437">
        <v>48134</v>
      </c>
      <c r="E19" s="437">
        <v>52534</v>
      </c>
      <c r="F19" s="438">
        <f>IFERROR(E19/D19-1,"-")</f>
        <v>9.1411476295342187E-2</v>
      </c>
      <c r="G19" s="438">
        <f t="shared" si="7"/>
        <v>2.1216107268638318E-2</v>
      </c>
      <c r="H19" s="437">
        <f t="shared" si="14"/>
        <v>4400</v>
      </c>
      <c r="I19" s="437">
        <f t="shared" si="8"/>
        <v>1000</v>
      </c>
      <c r="J19" s="438">
        <f t="shared" si="15"/>
        <v>5.9606353442279957E-2</v>
      </c>
      <c r="K19" s="429"/>
      <c r="L19" s="437">
        <v>363971</v>
      </c>
      <c r="M19" s="437">
        <v>446330</v>
      </c>
      <c r="N19" s="437">
        <v>493037</v>
      </c>
      <c r="O19" s="437">
        <v>527397</v>
      </c>
      <c r="P19" s="438">
        <f t="shared" si="9"/>
        <v>6.9690510042856868E-2</v>
      </c>
      <c r="Q19" s="438">
        <f t="shared" si="10"/>
        <v>0.10464678601035104</v>
      </c>
      <c r="R19" s="437">
        <f t="shared" si="11"/>
        <v>34360</v>
      </c>
      <c r="S19" s="437">
        <f t="shared" si="12"/>
        <v>46707</v>
      </c>
      <c r="T19" s="438">
        <f t="shared" si="16"/>
        <v>8.7407961329463754E-2</v>
      </c>
      <c r="U19" s="451"/>
    </row>
    <row r="20" spans="1:21" x14ac:dyDescent="0.25">
      <c r="A20" s="436" t="s">
        <v>100</v>
      </c>
      <c r="B20" s="437">
        <v>24836</v>
      </c>
      <c r="C20" s="437">
        <v>23412</v>
      </c>
      <c r="D20" s="437">
        <v>24949</v>
      </c>
      <c r="E20" s="437">
        <v>24075</v>
      </c>
      <c r="F20" s="438">
        <f t="shared" si="13"/>
        <v>-3.5031464186941363E-2</v>
      </c>
      <c r="G20" s="438">
        <f t="shared" si="7"/>
        <v>6.5650093968904866E-2</v>
      </c>
      <c r="H20" s="437">
        <f t="shared" si="14"/>
        <v>-874</v>
      </c>
      <c r="I20" s="437">
        <f t="shared" si="8"/>
        <v>1537</v>
      </c>
      <c r="J20" s="438">
        <f t="shared" si="15"/>
        <v>2.7316080236092628E-2</v>
      </c>
      <c r="K20" s="429"/>
      <c r="L20" s="437">
        <v>138507</v>
      </c>
      <c r="M20" s="437">
        <v>141060</v>
      </c>
      <c r="N20" s="437">
        <v>150226</v>
      </c>
      <c r="O20" s="437">
        <v>155964</v>
      </c>
      <c r="P20" s="438">
        <f t="shared" si="9"/>
        <v>3.8195785017240746E-2</v>
      </c>
      <c r="Q20" s="438">
        <f t="shared" si="10"/>
        <v>6.4979441372465585E-2</v>
      </c>
      <c r="R20" s="437">
        <f t="shared" si="11"/>
        <v>5738</v>
      </c>
      <c r="S20" s="437">
        <f t="shared" si="12"/>
        <v>9166</v>
      </c>
      <c r="T20" s="438">
        <f t="shared" si="16"/>
        <v>2.5848640171992798E-2</v>
      </c>
      <c r="U20" s="451"/>
    </row>
    <row r="21" spans="1:21" x14ac:dyDescent="0.25">
      <c r="A21" s="436" t="s">
        <v>101</v>
      </c>
      <c r="B21" s="437">
        <v>16069</v>
      </c>
      <c r="C21" s="437">
        <v>19007</v>
      </c>
      <c r="D21" s="437">
        <v>20461</v>
      </c>
      <c r="E21" s="437">
        <v>21397</v>
      </c>
      <c r="F21" s="438">
        <f t="shared" si="13"/>
        <v>4.5745564732906585E-2</v>
      </c>
      <c r="G21" s="438">
        <f t="shared" si="7"/>
        <v>7.6498132267059482E-2</v>
      </c>
      <c r="H21" s="437">
        <f t="shared" si="14"/>
        <v>936</v>
      </c>
      <c r="I21" s="437">
        <f t="shared" si="8"/>
        <v>1454</v>
      </c>
      <c r="J21" s="438">
        <f>IFERROR(E21/$E$7,"-")</f>
        <v>2.4277556336933497E-2</v>
      </c>
      <c r="K21" s="429"/>
      <c r="L21" s="437">
        <v>117674</v>
      </c>
      <c r="M21" s="437">
        <v>116141</v>
      </c>
      <c r="N21" s="437">
        <v>127444</v>
      </c>
      <c r="O21" s="437">
        <v>122647</v>
      </c>
      <c r="P21" s="438">
        <f t="shared" si="9"/>
        <v>-3.764006151721544E-2</v>
      </c>
      <c r="Q21" s="438">
        <f t="shared" si="10"/>
        <v>9.7321359382130268E-2</v>
      </c>
      <c r="R21" s="437">
        <f t="shared" si="11"/>
        <v>-4797</v>
      </c>
      <c r="S21" s="437">
        <f t="shared" si="12"/>
        <v>11303</v>
      </c>
      <c r="T21" s="438">
        <f t="shared" si="16"/>
        <v>2.0326858577456339E-2</v>
      </c>
      <c r="U21" s="451"/>
    </row>
    <row r="22" spans="1:21" x14ac:dyDescent="0.25">
      <c r="A22" s="436" t="s">
        <v>28</v>
      </c>
      <c r="B22" s="437">
        <v>1750</v>
      </c>
      <c r="C22" s="437">
        <v>2020</v>
      </c>
      <c r="D22" s="437">
        <v>2294</v>
      </c>
      <c r="E22" s="437">
        <v>1888</v>
      </c>
      <c r="F22" s="438">
        <f t="shared" si="13"/>
        <v>-0.17698343504795122</v>
      </c>
      <c r="G22" s="438">
        <f t="shared" si="7"/>
        <v>0.13564356435643554</v>
      </c>
      <c r="H22" s="437">
        <f t="shared" si="14"/>
        <v>-406</v>
      </c>
      <c r="I22" s="437">
        <f t="shared" si="8"/>
        <v>274</v>
      </c>
      <c r="J22" s="438">
        <f t="shared" ref="J22:J47" si="17">IFERROR(E22/$E$7,"-")</f>
        <v>2.1421706951502751E-3</v>
      </c>
      <c r="K22" s="429"/>
      <c r="L22" s="437">
        <v>12191</v>
      </c>
      <c r="M22" s="437">
        <v>14960</v>
      </c>
      <c r="N22" s="437">
        <v>15810</v>
      </c>
      <c r="O22" s="437">
        <v>14892</v>
      </c>
      <c r="P22" s="438">
        <f t="shared" si="9"/>
        <v>-5.8064516129032295E-2</v>
      </c>
      <c r="Q22" s="438">
        <f t="shared" si="10"/>
        <v>5.6818181818181879E-2</v>
      </c>
      <c r="R22" s="437">
        <f t="shared" si="11"/>
        <v>-918</v>
      </c>
      <c r="S22" s="437">
        <f t="shared" si="12"/>
        <v>850</v>
      </c>
      <c r="T22" s="438">
        <f t="shared" si="16"/>
        <v>2.4681205242319815E-3</v>
      </c>
      <c r="U22" s="451"/>
    </row>
    <row r="23" spans="1:21" x14ac:dyDescent="0.25">
      <c r="A23" s="436" t="s">
        <v>102</v>
      </c>
      <c r="B23" s="437">
        <f>B24+B25+B26+B27</f>
        <v>3323</v>
      </c>
      <c r="C23" s="437">
        <f t="shared" ref="C23:D23" si="18">C24+C25+C26+C27</f>
        <v>4980</v>
      </c>
      <c r="D23" s="437">
        <f t="shared" si="18"/>
        <v>4033</v>
      </c>
      <c r="E23" s="437">
        <f>E24+E25+E26+E27</f>
        <v>3202</v>
      </c>
      <c r="F23" s="438">
        <f t="shared" si="13"/>
        <v>-0.20605008678403169</v>
      </c>
      <c r="G23" s="438">
        <f t="shared" si="7"/>
        <v>-0.19016064257028109</v>
      </c>
      <c r="H23" s="437">
        <f t="shared" si="14"/>
        <v>-831</v>
      </c>
      <c r="I23" s="437">
        <f t="shared" si="8"/>
        <v>-947</v>
      </c>
      <c r="J23" s="438">
        <f t="shared" si="17"/>
        <v>3.633067037008041E-3</v>
      </c>
      <c r="K23" s="429"/>
      <c r="L23" s="437">
        <f>L24+L25+L26+L27</f>
        <v>124674</v>
      </c>
      <c r="M23" s="437">
        <f t="shared" ref="M23:O23" si="19">M24+M25+M26+M27</f>
        <v>176876</v>
      </c>
      <c r="N23" s="437">
        <f t="shared" si="19"/>
        <v>174646</v>
      </c>
      <c r="O23" s="437">
        <f t="shared" si="19"/>
        <v>155754</v>
      </c>
      <c r="P23" s="438">
        <f t="shared" si="9"/>
        <v>-0.10817310445129003</v>
      </c>
      <c r="Q23" s="438">
        <f t="shared" si="10"/>
        <v>-1.2607702571292845E-2</v>
      </c>
      <c r="R23" s="437">
        <f t="shared" si="11"/>
        <v>-18892</v>
      </c>
      <c r="S23" s="437">
        <f t="shared" si="12"/>
        <v>-2230</v>
      </c>
      <c r="T23" s="438">
        <f t="shared" si="16"/>
        <v>2.5813835893850931E-2</v>
      </c>
      <c r="U23" s="451"/>
    </row>
    <row r="24" spans="1:21" x14ac:dyDescent="0.25">
      <c r="A24" s="436" t="s">
        <v>27</v>
      </c>
      <c r="B24" s="437">
        <v>0</v>
      </c>
      <c r="C24" s="437">
        <v>0</v>
      </c>
      <c r="D24" s="437">
        <v>0</v>
      </c>
      <c r="E24" s="437">
        <v>0</v>
      </c>
      <c r="F24" s="438" t="str">
        <f>IFERROR(E24/D24-1,"-")</f>
        <v>-</v>
      </c>
      <c r="G24" s="438" t="str">
        <f t="shared" si="7"/>
        <v>-</v>
      </c>
      <c r="H24" s="437">
        <f>IFERROR(E24-D24,"-")</f>
        <v>0</v>
      </c>
      <c r="I24" s="437">
        <f t="shared" si="8"/>
        <v>0</v>
      </c>
      <c r="J24" s="438">
        <f t="shared" si="17"/>
        <v>0</v>
      </c>
      <c r="K24" s="429"/>
      <c r="L24" s="437">
        <v>29037</v>
      </c>
      <c r="M24" s="437">
        <v>42208</v>
      </c>
      <c r="N24" s="437">
        <v>41145</v>
      </c>
      <c r="O24" s="437">
        <v>34361</v>
      </c>
      <c r="P24" s="438">
        <f t="shared" si="9"/>
        <v>-0.16488030137319232</v>
      </c>
      <c r="Q24" s="438">
        <f t="shared" si="10"/>
        <v>-2.5184799090219867E-2</v>
      </c>
      <c r="R24" s="437">
        <f t="shared" si="11"/>
        <v>-6784</v>
      </c>
      <c r="S24" s="437">
        <f t="shared" si="12"/>
        <v>-1063</v>
      </c>
      <c r="T24" s="438">
        <f t="shared" si="16"/>
        <v>5.6948085772988927E-3</v>
      </c>
      <c r="U24" s="451"/>
    </row>
    <row r="25" spans="1:21" x14ac:dyDescent="0.25">
      <c r="A25" s="436" t="s">
        <v>37</v>
      </c>
      <c r="B25" s="437">
        <v>0</v>
      </c>
      <c r="C25" s="437">
        <v>547</v>
      </c>
      <c r="D25" s="437">
        <v>2</v>
      </c>
      <c r="E25" s="437">
        <v>11</v>
      </c>
      <c r="F25" s="438">
        <f t="shared" si="13"/>
        <v>4.5</v>
      </c>
      <c r="G25" s="438">
        <f t="shared" si="7"/>
        <v>-0.99634369287020108</v>
      </c>
      <c r="H25" s="437">
        <f t="shared" si="14"/>
        <v>9</v>
      </c>
      <c r="I25" s="437">
        <f t="shared" si="8"/>
        <v>-545</v>
      </c>
      <c r="J25" s="438">
        <f>IFERROR(E25/$E$7,"-")</f>
        <v>1.2480867397591647E-5</v>
      </c>
      <c r="K25" s="429"/>
      <c r="L25" s="437">
        <v>25790</v>
      </c>
      <c r="M25" s="437">
        <v>39678</v>
      </c>
      <c r="N25" s="437">
        <v>41178</v>
      </c>
      <c r="O25" s="437">
        <v>32161</v>
      </c>
      <c r="P25" s="438">
        <f>IFERROR(O25/N25-1,"-")</f>
        <v>-0.21897615231434264</v>
      </c>
      <c r="Q25" s="438">
        <f t="shared" si="10"/>
        <v>3.7804324814758816E-2</v>
      </c>
      <c r="R25" s="437">
        <f>IFERROR(O25-N25,"-")</f>
        <v>-9017</v>
      </c>
      <c r="S25" s="437">
        <f t="shared" si="12"/>
        <v>1500</v>
      </c>
      <c r="T25" s="438">
        <f>O25/$O$13</f>
        <v>5.3301923300983585E-3</v>
      </c>
      <c r="U25" s="451"/>
    </row>
    <row r="26" spans="1:21" x14ac:dyDescent="0.25">
      <c r="A26" s="436" t="s">
        <v>25</v>
      </c>
      <c r="B26" s="437">
        <v>3141</v>
      </c>
      <c r="C26" s="437">
        <v>1439</v>
      </c>
      <c r="D26" s="437">
        <v>1812</v>
      </c>
      <c r="E26" s="437">
        <v>1764</v>
      </c>
      <c r="F26" s="438">
        <f t="shared" si="13"/>
        <v>-2.6490066225165587E-2</v>
      </c>
      <c r="G26" s="438">
        <f t="shared" si="7"/>
        <v>0.25920778318276572</v>
      </c>
      <c r="H26" s="437">
        <f t="shared" si="14"/>
        <v>-48</v>
      </c>
      <c r="I26" s="437">
        <f t="shared" si="8"/>
        <v>373</v>
      </c>
      <c r="J26" s="438">
        <f t="shared" si="17"/>
        <v>2.0014772808501515E-3</v>
      </c>
      <c r="K26" s="429"/>
      <c r="L26" s="437">
        <v>49486</v>
      </c>
      <c r="M26" s="437">
        <v>58802</v>
      </c>
      <c r="N26" s="437">
        <v>52092</v>
      </c>
      <c r="O26" s="437">
        <v>51416</v>
      </c>
      <c r="P26" s="438">
        <f t="shared" si="9"/>
        <v>-1.2977040620440805E-2</v>
      </c>
      <c r="Q26" s="438">
        <f t="shared" si="10"/>
        <v>-0.11411176490595554</v>
      </c>
      <c r="R26" s="437">
        <f t="shared" si="11"/>
        <v>-676</v>
      </c>
      <c r="S26" s="437">
        <f t="shared" si="12"/>
        <v>-6710</v>
      </c>
      <c r="T26" s="438">
        <f t="shared" si="16"/>
        <v>8.5214131663921278E-3</v>
      </c>
      <c r="U26" s="451"/>
    </row>
    <row r="27" spans="1:21" x14ac:dyDescent="0.25">
      <c r="A27" s="436" t="s">
        <v>36</v>
      </c>
      <c r="B27" s="437">
        <v>182</v>
      </c>
      <c r="C27" s="437">
        <v>2994</v>
      </c>
      <c r="D27" s="437">
        <v>2219</v>
      </c>
      <c r="E27" s="437">
        <v>1427</v>
      </c>
      <c r="F27" s="438">
        <f t="shared" si="13"/>
        <v>-0.35691753041910768</v>
      </c>
      <c r="G27" s="438">
        <f t="shared" si="7"/>
        <v>-0.25885103540414167</v>
      </c>
      <c r="H27" s="437">
        <f t="shared" si="14"/>
        <v>-792</v>
      </c>
      <c r="I27" s="437">
        <f t="shared" si="8"/>
        <v>-775</v>
      </c>
      <c r="J27" s="438">
        <f t="shared" si="17"/>
        <v>1.6191088887602982E-3</v>
      </c>
      <c r="K27" s="429"/>
      <c r="L27" s="437">
        <v>20361</v>
      </c>
      <c r="M27" s="437">
        <v>36188</v>
      </c>
      <c r="N27" s="437">
        <v>40231</v>
      </c>
      <c r="O27" s="437">
        <v>37816</v>
      </c>
      <c r="P27" s="438">
        <f t="shared" si="9"/>
        <v>-6.0028336357535239E-2</v>
      </c>
      <c r="Q27" s="438">
        <f t="shared" si="10"/>
        <v>0.11172211782911456</v>
      </c>
      <c r="R27" s="437">
        <f t="shared" si="11"/>
        <v>-2415</v>
      </c>
      <c r="S27" s="437">
        <f t="shared" si="12"/>
        <v>4043</v>
      </c>
      <c r="T27" s="438">
        <f t="shared" si="16"/>
        <v>6.2674218200615504E-3</v>
      </c>
      <c r="U27" s="451"/>
    </row>
    <row r="28" spans="1:21" x14ac:dyDescent="0.25">
      <c r="A28" s="436" t="s">
        <v>30</v>
      </c>
      <c r="B28" s="437">
        <v>17042</v>
      </c>
      <c r="C28" s="437">
        <v>18737</v>
      </c>
      <c r="D28" s="437">
        <v>25758</v>
      </c>
      <c r="E28" s="437">
        <v>28534</v>
      </c>
      <c r="F28" s="438">
        <f t="shared" si="13"/>
        <v>0.10777234257318113</v>
      </c>
      <c r="G28" s="438">
        <f t="shared" si="7"/>
        <v>0.37471313443987841</v>
      </c>
      <c r="H28" s="437">
        <f t="shared" si="14"/>
        <v>2776</v>
      </c>
      <c r="I28" s="437">
        <f t="shared" si="8"/>
        <v>7021</v>
      </c>
      <c r="J28" s="438">
        <f t="shared" si="17"/>
        <v>3.2375370029352729E-2</v>
      </c>
      <c r="K28" s="429"/>
      <c r="L28" s="437">
        <v>118647</v>
      </c>
      <c r="M28" s="437">
        <v>138006</v>
      </c>
      <c r="N28" s="437">
        <v>148356</v>
      </c>
      <c r="O28" s="437">
        <v>159047</v>
      </c>
      <c r="P28" s="438">
        <f t="shared" si="9"/>
        <v>7.2063145406993989E-2</v>
      </c>
      <c r="Q28" s="438">
        <f t="shared" si="10"/>
        <v>7.4996739272205515E-2</v>
      </c>
      <c r="R28" s="437">
        <f t="shared" si="11"/>
        <v>10691</v>
      </c>
      <c r="S28" s="437">
        <f t="shared" si="12"/>
        <v>10350</v>
      </c>
      <c r="T28" s="438">
        <f t="shared" si="16"/>
        <v>2.6359600122047001E-2</v>
      </c>
      <c r="U28" s="451"/>
    </row>
    <row r="29" spans="1:21" x14ac:dyDescent="0.25">
      <c r="A29" s="436" t="s">
        <v>35</v>
      </c>
      <c r="B29" s="437">
        <v>24465</v>
      </c>
      <c r="C29" s="437">
        <v>24368</v>
      </c>
      <c r="D29" s="437">
        <v>34979</v>
      </c>
      <c r="E29" s="437">
        <v>34099</v>
      </c>
      <c r="F29" s="438">
        <f t="shared" si="13"/>
        <v>-2.5157951914005494E-2</v>
      </c>
      <c r="G29" s="438">
        <f t="shared" si="7"/>
        <v>0.43544812869336824</v>
      </c>
      <c r="H29" s="437">
        <f t="shared" si="14"/>
        <v>-880</v>
      </c>
      <c r="I29" s="437">
        <f t="shared" si="8"/>
        <v>10611</v>
      </c>
      <c r="J29" s="438">
        <f t="shared" si="17"/>
        <v>3.8689554308225231E-2</v>
      </c>
      <c r="K29" s="429"/>
      <c r="L29" s="437">
        <v>169299</v>
      </c>
      <c r="M29" s="437">
        <v>182591</v>
      </c>
      <c r="N29" s="437">
        <v>240110</v>
      </c>
      <c r="O29" s="437">
        <v>262480</v>
      </c>
      <c r="P29" s="438">
        <f t="shared" si="9"/>
        <v>9.3165632418474864E-2</v>
      </c>
      <c r="Q29" s="438">
        <f t="shared" si="10"/>
        <v>0.31501552650459219</v>
      </c>
      <c r="R29" s="437">
        <f t="shared" si="11"/>
        <v>22370</v>
      </c>
      <c r="S29" s="437">
        <f t="shared" si="12"/>
        <v>57519</v>
      </c>
      <c r="T29" s="438">
        <f t="shared" si="16"/>
        <v>4.3502032984180129E-2</v>
      </c>
      <c r="U29" s="451"/>
    </row>
    <row r="30" spans="1:21" x14ac:dyDescent="0.25">
      <c r="A30" s="436" t="s">
        <v>43</v>
      </c>
      <c r="B30" s="437">
        <v>11603</v>
      </c>
      <c r="C30" s="437">
        <v>14505</v>
      </c>
      <c r="D30" s="437">
        <v>19852</v>
      </c>
      <c r="E30" s="437">
        <v>20011</v>
      </c>
      <c r="F30" s="438">
        <f t="shared" si="13"/>
        <v>8.009268587547913E-3</v>
      </c>
      <c r="G30" s="438">
        <f t="shared" si="7"/>
        <v>0.36863150637711128</v>
      </c>
      <c r="H30" s="437">
        <f t="shared" si="14"/>
        <v>159</v>
      </c>
      <c r="I30" s="437">
        <f t="shared" si="8"/>
        <v>5347</v>
      </c>
      <c r="J30" s="438">
        <f t="shared" si="17"/>
        <v>2.270496704483695E-2</v>
      </c>
      <c r="K30" s="429"/>
      <c r="L30" s="437">
        <v>70525</v>
      </c>
      <c r="M30" s="437">
        <v>79874</v>
      </c>
      <c r="N30" s="437">
        <v>124258</v>
      </c>
      <c r="O30" s="437">
        <v>139128</v>
      </c>
      <c r="P30" s="438">
        <f t="shared" si="9"/>
        <v>0.11967036327640868</v>
      </c>
      <c r="Q30" s="438">
        <f t="shared" si="10"/>
        <v>0.55567518842176433</v>
      </c>
      <c r="R30" s="437">
        <f t="shared" si="11"/>
        <v>14870</v>
      </c>
      <c r="S30" s="437">
        <f t="shared" si="12"/>
        <v>44384</v>
      </c>
      <c r="T30" s="438">
        <f t="shared" si="16"/>
        <v>2.30583314729618E-2</v>
      </c>
      <c r="U30" s="451"/>
    </row>
    <row r="31" spans="1:21" x14ac:dyDescent="0.25">
      <c r="A31" s="436" t="s">
        <v>33</v>
      </c>
      <c r="B31" s="437">
        <v>14393</v>
      </c>
      <c r="C31" s="437">
        <v>14944</v>
      </c>
      <c r="D31" s="437">
        <v>20210</v>
      </c>
      <c r="E31" s="437">
        <v>22490</v>
      </c>
      <c r="F31" s="438">
        <f t="shared" si="13"/>
        <v>0.11281543790202875</v>
      </c>
      <c r="G31" s="438">
        <f t="shared" si="7"/>
        <v>0.35238222698072796</v>
      </c>
      <c r="H31" s="437">
        <f t="shared" si="14"/>
        <v>2280</v>
      </c>
      <c r="I31" s="437">
        <f t="shared" si="8"/>
        <v>5266</v>
      </c>
      <c r="J31" s="438">
        <f t="shared" si="17"/>
        <v>2.5517700706530557E-2</v>
      </c>
      <c r="K31" s="429"/>
      <c r="L31" s="437">
        <v>88739</v>
      </c>
      <c r="M31" s="437">
        <v>101783</v>
      </c>
      <c r="N31" s="437">
        <v>138513</v>
      </c>
      <c r="O31" s="437">
        <v>158289</v>
      </c>
      <c r="P31" s="438">
        <f t="shared" si="9"/>
        <v>0.14277360247774573</v>
      </c>
      <c r="Q31" s="438">
        <f t="shared" si="10"/>
        <v>0.36086576343790222</v>
      </c>
      <c r="R31" s="437">
        <f t="shared" si="11"/>
        <v>19776</v>
      </c>
      <c r="S31" s="437">
        <f t="shared" si="12"/>
        <v>36730</v>
      </c>
      <c r="T31" s="438">
        <f t="shared" si="16"/>
        <v>2.6233973251420635E-2</v>
      </c>
      <c r="U31" s="451"/>
    </row>
    <row r="32" spans="1:21" x14ac:dyDescent="0.25">
      <c r="A32" s="436" t="s">
        <v>44</v>
      </c>
      <c r="B32" s="437">
        <v>7367</v>
      </c>
      <c r="C32" s="437">
        <v>8228</v>
      </c>
      <c r="D32" s="437">
        <v>7648</v>
      </c>
      <c r="E32" s="437">
        <v>8591</v>
      </c>
      <c r="F32" s="438">
        <f t="shared" si="13"/>
        <v>0.12330020920502083</v>
      </c>
      <c r="G32" s="438">
        <f t="shared" si="7"/>
        <v>-7.0491006319883365E-2</v>
      </c>
      <c r="H32" s="437">
        <f t="shared" si="14"/>
        <v>943</v>
      </c>
      <c r="I32" s="437">
        <f t="shared" si="8"/>
        <v>-580</v>
      </c>
      <c r="J32" s="438">
        <f t="shared" si="17"/>
        <v>9.7475574375190752E-3</v>
      </c>
      <c r="K32" s="429"/>
      <c r="L32" s="437">
        <v>49274</v>
      </c>
      <c r="M32" s="437">
        <v>62740</v>
      </c>
      <c r="N32" s="437">
        <v>64034</v>
      </c>
      <c r="O32" s="437">
        <v>69194</v>
      </c>
      <c r="P32" s="438">
        <f t="shared" si="9"/>
        <v>8.0582190711184776E-2</v>
      </c>
      <c r="Q32" s="438">
        <f t="shared" si="10"/>
        <v>2.0624800765062234E-2</v>
      </c>
      <c r="R32" s="437">
        <f t="shared" si="11"/>
        <v>5160</v>
      </c>
      <c r="S32" s="437">
        <f t="shared" si="12"/>
        <v>1294</v>
      </c>
      <c r="T32" s="438">
        <f t="shared" si="16"/>
        <v>1.1467843913088083E-2</v>
      </c>
      <c r="U32" s="451"/>
    </row>
    <row r="33" spans="1:21" x14ac:dyDescent="0.25">
      <c r="A33" s="436" t="s">
        <v>23</v>
      </c>
      <c r="B33" s="437">
        <v>5584</v>
      </c>
      <c r="C33" s="437">
        <v>6980</v>
      </c>
      <c r="D33" s="437">
        <v>6527</v>
      </c>
      <c r="E33" s="437">
        <v>6125</v>
      </c>
      <c r="F33" s="438">
        <f t="shared" si="13"/>
        <v>-6.1590317144170403E-2</v>
      </c>
      <c r="G33" s="438">
        <f t="shared" si="7"/>
        <v>-6.4899713467048703E-2</v>
      </c>
      <c r="H33" s="437">
        <f t="shared" si="14"/>
        <v>-402</v>
      </c>
      <c r="I33" s="437">
        <f t="shared" si="8"/>
        <v>-453</v>
      </c>
      <c r="J33" s="438">
        <f t="shared" si="17"/>
        <v>6.9495738918408032E-3</v>
      </c>
      <c r="K33" s="429"/>
      <c r="L33" s="437">
        <v>39135</v>
      </c>
      <c r="M33" s="437">
        <v>50344</v>
      </c>
      <c r="N33" s="437">
        <v>61109</v>
      </c>
      <c r="O33" s="437">
        <v>56916</v>
      </c>
      <c r="P33" s="438">
        <f t="shared" si="9"/>
        <v>-6.8615097612462983E-2</v>
      </c>
      <c r="Q33" s="438">
        <f t="shared" si="10"/>
        <v>0.2138288574606706</v>
      </c>
      <c r="R33" s="437">
        <f t="shared" si="11"/>
        <v>-4193</v>
      </c>
      <c r="S33" s="437">
        <f t="shared" si="12"/>
        <v>10765</v>
      </c>
      <c r="T33" s="438">
        <f t="shared" si="16"/>
        <v>9.4329537843934625E-3</v>
      </c>
      <c r="U33" s="451"/>
    </row>
    <row r="34" spans="1:21" x14ac:dyDescent="0.25">
      <c r="A34" s="436" t="s">
        <v>40</v>
      </c>
      <c r="B34" s="437">
        <v>7875</v>
      </c>
      <c r="C34" s="437">
        <v>7729</v>
      </c>
      <c r="D34" s="437">
        <v>4971</v>
      </c>
      <c r="E34" s="437">
        <v>6749</v>
      </c>
      <c r="F34" s="438">
        <f t="shared" si="13"/>
        <v>0.35767451217058932</v>
      </c>
      <c r="G34" s="438">
        <f t="shared" si="7"/>
        <v>-0.35683788329667487</v>
      </c>
      <c r="H34" s="437">
        <f t="shared" si="14"/>
        <v>1778</v>
      </c>
      <c r="I34" s="437">
        <f t="shared" si="8"/>
        <v>-2758</v>
      </c>
      <c r="J34" s="438">
        <f t="shared" si="17"/>
        <v>7.6575794605769111E-3</v>
      </c>
      <c r="K34" s="429"/>
      <c r="L34" s="437">
        <v>34668</v>
      </c>
      <c r="M34" s="437">
        <v>40254</v>
      </c>
      <c r="N34" s="437">
        <v>25181</v>
      </c>
      <c r="O34" s="437">
        <v>29009</v>
      </c>
      <c r="P34" s="438">
        <f t="shared" si="9"/>
        <v>0.15201937969103696</v>
      </c>
      <c r="Q34" s="438">
        <f t="shared" si="10"/>
        <v>-0.37444725989963734</v>
      </c>
      <c r="R34" s="437">
        <f t="shared" si="11"/>
        <v>3828</v>
      </c>
      <c r="S34" s="437">
        <f t="shared" si="12"/>
        <v>-15073</v>
      </c>
      <c r="T34" s="438">
        <f t="shared" si="16"/>
        <v>4.8077966886546841E-3</v>
      </c>
      <c r="U34" s="451"/>
    </row>
    <row r="35" spans="1:21" x14ac:dyDescent="0.25">
      <c r="A35" s="436" t="s">
        <v>103</v>
      </c>
      <c r="B35" s="437">
        <v>0</v>
      </c>
      <c r="C35" s="437">
        <v>0</v>
      </c>
      <c r="D35" s="437">
        <v>0</v>
      </c>
      <c r="E35" s="437">
        <v>0</v>
      </c>
      <c r="F35" s="438" t="str">
        <f>IFERROR(E35/D35-1,"-")</f>
        <v>-</v>
      </c>
      <c r="G35" s="438" t="str">
        <f t="shared" si="7"/>
        <v>-</v>
      </c>
      <c r="H35" s="437">
        <f t="shared" si="14"/>
        <v>0</v>
      </c>
      <c r="I35" s="437">
        <f t="shared" si="8"/>
        <v>0</v>
      </c>
      <c r="J35" s="438">
        <f t="shared" si="17"/>
        <v>0</v>
      </c>
      <c r="K35" s="429"/>
      <c r="L35" s="437">
        <v>779</v>
      </c>
      <c r="M35" s="437">
        <v>0</v>
      </c>
      <c r="N35" s="437">
        <v>0</v>
      </c>
      <c r="O35" s="437">
        <v>0</v>
      </c>
      <c r="P35" s="438" t="str">
        <f t="shared" si="9"/>
        <v>-</v>
      </c>
      <c r="Q35" s="438" t="str">
        <f t="shared" si="10"/>
        <v>-</v>
      </c>
      <c r="R35" s="437">
        <f t="shared" si="11"/>
        <v>0</v>
      </c>
      <c r="S35" s="437">
        <f t="shared" si="12"/>
        <v>0</v>
      </c>
      <c r="T35" s="438">
        <f t="shared" si="16"/>
        <v>0</v>
      </c>
      <c r="U35" s="451"/>
    </row>
    <row r="36" spans="1:21" x14ac:dyDescent="0.25">
      <c r="A36" s="436" t="s">
        <v>41</v>
      </c>
      <c r="B36" s="437" t="s">
        <v>151</v>
      </c>
      <c r="C36" s="437" t="s">
        <v>151</v>
      </c>
      <c r="D36" s="437" t="s">
        <v>151</v>
      </c>
      <c r="E36" s="437" t="s">
        <v>151</v>
      </c>
      <c r="F36" s="438" t="str">
        <f t="shared" si="13"/>
        <v>-</v>
      </c>
      <c r="G36" s="438" t="str">
        <f t="shared" si="7"/>
        <v>-</v>
      </c>
      <c r="H36" s="437" t="str">
        <f t="shared" si="14"/>
        <v>-</v>
      </c>
      <c r="I36" s="437" t="str">
        <f t="shared" si="8"/>
        <v>-</v>
      </c>
      <c r="J36" s="438" t="str">
        <f t="shared" si="17"/>
        <v>-</v>
      </c>
      <c r="K36" s="429"/>
      <c r="L36" s="437">
        <v>7306</v>
      </c>
      <c r="M36" s="437">
        <v>5671</v>
      </c>
      <c r="N36" s="437">
        <v>10013</v>
      </c>
      <c r="O36" s="437">
        <v>7592</v>
      </c>
      <c r="P36" s="438">
        <f t="shared" si="9"/>
        <v>-0.24178567861779687</v>
      </c>
      <c r="Q36" s="438">
        <f t="shared" si="10"/>
        <v>0.76564979721389537</v>
      </c>
      <c r="R36" s="437">
        <f t="shared" si="11"/>
        <v>-2421</v>
      </c>
      <c r="S36" s="437">
        <f t="shared" si="12"/>
        <v>4342</v>
      </c>
      <c r="T36" s="438">
        <f t="shared" si="16"/>
        <v>1.2582575221574807E-3</v>
      </c>
      <c r="U36" s="451"/>
    </row>
    <row r="37" spans="1:21" x14ac:dyDescent="0.25">
      <c r="A37" s="436" t="s">
        <v>104</v>
      </c>
      <c r="B37" s="437">
        <v>3912</v>
      </c>
      <c r="C37" s="437">
        <v>4876</v>
      </c>
      <c r="D37" s="437">
        <v>6455</v>
      </c>
      <c r="E37" s="437">
        <v>4643</v>
      </c>
      <c r="F37" s="438">
        <f t="shared" si="13"/>
        <v>-0.28071262587141754</v>
      </c>
      <c r="G37" s="438">
        <f t="shared" si="7"/>
        <v>0.32383100902378992</v>
      </c>
      <c r="H37" s="437">
        <f t="shared" si="14"/>
        <v>-1812</v>
      </c>
      <c r="I37" s="437">
        <f t="shared" si="8"/>
        <v>1579</v>
      </c>
      <c r="J37" s="438">
        <f t="shared" si="17"/>
        <v>5.2680606660925472E-3</v>
      </c>
      <c r="K37" s="429"/>
      <c r="L37" s="437">
        <v>23594</v>
      </c>
      <c r="M37" s="437">
        <v>21444</v>
      </c>
      <c r="N37" s="437">
        <v>27681</v>
      </c>
      <c r="O37" s="437">
        <v>24292</v>
      </c>
      <c r="P37" s="438">
        <f t="shared" si="9"/>
        <v>-0.12243054802933417</v>
      </c>
      <c r="Q37" s="438">
        <f t="shared" si="10"/>
        <v>0.29085058757694471</v>
      </c>
      <c r="R37" s="437">
        <f t="shared" si="11"/>
        <v>-3389</v>
      </c>
      <c r="S37" s="437">
        <f t="shared" si="12"/>
        <v>6237</v>
      </c>
      <c r="T37" s="438">
        <f t="shared" si="16"/>
        <v>4.0260263077251737E-3</v>
      </c>
      <c r="U37" s="451"/>
    </row>
    <row r="38" spans="1:21" x14ac:dyDescent="0.25">
      <c r="A38" s="436" t="s">
        <v>105</v>
      </c>
      <c r="B38" s="437">
        <v>3</v>
      </c>
      <c r="C38" s="437">
        <v>0</v>
      </c>
      <c r="D38" s="437">
        <v>0</v>
      </c>
      <c r="E38" s="437">
        <v>0</v>
      </c>
      <c r="F38" s="438" t="str">
        <f t="shared" si="13"/>
        <v>-</v>
      </c>
      <c r="G38" s="438" t="str">
        <f t="shared" si="7"/>
        <v>-</v>
      </c>
      <c r="H38" s="437">
        <f t="shared" si="14"/>
        <v>0</v>
      </c>
      <c r="I38" s="437">
        <f t="shared" si="8"/>
        <v>0</v>
      </c>
      <c r="J38" s="438">
        <f t="shared" si="17"/>
        <v>0</v>
      </c>
      <c r="K38" s="429"/>
      <c r="L38" s="437">
        <v>5509</v>
      </c>
      <c r="M38" s="437">
        <v>4402</v>
      </c>
      <c r="N38" s="437">
        <v>6304</v>
      </c>
      <c r="O38" s="437">
        <v>5085</v>
      </c>
      <c r="P38" s="438">
        <f t="shared" si="9"/>
        <v>-0.19336928934010156</v>
      </c>
      <c r="Q38" s="438">
        <f t="shared" si="10"/>
        <v>0.43207632894139025</v>
      </c>
      <c r="R38" s="437">
        <f t="shared" si="11"/>
        <v>-1219</v>
      </c>
      <c r="S38" s="437">
        <f t="shared" si="12"/>
        <v>1902</v>
      </c>
      <c r="T38" s="438">
        <f t="shared" si="16"/>
        <v>8.4276073500668986E-4</v>
      </c>
      <c r="U38" s="451"/>
    </row>
    <row r="39" spans="1:21" x14ac:dyDescent="0.25">
      <c r="A39" s="436" t="s">
        <v>106</v>
      </c>
      <c r="B39" s="437">
        <v>2036</v>
      </c>
      <c r="C39" s="437">
        <v>2091</v>
      </c>
      <c r="D39" s="437">
        <v>6542</v>
      </c>
      <c r="E39" s="437">
        <v>6441</v>
      </c>
      <c r="F39" s="438">
        <f t="shared" si="13"/>
        <v>-1.5438703760317973E-2</v>
      </c>
      <c r="G39" s="438">
        <f t="shared" si="7"/>
        <v>2.1286465805834527</v>
      </c>
      <c r="H39" s="437">
        <f t="shared" si="14"/>
        <v>-101</v>
      </c>
      <c r="I39" s="437">
        <f t="shared" si="8"/>
        <v>4451</v>
      </c>
      <c r="J39" s="438">
        <f t="shared" si="17"/>
        <v>7.3081151734443453E-3</v>
      </c>
      <c r="K39" s="429"/>
      <c r="L39" s="437">
        <v>12720</v>
      </c>
      <c r="M39" s="437">
        <v>17465</v>
      </c>
      <c r="N39" s="437">
        <v>44838</v>
      </c>
      <c r="O39" s="437">
        <v>46292</v>
      </c>
      <c r="P39" s="438">
        <f t="shared" si="9"/>
        <v>3.2427851376064964E-2</v>
      </c>
      <c r="Q39" s="438">
        <f t="shared" si="10"/>
        <v>1.5673060406527339</v>
      </c>
      <c r="R39" s="437">
        <f t="shared" si="11"/>
        <v>1454</v>
      </c>
      <c r="S39" s="437">
        <f t="shared" si="12"/>
        <v>27373</v>
      </c>
      <c r="T39" s="438">
        <f t="shared" si="16"/>
        <v>7.6721887797305188E-3</v>
      </c>
      <c r="U39" s="451"/>
    </row>
    <row r="40" spans="1:21" x14ac:dyDescent="0.25">
      <c r="A40" s="436" t="s">
        <v>34</v>
      </c>
      <c r="B40" s="437">
        <v>7299</v>
      </c>
      <c r="C40" s="437">
        <v>6851</v>
      </c>
      <c r="D40" s="437">
        <v>6679</v>
      </c>
      <c r="E40" s="437">
        <v>6619</v>
      </c>
      <c r="F40" s="438">
        <f t="shared" si="13"/>
        <v>-8.9833807456205506E-3</v>
      </c>
      <c r="G40" s="438">
        <f t="shared" si="7"/>
        <v>-2.5105823967304097E-2</v>
      </c>
      <c r="H40" s="437">
        <f t="shared" si="14"/>
        <v>-60</v>
      </c>
      <c r="I40" s="437">
        <f t="shared" si="8"/>
        <v>-172</v>
      </c>
      <c r="J40" s="438">
        <f t="shared" si="17"/>
        <v>7.5100783004235548E-3</v>
      </c>
      <c r="K40" s="429"/>
      <c r="L40" s="437">
        <v>41103</v>
      </c>
      <c r="M40" s="437">
        <v>46242</v>
      </c>
      <c r="N40" s="437">
        <v>46448</v>
      </c>
      <c r="O40" s="437">
        <v>44950</v>
      </c>
      <c r="P40" s="438">
        <f t="shared" si="9"/>
        <v>-3.2251119531519157E-2</v>
      </c>
      <c r="Q40" s="438">
        <f t="shared" si="10"/>
        <v>4.4548246183122586E-3</v>
      </c>
      <c r="R40" s="437">
        <f t="shared" si="11"/>
        <v>-1498</v>
      </c>
      <c r="S40" s="437">
        <f t="shared" si="12"/>
        <v>206</v>
      </c>
      <c r="T40" s="438">
        <f t="shared" si="16"/>
        <v>7.4497728689381926E-3</v>
      </c>
      <c r="U40" s="451"/>
    </row>
    <row r="41" spans="1:21" x14ac:dyDescent="0.25">
      <c r="A41" s="436" t="s">
        <v>107</v>
      </c>
      <c r="B41" s="437">
        <v>0</v>
      </c>
      <c r="C41" s="437">
        <v>0</v>
      </c>
      <c r="D41" s="437">
        <v>0</v>
      </c>
      <c r="E41" s="437">
        <v>0</v>
      </c>
      <c r="F41" s="438" t="str">
        <f t="shared" si="13"/>
        <v>-</v>
      </c>
      <c r="G41" s="438" t="str">
        <f t="shared" si="7"/>
        <v>-</v>
      </c>
      <c r="H41" s="437">
        <f t="shared" si="14"/>
        <v>0</v>
      </c>
      <c r="I41" s="437">
        <f t="shared" si="8"/>
        <v>0</v>
      </c>
      <c r="J41" s="438">
        <f t="shared" si="17"/>
        <v>0</v>
      </c>
      <c r="K41" s="429"/>
      <c r="L41" s="437">
        <v>8976</v>
      </c>
      <c r="M41" s="437">
        <v>13963</v>
      </c>
      <c r="N41" s="437">
        <v>11025</v>
      </c>
      <c r="O41" s="437">
        <v>10937</v>
      </c>
      <c r="P41" s="438">
        <f t="shared" si="9"/>
        <v>-7.981859410430836E-3</v>
      </c>
      <c r="Q41" s="438">
        <f t="shared" si="10"/>
        <v>-0.21041323497815656</v>
      </c>
      <c r="R41" s="437">
        <f t="shared" si="11"/>
        <v>-88</v>
      </c>
      <c r="S41" s="437">
        <f t="shared" si="12"/>
        <v>-2938</v>
      </c>
      <c r="T41" s="438">
        <f t="shared" si="16"/>
        <v>1.8126399525601115E-3</v>
      </c>
      <c r="U41" s="451"/>
    </row>
    <row r="42" spans="1:21" x14ac:dyDescent="0.25">
      <c r="A42" s="436" t="s">
        <v>108</v>
      </c>
      <c r="B42" s="437">
        <v>1226</v>
      </c>
      <c r="C42" s="437">
        <v>3563</v>
      </c>
      <c r="D42" s="437">
        <v>4594</v>
      </c>
      <c r="E42" s="437">
        <v>5133</v>
      </c>
      <c r="F42" s="438">
        <f t="shared" si="13"/>
        <v>0.1173269481932957</v>
      </c>
      <c r="G42" s="438">
        <f t="shared" si="7"/>
        <v>0.28936289643558788</v>
      </c>
      <c r="H42" s="437">
        <f t="shared" si="14"/>
        <v>539</v>
      </c>
      <c r="I42" s="437">
        <f t="shared" si="8"/>
        <v>1031</v>
      </c>
      <c r="J42" s="438">
        <f t="shared" si="17"/>
        <v>5.8240265774398108E-3</v>
      </c>
      <c r="K42" s="429"/>
      <c r="L42" s="437">
        <v>3265</v>
      </c>
      <c r="M42" s="437">
        <v>13671</v>
      </c>
      <c r="N42" s="437">
        <v>12838</v>
      </c>
      <c r="O42" s="437">
        <v>26583</v>
      </c>
      <c r="P42" s="438">
        <f t="shared" si="9"/>
        <v>1.0706496338993614</v>
      </c>
      <c r="Q42" s="438">
        <f t="shared" si="10"/>
        <v>-6.0931899641577081E-2</v>
      </c>
      <c r="R42" s="437">
        <f t="shared" si="11"/>
        <v>13745</v>
      </c>
      <c r="S42" s="437">
        <f t="shared" si="12"/>
        <v>-833</v>
      </c>
      <c r="T42" s="438">
        <f t="shared" si="16"/>
        <v>4.4057244087871853E-3</v>
      </c>
      <c r="U42" s="451"/>
    </row>
    <row r="43" spans="1:21" x14ac:dyDescent="0.25">
      <c r="A43" s="436" t="s">
        <v>42</v>
      </c>
      <c r="B43" s="437">
        <v>3381</v>
      </c>
      <c r="C43" s="437">
        <v>3739</v>
      </c>
      <c r="D43" s="437">
        <v>5317</v>
      </c>
      <c r="E43" s="437">
        <v>5365</v>
      </c>
      <c r="F43" s="438">
        <f t="shared" si="13"/>
        <v>9.0276471694563654E-3</v>
      </c>
      <c r="G43" s="438">
        <f t="shared" si="7"/>
        <v>0.42203797806900245</v>
      </c>
      <c r="H43" s="437">
        <f t="shared" si="14"/>
        <v>48</v>
      </c>
      <c r="I43" s="437">
        <f t="shared" si="8"/>
        <v>1578</v>
      </c>
      <c r="J43" s="438">
        <f t="shared" si="17"/>
        <v>6.0872594170981072E-3</v>
      </c>
      <c r="K43" s="429"/>
      <c r="L43" s="437">
        <v>17066</v>
      </c>
      <c r="M43" s="437">
        <v>17981</v>
      </c>
      <c r="N43" s="437">
        <v>26074</v>
      </c>
      <c r="O43" s="437">
        <v>27272</v>
      </c>
      <c r="P43" s="438">
        <f t="shared" si="9"/>
        <v>4.5946153256117173E-2</v>
      </c>
      <c r="Q43" s="438">
        <f t="shared" si="10"/>
        <v>0.45008620210221895</v>
      </c>
      <c r="R43" s="437">
        <f t="shared" si="11"/>
        <v>1198</v>
      </c>
      <c r="S43" s="437">
        <f t="shared" si="12"/>
        <v>8093</v>
      </c>
      <c r="T43" s="438">
        <f t="shared" si="16"/>
        <v>4.5199155880240802E-3</v>
      </c>
      <c r="U43" s="451"/>
    </row>
    <row r="44" spans="1:21" x14ac:dyDescent="0.25">
      <c r="A44" s="436" t="s">
        <v>109</v>
      </c>
      <c r="B44" s="437" t="s">
        <v>151</v>
      </c>
      <c r="C44" s="437" t="s">
        <v>151</v>
      </c>
      <c r="D44" s="437" t="s">
        <v>151</v>
      </c>
      <c r="E44" s="437" t="s">
        <v>151</v>
      </c>
      <c r="F44" s="438" t="str">
        <f t="shared" si="13"/>
        <v>-</v>
      </c>
      <c r="G44" s="438" t="str">
        <f t="shared" si="7"/>
        <v>-</v>
      </c>
      <c r="H44" s="437" t="str">
        <f t="shared" si="14"/>
        <v>-</v>
      </c>
      <c r="I44" s="437" t="str">
        <f t="shared" si="8"/>
        <v>-</v>
      </c>
      <c r="J44" s="438" t="str">
        <f t="shared" si="17"/>
        <v>-</v>
      </c>
      <c r="K44" s="429"/>
      <c r="L44" s="437">
        <v>555</v>
      </c>
      <c r="M44" s="437">
        <v>0</v>
      </c>
      <c r="N44" s="437">
        <v>0</v>
      </c>
      <c r="O44" s="437">
        <v>0</v>
      </c>
      <c r="P44" s="438" t="str">
        <f t="shared" si="9"/>
        <v>-</v>
      </c>
      <c r="Q44" s="438" t="str">
        <f t="shared" si="10"/>
        <v>-</v>
      </c>
      <c r="R44" s="437">
        <f t="shared" si="11"/>
        <v>0</v>
      </c>
      <c r="S44" s="437">
        <f t="shared" si="12"/>
        <v>0</v>
      </c>
      <c r="T44" s="438">
        <f t="shared" si="16"/>
        <v>0</v>
      </c>
      <c r="U44" s="451"/>
    </row>
    <row r="45" spans="1:21" x14ac:dyDescent="0.25">
      <c r="A45" s="436" t="s">
        <v>26</v>
      </c>
      <c r="B45" s="437">
        <v>2188</v>
      </c>
      <c r="C45" s="437">
        <v>1650</v>
      </c>
      <c r="D45" s="437">
        <v>1809</v>
      </c>
      <c r="E45" s="437">
        <v>21</v>
      </c>
      <c r="F45" s="438">
        <f t="shared" si="13"/>
        <v>-0.988391376451078</v>
      </c>
      <c r="G45" s="438">
        <f t="shared" si="7"/>
        <v>9.6363636363636429E-2</v>
      </c>
      <c r="H45" s="437">
        <f t="shared" si="14"/>
        <v>-1788</v>
      </c>
      <c r="I45" s="437">
        <f t="shared" si="8"/>
        <v>159</v>
      </c>
      <c r="J45" s="438">
        <f t="shared" si="17"/>
        <v>2.3827110486311324E-5</v>
      </c>
      <c r="K45" s="429"/>
      <c r="L45" s="437">
        <v>3655</v>
      </c>
      <c r="M45" s="437">
        <v>3160</v>
      </c>
      <c r="N45" s="437">
        <v>3586</v>
      </c>
      <c r="O45" s="437">
        <v>6042</v>
      </c>
      <c r="P45" s="438">
        <f t="shared" si="9"/>
        <v>0.68488566648075855</v>
      </c>
      <c r="Q45" s="438">
        <f t="shared" si="10"/>
        <v>0.13481012658227853</v>
      </c>
      <c r="R45" s="437">
        <f t="shared" si="11"/>
        <v>2456</v>
      </c>
      <c r="S45" s="437">
        <f t="shared" si="12"/>
        <v>426</v>
      </c>
      <c r="T45" s="438">
        <f t="shared" si="16"/>
        <v>1.0013688025389223E-3</v>
      </c>
      <c r="U45" s="451"/>
    </row>
    <row r="46" spans="1:21" x14ac:dyDescent="0.25">
      <c r="A46" s="436" t="s">
        <v>110</v>
      </c>
      <c r="B46" s="437">
        <v>0</v>
      </c>
      <c r="C46" s="437">
        <v>997</v>
      </c>
      <c r="D46" s="437">
        <v>930</v>
      </c>
      <c r="E46" s="437">
        <v>798</v>
      </c>
      <c r="F46" s="438">
        <f t="shared" si="13"/>
        <v>-0.14193548387096777</v>
      </c>
      <c r="G46" s="438">
        <f t="shared" si="7"/>
        <v>-6.7201604814443372E-2</v>
      </c>
      <c r="H46" s="437">
        <f t="shared" si="14"/>
        <v>-132</v>
      </c>
      <c r="I46" s="437">
        <f t="shared" si="8"/>
        <v>-67</v>
      </c>
      <c r="J46" s="438">
        <f t="shared" si="17"/>
        <v>9.0543019847983037E-4</v>
      </c>
      <c r="K46" s="429"/>
      <c r="L46" s="437">
        <v>0</v>
      </c>
      <c r="M46" s="437">
        <v>5234</v>
      </c>
      <c r="N46" s="437">
        <v>6799</v>
      </c>
      <c r="O46" s="437">
        <v>7269</v>
      </c>
      <c r="P46" s="438">
        <f t="shared" si="9"/>
        <v>6.9127812913663877E-2</v>
      </c>
      <c r="Q46" s="438">
        <f t="shared" si="10"/>
        <v>0.29900649598777229</v>
      </c>
      <c r="R46" s="437">
        <f t="shared" si="11"/>
        <v>470</v>
      </c>
      <c r="S46" s="437">
        <f t="shared" si="12"/>
        <v>1565</v>
      </c>
      <c r="T46" s="438">
        <f t="shared" si="16"/>
        <v>1.2047252276821295E-3</v>
      </c>
      <c r="U46" s="451"/>
    </row>
    <row r="47" spans="1:21" x14ac:dyDescent="0.25">
      <c r="A47" s="436" t="s">
        <v>111</v>
      </c>
      <c r="B47" s="437">
        <f>IFERROR(B17-SUM(B18:B22)-SUM(B24:B46),"-")</f>
        <v>145</v>
      </c>
      <c r="C47" s="437">
        <f>IFERROR(C17-SUM(C18:C22)-SUM(C24:C46),"-")</f>
        <v>239</v>
      </c>
      <c r="D47" s="437">
        <f>IFERROR(D17-SUM(D18:D22)-SUM(D24:D46),"-")</f>
        <v>455</v>
      </c>
      <c r="E47" s="437">
        <f>IFERROR(E17-SUM(E18:E22)-SUM(E24:E46),"-")</f>
        <v>55</v>
      </c>
      <c r="F47" s="438">
        <f t="shared" si="13"/>
        <v>-0.87912087912087911</v>
      </c>
      <c r="G47" s="438">
        <f t="shared" si="7"/>
        <v>0.90376569037656895</v>
      </c>
      <c r="H47" s="437">
        <f t="shared" si="14"/>
        <v>-400</v>
      </c>
      <c r="I47" s="437">
        <f t="shared" si="8"/>
        <v>216</v>
      </c>
      <c r="J47" s="438">
        <f t="shared" si="17"/>
        <v>6.240433698795823E-5</v>
      </c>
      <c r="K47" s="429"/>
      <c r="L47" s="437">
        <f>IFERROR(L17-SUM(L18:L22)-SUM(L24:L46),"-")</f>
        <v>320</v>
      </c>
      <c r="M47" s="437">
        <f>IFERROR(M17-SUM(M18:M22)-SUM(M24:M46),"-")</f>
        <v>509</v>
      </c>
      <c r="N47" s="437">
        <f>IFERROR(N17-SUM(N18:N22)-SUM(N24:N46),"-")</f>
        <v>1015</v>
      </c>
      <c r="O47" s="437">
        <f>IFERROR(O17-SUM(O18:O22)-SUM(O24:O46),"-")</f>
        <v>1159</v>
      </c>
      <c r="P47" s="438">
        <f t="shared" si="9"/>
        <v>0.1418719211822661</v>
      </c>
      <c r="Q47" s="438">
        <f t="shared" si="10"/>
        <v>0.99410609037328102</v>
      </c>
      <c r="R47" s="437">
        <f t="shared" si="11"/>
        <v>144</v>
      </c>
      <c r="S47" s="437">
        <f t="shared" si="12"/>
        <v>506</v>
      </c>
      <c r="T47" s="438">
        <f t="shared" si="16"/>
        <v>1.9208646841155429E-4</v>
      </c>
      <c r="U47" s="451"/>
    </row>
    <row r="48" spans="1:21" ht="21" x14ac:dyDescent="0.35">
      <c r="A48" s="427" t="s">
        <v>112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51"/>
    </row>
    <row r="49" spans="1:21" x14ac:dyDescent="0.25">
      <c r="A49" s="72"/>
      <c r="B49" s="11" t="s">
        <v>150</v>
      </c>
      <c r="C49" s="12"/>
      <c r="D49" s="12"/>
      <c r="E49" s="12"/>
      <c r="F49" s="12"/>
      <c r="G49" s="12"/>
      <c r="H49" s="12"/>
      <c r="I49" s="12"/>
      <c r="J49" s="13"/>
      <c r="K49" s="428"/>
      <c r="L49" s="11" t="str">
        <f>CONCATENATE("acumulado ",B49)</f>
        <v>acumulado julio</v>
      </c>
      <c r="M49" s="12"/>
      <c r="N49" s="12"/>
      <c r="O49" s="12"/>
      <c r="P49" s="12"/>
      <c r="Q49" s="12"/>
      <c r="R49" s="12"/>
      <c r="S49" s="12"/>
      <c r="T49" s="13"/>
      <c r="U49" s="451"/>
    </row>
    <row r="50" spans="1:21" x14ac:dyDescent="0.25">
      <c r="A50" s="15"/>
      <c r="B50" s="16">
        <f>B$6</f>
        <v>2022</v>
      </c>
      <c r="C50" s="16">
        <f t="shared" ref="C50:E50" si="20">C$6</f>
        <v>2023</v>
      </c>
      <c r="D50" s="16">
        <f t="shared" si="20"/>
        <v>2024</v>
      </c>
      <c r="E50" s="16">
        <f t="shared" si="20"/>
        <v>2025</v>
      </c>
      <c r="F50" s="16" t="str">
        <f>CONCATENATE("var ",RIGHT(E50,2),"/",RIGHT(D50,2))</f>
        <v>var 25/24</v>
      </c>
      <c r="G50" s="16" t="str">
        <f>$G$6</f>
        <v>var 24/23</v>
      </c>
      <c r="H50" s="16" t="str">
        <f>CONCATENATE("dif ",RIGHT(E50,2),"-",RIGHT(D50,2))</f>
        <v>dif 25-24</v>
      </c>
      <c r="I50" s="16" t="str">
        <f>CONCATENATE("dif ",RIGHT(D50,2),"-",RIGHT(C50,2))</f>
        <v>dif 24-23</v>
      </c>
      <c r="J50" s="16" t="str">
        <f>CONCATENATE("cuota ",RIGHT(E50,2))</f>
        <v>cuota 25</v>
      </c>
      <c r="K50" s="429"/>
      <c r="L50" s="16">
        <f>L$6</f>
        <v>2022</v>
      </c>
      <c r="M50" s="16">
        <f>M$6</f>
        <v>2023</v>
      </c>
      <c r="N50" s="16">
        <f t="shared" ref="N50:O50" si="21">N$6</f>
        <v>2024</v>
      </c>
      <c r="O50" s="16">
        <f t="shared" si="21"/>
        <v>2025</v>
      </c>
      <c r="P50" s="16" t="str">
        <f>CONCATENATE("var ",RIGHT(O50,2),"/",RIGHT(N50,2))</f>
        <v>var 25/24</v>
      </c>
      <c r="Q50" s="16" t="str">
        <f>$Q$6</f>
        <v>var 24/23</v>
      </c>
      <c r="R50" s="16" t="str">
        <f>CONCATENATE("dif ",RIGHT(O50,2),"-",RIGHT(N50,2))</f>
        <v>dif 25-24</v>
      </c>
      <c r="S50" s="16" t="str">
        <f>$S$6</f>
        <v>dif 24-23</v>
      </c>
      <c r="T50" s="16" t="str">
        <f>CONCATENATE("cuota ",RIGHT(O50,2))</f>
        <v>cuota 25</v>
      </c>
    </row>
    <row r="51" spans="1:21" x14ac:dyDescent="0.25">
      <c r="A51" s="452" t="s">
        <v>90</v>
      </c>
      <c r="B51" s="432">
        <v>721093</v>
      </c>
      <c r="C51" s="432">
        <v>765723</v>
      </c>
      <c r="D51" s="432">
        <v>845444</v>
      </c>
      <c r="E51" s="432">
        <v>881349</v>
      </c>
      <c r="F51" s="433">
        <f>IFERROR(E51/D51-1,"-")</f>
        <v>4.2468809288373821E-2</v>
      </c>
      <c r="G51" s="433">
        <f t="shared" ref="G51:G53" si="22">IFERROR(D51/C51-1,"-")</f>
        <v>0.10411206141124141</v>
      </c>
      <c r="H51" s="432">
        <f>IFERROR(E51-D51,"-")</f>
        <v>35905</v>
      </c>
      <c r="I51" s="432">
        <f t="shared" ref="I51:I53" si="23">IFERROR(D51-C51,"-")</f>
        <v>79721</v>
      </c>
      <c r="J51" s="433">
        <f>E51/$E$51</f>
        <v>1</v>
      </c>
      <c r="K51" s="434"/>
      <c r="L51" s="432">
        <v>4455943</v>
      </c>
      <c r="M51" s="432">
        <v>5172600</v>
      </c>
      <c r="N51" s="432">
        <v>5780117</v>
      </c>
      <c r="O51" s="432">
        <v>6033741</v>
      </c>
      <c r="P51" s="433">
        <f>IFERROR(O51/N51-1,"-")</f>
        <v>4.3878696573097065E-2</v>
      </c>
      <c r="Q51" s="433">
        <f t="shared" ref="Q51:Q53" si="24">IFERROR(N51/M51-1,"-")</f>
        <v>0.11744905850056075</v>
      </c>
      <c r="R51" s="432">
        <f>IFERROR(O51-N51,"-")</f>
        <v>253624</v>
      </c>
      <c r="S51" s="432">
        <f t="shared" ref="S51:S52" si="25">IFERROR(N51-M51,"-")</f>
        <v>607517</v>
      </c>
      <c r="T51" s="433">
        <f>O51/$O$51</f>
        <v>1</v>
      </c>
    </row>
    <row r="52" spans="1:21" x14ac:dyDescent="0.25">
      <c r="A52" s="436" t="s">
        <v>113</v>
      </c>
      <c r="B52" s="437">
        <v>272550</v>
      </c>
      <c r="C52" s="437">
        <v>285765</v>
      </c>
      <c r="D52" s="437">
        <v>302393</v>
      </c>
      <c r="E52" s="437">
        <v>329813</v>
      </c>
      <c r="F52" s="438">
        <f>IFERROR(E52/D52-1,"-")</f>
        <v>9.0676702172338697E-2</v>
      </c>
      <c r="G52" s="438">
        <f t="shared" si="22"/>
        <v>5.8187671688275433E-2</v>
      </c>
      <c r="H52" s="437">
        <f>IFERROR(E52-D52,"-")</f>
        <v>27420</v>
      </c>
      <c r="I52" s="437">
        <f t="shared" si="23"/>
        <v>16628</v>
      </c>
      <c r="J52" s="438">
        <f>E52/$E$51</f>
        <v>0.37421384718199036</v>
      </c>
      <c r="K52" s="429"/>
      <c r="L52" s="437">
        <v>1522527</v>
      </c>
      <c r="M52" s="437">
        <v>1723609</v>
      </c>
      <c r="N52" s="437">
        <v>1894886</v>
      </c>
      <c r="O52" s="437">
        <v>2028541</v>
      </c>
      <c r="P52" s="438">
        <f>IFERROR(O52/N52-1,"-")</f>
        <v>7.0534586249515696E-2</v>
      </c>
      <c r="Q52" s="438">
        <f t="shared" si="24"/>
        <v>9.9371145079887535E-2</v>
      </c>
      <c r="R52" s="437">
        <f>IFERROR(O52-N52,"-")</f>
        <v>133655</v>
      </c>
      <c r="S52" s="437">
        <f t="shared" si="25"/>
        <v>171277</v>
      </c>
      <c r="T52" s="438">
        <f>O52/$O$51</f>
        <v>0.33619954850564515</v>
      </c>
    </row>
    <row r="53" spans="1:21" x14ac:dyDescent="0.25">
      <c r="A53" s="436" t="s">
        <v>114</v>
      </c>
      <c r="B53" s="437">
        <v>448543</v>
      </c>
      <c r="C53" s="437">
        <v>479958</v>
      </c>
      <c r="D53" s="437">
        <v>543051</v>
      </c>
      <c r="E53" s="437">
        <v>551536</v>
      </c>
      <c r="F53" s="438">
        <f>IFERROR(E53/D53-1,"-")</f>
        <v>1.5624683501181291E-2</v>
      </c>
      <c r="G53" s="438">
        <f t="shared" si="22"/>
        <v>0.13145525233457933</v>
      </c>
      <c r="H53" s="437">
        <f>IFERROR(E53-D53,"-")</f>
        <v>8485</v>
      </c>
      <c r="I53" s="437">
        <f t="shared" si="23"/>
        <v>63093</v>
      </c>
      <c r="J53" s="438">
        <f>E53/$E$51</f>
        <v>0.62578615281800964</v>
      </c>
      <c r="K53" s="429"/>
      <c r="L53" s="437">
        <v>2933416</v>
      </c>
      <c r="M53" s="437">
        <v>3448991</v>
      </c>
      <c r="N53" s="437">
        <v>3885231</v>
      </c>
      <c r="O53" s="437">
        <v>4005200</v>
      </c>
      <c r="P53" s="438">
        <f>IFERROR(O53/N53-1,"-")</f>
        <v>3.0878215478050031E-2</v>
      </c>
      <c r="Q53" s="438">
        <f t="shared" si="24"/>
        <v>0.12648336861418308</v>
      </c>
      <c r="R53" s="437">
        <f>IFERROR(O53-N53,"-")</f>
        <v>119969</v>
      </c>
      <c r="S53" s="437">
        <f>IFERROR(N53-M53,"-")</f>
        <v>436240</v>
      </c>
      <c r="T53" s="438">
        <f>O53/$O$51</f>
        <v>0.66380045149435485</v>
      </c>
    </row>
    <row r="54" spans="1:21" ht="21" x14ac:dyDescent="0.35">
      <c r="A54" s="376" t="s">
        <v>115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</row>
    <row r="55" spans="1:21" x14ac:dyDescent="0.25">
      <c r="A55" s="72"/>
      <c r="B55" s="11" t="s">
        <v>150</v>
      </c>
      <c r="C55" s="12"/>
      <c r="D55" s="12"/>
      <c r="E55" s="12"/>
      <c r="F55" s="12"/>
      <c r="G55" s="12"/>
      <c r="H55" s="12"/>
      <c r="I55" s="12"/>
      <c r="J55" s="13"/>
      <c r="K55" s="453"/>
      <c r="L55" s="11" t="str">
        <f>CONCATENATE("acumulado ",B55)</f>
        <v>acumulado julio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2022</v>
      </c>
      <c r="C56" s="16">
        <f t="shared" ref="C56:E56" si="26">C$6</f>
        <v>2023</v>
      </c>
      <c r="D56" s="16">
        <f t="shared" si="26"/>
        <v>2024</v>
      </c>
      <c r="E56" s="16">
        <f t="shared" si="26"/>
        <v>2025</v>
      </c>
      <c r="F56" s="16" t="str">
        <f>CONCATENATE("var ",RIGHT(E56,2),"/",RIGHT(D56,2))</f>
        <v>var 25/24</v>
      </c>
      <c r="G56" s="16" t="str">
        <f>$G$6</f>
        <v>var 24/23</v>
      </c>
      <c r="H56" s="16" t="str">
        <f>CONCATENATE("dif ",RIGHT(E56,2),"-",RIGHT(D56,2))</f>
        <v>dif 25-24</v>
      </c>
      <c r="I56" s="16" t="str">
        <f>CONCATENATE("dif ",RIGHT(D56,2),"-",RIGHT(C56,2))</f>
        <v>dif 24-23</v>
      </c>
      <c r="J56" s="16" t="str">
        <f>CONCATENATE("cuota ",RIGHT(E56,2))</f>
        <v>cuota 25</v>
      </c>
      <c r="K56" s="454"/>
      <c r="L56" s="16">
        <f>L$6</f>
        <v>2022</v>
      </c>
      <c r="M56" s="16">
        <f>M$6</f>
        <v>2023</v>
      </c>
      <c r="N56" s="16">
        <f t="shared" ref="N56:O56" si="27">N$6</f>
        <v>2024</v>
      </c>
      <c r="O56" s="16">
        <f t="shared" si="27"/>
        <v>2025</v>
      </c>
      <c r="P56" s="16" t="str">
        <f>CONCATENATE("var ",RIGHT(O56,2),"/",RIGHT(N56,2))</f>
        <v>var 25/24</v>
      </c>
      <c r="Q56" s="16" t="str">
        <f>$Q$6</f>
        <v>var 24/23</v>
      </c>
      <c r="R56" s="16" t="str">
        <f>CONCATENATE("dif ",RIGHT(O56,2),"-",RIGHT(N56,2))</f>
        <v>dif 25-24</v>
      </c>
      <c r="S56" s="16" t="str">
        <f>$S$6</f>
        <v>dif 24-23</v>
      </c>
      <c r="T56" s="16" t="str">
        <f>CONCATENATE("cuota ",RIGHT(O56,2))</f>
        <v>cuota 25</v>
      </c>
    </row>
    <row r="57" spans="1:21" x14ac:dyDescent="0.25">
      <c r="A57" s="455" t="s">
        <v>90</v>
      </c>
      <c r="B57" s="456">
        <v>5723</v>
      </c>
      <c r="C57" s="456">
        <v>6040</v>
      </c>
      <c r="D57" s="456">
        <v>6537</v>
      </c>
      <c r="E57" s="456">
        <v>6718</v>
      </c>
      <c r="F57" s="457">
        <f>IFERROR(E57/D57-1,"-")</f>
        <v>2.7688542144714612E-2</v>
      </c>
      <c r="G57" s="457">
        <f t="shared" ref="G57:G59" si="28">IFERROR(D57/C57-1,"-")</f>
        <v>8.2284768211920545E-2</v>
      </c>
      <c r="H57" s="456">
        <f>IFERROR(E57-D57,"-")</f>
        <v>181</v>
      </c>
      <c r="I57" s="456">
        <f t="shared" ref="I57:I59" si="29">IFERROR(D57-C57,"-")</f>
        <v>497</v>
      </c>
      <c r="J57" s="457">
        <f>E57/$E$57</f>
        <v>1</v>
      </c>
      <c r="K57" s="458"/>
      <c r="L57" s="456">
        <v>37399</v>
      </c>
      <c r="M57" s="456">
        <v>41363</v>
      </c>
      <c r="N57" s="456">
        <v>45502</v>
      </c>
      <c r="O57" s="456">
        <v>47842</v>
      </c>
      <c r="P57" s="457">
        <f>IFERROR(O57/N57-1,"-")</f>
        <v>5.142631093138772E-2</v>
      </c>
      <c r="Q57" s="457">
        <f t="shared" ref="Q57:Q59" si="30">IFERROR(N57/M57-1,"-")</f>
        <v>0.10006527572951662</v>
      </c>
      <c r="R57" s="456">
        <f>IFERROR(O57-N57,"-")</f>
        <v>2340</v>
      </c>
      <c r="S57" s="456">
        <f t="shared" ref="S57:S59" si="31">IFERROR(N57-M57,"-")</f>
        <v>4139</v>
      </c>
      <c r="T57" s="457">
        <f>O57/$O$57</f>
        <v>1</v>
      </c>
    </row>
    <row r="58" spans="1:21" x14ac:dyDescent="0.25">
      <c r="A58" s="436" t="s">
        <v>91</v>
      </c>
      <c r="B58" s="437">
        <v>5371</v>
      </c>
      <c r="C58" s="437">
        <v>5701</v>
      </c>
      <c r="D58" s="437">
        <v>6189</v>
      </c>
      <c r="E58" s="437">
        <v>6393</v>
      </c>
      <c r="F58" s="438">
        <f t="shared" ref="F58:F59" si="32">IFERROR(E58/D58-1,"-")</f>
        <v>3.2961706253029632E-2</v>
      </c>
      <c r="G58" s="438">
        <f t="shared" si="28"/>
        <v>8.5599017716190051E-2</v>
      </c>
      <c r="H58" s="437">
        <f t="shared" ref="H58:H59" si="33">IFERROR(E58-D58,"-")</f>
        <v>204</v>
      </c>
      <c r="I58" s="437">
        <f t="shared" si="29"/>
        <v>488</v>
      </c>
      <c r="J58" s="438">
        <f>E58/$E$57</f>
        <v>0.95162250669842219</v>
      </c>
      <c r="K58" s="454"/>
      <c r="L58" s="437">
        <v>34596</v>
      </c>
      <c r="M58" s="437">
        <v>38388</v>
      </c>
      <c r="N58" s="437">
        <v>42619</v>
      </c>
      <c r="O58" s="437">
        <v>44980</v>
      </c>
      <c r="P58" s="438">
        <f>IFERROR(O58/N58-1,"-")</f>
        <v>5.5397827260142085E-2</v>
      </c>
      <c r="Q58" s="438">
        <f t="shared" si="30"/>
        <v>0.11021673439616553</v>
      </c>
      <c r="R58" s="437">
        <f>IFERROR(O58-N58,"-")</f>
        <v>2361</v>
      </c>
      <c r="S58" s="437">
        <f t="shared" si="31"/>
        <v>4231</v>
      </c>
      <c r="T58" s="438">
        <f>O58/$O$57</f>
        <v>0.94017808620040966</v>
      </c>
    </row>
    <row r="59" spans="1:21" x14ac:dyDescent="0.25">
      <c r="A59" s="436" t="s">
        <v>92</v>
      </c>
      <c r="B59" s="437">
        <v>352</v>
      </c>
      <c r="C59" s="437">
        <v>339</v>
      </c>
      <c r="D59" s="437">
        <v>348</v>
      </c>
      <c r="E59" s="437">
        <v>325</v>
      </c>
      <c r="F59" s="438">
        <f t="shared" si="32"/>
        <v>-6.6091954022988508E-2</v>
      </c>
      <c r="G59" s="438">
        <f t="shared" si="28"/>
        <v>2.6548672566371723E-2</v>
      </c>
      <c r="H59" s="437">
        <f t="shared" si="33"/>
        <v>-23</v>
      </c>
      <c r="I59" s="437">
        <f t="shared" si="29"/>
        <v>9</v>
      </c>
      <c r="J59" s="438">
        <f>E59/$E$57</f>
        <v>4.8377493301577854E-2</v>
      </c>
      <c r="K59" s="454"/>
      <c r="L59" s="437">
        <v>2803</v>
      </c>
      <c r="M59" s="437">
        <v>2975</v>
      </c>
      <c r="N59" s="437">
        <v>2883</v>
      </c>
      <c r="O59" s="437">
        <v>2862</v>
      </c>
      <c r="P59" s="438">
        <f>IFERROR(O59/N59-1,"-")</f>
        <v>-7.2840790842871872E-3</v>
      </c>
      <c r="Q59" s="438">
        <f t="shared" si="30"/>
        <v>-3.0924369747899139E-2</v>
      </c>
      <c r="R59" s="437">
        <f>IFERROR(O59-N59,"-")</f>
        <v>-21</v>
      </c>
      <c r="S59" s="437">
        <f t="shared" si="31"/>
        <v>-92</v>
      </c>
      <c r="T59" s="438">
        <f>O59/$O$57</f>
        <v>5.9821913799590315E-2</v>
      </c>
    </row>
    <row r="60" spans="1:21" ht="21" x14ac:dyDescent="0.35">
      <c r="A60" s="376" t="s">
        <v>116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</row>
    <row r="61" spans="1:21" x14ac:dyDescent="0.25">
      <c r="A61" s="72"/>
      <c r="B61" s="11" t="s">
        <v>150</v>
      </c>
      <c r="C61" s="12"/>
      <c r="D61" s="12"/>
      <c r="E61" s="12"/>
      <c r="F61" s="12"/>
      <c r="G61" s="12"/>
      <c r="H61" s="12"/>
      <c r="I61" s="12"/>
      <c r="J61" s="13"/>
      <c r="K61" s="453"/>
      <c r="L61" s="11" t="str">
        <f>CONCATENATE("acumulado ",B61)</f>
        <v>acumulado julio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94</v>
      </c>
      <c r="B62" s="16">
        <f>B$6</f>
        <v>2022</v>
      </c>
      <c r="C62" s="16">
        <f t="shared" ref="C62:E62" si="34">C$6</f>
        <v>2023</v>
      </c>
      <c r="D62" s="16">
        <f t="shared" si="34"/>
        <v>2024</v>
      </c>
      <c r="E62" s="16">
        <f t="shared" si="34"/>
        <v>2025</v>
      </c>
      <c r="F62" s="16" t="str">
        <f>CONCATENATE("var ",RIGHT(E62,2),"/",RIGHT(D62,2))</f>
        <v>var 25/24</v>
      </c>
      <c r="G62" s="16" t="str">
        <f>$G$6</f>
        <v>var 24/23</v>
      </c>
      <c r="H62" s="16" t="str">
        <f>CONCATENATE("dif ",RIGHT(E62,2),"-",RIGHT(D62,2))</f>
        <v>dif 25-24</v>
      </c>
      <c r="I62" s="16" t="str">
        <f>CONCATENATE("dif ",RIGHT(D62,2),"-",RIGHT(C62,2))</f>
        <v>dif 24-23</v>
      </c>
      <c r="J62" s="16" t="str">
        <f>CONCATENATE("cuota ",RIGHT(E62,2))</f>
        <v>cuota 25</v>
      </c>
      <c r="K62" s="454"/>
      <c r="L62" s="16">
        <f>L$6</f>
        <v>2022</v>
      </c>
      <c r="M62" s="16">
        <f>M$6</f>
        <v>2023</v>
      </c>
      <c r="N62" s="16">
        <f t="shared" ref="N62:O62" si="35">N$6</f>
        <v>2024</v>
      </c>
      <c r="O62" s="16">
        <f t="shared" si="35"/>
        <v>2025</v>
      </c>
      <c r="P62" s="16" t="str">
        <f>CONCATENATE("var ",RIGHT(O62,2),"/",RIGHT(N62,2))</f>
        <v>var 25/24</v>
      </c>
      <c r="Q62" s="16" t="str">
        <f>$Q$6</f>
        <v>var 24/23</v>
      </c>
      <c r="R62" s="16" t="str">
        <f>CONCATENATE("dif ",RIGHT(O62,2),"-",RIGHT(N62,2))</f>
        <v>dif 25-24</v>
      </c>
      <c r="S62" s="16" t="str">
        <f>$S$6</f>
        <v>dif 24-23</v>
      </c>
      <c r="T62" s="16" t="str">
        <f>CONCATENATE("cuota ",RIGHT(O62,2))</f>
        <v>cuota 25</v>
      </c>
    </row>
    <row r="63" spans="1:21" x14ac:dyDescent="0.25">
      <c r="A63" s="459" t="s">
        <v>95</v>
      </c>
      <c r="B63" s="460">
        <v>5723</v>
      </c>
      <c r="C63" s="460">
        <v>6040</v>
      </c>
      <c r="D63" s="460">
        <v>6537</v>
      </c>
      <c r="E63" s="460">
        <v>6718</v>
      </c>
      <c r="F63" s="461">
        <f>IFERROR(E63/D63-1,"-")</f>
        <v>2.7688542144714612E-2</v>
      </c>
      <c r="G63" s="461">
        <f t="shared" ref="G63:G97" si="36">IFERROR(D63/C63-1,"-")</f>
        <v>8.2284768211920545E-2</v>
      </c>
      <c r="H63" s="460">
        <f>IFERROR(E63-D63,"-")</f>
        <v>181</v>
      </c>
      <c r="I63" s="460">
        <f>IFERROR(D63-C63,"-")</f>
        <v>497</v>
      </c>
      <c r="J63" s="461">
        <f>IFERROR(E63/$E$63,"-")</f>
        <v>1</v>
      </c>
      <c r="K63" s="458"/>
      <c r="L63" s="460">
        <v>37399</v>
      </c>
      <c r="M63" s="460">
        <v>41363</v>
      </c>
      <c r="N63" s="460">
        <v>45502</v>
      </c>
      <c r="O63" s="460">
        <v>47842</v>
      </c>
      <c r="P63" s="461">
        <f t="shared" ref="P63:P97" si="37">IFERROR(O63/N63-1,"-")</f>
        <v>5.142631093138772E-2</v>
      </c>
      <c r="Q63" s="461">
        <f t="shared" ref="Q63:Q97" si="38">IFERROR(N63/M63-1,"-")</f>
        <v>0.10006527572951662</v>
      </c>
      <c r="R63" s="460">
        <f t="shared" ref="R63:R97" si="39">IFERROR(O63-N63,"-")</f>
        <v>2340</v>
      </c>
      <c r="S63" s="460">
        <f t="shared" ref="S63:S97" si="40">IFERROR(N63-M63,"-")</f>
        <v>4139</v>
      </c>
      <c r="T63" s="461">
        <f>O63/$O$63</f>
        <v>1</v>
      </c>
    </row>
    <row r="64" spans="1:21" x14ac:dyDescent="0.25">
      <c r="A64" s="462" t="s">
        <v>96</v>
      </c>
      <c r="B64" s="463">
        <v>3481</v>
      </c>
      <c r="C64" s="463">
        <v>3649</v>
      </c>
      <c r="D64" s="463">
        <v>3884</v>
      </c>
      <c r="E64" s="463">
        <v>3998</v>
      </c>
      <c r="F64" s="464">
        <f t="shared" ref="F64:F97" si="41">IFERROR(E64/D64-1,"-")</f>
        <v>2.9351184346035009E-2</v>
      </c>
      <c r="G64" s="464">
        <f t="shared" si="36"/>
        <v>6.4401205809810902E-2</v>
      </c>
      <c r="H64" s="463">
        <f t="shared" ref="H64:H97" si="42">IFERROR(E64-D64,"-")</f>
        <v>114</v>
      </c>
      <c r="I64" s="463">
        <f t="shared" ref="I64:I97" si="43">IFERROR(D64-C64,"-")</f>
        <v>235</v>
      </c>
      <c r="J64" s="464">
        <f t="shared" ref="J64:J70" si="44">IFERROR(E64/$E$63,"-")</f>
        <v>0.59511759452217927</v>
      </c>
      <c r="K64" s="465"/>
      <c r="L64" s="463">
        <v>20437</v>
      </c>
      <c r="M64" s="463">
        <v>22724</v>
      </c>
      <c r="N64" s="463">
        <v>24926</v>
      </c>
      <c r="O64" s="463">
        <v>25805</v>
      </c>
      <c r="P64" s="464">
        <f t="shared" si="37"/>
        <v>3.5264382572414377E-2</v>
      </c>
      <c r="Q64" s="464">
        <f t="shared" si="38"/>
        <v>9.6901953881358915E-2</v>
      </c>
      <c r="R64" s="463">
        <f t="shared" si="39"/>
        <v>879</v>
      </c>
      <c r="S64" s="463">
        <f t="shared" si="40"/>
        <v>2202</v>
      </c>
      <c r="T64" s="464">
        <f t="shared" ref="T64:T96" si="45">O64/$O$63</f>
        <v>0.53937962459763389</v>
      </c>
    </row>
    <row r="65" spans="1:20" x14ac:dyDescent="0.25">
      <c r="A65" s="436" t="s">
        <v>97</v>
      </c>
      <c r="B65" s="437">
        <v>2369</v>
      </c>
      <c r="C65" s="437">
        <v>2521</v>
      </c>
      <c r="D65" s="437">
        <v>2547</v>
      </c>
      <c r="E65" s="437">
        <v>2523</v>
      </c>
      <c r="F65" s="438">
        <f t="shared" si="41"/>
        <v>-9.4228504122496615E-3</v>
      </c>
      <c r="G65" s="438">
        <f t="shared" si="36"/>
        <v>1.0313367711225707E-2</v>
      </c>
      <c r="H65" s="437">
        <f t="shared" si="42"/>
        <v>-24</v>
      </c>
      <c r="I65" s="437">
        <f t="shared" si="43"/>
        <v>26</v>
      </c>
      <c r="J65" s="438">
        <f t="shared" si="44"/>
        <v>0.37555820184578742</v>
      </c>
      <c r="K65" s="454"/>
      <c r="L65" s="437">
        <v>13717</v>
      </c>
      <c r="M65" s="437">
        <v>15310</v>
      </c>
      <c r="N65" s="437">
        <v>16258</v>
      </c>
      <c r="O65" s="437">
        <v>16445</v>
      </c>
      <c r="P65" s="438">
        <f t="shared" si="37"/>
        <v>1.150202976995951E-2</v>
      </c>
      <c r="Q65" s="438">
        <f t="shared" si="38"/>
        <v>6.192031352057481E-2</v>
      </c>
      <c r="R65" s="437">
        <f t="shared" si="39"/>
        <v>187</v>
      </c>
      <c r="S65" s="437">
        <f t="shared" si="40"/>
        <v>948</v>
      </c>
      <c r="T65" s="438">
        <f t="shared" si="45"/>
        <v>0.34373562978136368</v>
      </c>
    </row>
    <row r="66" spans="1:20" x14ac:dyDescent="0.25">
      <c r="A66" s="436" t="s">
        <v>98</v>
      </c>
      <c r="B66" s="437">
        <v>1112</v>
      </c>
      <c r="C66" s="437">
        <v>1128</v>
      </c>
      <c r="D66" s="437">
        <v>1337</v>
      </c>
      <c r="E66" s="437">
        <v>1475</v>
      </c>
      <c r="F66" s="438">
        <f t="shared" si="41"/>
        <v>0.10321615557217645</v>
      </c>
      <c r="G66" s="438">
        <f t="shared" si="36"/>
        <v>0.18528368794326244</v>
      </c>
      <c r="H66" s="437">
        <f t="shared" si="42"/>
        <v>138</v>
      </c>
      <c r="I66" s="437">
        <f t="shared" si="43"/>
        <v>209</v>
      </c>
      <c r="J66" s="438">
        <f t="shared" si="44"/>
        <v>0.2195593926763918</v>
      </c>
      <c r="K66" s="454"/>
      <c r="L66" s="437">
        <v>6720</v>
      </c>
      <c r="M66" s="437">
        <v>7414</v>
      </c>
      <c r="N66" s="437">
        <v>8668</v>
      </c>
      <c r="O66" s="437">
        <v>9360</v>
      </c>
      <c r="P66" s="438">
        <f t="shared" si="37"/>
        <v>7.9833871712044369E-2</v>
      </c>
      <c r="Q66" s="438">
        <f t="shared" si="38"/>
        <v>0.16913946587537088</v>
      </c>
      <c r="R66" s="437">
        <f t="shared" si="39"/>
        <v>692</v>
      </c>
      <c r="S66" s="437">
        <f t="shared" si="40"/>
        <v>1254</v>
      </c>
      <c r="T66" s="438">
        <f t="shared" si="45"/>
        <v>0.19564399481627023</v>
      </c>
    </row>
    <row r="67" spans="1:20" x14ac:dyDescent="0.25">
      <c r="A67" s="462" t="s">
        <v>99</v>
      </c>
      <c r="B67" s="463">
        <v>2242</v>
      </c>
      <c r="C67" s="463">
        <v>2391</v>
      </c>
      <c r="D67" s="463">
        <v>2653</v>
      </c>
      <c r="E67" s="463">
        <v>2720</v>
      </c>
      <c r="F67" s="464">
        <f t="shared" si="41"/>
        <v>2.5254428948360275E-2</v>
      </c>
      <c r="G67" s="464">
        <f t="shared" si="36"/>
        <v>0.10957758260142203</v>
      </c>
      <c r="H67" s="463">
        <f t="shared" si="42"/>
        <v>67</v>
      </c>
      <c r="I67" s="463">
        <f t="shared" si="43"/>
        <v>262</v>
      </c>
      <c r="J67" s="464">
        <f t="shared" si="44"/>
        <v>0.40488240547782078</v>
      </c>
      <c r="K67" s="465"/>
      <c r="L67" s="463">
        <v>16962</v>
      </c>
      <c r="M67" s="463">
        <v>18639</v>
      </c>
      <c r="N67" s="463">
        <v>20576</v>
      </c>
      <c r="O67" s="463">
        <v>22037</v>
      </c>
      <c r="P67" s="464">
        <f t="shared" si="37"/>
        <v>7.1005054432348391E-2</v>
      </c>
      <c r="Q67" s="464">
        <f t="shared" si="38"/>
        <v>0.10392188422125659</v>
      </c>
      <c r="R67" s="463">
        <f t="shared" si="39"/>
        <v>1461</v>
      </c>
      <c r="S67" s="463">
        <f t="shared" si="40"/>
        <v>1937</v>
      </c>
      <c r="T67" s="464">
        <f t="shared" si="45"/>
        <v>0.46062037540236611</v>
      </c>
    </row>
    <row r="68" spans="1:20" x14ac:dyDescent="0.25">
      <c r="A68" s="436" t="s">
        <v>29</v>
      </c>
      <c r="B68" s="437">
        <v>1111</v>
      </c>
      <c r="C68" s="437">
        <v>1133</v>
      </c>
      <c r="D68" s="437">
        <v>1237</v>
      </c>
      <c r="E68" s="437">
        <v>1268</v>
      </c>
      <c r="F68" s="438">
        <f t="shared" si="41"/>
        <v>2.5060630557801167E-2</v>
      </c>
      <c r="G68" s="438">
        <f t="shared" si="36"/>
        <v>9.1791703442188899E-2</v>
      </c>
      <c r="H68" s="437">
        <f t="shared" si="42"/>
        <v>31</v>
      </c>
      <c r="I68" s="437">
        <f t="shared" si="43"/>
        <v>104</v>
      </c>
      <c r="J68" s="438">
        <f t="shared" si="44"/>
        <v>0.18874665078892527</v>
      </c>
      <c r="K68" s="454"/>
      <c r="L68" s="437">
        <v>7477</v>
      </c>
      <c r="M68" s="437">
        <v>8071</v>
      </c>
      <c r="N68" s="437">
        <v>8857</v>
      </c>
      <c r="O68" s="437">
        <v>9472</v>
      </c>
      <c r="P68" s="438">
        <f t="shared" si="37"/>
        <v>6.9436603816190656E-2</v>
      </c>
      <c r="Q68" s="438">
        <f t="shared" si="38"/>
        <v>9.7385701895675858E-2</v>
      </c>
      <c r="R68" s="437">
        <f t="shared" si="39"/>
        <v>615</v>
      </c>
      <c r="S68" s="437">
        <f t="shared" si="40"/>
        <v>786</v>
      </c>
      <c r="T68" s="438">
        <f t="shared" si="45"/>
        <v>0.19798503407048201</v>
      </c>
    </row>
    <row r="69" spans="1:20" x14ac:dyDescent="0.25">
      <c r="A69" s="436" t="s">
        <v>22</v>
      </c>
      <c r="B69" s="437">
        <v>220</v>
      </c>
      <c r="C69" s="437">
        <v>261</v>
      </c>
      <c r="D69" s="437">
        <v>255</v>
      </c>
      <c r="E69" s="437">
        <v>284</v>
      </c>
      <c r="F69" s="438">
        <f t="shared" si="41"/>
        <v>0.11372549019607847</v>
      </c>
      <c r="G69" s="438">
        <f t="shared" si="36"/>
        <v>-2.2988505747126409E-2</v>
      </c>
      <c r="H69" s="437">
        <f t="shared" si="42"/>
        <v>29</v>
      </c>
      <c r="I69" s="437">
        <f t="shared" si="43"/>
        <v>-6</v>
      </c>
      <c r="J69" s="438">
        <f t="shared" si="44"/>
        <v>4.2274486454301874E-2</v>
      </c>
      <c r="K69" s="454"/>
      <c r="L69" s="437">
        <v>2421</v>
      </c>
      <c r="M69" s="437">
        <v>2780</v>
      </c>
      <c r="N69" s="437">
        <v>2899</v>
      </c>
      <c r="O69" s="437">
        <v>3274</v>
      </c>
      <c r="P69" s="438">
        <f t="shared" si="37"/>
        <v>0.12935494998275265</v>
      </c>
      <c r="Q69" s="438">
        <f t="shared" si="38"/>
        <v>4.2805755395683542E-2</v>
      </c>
      <c r="R69" s="437">
        <f t="shared" si="39"/>
        <v>375</v>
      </c>
      <c r="S69" s="437">
        <f t="shared" si="40"/>
        <v>119</v>
      </c>
      <c r="T69" s="438">
        <f t="shared" si="45"/>
        <v>6.8433593913297938E-2</v>
      </c>
    </row>
    <row r="70" spans="1:20" x14ac:dyDescent="0.25">
      <c r="A70" s="436" t="s">
        <v>100</v>
      </c>
      <c r="B70" s="437">
        <v>140</v>
      </c>
      <c r="C70" s="437">
        <v>145</v>
      </c>
      <c r="D70" s="437">
        <v>148</v>
      </c>
      <c r="E70" s="437">
        <v>143</v>
      </c>
      <c r="F70" s="438">
        <f t="shared" si="41"/>
        <v>-3.3783783783783772E-2</v>
      </c>
      <c r="G70" s="438">
        <f t="shared" si="36"/>
        <v>2.0689655172413834E-2</v>
      </c>
      <c r="H70" s="437">
        <f t="shared" si="42"/>
        <v>-5</v>
      </c>
      <c r="I70" s="437">
        <f t="shared" si="43"/>
        <v>3</v>
      </c>
      <c r="J70" s="438">
        <f t="shared" si="44"/>
        <v>2.1286097052694256E-2</v>
      </c>
      <c r="K70" s="454"/>
      <c r="L70" s="437">
        <v>922</v>
      </c>
      <c r="M70" s="437">
        <v>912</v>
      </c>
      <c r="N70" s="437">
        <v>950</v>
      </c>
      <c r="O70" s="437">
        <v>1024</v>
      </c>
      <c r="P70" s="438">
        <f t="shared" si="37"/>
        <v>7.7894736842105239E-2</v>
      </c>
      <c r="Q70" s="438">
        <f t="shared" si="38"/>
        <v>4.1666666666666741E-2</v>
      </c>
      <c r="R70" s="437">
        <f t="shared" si="39"/>
        <v>74</v>
      </c>
      <c r="S70" s="437">
        <f t="shared" si="40"/>
        <v>38</v>
      </c>
      <c r="T70" s="438">
        <f t="shared" si="45"/>
        <v>2.1403787467079136E-2</v>
      </c>
    </row>
    <row r="71" spans="1:20" x14ac:dyDescent="0.25">
      <c r="A71" s="436" t="s">
        <v>101</v>
      </c>
      <c r="B71" s="437">
        <v>93</v>
      </c>
      <c r="C71" s="437">
        <v>100</v>
      </c>
      <c r="D71" s="437">
        <v>112</v>
      </c>
      <c r="E71" s="437">
        <v>112</v>
      </c>
      <c r="F71" s="438">
        <f t="shared" si="41"/>
        <v>0</v>
      </c>
      <c r="G71" s="438">
        <f t="shared" si="36"/>
        <v>0.12000000000000011</v>
      </c>
      <c r="H71" s="437">
        <f>IFERROR(E71-D71,"-")</f>
        <v>0</v>
      </c>
      <c r="I71" s="437">
        <f t="shared" si="43"/>
        <v>12</v>
      </c>
      <c r="J71" s="438">
        <f>IFERROR(E71/$E$63,"-")</f>
        <v>1.6671628460851445E-2</v>
      </c>
      <c r="K71" s="454"/>
      <c r="L71" s="437">
        <v>721</v>
      </c>
      <c r="M71" s="437">
        <v>726</v>
      </c>
      <c r="N71" s="437">
        <v>733</v>
      </c>
      <c r="O71" s="437">
        <v>704</v>
      </c>
      <c r="P71" s="438">
        <f t="shared" si="37"/>
        <v>-3.9563437926330103E-2</v>
      </c>
      <c r="Q71" s="438">
        <f t="shared" si="38"/>
        <v>9.6418732782368455E-3</v>
      </c>
      <c r="R71" s="437">
        <f t="shared" si="39"/>
        <v>-29</v>
      </c>
      <c r="S71" s="437">
        <f t="shared" si="40"/>
        <v>7</v>
      </c>
      <c r="T71" s="438">
        <f t="shared" si="45"/>
        <v>1.4715103883616906E-2</v>
      </c>
    </row>
    <row r="72" spans="1:20" x14ac:dyDescent="0.25">
      <c r="A72" s="436" t="s">
        <v>28</v>
      </c>
      <c r="B72" s="437">
        <v>13</v>
      </c>
      <c r="C72" s="437">
        <v>14</v>
      </c>
      <c r="D72" s="437">
        <v>14</v>
      </c>
      <c r="E72" s="437">
        <v>13</v>
      </c>
      <c r="F72" s="438">
        <f t="shared" si="41"/>
        <v>-7.1428571428571397E-2</v>
      </c>
      <c r="G72" s="438">
        <f t="shared" si="36"/>
        <v>0</v>
      </c>
      <c r="H72" s="437">
        <f t="shared" si="42"/>
        <v>-1</v>
      </c>
      <c r="I72" s="437">
        <f t="shared" si="43"/>
        <v>0</v>
      </c>
      <c r="J72" s="438">
        <f t="shared" ref="J72:J96" si="46">IFERROR(E72/$E$63,"-")</f>
        <v>1.9350997320631139E-3</v>
      </c>
      <c r="K72" s="454"/>
      <c r="L72" s="437">
        <v>101</v>
      </c>
      <c r="M72" s="437">
        <v>110</v>
      </c>
      <c r="N72" s="437">
        <v>122</v>
      </c>
      <c r="O72" s="437">
        <v>115</v>
      </c>
      <c r="P72" s="438">
        <f t="shared" si="37"/>
        <v>-5.7377049180327822E-2</v>
      </c>
      <c r="Q72" s="438">
        <f t="shared" si="38"/>
        <v>0.10909090909090913</v>
      </c>
      <c r="R72" s="437">
        <f t="shared" si="39"/>
        <v>-7</v>
      </c>
      <c r="S72" s="437">
        <f t="shared" si="40"/>
        <v>12</v>
      </c>
      <c r="T72" s="438">
        <f t="shared" si="45"/>
        <v>2.4037456628067388E-3</v>
      </c>
    </row>
    <row r="73" spans="1:20" x14ac:dyDescent="0.25">
      <c r="A73" s="436" t="s">
        <v>102</v>
      </c>
      <c r="B73" s="437" t="e">
        <f t="shared" ref="B73:E73" si="47">B74+B75+B76+B77</f>
        <v>#REF!</v>
      </c>
      <c r="C73" s="437" t="e">
        <f t="shared" si="47"/>
        <v>#REF!</v>
      </c>
      <c r="D73" s="437" t="e">
        <f t="shared" si="47"/>
        <v>#REF!</v>
      </c>
      <c r="E73" s="437" t="e">
        <f t="shared" si="47"/>
        <v>#REF!</v>
      </c>
      <c r="F73" s="438" t="str">
        <f>IFERROR(E73/D73-1,"-")</f>
        <v>-</v>
      </c>
      <c r="G73" s="438" t="str">
        <f t="shared" si="36"/>
        <v>-</v>
      </c>
      <c r="H73" s="437" t="str">
        <f t="shared" si="42"/>
        <v>-</v>
      </c>
      <c r="I73" s="437" t="str">
        <f t="shared" si="43"/>
        <v>-</v>
      </c>
      <c r="J73" s="438" t="str">
        <f t="shared" ref="J73" si="48">IFERROR(E73/$E$7,"-")</f>
        <v>-</v>
      </c>
      <c r="K73" s="454"/>
      <c r="L73" s="437">
        <f t="shared" ref="L73:O73" si="49">L74+L75+L76+L77</f>
        <v>782</v>
      </c>
      <c r="M73" s="437">
        <f t="shared" si="49"/>
        <v>1032</v>
      </c>
      <c r="N73" s="437">
        <f t="shared" si="49"/>
        <v>1019</v>
      </c>
      <c r="O73" s="437">
        <f t="shared" si="49"/>
        <v>923</v>
      </c>
      <c r="P73" s="438">
        <f t="shared" si="37"/>
        <v>-9.4210009813542661E-2</v>
      </c>
      <c r="Q73" s="438">
        <f t="shared" si="38"/>
        <v>-1.2596899224806224E-2</v>
      </c>
      <c r="R73" s="437">
        <f t="shared" si="39"/>
        <v>-96</v>
      </c>
      <c r="S73" s="437">
        <f t="shared" si="40"/>
        <v>-13</v>
      </c>
      <c r="T73" s="438">
        <f t="shared" ref="T73" si="50">O73/$O$13</f>
        <v>1.5297308916640604E-4</v>
      </c>
    </row>
    <row r="74" spans="1:20" x14ac:dyDescent="0.25">
      <c r="A74" s="436" t="s">
        <v>27</v>
      </c>
      <c r="B74" s="437" t="e">
        <v>#REF!</v>
      </c>
      <c r="C74" s="437" t="e">
        <v>#REF!</v>
      </c>
      <c r="D74" s="437" t="e">
        <v>#REF!</v>
      </c>
      <c r="E74" s="437" t="e">
        <v>#REF!</v>
      </c>
      <c r="F74" s="438" t="str">
        <f t="shared" si="41"/>
        <v>-</v>
      </c>
      <c r="G74" s="438" t="str">
        <f t="shared" si="36"/>
        <v>-</v>
      </c>
      <c r="H74" s="437" t="str">
        <f t="shared" si="42"/>
        <v>-</v>
      </c>
      <c r="I74" s="437" t="str">
        <f t="shared" si="43"/>
        <v>-</v>
      </c>
      <c r="J74" s="438" t="str">
        <f t="shared" si="46"/>
        <v>-</v>
      </c>
      <c r="K74" s="454"/>
      <c r="L74" s="437">
        <v>191</v>
      </c>
      <c r="M74" s="437">
        <v>248</v>
      </c>
      <c r="N74" s="437">
        <v>261</v>
      </c>
      <c r="O74" s="437">
        <v>228</v>
      </c>
      <c r="P74" s="438">
        <f t="shared" si="37"/>
        <v>-0.12643678160919536</v>
      </c>
      <c r="Q74" s="438">
        <f t="shared" si="38"/>
        <v>5.2419354838709742E-2</v>
      </c>
      <c r="R74" s="437">
        <f t="shared" si="39"/>
        <v>-33</v>
      </c>
      <c r="S74" s="437">
        <f t="shared" si="40"/>
        <v>13</v>
      </c>
      <c r="T74" s="438">
        <f t="shared" si="45"/>
        <v>4.7656870532168391E-3</v>
      </c>
    </row>
    <row r="75" spans="1:20" x14ac:dyDescent="0.25">
      <c r="A75" s="436" t="s">
        <v>37</v>
      </c>
      <c r="B75" s="437">
        <v>0</v>
      </c>
      <c r="C75" s="437">
        <v>4</v>
      </c>
      <c r="D75" s="437">
        <v>1</v>
      </c>
      <c r="E75" s="437">
        <v>2</v>
      </c>
      <c r="F75" s="438">
        <f t="shared" si="41"/>
        <v>1</v>
      </c>
      <c r="G75" s="438">
        <f t="shared" si="36"/>
        <v>-0.75</v>
      </c>
      <c r="H75" s="437">
        <f t="shared" si="42"/>
        <v>1</v>
      </c>
      <c r="I75" s="437">
        <f t="shared" si="43"/>
        <v>-3</v>
      </c>
      <c r="J75" s="438">
        <f t="shared" si="46"/>
        <v>2.9770765108663293E-4</v>
      </c>
      <c r="K75" s="454"/>
      <c r="L75" s="437">
        <v>154</v>
      </c>
      <c r="M75" s="437">
        <v>223</v>
      </c>
      <c r="N75" s="437">
        <v>223</v>
      </c>
      <c r="O75" s="437">
        <v>179</v>
      </c>
      <c r="P75" s="438">
        <f t="shared" si="37"/>
        <v>-0.19730941704035876</v>
      </c>
      <c r="Q75" s="438">
        <f t="shared" si="38"/>
        <v>0</v>
      </c>
      <c r="R75" s="437">
        <f t="shared" si="39"/>
        <v>-44</v>
      </c>
      <c r="S75" s="437">
        <f t="shared" si="40"/>
        <v>0</v>
      </c>
      <c r="T75" s="438">
        <f t="shared" si="45"/>
        <v>3.7414823794991846E-3</v>
      </c>
    </row>
    <row r="76" spans="1:20" x14ac:dyDescent="0.25">
      <c r="A76" s="436" t="s">
        <v>25</v>
      </c>
      <c r="B76" s="437">
        <v>17</v>
      </c>
      <c r="C76" s="437">
        <v>8</v>
      </c>
      <c r="D76" s="437">
        <v>10</v>
      </c>
      <c r="E76" s="437">
        <v>10</v>
      </c>
      <c r="F76" s="438">
        <f t="shared" si="41"/>
        <v>0</v>
      </c>
      <c r="G76" s="438">
        <f t="shared" si="36"/>
        <v>0.25</v>
      </c>
      <c r="H76" s="437">
        <f t="shared" si="42"/>
        <v>0</v>
      </c>
      <c r="I76" s="437">
        <f t="shared" si="43"/>
        <v>2</v>
      </c>
      <c r="J76" s="438">
        <f t="shared" si="46"/>
        <v>1.4885382554331646E-3</v>
      </c>
      <c r="K76" s="454"/>
      <c r="L76" s="437">
        <v>303</v>
      </c>
      <c r="M76" s="437">
        <v>355</v>
      </c>
      <c r="N76" s="437">
        <v>301</v>
      </c>
      <c r="O76" s="437">
        <v>301</v>
      </c>
      <c r="P76" s="438">
        <f t="shared" si="37"/>
        <v>0</v>
      </c>
      <c r="Q76" s="438">
        <f t="shared" si="38"/>
        <v>-0.15211267605633805</v>
      </c>
      <c r="R76" s="437">
        <f t="shared" si="39"/>
        <v>0</v>
      </c>
      <c r="S76" s="437">
        <f t="shared" si="40"/>
        <v>-54</v>
      </c>
      <c r="T76" s="438">
        <f t="shared" si="45"/>
        <v>6.2915429956941597E-3</v>
      </c>
    </row>
    <row r="77" spans="1:20" x14ac:dyDescent="0.25">
      <c r="A77" s="436" t="s">
        <v>36</v>
      </c>
      <c r="B77" s="437">
        <v>1</v>
      </c>
      <c r="C77" s="437">
        <v>18</v>
      </c>
      <c r="D77" s="437">
        <v>13</v>
      </c>
      <c r="E77" s="437">
        <v>9</v>
      </c>
      <c r="F77" s="438">
        <f t="shared" si="41"/>
        <v>-0.30769230769230771</v>
      </c>
      <c r="G77" s="438">
        <f t="shared" si="36"/>
        <v>-0.27777777777777779</v>
      </c>
      <c r="H77" s="437">
        <f t="shared" si="42"/>
        <v>-4</v>
      </c>
      <c r="I77" s="437">
        <f t="shared" si="43"/>
        <v>-5</v>
      </c>
      <c r="J77" s="438">
        <f t="shared" si="46"/>
        <v>1.3396844298898482E-3</v>
      </c>
      <c r="K77" s="454"/>
      <c r="L77" s="437">
        <v>134</v>
      </c>
      <c r="M77" s="437">
        <v>206</v>
      </c>
      <c r="N77" s="437">
        <v>234</v>
      </c>
      <c r="O77" s="437">
        <v>215</v>
      </c>
      <c r="P77" s="438">
        <f t="shared" si="37"/>
        <v>-8.1196581196581241E-2</v>
      </c>
      <c r="Q77" s="438">
        <f t="shared" si="38"/>
        <v>0.13592233009708732</v>
      </c>
      <c r="R77" s="437">
        <f t="shared" si="39"/>
        <v>-19</v>
      </c>
      <c r="S77" s="437">
        <f t="shared" si="40"/>
        <v>28</v>
      </c>
      <c r="T77" s="438">
        <f t="shared" si="45"/>
        <v>4.4939592826386855E-3</v>
      </c>
    </row>
    <row r="78" spans="1:20" x14ac:dyDescent="0.25">
      <c r="A78" s="436" t="s">
        <v>30</v>
      </c>
      <c r="B78" s="437">
        <v>97</v>
      </c>
      <c r="C78" s="437">
        <v>105</v>
      </c>
      <c r="D78" s="437">
        <v>145</v>
      </c>
      <c r="E78" s="437">
        <v>160</v>
      </c>
      <c r="F78" s="438">
        <f t="shared" si="41"/>
        <v>0.10344827586206895</v>
      </c>
      <c r="G78" s="438">
        <f t="shared" si="36"/>
        <v>0.38095238095238093</v>
      </c>
      <c r="H78" s="437">
        <f t="shared" si="42"/>
        <v>15</v>
      </c>
      <c r="I78" s="437">
        <f t="shared" si="43"/>
        <v>40</v>
      </c>
      <c r="J78" s="438">
        <f t="shared" si="46"/>
        <v>2.3816612086930634E-2</v>
      </c>
      <c r="K78" s="454"/>
      <c r="L78" s="437">
        <v>770</v>
      </c>
      <c r="M78" s="437">
        <v>845</v>
      </c>
      <c r="N78" s="437">
        <v>899</v>
      </c>
      <c r="O78" s="437">
        <v>950</v>
      </c>
      <c r="P78" s="438">
        <f t="shared" si="37"/>
        <v>5.6729699666295819E-2</v>
      </c>
      <c r="Q78" s="438">
        <f t="shared" si="38"/>
        <v>6.3905325443786909E-2</v>
      </c>
      <c r="R78" s="437">
        <f t="shared" si="39"/>
        <v>51</v>
      </c>
      <c r="S78" s="437">
        <f t="shared" si="40"/>
        <v>54</v>
      </c>
      <c r="T78" s="438">
        <f t="shared" si="45"/>
        <v>1.9857029388403495E-2</v>
      </c>
    </row>
    <row r="79" spans="1:20" x14ac:dyDescent="0.25">
      <c r="A79" s="436" t="s">
        <v>35</v>
      </c>
      <c r="B79" s="437">
        <v>140</v>
      </c>
      <c r="C79" s="437">
        <v>137</v>
      </c>
      <c r="D79" s="437">
        <v>182</v>
      </c>
      <c r="E79" s="437">
        <v>175</v>
      </c>
      <c r="F79" s="438">
        <f t="shared" si="41"/>
        <v>-3.8461538461538436E-2</v>
      </c>
      <c r="G79" s="438">
        <f t="shared" si="36"/>
        <v>0.32846715328467146</v>
      </c>
      <c r="H79" s="437">
        <f t="shared" si="42"/>
        <v>-7</v>
      </c>
      <c r="I79" s="437">
        <f t="shared" si="43"/>
        <v>45</v>
      </c>
      <c r="J79" s="438">
        <f t="shared" si="46"/>
        <v>2.6049419470080382E-2</v>
      </c>
      <c r="K79" s="454"/>
      <c r="L79" s="437">
        <v>1034</v>
      </c>
      <c r="M79" s="437">
        <v>1035</v>
      </c>
      <c r="N79" s="437">
        <v>1318</v>
      </c>
      <c r="O79" s="437">
        <v>1430</v>
      </c>
      <c r="P79" s="438">
        <f t="shared" si="37"/>
        <v>8.4977238239757114E-2</v>
      </c>
      <c r="Q79" s="438">
        <f t="shared" si="38"/>
        <v>0.27342995169082118</v>
      </c>
      <c r="R79" s="437">
        <f t="shared" si="39"/>
        <v>112</v>
      </c>
      <c r="S79" s="437">
        <f t="shared" si="40"/>
        <v>283</v>
      </c>
      <c r="T79" s="438">
        <f t="shared" si="45"/>
        <v>2.9890054763596841E-2</v>
      </c>
    </row>
    <row r="80" spans="1:20" x14ac:dyDescent="0.25">
      <c r="A80" s="436" t="s">
        <v>43</v>
      </c>
      <c r="B80" s="437">
        <v>60</v>
      </c>
      <c r="C80" s="437">
        <v>74</v>
      </c>
      <c r="D80" s="437">
        <v>97</v>
      </c>
      <c r="E80" s="437">
        <v>99</v>
      </c>
      <c r="F80" s="438">
        <f t="shared" si="41"/>
        <v>2.0618556701030855E-2</v>
      </c>
      <c r="G80" s="438">
        <f t="shared" si="36"/>
        <v>0.31081081081081074</v>
      </c>
      <c r="H80" s="437">
        <f t="shared" si="42"/>
        <v>2</v>
      </c>
      <c r="I80" s="437">
        <f t="shared" si="43"/>
        <v>23</v>
      </c>
      <c r="J80" s="438">
        <f t="shared" si="46"/>
        <v>1.4736528728788331E-2</v>
      </c>
      <c r="K80" s="454"/>
      <c r="L80" s="437">
        <v>370</v>
      </c>
      <c r="M80" s="437">
        <v>398</v>
      </c>
      <c r="N80" s="437">
        <v>621</v>
      </c>
      <c r="O80" s="437">
        <v>705</v>
      </c>
      <c r="P80" s="438">
        <f t="shared" si="37"/>
        <v>0.13526570048309172</v>
      </c>
      <c r="Q80" s="438">
        <f t="shared" si="38"/>
        <v>0.56030150753768848</v>
      </c>
      <c r="R80" s="437">
        <f t="shared" si="39"/>
        <v>84</v>
      </c>
      <c r="S80" s="437">
        <f t="shared" si="40"/>
        <v>223</v>
      </c>
      <c r="T80" s="438">
        <f t="shared" si="45"/>
        <v>1.4736006019815225E-2</v>
      </c>
    </row>
    <row r="81" spans="1:20" x14ac:dyDescent="0.25">
      <c r="A81" s="436" t="s">
        <v>33</v>
      </c>
      <c r="B81" s="437">
        <v>81</v>
      </c>
      <c r="C81" s="437">
        <v>84</v>
      </c>
      <c r="D81" s="437">
        <v>114</v>
      </c>
      <c r="E81" s="437">
        <v>126</v>
      </c>
      <c r="F81" s="438">
        <f t="shared" si="41"/>
        <v>0.10526315789473695</v>
      </c>
      <c r="G81" s="438">
        <f t="shared" si="36"/>
        <v>0.35714285714285721</v>
      </c>
      <c r="H81" s="437">
        <f t="shared" si="42"/>
        <v>12</v>
      </c>
      <c r="I81" s="437">
        <f t="shared" si="43"/>
        <v>30</v>
      </c>
      <c r="J81" s="438">
        <f t="shared" si="46"/>
        <v>1.8755582018457874E-2</v>
      </c>
      <c r="K81" s="454"/>
      <c r="L81" s="437">
        <v>538</v>
      </c>
      <c r="M81" s="437">
        <v>587</v>
      </c>
      <c r="N81" s="437">
        <v>808</v>
      </c>
      <c r="O81" s="437">
        <v>942</v>
      </c>
      <c r="P81" s="438">
        <f t="shared" si="37"/>
        <v>0.16584158415841577</v>
      </c>
      <c r="Q81" s="438">
        <f t="shared" si="38"/>
        <v>0.37649063032367969</v>
      </c>
      <c r="R81" s="437">
        <f t="shared" si="39"/>
        <v>134</v>
      </c>
      <c r="S81" s="437">
        <f t="shared" si="40"/>
        <v>221</v>
      </c>
      <c r="T81" s="438">
        <f t="shared" si="45"/>
        <v>1.9689812298816937E-2</v>
      </c>
    </row>
    <row r="82" spans="1:20" x14ac:dyDescent="0.25">
      <c r="A82" s="436" t="s">
        <v>44</v>
      </c>
      <c r="B82" s="437">
        <v>50</v>
      </c>
      <c r="C82" s="437">
        <v>53</v>
      </c>
      <c r="D82" s="437">
        <v>48</v>
      </c>
      <c r="E82" s="437">
        <v>53</v>
      </c>
      <c r="F82" s="438">
        <f t="shared" si="41"/>
        <v>0.10416666666666674</v>
      </c>
      <c r="G82" s="438">
        <f t="shared" si="36"/>
        <v>-9.4339622641509413E-2</v>
      </c>
      <c r="H82" s="437">
        <f t="shared" si="42"/>
        <v>5</v>
      </c>
      <c r="I82" s="437">
        <f t="shared" si="43"/>
        <v>-5</v>
      </c>
      <c r="J82" s="438">
        <f t="shared" si="46"/>
        <v>7.8892527537957717E-3</v>
      </c>
      <c r="K82" s="454"/>
      <c r="L82" s="437">
        <v>416</v>
      </c>
      <c r="M82" s="437">
        <v>501</v>
      </c>
      <c r="N82" s="437">
        <v>465</v>
      </c>
      <c r="O82" s="437">
        <v>490</v>
      </c>
      <c r="P82" s="438">
        <f t="shared" si="37"/>
        <v>5.3763440860215006E-2</v>
      </c>
      <c r="Q82" s="438">
        <f t="shared" si="38"/>
        <v>-7.1856287425149712E-2</v>
      </c>
      <c r="R82" s="437">
        <f t="shared" si="39"/>
        <v>25</v>
      </c>
      <c r="S82" s="437">
        <f t="shared" si="40"/>
        <v>-36</v>
      </c>
      <c r="T82" s="438">
        <f t="shared" si="45"/>
        <v>1.024204673717654E-2</v>
      </c>
    </row>
    <row r="83" spans="1:20" x14ac:dyDescent="0.25">
      <c r="A83" s="436" t="s">
        <v>23</v>
      </c>
      <c r="B83" s="437">
        <v>30</v>
      </c>
      <c r="C83" s="437">
        <v>36</v>
      </c>
      <c r="D83" s="437">
        <v>34</v>
      </c>
      <c r="E83" s="437">
        <v>34</v>
      </c>
      <c r="F83" s="438">
        <f t="shared" si="41"/>
        <v>0</v>
      </c>
      <c r="G83" s="438">
        <f t="shared" si="36"/>
        <v>-5.555555555555558E-2</v>
      </c>
      <c r="H83" s="437">
        <f t="shared" si="42"/>
        <v>0</v>
      </c>
      <c r="I83" s="437">
        <f t="shared" si="43"/>
        <v>-2</v>
      </c>
      <c r="J83" s="438">
        <f t="shared" si="46"/>
        <v>5.0610300684727598E-3</v>
      </c>
      <c r="K83" s="454"/>
      <c r="L83" s="437">
        <v>233</v>
      </c>
      <c r="M83" s="437">
        <v>270</v>
      </c>
      <c r="N83" s="437">
        <v>343</v>
      </c>
      <c r="O83" s="437">
        <v>326</v>
      </c>
      <c r="P83" s="438">
        <f t="shared" si="37"/>
        <v>-4.9562682215743448E-2</v>
      </c>
      <c r="Q83" s="438">
        <f t="shared" si="38"/>
        <v>0.27037037037037037</v>
      </c>
      <c r="R83" s="437">
        <f t="shared" si="39"/>
        <v>-17</v>
      </c>
      <c r="S83" s="437">
        <f t="shared" si="40"/>
        <v>73</v>
      </c>
      <c r="T83" s="438">
        <f t="shared" si="45"/>
        <v>6.8140964006521464E-3</v>
      </c>
    </row>
    <row r="84" spans="1:20" x14ac:dyDescent="0.25">
      <c r="A84" s="436" t="s">
        <v>40</v>
      </c>
      <c r="B84" s="437">
        <v>64</v>
      </c>
      <c r="C84" s="437">
        <v>67</v>
      </c>
      <c r="D84" s="437">
        <v>48</v>
      </c>
      <c r="E84" s="437">
        <v>56</v>
      </c>
      <c r="F84" s="438">
        <f t="shared" si="41"/>
        <v>0.16666666666666674</v>
      </c>
      <c r="G84" s="438">
        <f t="shared" si="36"/>
        <v>-0.28358208955223885</v>
      </c>
      <c r="H84" s="437">
        <f t="shared" si="42"/>
        <v>8</v>
      </c>
      <c r="I84" s="437">
        <f t="shared" si="43"/>
        <v>-19</v>
      </c>
      <c r="J84" s="438">
        <f t="shared" si="46"/>
        <v>8.3358142304257223E-3</v>
      </c>
      <c r="K84" s="454"/>
      <c r="L84" s="437">
        <v>352</v>
      </c>
      <c r="M84" s="437">
        <v>376</v>
      </c>
      <c r="N84" s="437">
        <v>258</v>
      </c>
      <c r="O84" s="437">
        <v>274</v>
      </c>
      <c r="P84" s="438">
        <f t="shared" si="37"/>
        <v>6.2015503875969102E-2</v>
      </c>
      <c r="Q84" s="438">
        <f t="shared" si="38"/>
        <v>-0.31382978723404253</v>
      </c>
      <c r="R84" s="437">
        <f t="shared" si="39"/>
        <v>16</v>
      </c>
      <c r="S84" s="437">
        <f t="shared" si="40"/>
        <v>-118</v>
      </c>
      <c r="T84" s="438">
        <f t="shared" si="45"/>
        <v>5.7271853183395345E-3</v>
      </c>
    </row>
    <row r="85" spans="1:20" x14ac:dyDescent="0.25">
      <c r="A85" s="436" t="s">
        <v>103</v>
      </c>
      <c r="B85" s="437">
        <v>0</v>
      </c>
      <c r="C85" s="437">
        <v>0</v>
      </c>
      <c r="D85" s="437">
        <v>0</v>
      </c>
      <c r="E85" s="437">
        <v>0</v>
      </c>
      <c r="F85" s="438" t="str">
        <f t="shared" si="41"/>
        <v>-</v>
      </c>
      <c r="G85" s="438" t="str">
        <f t="shared" si="36"/>
        <v>-</v>
      </c>
      <c r="H85" s="437">
        <f t="shared" si="42"/>
        <v>0</v>
      </c>
      <c r="I85" s="437">
        <f t="shared" si="43"/>
        <v>0</v>
      </c>
      <c r="J85" s="438">
        <f t="shared" si="46"/>
        <v>0</v>
      </c>
      <c r="K85" s="454"/>
      <c r="L85" s="437">
        <v>9</v>
      </c>
      <c r="M85" s="437">
        <v>0</v>
      </c>
      <c r="N85" s="437">
        <v>0</v>
      </c>
      <c r="O85" s="437">
        <v>0</v>
      </c>
      <c r="P85" s="438" t="str">
        <f t="shared" si="37"/>
        <v>-</v>
      </c>
      <c r="Q85" s="438" t="str">
        <f t="shared" si="38"/>
        <v>-</v>
      </c>
      <c r="R85" s="437">
        <f t="shared" si="39"/>
        <v>0</v>
      </c>
      <c r="S85" s="437">
        <f t="shared" si="40"/>
        <v>0</v>
      </c>
      <c r="T85" s="438">
        <f t="shared" si="45"/>
        <v>0</v>
      </c>
    </row>
    <row r="86" spans="1:20" x14ac:dyDescent="0.25">
      <c r="A86" s="436" t="s">
        <v>41</v>
      </c>
      <c r="B86" s="437" t="e">
        <v>#REF!</v>
      </c>
      <c r="C86" s="437" t="e">
        <v>#REF!</v>
      </c>
      <c r="D86" s="437" t="e">
        <v>#REF!</v>
      </c>
      <c r="E86" s="437" t="e">
        <v>#REF!</v>
      </c>
      <c r="F86" s="438" t="str">
        <f t="shared" si="41"/>
        <v>-</v>
      </c>
      <c r="G86" s="438" t="str">
        <f t="shared" si="36"/>
        <v>-</v>
      </c>
      <c r="H86" s="437" t="str">
        <f t="shared" si="42"/>
        <v>-</v>
      </c>
      <c r="I86" s="437" t="str">
        <f t="shared" si="43"/>
        <v>-</v>
      </c>
      <c r="J86" s="438" t="str">
        <f t="shared" si="46"/>
        <v>-</v>
      </c>
      <c r="K86" s="454"/>
      <c r="L86" s="437">
        <v>44</v>
      </c>
      <c r="M86" s="437">
        <v>32</v>
      </c>
      <c r="N86" s="437">
        <v>67</v>
      </c>
      <c r="O86" s="437">
        <v>52</v>
      </c>
      <c r="P86" s="438">
        <f t="shared" si="37"/>
        <v>-0.22388059701492535</v>
      </c>
      <c r="Q86" s="438">
        <f t="shared" si="38"/>
        <v>1.09375</v>
      </c>
      <c r="R86" s="437">
        <f t="shared" si="39"/>
        <v>-15</v>
      </c>
      <c r="S86" s="437">
        <f t="shared" si="40"/>
        <v>35</v>
      </c>
      <c r="T86" s="438">
        <f t="shared" si="45"/>
        <v>1.0869110823126123E-3</v>
      </c>
    </row>
    <row r="87" spans="1:20" x14ac:dyDescent="0.25">
      <c r="A87" s="436" t="s">
        <v>104</v>
      </c>
      <c r="B87" s="437">
        <v>23</v>
      </c>
      <c r="C87" s="437">
        <v>26</v>
      </c>
      <c r="D87" s="437">
        <v>36</v>
      </c>
      <c r="E87" s="437">
        <v>29</v>
      </c>
      <c r="F87" s="438">
        <f t="shared" si="41"/>
        <v>-0.19444444444444442</v>
      </c>
      <c r="G87" s="438">
        <f t="shared" si="36"/>
        <v>0.38461538461538458</v>
      </c>
      <c r="H87" s="437">
        <f t="shared" si="42"/>
        <v>-7</v>
      </c>
      <c r="I87" s="437">
        <f t="shared" si="43"/>
        <v>10</v>
      </c>
      <c r="J87" s="438">
        <f t="shared" si="46"/>
        <v>4.3167609407561772E-3</v>
      </c>
      <c r="K87" s="454"/>
      <c r="L87" s="437">
        <v>160</v>
      </c>
      <c r="M87" s="437">
        <v>134</v>
      </c>
      <c r="N87" s="437">
        <v>190</v>
      </c>
      <c r="O87" s="437">
        <v>186</v>
      </c>
      <c r="P87" s="438">
        <f t="shared" si="37"/>
        <v>-2.1052631578947323E-2</v>
      </c>
      <c r="Q87" s="438">
        <f t="shared" si="38"/>
        <v>0.41791044776119413</v>
      </c>
      <c r="R87" s="437">
        <f t="shared" si="39"/>
        <v>-4</v>
      </c>
      <c r="S87" s="437">
        <f t="shared" si="40"/>
        <v>56</v>
      </c>
      <c r="T87" s="438">
        <f t="shared" si="45"/>
        <v>3.8877973328874209E-3</v>
      </c>
    </row>
    <row r="88" spans="1:20" x14ac:dyDescent="0.25">
      <c r="A88" s="436" t="s">
        <v>105</v>
      </c>
      <c r="B88" s="437">
        <v>1</v>
      </c>
      <c r="C88" s="437">
        <v>0</v>
      </c>
      <c r="D88" s="437">
        <v>0</v>
      </c>
      <c r="E88" s="437">
        <v>0</v>
      </c>
      <c r="F88" s="438" t="str">
        <f t="shared" si="41"/>
        <v>-</v>
      </c>
      <c r="G88" s="438" t="str">
        <f t="shared" si="36"/>
        <v>-</v>
      </c>
      <c r="H88" s="437">
        <f t="shared" si="42"/>
        <v>0</v>
      </c>
      <c r="I88" s="437">
        <f t="shared" si="43"/>
        <v>0</v>
      </c>
      <c r="J88" s="438">
        <f t="shared" si="46"/>
        <v>0</v>
      </c>
      <c r="K88" s="454"/>
      <c r="L88" s="437">
        <v>38</v>
      </c>
      <c r="M88" s="437">
        <v>26</v>
      </c>
      <c r="N88" s="437">
        <v>53</v>
      </c>
      <c r="O88" s="437">
        <v>43</v>
      </c>
      <c r="P88" s="438">
        <f t="shared" si="37"/>
        <v>-0.18867924528301883</v>
      </c>
      <c r="Q88" s="438">
        <f t="shared" si="38"/>
        <v>1.0384615384615383</v>
      </c>
      <c r="R88" s="437">
        <f t="shared" si="39"/>
        <v>-10</v>
      </c>
      <c r="S88" s="437">
        <f t="shared" si="40"/>
        <v>27</v>
      </c>
      <c r="T88" s="438">
        <f t="shared" si="45"/>
        <v>8.987918565277371E-4</v>
      </c>
    </row>
    <row r="89" spans="1:20" x14ac:dyDescent="0.25">
      <c r="A89" s="436" t="s">
        <v>106</v>
      </c>
      <c r="B89" s="437">
        <v>9</v>
      </c>
      <c r="C89" s="437">
        <v>9</v>
      </c>
      <c r="D89" s="437">
        <v>31</v>
      </c>
      <c r="E89" s="437">
        <v>30</v>
      </c>
      <c r="F89" s="438">
        <f t="shared" si="41"/>
        <v>-3.2258064516129004E-2</v>
      </c>
      <c r="G89" s="438">
        <f t="shared" si="36"/>
        <v>2.4444444444444446</v>
      </c>
      <c r="H89" s="437">
        <f t="shared" si="42"/>
        <v>-1</v>
      </c>
      <c r="I89" s="437">
        <f t="shared" si="43"/>
        <v>22</v>
      </c>
      <c r="J89" s="438">
        <f t="shared" si="46"/>
        <v>4.465614766299494E-3</v>
      </c>
      <c r="K89" s="454"/>
      <c r="L89" s="437">
        <v>60</v>
      </c>
      <c r="M89" s="437">
        <v>80</v>
      </c>
      <c r="N89" s="437">
        <v>222</v>
      </c>
      <c r="O89" s="437">
        <v>225</v>
      </c>
      <c r="P89" s="438">
        <f t="shared" si="37"/>
        <v>1.3513513513513598E-2</v>
      </c>
      <c r="Q89" s="438">
        <f t="shared" si="38"/>
        <v>1.7749999999999999</v>
      </c>
      <c r="R89" s="437">
        <f t="shared" si="39"/>
        <v>3</v>
      </c>
      <c r="S89" s="437">
        <f t="shared" si="40"/>
        <v>142</v>
      </c>
      <c r="T89" s="438">
        <f t="shared" si="45"/>
        <v>4.70298064462188E-3</v>
      </c>
    </row>
    <row r="90" spans="1:20" x14ac:dyDescent="0.25">
      <c r="A90" s="436" t="s">
        <v>34</v>
      </c>
      <c r="B90" s="437">
        <v>42</v>
      </c>
      <c r="C90" s="437">
        <v>40</v>
      </c>
      <c r="D90" s="437">
        <v>38</v>
      </c>
      <c r="E90" s="437">
        <v>40</v>
      </c>
      <c r="F90" s="438">
        <f t="shared" si="41"/>
        <v>5.2631578947368363E-2</v>
      </c>
      <c r="G90" s="438">
        <f t="shared" si="36"/>
        <v>-5.0000000000000044E-2</v>
      </c>
      <c r="H90" s="437">
        <f t="shared" si="42"/>
        <v>2</v>
      </c>
      <c r="I90" s="437">
        <f t="shared" si="43"/>
        <v>-2</v>
      </c>
      <c r="J90" s="438">
        <f t="shared" si="46"/>
        <v>5.9541530217326584E-3</v>
      </c>
      <c r="K90" s="454"/>
      <c r="L90" s="437">
        <v>250</v>
      </c>
      <c r="M90" s="437">
        <v>304</v>
      </c>
      <c r="N90" s="437">
        <v>293</v>
      </c>
      <c r="O90" s="437">
        <v>310</v>
      </c>
      <c r="P90" s="438">
        <f t="shared" si="37"/>
        <v>5.8020477815699634E-2</v>
      </c>
      <c r="Q90" s="438">
        <f t="shared" si="38"/>
        <v>-3.6184210526315819E-2</v>
      </c>
      <c r="R90" s="437">
        <f t="shared" si="39"/>
        <v>17</v>
      </c>
      <c r="S90" s="437">
        <f t="shared" si="40"/>
        <v>-11</v>
      </c>
      <c r="T90" s="438">
        <f t="shared" si="45"/>
        <v>6.4796622214790354E-3</v>
      </c>
    </row>
    <row r="91" spans="1:20" x14ac:dyDescent="0.25">
      <c r="A91" s="436" t="s">
        <v>107</v>
      </c>
      <c r="B91" s="437">
        <v>0</v>
      </c>
      <c r="C91" s="437">
        <v>0</v>
      </c>
      <c r="D91" s="437">
        <v>0</v>
      </c>
      <c r="E91" s="437">
        <v>0</v>
      </c>
      <c r="F91" s="438" t="str">
        <f t="shared" si="41"/>
        <v>-</v>
      </c>
      <c r="G91" s="438" t="str">
        <f t="shared" si="36"/>
        <v>-</v>
      </c>
      <c r="H91" s="437">
        <f t="shared" si="42"/>
        <v>0</v>
      </c>
      <c r="I91" s="437">
        <f t="shared" si="43"/>
        <v>0</v>
      </c>
      <c r="J91" s="438">
        <f t="shared" si="46"/>
        <v>0</v>
      </c>
      <c r="K91" s="454"/>
      <c r="L91" s="437">
        <v>77</v>
      </c>
      <c r="M91" s="437">
        <v>105</v>
      </c>
      <c r="N91" s="437">
        <v>90</v>
      </c>
      <c r="O91" s="437">
        <v>87</v>
      </c>
      <c r="P91" s="438">
        <f t="shared" si="37"/>
        <v>-3.3333333333333326E-2</v>
      </c>
      <c r="Q91" s="438">
        <f t="shared" si="38"/>
        <v>-0.1428571428571429</v>
      </c>
      <c r="R91" s="437">
        <f t="shared" si="39"/>
        <v>-3</v>
      </c>
      <c r="S91" s="437">
        <f t="shared" si="40"/>
        <v>-15</v>
      </c>
      <c r="T91" s="438">
        <f t="shared" si="45"/>
        <v>1.8184858492537937E-3</v>
      </c>
    </row>
    <row r="92" spans="1:20" x14ac:dyDescent="0.25">
      <c r="A92" s="436" t="s">
        <v>108</v>
      </c>
      <c r="B92" s="437">
        <v>11</v>
      </c>
      <c r="C92" s="437">
        <v>34</v>
      </c>
      <c r="D92" s="437">
        <v>36</v>
      </c>
      <c r="E92" s="437">
        <v>39</v>
      </c>
      <c r="F92" s="438">
        <f t="shared" si="41"/>
        <v>8.3333333333333259E-2</v>
      </c>
      <c r="G92" s="438">
        <f t="shared" si="36"/>
        <v>5.8823529411764719E-2</v>
      </c>
      <c r="H92" s="437">
        <f t="shared" si="42"/>
        <v>3</v>
      </c>
      <c r="I92" s="437">
        <f t="shared" si="43"/>
        <v>2</v>
      </c>
      <c r="J92" s="438">
        <f t="shared" si="46"/>
        <v>5.8052991961893424E-3</v>
      </c>
      <c r="K92" s="454"/>
      <c r="L92" s="437">
        <v>38</v>
      </c>
      <c r="M92" s="437">
        <v>136</v>
      </c>
      <c r="N92" s="437">
        <v>126</v>
      </c>
      <c r="O92" s="437">
        <v>235</v>
      </c>
      <c r="P92" s="438">
        <f t="shared" si="37"/>
        <v>0.86507936507936511</v>
      </c>
      <c r="Q92" s="438">
        <f t="shared" si="38"/>
        <v>-7.3529411764705843E-2</v>
      </c>
      <c r="R92" s="437">
        <f t="shared" si="39"/>
        <v>109</v>
      </c>
      <c r="S92" s="437">
        <f t="shared" si="40"/>
        <v>-10</v>
      </c>
      <c r="T92" s="438">
        <f t="shared" si="45"/>
        <v>4.9120020066050754E-3</v>
      </c>
    </row>
    <row r="93" spans="1:20" x14ac:dyDescent="0.25">
      <c r="A93" s="436" t="s">
        <v>42</v>
      </c>
      <c r="B93" s="437">
        <v>18</v>
      </c>
      <c r="C93" s="437">
        <v>18</v>
      </c>
      <c r="D93" s="437">
        <v>28</v>
      </c>
      <c r="E93" s="437">
        <v>27</v>
      </c>
      <c r="F93" s="438">
        <f t="shared" si="41"/>
        <v>-3.5714285714285698E-2</v>
      </c>
      <c r="G93" s="438">
        <f t="shared" si="36"/>
        <v>0.55555555555555558</v>
      </c>
      <c r="H93" s="437">
        <f t="shared" si="42"/>
        <v>-1</v>
      </c>
      <c r="I93" s="437">
        <f t="shared" si="43"/>
        <v>10</v>
      </c>
      <c r="J93" s="438">
        <f t="shared" si="46"/>
        <v>4.0190532896695443E-3</v>
      </c>
      <c r="K93" s="454"/>
      <c r="L93" s="437">
        <v>96</v>
      </c>
      <c r="M93" s="437">
        <v>84</v>
      </c>
      <c r="N93" s="437">
        <v>133</v>
      </c>
      <c r="O93" s="437">
        <v>131</v>
      </c>
      <c r="P93" s="438">
        <f t="shared" si="37"/>
        <v>-1.5037593984962405E-2</v>
      </c>
      <c r="Q93" s="438">
        <f t="shared" si="38"/>
        <v>0.58333333333333326</v>
      </c>
      <c r="R93" s="437">
        <f t="shared" si="39"/>
        <v>-2</v>
      </c>
      <c r="S93" s="437">
        <f t="shared" si="40"/>
        <v>49</v>
      </c>
      <c r="T93" s="438">
        <f t="shared" si="45"/>
        <v>2.7381798419798503E-3</v>
      </c>
    </row>
    <row r="94" spans="1:20" x14ac:dyDescent="0.25">
      <c r="A94" s="436" t="s">
        <v>109</v>
      </c>
      <c r="B94" s="437" t="e">
        <v>#REF!</v>
      </c>
      <c r="C94" s="437" t="e">
        <v>#REF!</v>
      </c>
      <c r="D94" s="437" t="e">
        <v>#REF!</v>
      </c>
      <c r="E94" s="437" t="e">
        <v>#REF!</v>
      </c>
      <c r="F94" s="438" t="str">
        <f t="shared" si="41"/>
        <v>-</v>
      </c>
      <c r="G94" s="438" t="str">
        <f t="shared" si="36"/>
        <v>-</v>
      </c>
      <c r="H94" s="437" t="str">
        <f t="shared" si="42"/>
        <v>-</v>
      </c>
      <c r="I94" s="437" t="str">
        <f t="shared" si="43"/>
        <v>-</v>
      </c>
      <c r="J94" s="438" t="str">
        <f t="shared" si="46"/>
        <v>-</v>
      </c>
      <c r="K94" s="454"/>
      <c r="L94" s="437">
        <v>4</v>
      </c>
      <c r="M94" s="437">
        <v>0</v>
      </c>
      <c r="N94" s="437">
        <v>0</v>
      </c>
      <c r="O94" s="437">
        <v>0</v>
      </c>
      <c r="P94" s="438" t="str">
        <f t="shared" si="37"/>
        <v>-</v>
      </c>
      <c r="Q94" s="438" t="str">
        <f t="shared" si="38"/>
        <v>-</v>
      </c>
      <c r="R94" s="437">
        <f t="shared" si="39"/>
        <v>0</v>
      </c>
      <c r="S94" s="437">
        <f t="shared" si="40"/>
        <v>0</v>
      </c>
      <c r="T94" s="438">
        <f t="shared" si="45"/>
        <v>0</v>
      </c>
    </row>
    <row r="95" spans="1:20" x14ac:dyDescent="0.25">
      <c r="A95" s="436" t="s">
        <v>26</v>
      </c>
      <c r="B95" s="437">
        <v>16</v>
      </c>
      <c r="C95" s="437">
        <v>13</v>
      </c>
      <c r="D95" s="437">
        <v>14</v>
      </c>
      <c r="E95" s="437">
        <v>2</v>
      </c>
      <c r="F95" s="438">
        <f t="shared" si="41"/>
        <v>-0.85714285714285721</v>
      </c>
      <c r="G95" s="438">
        <f t="shared" si="36"/>
        <v>7.6923076923076872E-2</v>
      </c>
      <c r="H95" s="437">
        <f t="shared" si="42"/>
        <v>-12</v>
      </c>
      <c r="I95" s="437">
        <f t="shared" si="43"/>
        <v>1</v>
      </c>
      <c r="J95" s="438">
        <f t="shared" si="46"/>
        <v>2.9770765108663293E-4</v>
      </c>
      <c r="K95" s="454"/>
      <c r="L95" s="437">
        <v>27</v>
      </c>
      <c r="M95" s="437">
        <v>30</v>
      </c>
      <c r="N95" s="437">
        <v>29</v>
      </c>
      <c r="O95" s="437">
        <v>64</v>
      </c>
      <c r="P95" s="438">
        <f t="shared" si="37"/>
        <v>1.2068965517241379</v>
      </c>
      <c r="Q95" s="438">
        <f t="shared" si="38"/>
        <v>-3.3333333333333326E-2</v>
      </c>
      <c r="R95" s="437">
        <f t="shared" si="39"/>
        <v>35</v>
      </c>
      <c r="S95" s="437">
        <f t="shared" si="40"/>
        <v>-1</v>
      </c>
      <c r="T95" s="438">
        <f t="shared" si="45"/>
        <v>1.337736716692446E-3</v>
      </c>
    </row>
    <row r="96" spans="1:20" x14ac:dyDescent="0.25">
      <c r="A96" s="436" t="s">
        <v>110</v>
      </c>
      <c r="B96" s="437">
        <v>0</v>
      </c>
      <c r="C96" s="437">
        <v>5</v>
      </c>
      <c r="D96" s="437">
        <v>4</v>
      </c>
      <c r="E96" s="437">
        <v>3</v>
      </c>
      <c r="F96" s="438">
        <f t="shared" si="41"/>
        <v>-0.25</v>
      </c>
      <c r="G96" s="438">
        <f t="shared" si="36"/>
        <v>-0.19999999999999996</v>
      </c>
      <c r="H96" s="437">
        <f t="shared" si="42"/>
        <v>-1</v>
      </c>
      <c r="I96" s="437">
        <f t="shared" si="43"/>
        <v>-1</v>
      </c>
      <c r="J96" s="438">
        <f t="shared" si="46"/>
        <v>4.4656147662994937E-4</v>
      </c>
      <c r="K96" s="454"/>
      <c r="L96" s="437">
        <v>0</v>
      </c>
      <c r="M96" s="437">
        <v>30</v>
      </c>
      <c r="N96" s="437">
        <v>30</v>
      </c>
      <c r="O96" s="437">
        <v>29</v>
      </c>
      <c r="P96" s="438">
        <f t="shared" si="37"/>
        <v>-3.3333333333333326E-2</v>
      </c>
      <c r="Q96" s="438">
        <f t="shared" si="38"/>
        <v>0</v>
      </c>
      <c r="R96" s="437">
        <f t="shared" si="39"/>
        <v>-1</v>
      </c>
      <c r="S96" s="437">
        <f t="shared" si="40"/>
        <v>0</v>
      </c>
      <c r="T96" s="438">
        <f t="shared" si="45"/>
        <v>6.0616194975126453E-4</v>
      </c>
    </row>
    <row r="97" spans="1:20" x14ac:dyDescent="0.25">
      <c r="A97" s="436" t="s">
        <v>111</v>
      </c>
      <c r="B97" s="437" t="str">
        <f>IFERROR(B67-SUM(B68:B72)-SUM(B74:B96),"-")</f>
        <v>-</v>
      </c>
      <c r="C97" s="437" t="str">
        <f>IFERROR(C67-SUM(C68:C72)-SUM(C74:C96),"-")</f>
        <v>-</v>
      </c>
      <c r="D97" s="437" t="str">
        <f>IFERROR(D67-SUM(D68:D72)-SUM(D74:D96),"-")</f>
        <v>-</v>
      </c>
      <c r="E97" s="437" t="str">
        <f>IFERROR(E67-SUM(E68:E72)-SUM(E74:E96),"-")</f>
        <v>-</v>
      </c>
      <c r="F97" s="438" t="str">
        <f t="shared" si="41"/>
        <v>-</v>
      </c>
      <c r="G97" s="438" t="str">
        <f t="shared" si="36"/>
        <v>-</v>
      </c>
      <c r="H97" s="437" t="str">
        <f t="shared" si="42"/>
        <v>-</v>
      </c>
      <c r="I97" s="437" t="str">
        <f t="shared" si="43"/>
        <v>-</v>
      </c>
      <c r="J97" s="438" t="str">
        <f t="shared" ref="J97" si="51">IFERROR(E97/$E$7,"-")</f>
        <v>-</v>
      </c>
      <c r="K97" s="454"/>
      <c r="L97" s="437">
        <f>IFERROR(L67-SUM(L68:L72)-SUM(L74:L96),"-")</f>
        <v>22</v>
      </c>
      <c r="M97" s="437">
        <f>IFERROR(M67-SUM(M68:M72)-SUM(M74:M96),"-")</f>
        <v>35</v>
      </c>
      <c r="N97" s="437">
        <f>IFERROR(N67-SUM(N68:N72)-SUM(N74:N96),"-")</f>
        <v>51</v>
      </c>
      <c r="O97" s="437">
        <f>IFERROR(O67-SUM(O68:O72)-SUM(O74:O96),"-")</f>
        <v>46</v>
      </c>
      <c r="P97" s="438">
        <f t="shared" si="37"/>
        <v>-9.8039215686274495E-2</v>
      </c>
      <c r="Q97" s="438">
        <f t="shared" si="38"/>
        <v>0.45714285714285707</v>
      </c>
      <c r="R97" s="437">
        <f t="shared" si="39"/>
        <v>-5</v>
      </c>
      <c r="S97" s="437">
        <f t="shared" si="40"/>
        <v>16</v>
      </c>
      <c r="T97" s="438">
        <f t="shared" ref="T97" si="52">O97/$O$13</f>
        <v>7.6237942596475391E-6</v>
      </c>
    </row>
    <row r="98" spans="1:20" ht="21" x14ac:dyDescent="0.35">
      <c r="A98" s="376" t="s">
        <v>117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</row>
    <row r="99" spans="1:20" x14ac:dyDescent="0.25">
      <c r="A99" s="72"/>
      <c r="B99" s="11" t="s">
        <v>150</v>
      </c>
      <c r="C99" s="12"/>
      <c r="D99" s="12"/>
      <c r="E99" s="12"/>
      <c r="F99" s="12"/>
      <c r="G99" s="12"/>
      <c r="H99" s="12"/>
      <c r="I99" s="12"/>
      <c r="J99" s="13"/>
      <c r="K99" s="453"/>
      <c r="L99" s="11" t="str">
        <f>CONCATENATE("acumulado ",B99)</f>
        <v>acumulado julio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2022</v>
      </c>
      <c r="C100" s="16">
        <f t="shared" ref="C100:E100" si="53">C$6</f>
        <v>2023</v>
      </c>
      <c r="D100" s="16">
        <f t="shared" si="53"/>
        <v>2024</v>
      </c>
      <c r="E100" s="16">
        <f t="shared" si="53"/>
        <v>2025</v>
      </c>
      <c r="F100" s="16" t="str">
        <f>CONCATENATE("var ",RIGHT(E100,2),"/",RIGHT(D100,2))</f>
        <v>var 25/24</v>
      </c>
      <c r="G100" s="16" t="str">
        <f>$G$6</f>
        <v>var 24/23</v>
      </c>
      <c r="H100" s="16" t="str">
        <f>CONCATENATE("dif ",RIGHT(E100,2),"-",RIGHT(D100,2))</f>
        <v>dif 25-24</v>
      </c>
      <c r="I100" s="16" t="str">
        <f>CONCATENATE("dif ",RIGHT(D100,2),"-",RIGHT(C100,2))</f>
        <v>dif 24-23</v>
      </c>
      <c r="J100" s="16" t="str">
        <f>CONCATENATE("cuota ",RIGHT(E100,2))</f>
        <v>cuota 25</v>
      </c>
      <c r="K100" s="454"/>
      <c r="L100" s="16">
        <f>L$6</f>
        <v>2022</v>
      </c>
      <c r="M100" s="16">
        <f>M$6</f>
        <v>2023</v>
      </c>
      <c r="N100" s="16">
        <f t="shared" ref="N100:O100" si="54">N$6</f>
        <v>2024</v>
      </c>
      <c r="O100" s="16">
        <f t="shared" si="54"/>
        <v>2025</v>
      </c>
      <c r="P100" s="16" t="str">
        <f>CONCATENATE("var ",RIGHT(O100,2),"/",RIGHT(N100,2))</f>
        <v>var 25/24</v>
      </c>
      <c r="Q100" s="16" t="str">
        <f>$Q$6</f>
        <v>var 24/23</v>
      </c>
      <c r="R100" s="16" t="str">
        <f>CONCATENATE("dif ",RIGHT(O100,2),"-",RIGHT(N100,2))</f>
        <v>dif 25-24</v>
      </c>
      <c r="S100" s="16" t="str">
        <f>$S$6</f>
        <v>dif 24-23</v>
      </c>
      <c r="T100" s="16" t="str">
        <f>CONCATENATE("cuota ",RIGHT(O100,2))</f>
        <v>cuota 25</v>
      </c>
    </row>
    <row r="101" spans="1:20" x14ac:dyDescent="0.25">
      <c r="A101" s="455" t="s">
        <v>90</v>
      </c>
      <c r="B101" s="456">
        <v>5723</v>
      </c>
      <c r="C101" s="456">
        <v>6040</v>
      </c>
      <c r="D101" s="456">
        <v>6537</v>
      </c>
      <c r="E101" s="456">
        <v>6718</v>
      </c>
      <c r="F101" s="457">
        <f>IFERROR(E101/D101-1,"-")</f>
        <v>2.7688542144714612E-2</v>
      </c>
      <c r="G101" s="457">
        <f t="shared" ref="G101:G103" si="55">IFERROR(D101/C101-1,"-")</f>
        <v>8.2284768211920545E-2</v>
      </c>
      <c r="H101" s="456">
        <f>IFERROR(E101-D101,"-")</f>
        <v>181</v>
      </c>
      <c r="I101" s="456">
        <f t="shared" ref="I101:I103" si="56">IFERROR(D101-C101,"-")</f>
        <v>497</v>
      </c>
      <c r="J101" s="457">
        <f>E101/$E$101</f>
        <v>1</v>
      </c>
      <c r="K101" s="458"/>
      <c r="L101" s="456">
        <v>37399</v>
      </c>
      <c r="M101" s="456">
        <v>41363</v>
      </c>
      <c r="N101" s="456">
        <v>45502</v>
      </c>
      <c r="O101" s="456">
        <v>47842</v>
      </c>
      <c r="P101" s="457">
        <f>IFERROR(O101/N101-1,"-")</f>
        <v>5.142631093138772E-2</v>
      </c>
      <c r="Q101" s="457">
        <f t="shared" ref="Q101:Q103" si="57">IFERROR(N101/M101-1,"-")</f>
        <v>0.10006527572951662</v>
      </c>
      <c r="R101" s="456">
        <f>IFERROR(O101-N101,"-")</f>
        <v>2340</v>
      </c>
      <c r="S101" s="456">
        <f>IFERROR(O101-L101,"-")</f>
        <v>10443</v>
      </c>
      <c r="T101" s="457">
        <f>O101/$O$101</f>
        <v>1</v>
      </c>
    </row>
    <row r="102" spans="1:20" x14ac:dyDescent="0.25">
      <c r="A102" s="436" t="s">
        <v>113</v>
      </c>
      <c r="B102" s="437">
        <v>3066</v>
      </c>
      <c r="C102" s="437">
        <v>3224</v>
      </c>
      <c r="D102" s="437">
        <v>3363</v>
      </c>
      <c r="E102" s="437">
        <v>3509</v>
      </c>
      <c r="F102" s="438">
        <f>IFERROR(E102/D102-1,"-")</f>
        <v>4.3413618792744524E-2</v>
      </c>
      <c r="G102" s="438">
        <f t="shared" si="55"/>
        <v>4.3114143920595538E-2</v>
      </c>
      <c r="H102" s="437">
        <f>IFERROR(E102-D102,"-")</f>
        <v>146</v>
      </c>
      <c r="I102" s="437">
        <f t="shared" si="56"/>
        <v>139</v>
      </c>
      <c r="J102" s="438">
        <f>E102/$E$101</f>
        <v>0.52232807383149749</v>
      </c>
      <c r="K102" s="454"/>
      <c r="L102" s="437">
        <v>18358</v>
      </c>
      <c r="M102" s="437">
        <v>19785</v>
      </c>
      <c r="N102" s="437">
        <v>21633</v>
      </c>
      <c r="O102" s="437">
        <v>22544</v>
      </c>
      <c r="P102" s="438">
        <f>IFERROR(O102/N102-1,"-")</f>
        <v>4.2111588776406306E-2</v>
      </c>
      <c r="Q102" s="438">
        <f t="shared" si="57"/>
        <v>9.3404094010614003E-2</v>
      </c>
      <c r="R102" s="437">
        <f>IFERROR(O102-N102,"-")</f>
        <v>911</v>
      </c>
      <c r="S102" s="437">
        <f t="shared" ref="S102:S103" si="58">IFERROR(N102-M102,"-")</f>
        <v>1848</v>
      </c>
      <c r="T102" s="438">
        <f>O102/$O$101</f>
        <v>0.47121775845491409</v>
      </c>
    </row>
    <row r="103" spans="1:20" x14ac:dyDescent="0.25">
      <c r="A103" s="436" t="s">
        <v>114</v>
      </c>
      <c r="B103" s="437">
        <v>2657</v>
      </c>
      <c r="C103" s="437">
        <v>2816</v>
      </c>
      <c r="D103" s="437">
        <v>3174</v>
      </c>
      <c r="E103" s="437">
        <v>3209</v>
      </c>
      <c r="F103" s="438">
        <f t="shared" ref="F103" si="59">IFERROR(E103/D103-1,"-")</f>
        <v>1.1027095148078203E-2</v>
      </c>
      <c r="G103" s="438">
        <f t="shared" si="55"/>
        <v>0.12713068181818188</v>
      </c>
      <c r="H103" s="437">
        <f t="shared" ref="H103" si="60">IFERROR(E103-D103,"-")</f>
        <v>35</v>
      </c>
      <c r="I103" s="437">
        <f t="shared" si="56"/>
        <v>358</v>
      </c>
      <c r="J103" s="438">
        <f>E103/$E$101</f>
        <v>0.47767192616850251</v>
      </c>
      <c r="K103" s="454"/>
      <c r="L103" s="437">
        <v>19041</v>
      </c>
      <c r="M103" s="437">
        <v>21578</v>
      </c>
      <c r="N103" s="437">
        <v>23869</v>
      </c>
      <c r="O103" s="437">
        <v>25298</v>
      </c>
      <c r="P103" s="438">
        <f>IFERROR(O103/N103-1,"-")</f>
        <v>5.9868448615358894E-2</v>
      </c>
      <c r="Q103" s="438">
        <f t="shared" si="57"/>
        <v>0.10617295393456305</v>
      </c>
      <c r="R103" s="437">
        <f>IFERROR(O103-N103,"-")</f>
        <v>1429</v>
      </c>
      <c r="S103" s="437">
        <f t="shared" si="58"/>
        <v>2291</v>
      </c>
      <c r="T103" s="438">
        <f>O103/$O$101</f>
        <v>0.52878224154508591</v>
      </c>
    </row>
    <row r="104" spans="1:20" ht="21" x14ac:dyDescent="0.35">
      <c r="A104" s="376" t="s">
        <v>118</v>
      </c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7"/>
      <c r="C346" s="467"/>
      <c r="D346" s="467"/>
      <c r="E346" s="467"/>
      <c r="F346" s="467"/>
      <c r="G346" s="467"/>
      <c r="H346" s="467"/>
      <c r="I346" s="467"/>
      <c r="J346" s="467"/>
      <c r="K346" s="468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4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4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4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4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4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4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4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4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4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4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4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4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4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7"/>
      <c r="C361" s="467"/>
      <c r="D361" s="467"/>
      <c r="E361" s="467"/>
      <c r="F361" s="467"/>
      <c r="G361" s="467"/>
      <c r="H361" s="467"/>
      <c r="I361" s="467"/>
      <c r="J361" s="467"/>
      <c r="K361" s="468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4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4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7"/>
      <c r="C375" s="467"/>
      <c r="D375" s="467"/>
      <c r="E375" s="467"/>
      <c r="F375" s="467"/>
      <c r="G375" s="467"/>
      <c r="H375" s="467"/>
      <c r="I375" s="467"/>
      <c r="J375" s="467"/>
      <c r="K375" s="468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4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4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4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4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4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4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4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4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7"/>
      <c r="C390" s="467"/>
      <c r="D390" s="467"/>
      <c r="E390" s="467"/>
      <c r="F390" s="467"/>
      <c r="G390" s="467"/>
      <c r="H390" s="467"/>
      <c r="I390" s="467"/>
      <c r="J390" s="467"/>
      <c r="K390" s="468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4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4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4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4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4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4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4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4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4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4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4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4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0C0D-904C-4FCF-AC5A-D907ACDB6801}">
  <sheetPr codeName="Hoja11"/>
  <dimension ref="A1:T380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55.42578125" customWidth="1"/>
    <col min="2" max="5" width="11.42578125" style="466" customWidth="1"/>
    <col min="6" max="6" width="12.28515625" style="466" bestFit="1" customWidth="1"/>
    <col min="7" max="7" width="12.28515625" style="466" customWidth="1"/>
    <col min="8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69" t="s">
        <v>119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0" ht="21" x14ac:dyDescent="0.25">
      <c r="A3" s="4" t="s">
        <v>120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0" t="s">
        <v>121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0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71"/>
      <c r="L5" s="11" t="str">
        <f>CONCATENATE("acumulado ",B5)</f>
        <v>acumulado julio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2">
        <v>2022</v>
      </c>
      <c r="C6" s="472">
        <v>2023</v>
      </c>
      <c r="D6" s="472">
        <v>2024</v>
      </c>
      <c r="E6" s="472">
        <v>2025</v>
      </c>
      <c r="F6" s="472" t="str">
        <f>CONCATENATE("var ",RIGHT(E6,2),"/",RIGHT(D6,2))</f>
        <v>var 25/24</v>
      </c>
      <c r="G6" s="472" t="str">
        <f>CONCATENATE("var ",RIGHT(D6,2),"/",RIGHT(C6,2))</f>
        <v>var 24/23</v>
      </c>
      <c r="H6" s="472" t="str">
        <f>CONCATENATE("dif ",RIGHT(E6,2),"-",RIGHT(D6,2))</f>
        <v>dif 25-24</v>
      </c>
      <c r="I6" s="16" t="str">
        <f>CONCATENATE("dif ",RIGHT(D6,2),"-",RIGHT(C6,2))</f>
        <v>dif 24-23</v>
      </c>
      <c r="J6" s="472" t="str">
        <f>CONCATENATE("cuota ",RIGHT(E6,2))</f>
        <v>cuota 25</v>
      </c>
      <c r="K6" s="471"/>
      <c r="L6" s="472">
        <v>2022</v>
      </c>
      <c r="M6" s="472">
        <v>2023</v>
      </c>
      <c r="N6" s="472">
        <v>2024</v>
      </c>
      <c r="O6" s="472">
        <v>2025</v>
      </c>
      <c r="P6" s="472" t="str">
        <f>CONCATENATE("var ",RIGHT(O6,2),"/",RIGHT(N6,2))</f>
        <v>var 25/24</v>
      </c>
      <c r="Q6" s="472" t="str">
        <f>CONCATENATE("var ",RIGHT(N6,2),"/",RIGHT(M6,2))</f>
        <v>var 24/23</v>
      </c>
      <c r="R6" s="472" t="str">
        <f>CONCATENATE("dif ",RIGHT(O6,2),"-",RIGHT(N6,2))</f>
        <v>dif 25-24</v>
      </c>
      <c r="S6" s="16" t="str">
        <f>CONCATENATE("dif ",RIGHT(N6,2),"-",RIGHT(M6,2))</f>
        <v>dif 24-23</v>
      </c>
      <c r="T6" s="472" t="str">
        <f>CONCATENATE("cuota ",RIGHT(O6,2))</f>
        <v>cuota 25</v>
      </c>
    </row>
    <row r="7" spans="1:20" x14ac:dyDescent="0.25">
      <c r="A7" s="473" t="s">
        <v>122</v>
      </c>
      <c r="B7" s="474">
        <v>499610</v>
      </c>
      <c r="C7" s="474">
        <v>522761</v>
      </c>
      <c r="D7" s="474">
        <v>585538</v>
      </c>
      <c r="E7" s="474">
        <v>616517</v>
      </c>
      <c r="F7" s="475">
        <f>E7/D7-1</f>
        <v>5.2906899296031984E-2</v>
      </c>
      <c r="G7" s="475">
        <f t="shared" ref="G7:G18" si="0">D7/C7-1</f>
        <v>0.12008738218803616</v>
      </c>
      <c r="H7" s="474">
        <f>E7-D7</f>
        <v>30979</v>
      </c>
      <c r="I7" s="474">
        <f t="shared" ref="I7:I18" si="1">D7-C7</f>
        <v>62777</v>
      </c>
      <c r="J7" s="475">
        <f t="shared" ref="J7:J18" si="2">E7/$E$7</f>
        <v>1</v>
      </c>
      <c r="K7" s="471"/>
      <c r="L7" s="474">
        <v>3295543</v>
      </c>
      <c r="M7" s="474">
        <v>3735057</v>
      </c>
      <c r="N7" s="474">
        <v>4216818</v>
      </c>
      <c r="O7" s="474">
        <v>4354860</v>
      </c>
      <c r="P7" s="475">
        <f>O7/N7-1</f>
        <v>3.2736058326444217E-2</v>
      </c>
      <c r="Q7" s="475">
        <f t="shared" ref="Q7:Q18" si="3">N7/M7-1</f>
        <v>0.12898357374465763</v>
      </c>
      <c r="R7" s="474">
        <f>O7-N7</f>
        <v>138042</v>
      </c>
      <c r="S7" s="474">
        <f t="shared" ref="S7:S18" si="4">N7-M7</f>
        <v>481761</v>
      </c>
      <c r="T7" s="475">
        <f>O7/$O$7</f>
        <v>1</v>
      </c>
    </row>
    <row r="8" spans="1:20" x14ac:dyDescent="0.25">
      <c r="A8" s="476" t="s">
        <v>123</v>
      </c>
      <c r="B8" s="477">
        <v>91680</v>
      </c>
      <c r="C8" s="477">
        <v>91719</v>
      </c>
      <c r="D8" s="477">
        <v>93224</v>
      </c>
      <c r="E8" s="477">
        <v>103321</v>
      </c>
      <c r="F8" s="478">
        <f t="shared" ref="F8:F18" si="5">E8/D8-1</f>
        <v>0.1083090191367031</v>
      </c>
      <c r="G8" s="478">
        <f t="shared" si="0"/>
        <v>1.6408813877168305E-2</v>
      </c>
      <c r="H8" s="477">
        <f t="shared" ref="H8:H18" si="6">E8-D8</f>
        <v>10097</v>
      </c>
      <c r="I8" s="477">
        <f t="shared" si="1"/>
        <v>1505</v>
      </c>
      <c r="J8" s="478">
        <f t="shared" si="2"/>
        <v>0.16758824168676614</v>
      </c>
      <c r="K8" s="471"/>
      <c r="L8" s="477">
        <v>454610</v>
      </c>
      <c r="M8" s="477">
        <v>513167</v>
      </c>
      <c r="N8" s="477">
        <v>529663</v>
      </c>
      <c r="O8" s="477">
        <v>522973</v>
      </c>
      <c r="P8" s="478">
        <f>O8/N8-1</f>
        <v>-1.2630672710761348E-2</v>
      </c>
      <c r="Q8" s="478">
        <f t="shared" si="3"/>
        <v>3.2145480905825918E-2</v>
      </c>
      <c r="R8" s="477">
        <f t="shared" ref="R8:R18" si="7">O8-N8</f>
        <v>-6690</v>
      </c>
      <c r="S8" s="477">
        <f t="shared" si="4"/>
        <v>16496</v>
      </c>
      <c r="T8" s="478">
        <f t="shared" ref="T8:T18" si="8">O8/$O$7</f>
        <v>0.12008950919202914</v>
      </c>
    </row>
    <row r="9" spans="1:20" x14ac:dyDescent="0.25">
      <c r="A9" s="476" t="s">
        <v>124</v>
      </c>
      <c r="B9" s="477">
        <v>407930</v>
      </c>
      <c r="C9" s="477">
        <v>431041</v>
      </c>
      <c r="D9" s="477">
        <v>492314</v>
      </c>
      <c r="E9" s="477">
        <v>513196</v>
      </c>
      <c r="F9" s="478">
        <f>E9/D9-1</f>
        <v>4.2416019044756004E-2</v>
      </c>
      <c r="G9" s="478">
        <f t="shared" si="0"/>
        <v>0.14215121067369463</v>
      </c>
      <c r="H9" s="477">
        <f t="shared" si="6"/>
        <v>20882</v>
      </c>
      <c r="I9" s="477">
        <f t="shared" si="1"/>
        <v>61273</v>
      </c>
      <c r="J9" s="478">
        <f t="shared" si="2"/>
        <v>0.83241175831323388</v>
      </c>
      <c r="K9" s="471"/>
      <c r="L9" s="477">
        <v>2840932</v>
      </c>
      <c r="M9" s="477">
        <v>3221890</v>
      </c>
      <c r="N9" s="477">
        <v>3687154</v>
      </c>
      <c r="O9" s="477">
        <v>3831887</v>
      </c>
      <c r="P9" s="478">
        <f>O9/N9-1</f>
        <v>3.9253310276706532E-2</v>
      </c>
      <c r="Q9" s="478">
        <f t="shared" si="3"/>
        <v>0.14440716473870929</v>
      </c>
      <c r="R9" s="477">
        <f t="shared" si="7"/>
        <v>144733</v>
      </c>
      <c r="S9" s="477">
        <f t="shared" si="4"/>
        <v>465264</v>
      </c>
      <c r="T9" s="478">
        <f t="shared" si="8"/>
        <v>0.8799104908079709</v>
      </c>
    </row>
    <row r="10" spans="1:20" x14ac:dyDescent="0.25">
      <c r="A10" s="436" t="s">
        <v>22</v>
      </c>
      <c r="B10" s="479">
        <v>38667</v>
      </c>
      <c r="C10" s="479">
        <v>41429</v>
      </c>
      <c r="D10" s="479">
        <v>43746</v>
      </c>
      <c r="E10" s="479">
        <v>48075</v>
      </c>
      <c r="F10" s="480">
        <f>E10/D10-1</f>
        <v>9.8957618982306927E-2</v>
      </c>
      <c r="G10" s="480">
        <f t="shared" si="0"/>
        <v>5.5927007651644933E-2</v>
      </c>
      <c r="H10" s="479">
        <f t="shared" si="6"/>
        <v>4329</v>
      </c>
      <c r="I10" s="479">
        <f t="shared" si="1"/>
        <v>2317</v>
      </c>
      <c r="J10" s="480">
        <f t="shared" si="2"/>
        <v>7.7978385024257232E-2</v>
      </c>
      <c r="K10" s="471"/>
      <c r="L10" s="479">
        <v>366101</v>
      </c>
      <c r="M10" s="479">
        <v>440372</v>
      </c>
      <c r="N10" s="479">
        <v>510875</v>
      </c>
      <c r="O10" s="479">
        <v>500159</v>
      </c>
      <c r="P10" s="480">
        <f t="shared" ref="P10:P18" si="9">O10/N10-1</f>
        <v>-2.0975776853437766E-2</v>
      </c>
      <c r="Q10" s="480">
        <f t="shared" si="3"/>
        <v>0.16009873470611202</v>
      </c>
      <c r="R10" s="479">
        <f t="shared" si="7"/>
        <v>-10716</v>
      </c>
      <c r="S10" s="479">
        <f t="shared" si="4"/>
        <v>70503</v>
      </c>
      <c r="T10" s="480">
        <f t="shared" si="8"/>
        <v>0.11485076443329981</v>
      </c>
    </row>
    <row r="11" spans="1:20" x14ac:dyDescent="0.25">
      <c r="A11" s="436" t="s">
        <v>32</v>
      </c>
      <c r="B11" s="479">
        <v>25965</v>
      </c>
      <c r="C11" s="479">
        <v>21312</v>
      </c>
      <c r="D11" s="479">
        <v>27201</v>
      </c>
      <c r="E11" s="479">
        <v>25251</v>
      </c>
      <c r="F11" s="230">
        <f t="shared" si="5"/>
        <v>-7.1688540862468342E-2</v>
      </c>
      <c r="G11" s="230">
        <f t="shared" si="0"/>
        <v>0.27632319819819817</v>
      </c>
      <c r="H11" s="257">
        <f t="shared" si="6"/>
        <v>-1950</v>
      </c>
      <c r="I11" s="257">
        <f t="shared" si="1"/>
        <v>5889</v>
      </c>
      <c r="J11" s="230">
        <f t="shared" si="2"/>
        <v>4.0957508065471028E-2</v>
      </c>
      <c r="K11" s="471"/>
      <c r="L11" s="479">
        <v>130611</v>
      </c>
      <c r="M11" s="479">
        <v>135195</v>
      </c>
      <c r="N11" s="479">
        <v>149483</v>
      </c>
      <c r="O11" s="479">
        <v>157590</v>
      </c>
      <c r="P11" s="230">
        <f t="shared" si="9"/>
        <v>5.4233591779667245E-2</v>
      </c>
      <c r="Q11" s="230">
        <f t="shared" si="3"/>
        <v>0.1056843818188542</v>
      </c>
      <c r="R11" s="257">
        <f t="shared" si="7"/>
        <v>8107</v>
      </c>
      <c r="S11" s="257">
        <f t="shared" si="4"/>
        <v>14288</v>
      </c>
      <c r="T11" s="230">
        <f>O11/$O$7</f>
        <v>3.6187156418346397E-2</v>
      </c>
    </row>
    <row r="12" spans="1:20" x14ac:dyDescent="0.25">
      <c r="A12" s="436" t="s">
        <v>30</v>
      </c>
      <c r="B12" s="479">
        <v>23309</v>
      </c>
      <c r="C12" s="479">
        <v>26830</v>
      </c>
      <c r="D12" s="479">
        <v>32058</v>
      </c>
      <c r="E12" s="479">
        <v>39552</v>
      </c>
      <c r="F12" s="230">
        <f>E12/D12-1</f>
        <v>0.23376380310686873</v>
      </c>
      <c r="G12" s="230">
        <f t="shared" si="0"/>
        <v>0.19485650391352971</v>
      </c>
      <c r="H12" s="257">
        <f t="shared" si="6"/>
        <v>7494</v>
      </c>
      <c r="I12" s="257">
        <f t="shared" si="1"/>
        <v>5228</v>
      </c>
      <c r="J12" s="230">
        <f t="shared" si="2"/>
        <v>6.415394871512059E-2</v>
      </c>
      <c r="K12" s="471"/>
      <c r="L12" s="479">
        <v>177079</v>
      </c>
      <c r="M12" s="479">
        <v>194261</v>
      </c>
      <c r="N12" s="479">
        <v>224231</v>
      </c>
      <c r="O12" s="479">
        <v>240765</v>
      </c>
      <c r="P12" s="230">
        <f t="shared" si="9"/>
        <v>7.373645927637118E-2</v>
      </c>
      <c r="Q12" s="230">
        <f t="shared" si="3"/>
        <v>0.15427697788027439</v>
      </c>
      <c r="R12" s="257">
        <f t="shared" si="7"/>
        <v>16534</v>
      </c>
      <c r="S12" s="257">
        <f t="shared" si="4"/>
        <v>29970</v>
      </c>
      <c r="T12" s="230">
        <f>O12/$O$7</f>
        <v>5.5286507488185616E-2</v>
      </c>
    </row>
    <row r="13" spans="1:20" x14ac:dyDescent="0.25">
      <c r="A13" s="436" t="s">
        <v>31</v>
      </c>
      <c r="B13" s="479">
        <v>15577</v>
      </c>
      <c r="C13" s="479">
        <v>19695</v>
      </c>
      <c r="D13" s="479">
        <v>20576</v>
      </c>
      <c r="E13" s="479">
        <v>22686</v>
      </c>
      <c r="F13" s="230">
        <f t="shared" si="5"/>
        <v>0.10254665629860038</v>
      </c>
      <c r="G13" s="230">
        <f t="shared" si="0"/>
        <v>4.4732165524244749E-2</v>
      </c>
      <c r="H13" s="257">
        <f t="shared" si="6"/>
        <v>2110</v>
      </c>
      <c r="I13" s="257">
        <f t="shared" si="1"/>
        <v>881</v>
      </c>
      <c r="J13" s="230">
        <f t="shared" si="2"/>
        <v>3.6797038848888193E-2</v>
      </c>
      <c r="K13" s="471"/>
      <c r="L13" s="479">
        <v>121758</v>
      </c>
      <c r="M13" s="479">
        <v>121831</v>
      </c>
      <c r="N13" s="479">
        <v>145161</v>
      </c>
      <c r="O13" s="479">
        <v>145164</v>
      </c>
      <c r="P13" s="230">
        <f t="shared" si="9"/>
        <v>2.0666708000049994E-5</v>
      </c>
      <c r="Q13" s="230">
        <f t="shared" si="3"/>
        <v>0.19149477554973693</v>
      </c>
      <c r="R13" s="257">
        <f t="shared" si="7"/>
        <v>3</v>
      </c>
      <c r="S13" s="257">
        <f t="shared" si="4"/>
        <v>23330</v>
      </c>
      <c r="T13" s="230">
        <f t="shared" si="8"/>
        <v>3.3333792590347334E-2</v>
      </c>
    </row>
    <row r="14" spans="1:20" x14ac:dyDescent="0.25">
      <c r="A14" s="436" t="s">
        <v>33</v>
      </c>
      <c r="B14" s="479">
        <v>16916</v>
      </c>
      <c r="C14" s="479">
        <v>18546</v>
      </c>
      <c r="D14" s="479">
        <v>21269</v>
      </c>
      <c r="E14" s="479">
        <v>23747</v>
      </c>
      <c r="F14" s="230">
        <f t="shared" si="5"/>
        <v>0.11650759321077619</v>
      </c>
      <c r="G14" s="230">
        <f t="shared" si="0"/>
        <v>0.14682411301628373</v>
      </c>
      <c r="H14" s="257">
        <f t="shared" si="6"/>
        <v>2478</v>
      </c>
      <c r="I14" s="257">
        <f t="shared" si="1"/>
        <v>2723</v>
      </c>
      <c r="J14" s="230">
        <f t="shared" si="2"/>
        <v>3.8517997070640388E-2</v>
      </c>
      <c r="K14" s="471"/>
      <c r="L14" s="479">
        <v>104289</v>
      </c>
      <c r="M14" s="479">
        <v>113375</v>
      </c>
      <c r="N14" s="479">
        <v>148550</v>
      </c>
      <c r="O14" s="479">
        <v>164487</v>
      </c>
      <c r="P14" s="230">
        <f t="shared" si="9"/>
        <v>0.10728374284752618</v>
      </c>
      <c r="Q14" s="230">
        <f t="shared" si="3"/>
        <v>0.31025358324145524</v>
      </c>
      <c r="R14" s="257">
        <f t="shared" si="7"/>
        <v>15937</v>
      </c>
      <c r="S14" s="257">
        <f t="shared" si="4"/>
        <v>35175</v>
      </c>
      <c r="T14" s="230">
        <f t="shared" si="8"/>
        <v>3.7770904231134869E-2</v>
      </c>
    </row>
    <row r="15" spans="1:20" x14ac:dyDescent="0.25">
      <c r="A15" s="436" t="s">
        <v>35</v>
      </c>
      <c r="B15" s="479">
        <v>22882</v>
      </c>
      <c r="C15" s="479">
        <v>21403</v>
      </c>
      <c r="D15" s="479">
        <v>32134</v>
      </c>
      <c r="E15" s="479">
        <v>26071</v>
      </c>
      <c r="F15" s="230">
        <f t="shared" si="5"/>
        <v>-0.18867865811912621</v>
      </c>
      <c r="G15" s="230">
        <f t="shared" si="0"/>
        <v>0.50137831145166567</v>
      </c>
      <c r="H15" s="257">
        <f t="shared" si="6"/>
        <v>-6063</v>
      </c>
      <c r="I15" s="257">
        <f t="shared" si="1"/>
        <v>10731</v>
      </c>
      <c r="J15" s="230">
        <f t="shared" si="2"/>
        <v>4.2287560602546237E-2</v>
      </c>
      <c r="K15" s="471"/>
      <c r="L15" s="479">
        <v>159057</v>
      </c>
      <c r="M15" s="479">
        <v>169880</v>
      </c>
      <c r="N15" s="479">
        <v>225760</v>
      </c>
      <c r="O15" s="479">
        <v>233543</v>
      </c>
      <c r="P15" s="230">
        <f t="shared" si="9"/>
        <v>3.4474663359319591E-2</v>
      </c>
      <c r="Q15" s="230">
        <f t="shared" si="3"/>
        <v>0.328938073934542</v>
      </c>
      <c r="R15" s="257">
        <f t="shared" si="7"/>
        <v>7783</v>
      </c>
      <c r="S15" s="257">
        <f t="shared" si="4"/>
        <v>55880</v>
      </c>
      <c r="T15" s="230">
        <f t="shared" si="8"/>
        <v>5.3628130410621699E-2</v>
      </c>
    </row>
    <row r="16" spans="1:20" x14ac:dyDescent="0.25">
      <c r="A16" s="436" t="s">
        <v>102</v>
      </c>
      <c r="B16" s="479">
        <v>4556</v>
      </c>
      <c r="C16" s="479">
        <v>6744</v>
      </c>
      <c r="D16" s="479">
        <v>6332</v>
      </c>
      <c r="E16" s="479">
        <v>5193</v>
      </c>
      <c r="F16" s="230">
        <f t="shared" si="5"/>
        <v>-0.1798799747315224</v>
      </c>
      <c r="G16" s="230">
        <f t="shared" si="0"/>
        <v>-6.1091340450771026E-2</v>
      </c>
      <c r="H16" s="257">
        <f t="shared" si="6"/>
        <v>-1139</v>
      </c>
      <c r="I16" s="257">
        <f t="shared" si="1"/>
        <v>-412</v>
      </c>
      <c r="J16" s="230">
        <f t="shared" si="2"/>
        <v>8.4231253963799862E-3</v>
      </c>
      <c r="K16" s="471"/>
      <c r="L16" s="479">
        <v>151647</v>
      </c>
      <c r="M16" s="479">
        <v>191862</v>
      </c>
      <c r="N16" s="479">
        <v>198777</v>
      </c>
      <c r="O16" s="479">
        <v>176541</v>
      </c>
      <c r="P16" s="230">
        <f t="shared" si="9"/>
        <v>-0.11186404865754085</v>
      </c>
      <c r="Q16" s="230">
        <f t="shared" si="3"/>
        <v>3.6041529849579312E-2</v>
      </c>
      <c r="R16" s="257">
        <f t="shared" si="7"/>
        <v>-22236</v>
      </c>
      <c r="S16" s="257">
        <f t="shared" si="4"/>
        <v>6915</v>
      </c>
      <c r="T16" s="230">
        <f t="shared" si="8"/>
        <v>4.0538846254529422E-2</v>
      </c>
    </row>
    <row r="17" spans="1:20" x14ac:dyDescent="0.25">
      <c r="A17" s="436" t="s">
        <v>29</v>
      </c>
      <c r="B17" s="479">
        <v>207344</v>
      </c>
      <c r="C17" s="479">
        <v>215412</v>
      </c>
      <c r="D17" s="479">
        <v>234478</v>
      </c>
      <c r="E17" s="479">
        <v>238344</v>
      </c>
      <c r="F17" s="230">
        <f t="shared" si="5"/>
        <v>1.6487687544247231E-2</v>
      </c>
      <c r="G17" s="230">
        <f t="shared" si="0"/>
        <v>8.8509460939966145E-2</v>
      </c>
      <c r="H17" s="257">
        <f t="shared" si="6"/>
        <v>3866</v>
      </c>
      <c r="I17" s="257">
        <f t="shared" si="1"/>
        <v>19066</v>
      </c>
      <c r="J17" s="230">
        <f t="shared" si="2"/>
        <v>0.38659761206909138</v>
      </c>
      <c r="K17" s="471"/>
      <c r="L17" s="479">
        <v>1256855</v>
      </c>
      <c r="M17" s="479">
        <v>1406036</v>
      </c>
      <c r="N17" s="479">
        <v>1568309</v>
      </c>
      <c r="O17" s="479">
        <v>1603196</v>
      </c>
      <c r="P17" s="230">
        <f t="shared" si="9"/>
        <v>2.2244978508699553E-2</v>
      </c>
      <c r="Q17" s="230">
        <f t="shared" si="3"/>
        <v>0.11541169642882543</v>
      </c>
      <c r="R17" s="257">
        <f t="shared" si="7"/>
        <v>34887</v>
      </c>
      <c r="S17" s="257">
        <f t="shared" si="4"/>
        <v>162273</v>
      </c>
      <c r="T17" s="230">
        <f t="shared" si="8"/>
        <v>0.36813950391057348</v>
      </c>
    </row>
    <row r="18" spans="1:20" x14ac:dyDescent="0.25">
      <c r="A18" s="436" t="s">
        <v>46</v>
      </c>
      <c r="B18" s="479">
        <v>52715</v>
      </c>
      <c r="C18" s="479">
        <v>59670</v>
      </c>
      <c r="D18" s="479">
        <v>74519</v>
      </c>
      <c r="E18" s="479">
        <v>84275</v>
      </c>
      <c r="F18" s="230">
        <f t="shared" si="5"/>
        <v>0.13091963123498696</v>
      </c>
      <c r="G18" s="230">
        <f t="shared" si="0"/>
        <v>0.24885201944025481</v>
      </c>
      <c r="H18" s="257">
        <f t="shared" si="6"/>
        <v>9756</v>
      </c>
      <c r="I18" s="257">
        <f t="shared" si="1"/>
        <v>14849</v>
      </c>
      <c r="J18" s="230">
        <f t="shared" si="2"/>
        <v>0.13669533849026061</v>
      </c>
      <c r="K18" s="471"/>
      <c r="L18" s="479">
        <v>373540</v>
      </c>
      <c r="M18" s="479">
        <v>449081</v>
      </c>
      <c r="N18" s="479">
        <v>516011</v>
      </c>
      <c r="O18" s="479">
        <v>610446</v>
      </c>
      <c r="P18" s="230">
        <f t="shared" si="9"/>
        <v>0.18300966452265555</v>
      </c>
      <c r="Q18" s="230">
        <f t="shared" si="3"/>
        <v>0.14903770143916129</v>
      </c>
      <c r="R18" s="257">
        <f t="shared" si="7"/>
        <v>94435</v>
      </c>
      <c r="S18" s="257">
        <f t="shared" si="4"/>
        <v>66930</v>
      </c>
      <c r="T18" s="230">
        <f t="shared" si="8"/>
        <v>0.14017580358496026</v>
      </c>
    </row>
    <row r="19" spans="1:20" ht="21" x14ac:dyDescent="0.35">
      <c r="A19" s="481" t="s">
        <v>125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</row>
    <row r="20" spans="1:20" x14ac:dyDescent="0.25">
      <c r="A20" s="72"/>
      <c r="B20" s="11" t="s">
        <v>150</v>
      </c>
      <c r="C20" s="12"/>
      <c r="D20" s="12"/>
      <c r="E20" s="12"/>
      <c r="F20" s="12"/>
      <c r="G20" s="12"/>
      <c r="H20" s="12"/>
      <c r="I20" s="12"/>
      <c r="J20" s="13"/>
      <c r="K20" s="482"/>
      <c r="L20" s="11" t="str">
        <f>CONCATENATE("acumulado ",B20)</f>
        <v>acumulado julio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472">
        <v>2022</v>
      </c>
      <c r="C21" s="16">
        <v>2023</v>
      </c>
      <c r="D21" s="16">
        <v>2024</v>
      </c>
      <c r="E21" s="16">
        <v>2025</v>
      </c>
      <c r="F21" s="16" t="str">
        <f>CONCATENATE("var ",RIGHT(E21,2),"/",RIGHT(D21,2))</f>
        <v>var 25/24</v>
      </c>
      <c r="G21" s="472" t="str">
        <f>CONCATENATE("var ",RIGHT(D21,2),"/",RIGHT(C21,2))</f>
        <v>var 24/23</v>
      </c>
      <c r="H21" s="16" t="str">
        <f>CONCATENATE("dif ",RIGHT(E21,2),"-",RIGHT(D21,2))</f>
        <v>dif 25-24</v>
      </c>
      <c r="I21" s="16" t="str">
        <f>CONCATENATE("dif ",RIGHT(D21,2),"-",RIGHT(C21,2))</f>
        <v>dif 24-23</v>
      </c>
      <c r="J21" s="16" t="str">
        <f>CONCATENATE("cuota ",RIGHT(E21,2))</f>
        <v>cuota 25</v>
      </c>
      <c r="K21" s="482"/>
      <c r="L21" s="472">
        <v>2022</v>
      </c>
      <c r="M21" s="16">
        <v>2023</v>
      </c>
      <c r="N21" s="16">
        <v>2024</v>
      </c>
      <c r="O21" s="16">
        <v>2025</v>
      </c>
      <c r="P21" s="16" t="str">
        <f>CONCATENATE("var ",RIGHT(O21,2),"/",RIGHT(N21,2))</f>
        <v>var 25/24</v>
      </c>
      <c r="Q21" s="472" t="str">
        <f>CONCATENATE("var ",RIGHT(N21,2),"/",RIGHT(M21,2))</f>
        <v>var 24/23</v>
      </c>
      <c r="R21" s="16" t="str">
        <f>CONCATENATE("dif ",RIGHT(O21,2),"-",RIGHT(N21,2))</f>
        <v>dif 25-24</v>
      </c>
      <c r="S21" s="16" t="str">
        <f>CONCATENATE("dif ",RIGHT(N21,2),"-",RIGHT(M21,2))</f>
        <v>dif 24-23</v>
      </c>
      <c r="T21" s="16" t="str">
        <f>CONCATENATE("cuota ",RIGHT(O21,2))</f>
        <v>cuota 25</v>
      </c>
    </row>
    <row r="22" spans="1:20" x14ac:dyDescent="0.25">
      <c r="A22" s="483" t="s">
        <v>126</v>
      </c>
      <c r="B22" s="484">
        <v>499610</v>
      </c>
      <c r="C22" s="484">
        <v>522761</v>
      </c>
      <c r="D22" s="484">
        <v>585538</v>
      </c>
      <c r="E22" s="484">
        <v>616517</v>
      </c>
      <c r="F22" s="485">
        <f t="shared" ref="F22:F26" si="10">E22/D22-1</f>
        <v>5.2906899296031984E-2</v>
      </c>
      <c r="G22" s="485">
        <f>D22/C22-1</f>
        <v>0.12008738218803616</v>
      </c>
      <c r="H22" s="484">
        <f t="shared" ref="H22:H26" si="11">E22-D22</f>
        <v>30979</v>
      </c>
      <c r="I22" s="484">
        <f>D22-C22</f>
        <v>62777</v>
      </c>
      <c r="J22" s="485">
        <f>E22/$E$22</f>
        <v>1</v>
      </c>
      <c r="K22" s="482"/>
      <c r="L22" s="484">
        <v>3295543</v>
      </c>
      <c r="M22" s="484">
        <v>3735057</v>
      </c>
      <c r="N22" s="484">
        <v>4216818</v>
      </c>
      <c r="O22" s="484">
        <v>4354860</v>
      </c>
      <c r="P22" s="485">
        <f t="shared" ref="P22" si="12">O22/N22-1</f>
        <v>3.2736058326444217E-2</v>
      </c>
      <c r="Q22" s="485">
        <f>N22/M22-1</f>
        <v>0.12898357374465763</v>
      </c>
      <c r="R22" s="484">
        <f t="shared" ref="R22:R26" si="13">O22-N22</f>
        <v>138042</v>
      </c>
      <c r="S22" s="484">
        <f>N22-M22</f>
        <v>481761</v>
      </c>
      <c r="T22" s="485">
        <f>O22/$O$22</f>
        <v>1</v>
      </c>
    </row>
    <row r="23" spans="1:20" x14ac:dyDescent="0.25">
      <c r="A23" s="436" t="s">
        <v>127</v>
      </c>
      <c r="B23" s="479">
        <v>272726</v>
      </c>
      <c r="C23" s="479">
        <v>315685</v>
      </c>
      <c r="D23" s="479">
        <v>370603</v>
      </c>
      <c r="E23" s="479">
        <v>413550</v>
      </c>
      <c r="F23" s="480">
        <f>E23/D23-1</f>
        <v>0.11588411318850622</v>
      </c>
      <c r="G23" s="480">
        <f>D23/C23-1</f>
        <v>0.17396455327304117</v>
      </c>
      <c r="H23" s="479">
        <f t="shared" si="11"/>
        <v>42947</v>
      </c>
      <c r="I23" s="479">
        <f>D23-C23</f>
        <v>54918</v>
      </c>
      <c r="J23" s="480">
        <f>E23/$E$22</f>
        <v>0.67078442281396944</v>
      </c>
      <c r="K23" s="482"/>
      <c r="L23" s="479">
        <v>2084794</v>
      </c>
      <c r="M23" s="479">
        <v>2320268</v>
      </c>
      <c r="N23" s="479">
        <v>2801536</v>
      </c>
      <c r="O23" s="479">
        <v>2977359</v>
      </c>
      <c r="P23" s="480">
        <f>O23/N23-1</f>
        <v>6.2759500502581389E-2</v>
      </c>
      <c r="Q23" s="480">
        <f>N23/M23-1</f>
        <v>0.20741914296107167</v>
      </c>
      <c r="R23" s="479">
        <f t="shared" si="13"/>
        <v>175823</v>
      </c>
      <c r="S23" s="479">
        <f>N23-M23</f>
        <v>481268</v>
      </c>
      <c r="T23" s="480">
        <f t="shared" ref="T23:T26" si="14">O23/$O$22</f>
        <v>0.68368650197710146</v>
      </c>
    </row>
    <row r="24" spans="1:20" x14ac:dyDescent="0.25">
      <c r="A24" s="436" t="s">
        <v>128</v>
      </c>
      <c r="B24" s="479">
        <v>197865</v>
      </c>
      <c r="C24" s="479">
        <v>190574</v>
      </c>
      <c r="D24" s="479">
        <v>197022</v>
      </c>
      <c r="E24" s="479">
        <v>187909</v>
      </c>
      <c r="F24" s="480">
        <f t="shared" si="10"/>
        <v>-4.6253717858919297E-2</v>
      </c>
      <c r="G24" s="480">
        <f>D24/C24-1</f>
        <v>3.38346259195903E-2</v>
      </c>
      <c r="H24" s="479">
        <f t="shared" si="11"/>
        <v>-9113</v>
      </c>
      <c r="I24" s="479">
        <f>D24-C24</f>
        <v>6448</v>
      </c>
      <c r="J24" s="480">
        <f>E24/$E$22</f>
        <v>0.30479127096252007</v>
      </c>
      <c r="K24" s="482"/>
      <c r="L24" s="479">
        <v>984835</v>
      </c>
      <c r="M24" s="479">
        <v>1147298</v>
      </c>
      <c r="N24" s="479">
        <v>1160176</v>
      </c>
      <c r="O24" s="479">
        <v>1150315</v>
      </c>
      <c r="P24" s="480">
        <f t="shared" ref="P24:P26" si="15">O24/N24-1</f>
        <v>-8.4995724786584015E-3</v>
      </c>
      <c r="Q24" s="480">
        <f>N24/M24-1</f>
        <v>1.1224633878905044E-2</v>
      </c>
      <c r="R24" s="479">
        <f t="shared" si="13"/>
        <v>-9861</v>
      </c>
      <c r="S24" s="479">
        <f>N24-M24</f>
        <v>12878</v>
      </c>
      <c r="T24" s="480">
        <f t="shared" si="14"/>
        <v>0.2641451160312846</v>
      </c>
    </row>
    <row r="25" spans="1:20" x14ac:dyDescent="0.25">
      <c r="A25" s="436" t="s">
        <v>129</v>
      </c>
      <c r="B25" s="479">
        <v>23372</v>
      </c>
      <c r="C25" s="479">
        <v>12254</v>
      </c>
      <c r="D25" s="479">
        <v>14416</v>
      </c>
      <c r="E25" s="479">
        <v>13217</v>
      </c>
      <c r="F25" s="480">
        <f t="shared" si="10"/>
        <v>-8.3171476137624878E-2</v>
      </c>
      <c r="G25" s="480">
        <f>D25/C25-1</f>
        <v>0.1764321854088462</v>
      </c>
      <c r="H25" s="479">
        <f t="shared" si="11"/>
        <v>-1199</v>
      </c>
      <c r="I25" s="479">
        <f>D25-C25</f>
        <v>2162</v>
      </c>
      <c r="J25" s="480">
        <f>E25/$E$22</f>
        <v>2.1438176076247695E-2</v>
      </c>
      <c r="K25" s="482"/>
      <c r="L25" s="479">
        <v>159548</v>
      </c>
      <c r="M25" s="479">
        <v>185784</v>
      </c>
      <c r="N25" s="479">
        <v>185178</v>
      </c>
      <c r="O25" s="479">
        <v>160924</v>
      </c>
      <c r="P25" s="480">
        <f t="shared" si="15"/>
        <v>-0.13097668189525757</v>
      </c>
      <c r="Q25" s="480">
        <f>N25/M25-1</f>
        <v>-3.2618524738405874E-3</v>
      </c>
      <c r="R25" s="479">
        <f t="shared" si="13"/>
        <v>-24254</v>
      </c>
      <c r="S25" s="479">
        <f>N25-M25</f>
        <v>-606</v>
      </c>
      <c r="T25" s="480">
        <f t="shared" si="14"/>
        <v>3.6952737860688978E-2</v>
      </c>
    </row>
    <row r="26" spans="1:20" x14ac:dyDescent="0.25">
      <c r="A26" s="436" t="s">
        <v>130</v>
      </c>
      <c r="B26" s="479">
        <v>5648</v>
      </c>
      <c r="C26" s="479">
        <v>4248</v>
      </c>
      <c r="D26" s="479">
        <v>3497</v>
      </c>
      <c r="E26" s="479">
        <v>1842</v>
      </c>
      <c r="F26" s="480">
        <f t="shared" si="10"/>
        <v>-0.47326279668287108</v>
      </c>
      <c r="G26" s="480">
        <f>D26/C26-1</f>
        <v>-0.17678907721280601</v>
      </c>
      <c r="H26" s="479">
        <f t="shared" si="11"/>
        <v>-1655</v>
      </c>
      <c r="I26" s="479">
        <f>D26-C26</f>
        <v>-751</v>
      </c>
      <c r="J26" s="480">
        <f>E26/$E$22</f>
        <v>2.987752162551884E-3</v>
      </c>
      <c r="K26" s="482"/>
      <c r="L26" s="479">
        <v>66364</v>
      </c>
      <c r="M26" s="479">
        <v>81710</v>
      </c>
      <c r="N26" s="479">
        <v>69929</v>
      </c>
      <c r="O26" s="479">
        <v>66264</v>
      </c>
      <c r="P26" s="480">
        <f t="shared" si="15"/>
        <v>-5.2410301877618748E-2</v>
      </c>
      <c r="Q26" s="480">
        <f>N26/M26-1</f>
        <v>-0.14418063884469468</v>
      </c>
      <c r="R26" s="479">
        <f t="shared" si="13"/>
        <v>-3665</v>
      </c>
      <c r="S26" s="479">
        <f>N26-M26</f>
        <v>-11781</v>
      </c>
      <c r="T26" s="480">
        <f t="shared" si="14"/>
        <v>1.5216103387938992E-2</v>
      </c>
    </row>
    <row r="27" spans="1:20" ht="21" x14ac:dyDescent="0.35">
      <c r="A27" s="486" t="s">
        <v>131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x14ac:dyDescent="0.25">
      <c r="A28" s="72"/>
      <c r="B28" s="11" t="s">
        <v>150</v>
      </c>
      <c r="C28" s="12"/>
      <c r="D28" s="12"/>
      <c r="E28" s="12"/>
      <c r="F28" s="12"/>
      <c r="G28" s="12"/>
      <c r="H28" s="12"/>
      <c r="I28" s="12"/>
      <c r="J28" s="13"/>
      <c r="K28" s="487"/>
      <c r="L28" s="11" t="str">
        <f>CONCATENATE("acumulado ",B28)</f>
        <v>acumulado julio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472">
        <v>2022</v>
      </c>
      <c r="C29" s="16">
        <v>2023</v>
      </c>
      <c r="D29" s="16">
        <v>2024</v>
      </c>
      <c r="E29" s="16">
        <v>2025</v>
      </c>
      <c r="F29" s="16" t="str">
        <f>CONCATENATE("var ",RIGHT(E29,2),"/",RIGHT(D29,2))</f>
        <v>var 25/24</v>
      </c>
      <c r="G29" s="472" t="str">
        <f>CONCATENATE("var ",RIGHT(D29,2),"/",RIGHT(C29,2))</f>
        <v>var 24/23</v>
      </c>
      <c r="H29" s="16" t="str">
        <f>CONCATENATE("dif ",RIGHT(E29,2),"-",RIGHT(D29,2))</f>
        <v>dif 25-24</v>
      </c>
      <c r="I29" s="16" t="str">
        <f>CONCATENATE("dif ",RIGHT(D29,2),"-",RIGHT(C29,2))</f>
        <v>dif 24-23</v>
      </c>
      <c r="J29" s="16" t="str">
        <f>CONCATENATE("cuota ",RIGHT(E29,2))</f>
        <v>cuota 25</v>
      </c>
      <c r="K29" s="487"/>
      <c r="L29" s="472">
        <v>2022</v>
      </c>
      <c r="M29" s="16">
        <v>2023</v>
      </c>
      <c r="N29" s="16">
        <v>2024</v>
      </c>
      <c r="O29" s="16">
        <v>2025</v>
      </c>
      <c r="P29" s="16" t="str">
        <f>CONCATENATE("var ",RIGHT(O29,2),"/",RIGHT(N29,2))</f>
        <v>var 25/24</v>
      </c>
      <c r="Q29" s="472" t="str">
        <f>CONCATENATE("var ",RIGHT(N29,2),"/",RIGHT(M29,2))</f>
        <v>var 24/23</v>
      </c>
      <c r="R29" s="16" t="str">
        <f>CONCATENATE("dif ",RIGHT(O29,2),"-",RIGHT(N29,2))</f>
        <v>dif 25-24</v>
      </c>
      <c r="S29" s="16" t="str">
        <f>CONCATENATE("dif ",RIGHT(N29,2),"-",RIGHT(M29,2))</f>
        <v>dif 24-23</v>
      </c>
      <c r="T29" s="16" t="str">
        <f>CONCATENATE("cuota ",RIGHT(O29,2))</f>
        <v>cuota 25</v>
      </c>
    </row>
    <row r="30" spans="1:20" x14ac:dyDescent="0.25">
      <c r="A30" s="488" t="s">
        <v>132</v>
      </c>
      <c r="B30" s="489">
        <v>499610</v>
      </c>
      <c r="C30" s="489">
        <v>522761</v>
      </c>
      <c r="D30" s="489">
        <v>585538</v>
      </c>
      <c r="E30" s="489">
        <v>616517</v>
      </c>
      <c r="F30" s="490">
        <f t="shared" ref="F30:F37" si="16">E30/D30-1</f>
        <v>5.2906899296031984E-2</v>
      </c>
      <c r="G30" s="490">
        <f t="shared" ref="G30:G37" si="17">D30/C30-1</f>
        <v>0.12008738218803616</v>
      </c>
      <c r="H30" s="489">
        <f t="shared" ref="H30:H37" si="18">E30-D30</f>
        <v>30979</v>
      </c>
      <c r="I30" s="489">
        <f t="shared" ref="I30:I37" si="19">D30-C30</f>
        <v>62777</v>
      </c>
      <c r="J30" s="490">
        <f>E30/$E$30</f>
        <v>1</v>
      </c>
      <c r="K30" s="491"/>
      <c r="L30" s="489">
        <v>3295543</v>
      </c>
      <c r="M30" s="489">
        <v>3735057</v>
      </c>
      <c r="N30" s="489">
        <v>4216818</v>
      </c>
      <c r="O30" s="489">
        <v>4354860</v>
      </c>
      <c r="P30" s="490">
        <f t="shared" ref="P30:P37" si="20">O30/N30-1</f>
        <v>3.2736058326444217E-2</v>
      </c>
      <c r="Q30" s="490">
        <f t="shared" ref="Q30:Q37" si="21">N30/M30-1</f>
        <v>0.12898357374465763</v>
      </c>
      <c r="R30" s="489">
        <f t="shared" ref="R30:R37" si="22">O30-N30</f>
        <v>138042</v>
      </c>
      <c r="S30" s="489">
        <f t="shared" ref="S30:S37" si="23">N30-M30</f>
        <v>481761</v>
      </c>
      <c r="T30" s="490">
        <f>O30/$O$30</f>
        <v>1</v>
      </c>
    </row>
    <row r="31" spans="1:20" x14ac:dyDescent="0.25">
      <c r="A31" s="436" t="s">
        <v>133</v>
      </c>
      <c r="B31" s="437">
        <v>411652</v>
      </c>
      <c r="C31" s="437">
        <v>432553</v>
      </c>
      <c r="D31" s="437">
        <v>495145</v>
      </c>
      <c r="E31" s="437">
        <v>515971</v>
      </c>
      <c r="F31" s="439">
        <f t="shared" si="16"/>
        <v>4.2060406547576923E-2</v>
      </c>
      <c r="G31" s="439">
        <f t="shared" si="17"/>
        <v>0.14470365481224268</v>
      </c>
      <c r="H31" s="437">
        <f t="shared" si="18"/>
        <v>20826</v>
      </c>
      <c r="I31" s="437">
        <f t="shared" si="19"/>
        <v>62592</v>
      </c>
      <c r="J31" s="439">
        <f t="shared" ref="J31:J37" si="24">E31/$E$30</f>
        <v>0.83691285074053112</v>
      </c>
      <c r="K31" s="487"/>
      <c r="L31" s="437">
        <v>2556085</v>
      </c>
      <c r="M31" s="437">
        <v>2960233</v>
      </c>
      <c r="N31" s="437">
        <v>3332738</v>
      </c>
      <c r="O31" s="437">
        <v>3343328</v>
      </c>
      <c r="P31" s="439">
        <f t="shared" si="20"/>
        <v>3.1775675135579107E-3</v>
      </c>
      <c r="Q31" s="439">
        <f t="shared" si="21"/>
        <v>0.12583637842021211</v>
      </c>
      <c r="R31" s="437">
        <f t="shared" si="22"/>
        <v>10590</v>
      </c>
      <c r="S31" s="437">
        <f t="shared" si="23"/>
        <v>372505</v>
      </c>
      <c r="T31" s="439">
        <f t="shared" ref="T31:T37" si="25">O31/$O$30</f>
        <v>0.76772341705588698</v>
      </c>
    </row>
    <row r="32" spans="1:20" x14ac:dyDescent="0.25">
      <c r="A32" s="492" t="s">
        <v>134</v>
      </c>
      <c r="B32" s="437">
        <v>329491</v>
      </c>
      <c r="C32" s="437">
        <v>346826</v>
      </c>
      <c r="D32" s="437">
        <v>382825</v>
      </c>
      <c r="E32" s="437">
        <v>393567</v>
      </c>
      <c r="F32" s="439">
        <f t="shared" si="16"/>
        <v>2.8059818454907681E-2</v>
      </c>
      <c r="G32" s="439">
        <f t="shared" si="17"/>
        <v>0.10379556319307093</v>
      </c>
      <c r="H32" s="437">
        <f t="shared" si="18"/>
        <v>10742</v>
      </c>
      <c r="I32" s="437">
        <f t="shared" si="19"/>
        <v>35999</v>
      </c>
      <c r="J32" s="439">
        <f>E32/$E$30</f>
        <v>0.63837169129156213</v>
      </c>
      <c r="K32" s="487"/>
      <c r="L32" s="437">
        <v>2239721</v>
      </c>
      <c r="M32" s="437">
        <v>2362963</v>
      </c>
      <c r="N32" s="437">
        <v>2597020</v>
      </c>
      <c r="O32" s="437">
        <v>2564520</v>
      </c>
      <c r="P32" s="439">
        <f t="shared" si="20"/>
        <v>-1.2514343362777347E-2</v>
      </c>
      <c r="Q32" s="439">
        <f t="shared" si="21"/>
        <v>9.9052333870653042E-2</v>
      </c>
      <c r="R32" s="437">
        <f t="shared" si="22"/>
        <v>-32500</v>
      </c>
      <c r="S32" s="437">
        <f t="shared" si="23"/>
        <v>234057</v>
      </c>
      <c r="T32" s="439">
        <f t="shared" si="25"/>
        <v>0.58888689877516154</v>
      </c>
    </row>
    <row r="33" spans="1:20" x14ac:dyDescent="0.25">
      <c r="A33" s="492" t="s">
        <v>11</v>
      </c>
      <c r="B33" s="437">
        <v>82162</v>
      </c>
      <c r="C33" s="437">
        <v>85727</v>
      </c>
      <c r="D33" s="437">
        <v>112319</v>
      </c>
      <c r="E33" s="437">
        <v>122404</v>
      </c>
      <c r="F33" s="439">
        <f t="shared" si="16"/>
        <v>8.9788904815748083E-2</v>
      </c>
      <c r="G33" s="439">
        <f t="shared" si="17"/>
        <v>0.31019398789179609</v>
      </c>
      <c r="H33" s="437">
        <f t="shared" si="18"/>
        <v>10085</v>
      </c>
      <c r="I33" s="437">
        <f t="shared" si="19"/>
        <v>26592</v>
      </c>
      <c r="J33" s="439">
        <f t="shared" si="24"/>
        <v>0.19854115944896897</v>
      </c>
      <c r="K33" s="487"/>
      <c r="L33" s="437">
        <v>316367</v>
      </c>
      <c r="M33" s="437">
        <v>597270</v>
      </c>
      <c r="N33" s="437">
        <v>735717</v>
      </c>
      <c r="O33" s="437">
        <v>778810</v>
      </c>
      <c r="P33" s="439">
        <f t="shared" si="20"/>
        <v>5.857279361493628E-2</v>
      </c>
      <c r="Q33" s="439">
        <f t="shared" si="21"/>
        <v>0.23179968858305289</v>
      </c>
      <c r="R33" s="437">
        <f t="shared" si="22"/>
        <v>43093</v>
      </c>
      <c r="S33" s="437">
        <f t="shared" si="23"/>
        <v>138447</v>
      </c>
      <c r="T33" s="439">
        <f t="shared" si="25"/>
        <v>0.17883697753773944</v>
      </c>
    </row>
    <row r="34" spans="1:20" x14ac:dyDescent="0.25">
      <c r="A34" s="436" t="s">
        <v>135</v>
      </c>
      <c r="B34" s="437">
        <v>27185</v>
      </c>
      <c r="C34" s="437">
        <v>23580</v>
      </c>
      <c r="D34" s="437">
        <v>22286</v>
      </c>
      <c r="E34" s="437">
        <v>27353</v>
      </c>
      <c r="F34" s="439">
        <f t="shared" si="16"/>
        <v>0.22736246971192675</v>
      </c>
      <c r="G34" s="439">
        <f t="shared" si="17"/>
        <v>-5.487701441899917E-2</v>
      </c>
      <c r="H34" s="437">
        <f t="shared" si="18"/>
        <v>5067</v>
      </c>
      <c r="I34" s="437">
        <f t="shared" si="19"/>
        <v>-1294</v>
      </c>
      <c r="J34" s="439">
        <f t="shared" si="24"/>
        <v>4.4366984203193099E-2</v>
      </c>
      <c r="K34" s="487"/>
      <c r="L34" s="437">
        <v>197163</v>
      </c>
      <c r="M34" s="437">
        <v>214502</v>
      </c>
      <c r="N34" s="437">
        <v>220334</v>
      </c>
      <c r="O34" s="437">
        <v>224346</v>
      </c>
      <c r="P34" s="439">
        <f t="shared" si="20"/>
        <v>1.8208719489502201E-2</v>
      </c>
      <c r="Q34" s="439">
        <f t="shared" si="21"/>
        <v>2.7188557682445769E-2</v>
      </c>
      <c r="R34" s="437">
        <f t="shared" si="22"/>
        <v>4012</v>
      </c>
      <c r="S34" s="437">
        <f t="shared" si="23"/>
        <v>5832</v>
      </c>
      <c r="T34" s="439">
        <f t="shared" si="25"/>
        <v>5.1516237031730069E-2</v>
      </c>
    </row>
    <row r="35" spans="1:20" x14ac:dyDescent="0.25">
      <c r="A35" s="436" t="s">
        <v>136</v>
      </c>
      <c r="B35" s="437">
        <v>20260</v>
      </c>
      <c r="C35" s="437">
        <v>13706</v>
      </c>
      <c r="D35" s="437">
        <v>16139</v>
      </c>
      <c r="E35" s="437">
        <v>10172</v>
      </c>
      <c r="F35" s="439">
        <f t="shared" si="16"/>
        <v>-0.36972550963504558</v>
      </c>
      <c r="G35" s="439">
        <f t="shared" si="17"/>
        <v>0.1775134977382169</v>
      </c>
      <c r="H35" s="437">
        <f t="shared" si="18"/>
        <v>-5967</v>
      </c>
      <c r="I35" s="437">
        <f t="shared" si="19"/>
        <v>2433</v>
      </c>
      <c r="J35" s="439">
        <f t="shared" si="24"/>
        <v>1.6499139520889123E-2</v>
      </c>
      <c r="K35" s="487"/>
      <c r="L35" s="437">
        <v>126795</v>
      </c>
      <c r="M35" s="437">
        <v>134207</v>
      </c>
      <c r="N35" s="437">
        <v>125509</v>
      </c>
      <c r="O35" s="437">
        <v>136191</v>
      </c>
      <c r="P35" s="439">
        <f t="shared" si="20"/>
        <v>8.510943438319174E-2</v>
      </c>
      <c r="Q35" s="439">
        <f t="shared" si="21"/>
        <v>-6.4810330310639541E-2</v>
      </c>
      <c r="R35" s="437">
        <f t="shared" si="22"/>
        <v>10682</v>
      </c>
      <c r="S35" s="437">
        <f t="shared" si="23"/>
        <v>-8698</v>
      </c>
      <c r="T35" s="439">
        <f t="shared" si="25"/>
        <v>3.1273335997024011E-2</v>
      </c>
    </row>
    <row r="36" spans="1:20" x14ac:dyDescent="0.25">
      <c r="A36" s="436" t="s">
        <v>137</v>
      </c>
      <c r="B36" s="437">
        <v>316</v>
      </c>
      <c r="C36" s="437">
        <v>1369</v>
      </c>
      <c r="D36" s="437">
        <v>5263</v>
      </c>
      <c r="E36" s="437">
        <v>1083</v>
      </c>
      <c r="F36" s="439">
        <f t="shared" si="16"/>
        <v>-0.79422382671480141</v>
      </c>
      <c r="G36" s="439">
        <f t="shared" si="17"/>
        <v>2.8444119795471146</v>
      </c>
      <c r="H36" s="437">
        <f t="shared" si="18"/>
        <v>-4180</v>
      </c>
      <c r="I36" s="437">
        <f t="shared" si="19"/>
        <v>3894</v>
      </c>
      <c r="J36" s="439">
        <f t="shared" si="24"/>
        <v>1.7566425581127527E-3</v>
      </c>
      <c r="K36" s="487"/>
      <c r="L36" s="437">
        <v>79225</v>
      </c>
      <c r="M36" s="437">
        <v>109146</v>
      </c>
      <c r="N36" s="437">
        <v>178554</v>
      </c>
      <c r="O36" s="437">
        <v>214093</v>
      </c>
      <c r="P36" s="439">
        <f t="shared" si="20"/>
        <v>0.19903782609182663</v>
      </c>
      <c r="Q36" s="439">
        <f t="shared" si="21"/>
        <v>0.63591886097520756</v>
      </c>
      <c r="R36" s="437">
        <f t="shared" si="22"/>
        <v>35539</v>
      </c>
      <c r="S36" s="437">
        <f t="shared" si="23"/>
        <v>69408</v>
      </c>
      <c r="T36" s="439">
        <f t="shared" si="25"/>
        <v>4.9161855949444985E-2</v>
      </c>
    </row>
    <row r="37" spans="1:20" x14ac:dyDescent="0.25">
      <c r="A37" s="436" t="s">
        <v>138</v>
      </c>
      <c r="B37" s="437">
        <v>40198</v>
      </c>
      <c r="C37" s="437">
        <v>51553</v>
      </c>
      <c r="D37" s="437">
        <v>46705</v>
      </c>
      <c r="E37" s="437">
        <v>61939</v>
      </c>
      <c r="F37" s="439">
        <f t="shared" si="16"/>
        <v>0.32617492773792955</v>
      </c>
      <c r="G37" s="439">
        <f t="shared" si="17"/>
        <v>-9.4039144181715884E-2</v>
      </c>
      <c r="H37" s="437">
        <f t="shared" si="18"/>
        <v>15234</v>
      </c>
      <c r="I37" s="437">
        <f t="shared" si="19"/>
        <v>-4848</v>
      </c>
      <c r="J37" s="439">
        <f t="shared" si="24"/>
        <v>0.10046600499256306</v>
      </c>
      <c r="K37" s="487"/>
      <c r="L37" s="437">
        <v>336277</v>
      </c>
      <c r="M37" s="437">
        <v>316967</v>
      </c>
      <c r="N37" s="437">
        <v>359684</v>
      </c>
      <c r="O37" s="437">
        <v>436905</v>
      </c>
      <c r="P37" s="439">
        <f t="shared" si="20"/>
        <v>0.21469122896764947</v>
      </c>
      <c r="Q37" s="439">
        <f t="shared" si="21"/>
        <v>0.13476797269116347</v>
      </c>
      <c r="R37" s="437">
        <f t="shared" si="22"/>
        <v>77221</v>
      </c>
      <c r="S37" s="437">
        <f t="shared" si="23"/>
        <v>42717</v>
      </c>
      <c r="T37" s="439">
        <f t="shared" si="25"/>
        <v>0.10032584285143495</v>
      </c>
    </row>
    <row r="38" spans="1:20" ht="21" x14ac:dyDescent="0.35">
      <c r="A38" s="493" t="s">
        <v>139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x14ac:dyDescent="0.25">
      <c r="A39" s="72"/>
      <c r="B39" s="11" t="s">
        <v>150</v>
      </c>
      <c r="C39" s="12"/>
      <c r="D39" s="12"/>
      <c r="E39" s="12"/>
      <c r="F39" s="12"/>
      <c r="G39" s="12"/>
      <c r="H39" s="12"/>
      <c r="I39" s="12"/>
      <c r="J39" s="13"/>
      <c r="K39" s="494"/>
      <c r="L39" s="11" t="str">
        <f>CONCATENATE("acumulado ",B39)</f>
        <v>acumulado julio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472">
        <v>2022</v>
      </c>
      <c r="C40" s="16">
        <v>2023</v>
      </c>
      <c r="D40" s="16">
        <v>2024</v>
      </c>
      <c r="E40" s="16">
        <v>2025</v>
      </c>
      <c r="F40" s="16" t="str">
        <f>CONCATENATE("var ",RIGHT(E40,2),"/",RIGHT(D40,2))</f>
        <v>var 25/24</v>
      </c>
      <c r="G40" s="472" t="str">
        <f>CONCATENATE("var ",RIGHT(D40,2),"/",RIGHT(C40,2))</f>
        <v>var 24/23</v>
      </c>
      <c r="H40" s="16" t="str">
        <f>CONCATENATE("dif ",RIGHT(E40,2),"-",RIGHT(D40,2))</f>
        <v>dif 25-24</v>
      </c>
      <c r="I40" s="16" t="str">
        <f>CONCATENATE("dif ",RIGHT(D40,2),"-",RIGHT(C40,2))</f>
        <v>dif 24-23</v>
      </c>
      <c r="J40" s="16" t="str">
        <f>CONCATENATE("cuota ",RIGHT(E40,2))</f>
        <v>cuota 25</v>
      </c>
      <c r="K40" s="494"/>
      <c r="L40" s="472">
        <v>2022</v>
      </c>
      <c r="M40" s="16">
        <v>2023</v>
      </c>
      <c r="N40" s="16">
        <v>2024</v>
      </c>
      <c r="O40" s="16">
        <v>2025</v>
      </c>
      <c r="P40" s="16" t="str">
        <f>CONCATENATE("var ",RIGHT(O40,2),"/",RIGHT(N40,2))</f>
        <v>var 25/24</v>
      </c>
      <c r="Q40" s="472" t="str">
        <f>CONCATENATE("var ",RIGHT(N40,2),"/",RIGHT(M40,2))</f>
        <v>var 24/23</v>
      </c>
      <c r="R40" s="16" t="str">
        <f>CONCATENATE("dif ",RIGHT(O40,2),"-",RIGHT(N40,2))</f>
        <v>dif 25-24</v>
      </c>
      <c r="S40" s="16" t="str">
        <f>CONCATENATE("dif ",RIGHT(N40,2),"-",RIGHT(M40,2))</f>
        <v>dif 24-23</v>
      </c>
      <c r="T40" s="16" t="str">
        <f>CONCATENATE("cuota ",RIGHT(O40,2))</f>
        <v>cuota 25</v>
      </c>
    </row>
    <row r="41" spans="1:20" x14ac:dyDescent="0.25">
      <c r="A41" s="495" t="s">
        <v>140</v>
      </c>
      <c r="B41" s="496">
        <v>499610</v>
      </c>
      <c r="C41" s="496">
        <v>522761</v>
      </c>
      <c r="D41" s="496">
        <v>585538</v>
      </c>
      <c r="E41" s="496">
        <v>616517</v>
      </c>
      <c r="F41" s="497">
        <f t="shared" ref="F41:F45" si="26">E41/D41-1</f>
        <v>5.2906899296031984E-2</v>
      </c>
      <c r="G41" s="497">
        <f>D41/C41-1</f>
        <v>0.12008738218803616</v>
      </c>
      <c r="H41" s="496">
        <f t="shared" ref="H41:H45" si="27">E41-D41</f>
        <v>30979</v>
      </c>
      <c r="I41" s="496">
        <f>D41-C41</f>
        <v>62777</v>
      </c>
      <c r="J41" s="497">
        <f>E41/$E$41</f>
        <v>1</v>
      </c>
      <c r="K41" s="498"/>
      <c r="L41" s="496">
        <v>3295543</v>
      </c>
      <c r="M41" s="496">
        <v>3735057</v>
      </c>
      <c r="N41" s="496">
        <v>4216818</v>
      </c>
      <c r="O41" s="496">
        <v>4354860</v>
      </c>
      <c r="P41" s="497">
        <f t="shared" ref="P41:P45" si="28">O41/N41-1</f>
        <v>3.2736058326444217E-2</v>
      </c>
      <c r="Q41" s="497">
        <f>N41/M41-1</f>
        <v>0.12898357374465763</v>
      </c>
      <c r="R41" s="496">
        <f t="shared" ref="R41:R45" si="29">O41-N41</f>
        <v>138042</v>
      </c>
      <c r="S41" s="496">
        <f>N41-M41</f>
        <v>481761</v>
      </c>
      <c r="T41" s="497">
        <f>O41/$O$41</f>
        <v>1</v>
      </c>
    </row>
    <row r="42" spans="1:20" x14ac:dyDescent="0.25">
      <c r="A42" s="436" t="s">
        <v>141</v>
      </c>
      <c r="B42" s="437">
        <v>481147</v>
      </c>
      <c r="C42" s="437">
        <v>501464</v>
      </c>
      <c r="D42" s="437">
        <v>571479</v>
      </c>
      <c r="E42" s="437">
        <v>602736</v>
      </c>
      <c r="F42" s="438">
        <f t="shared" si="26"/>
        <v>5.4694923173030041E-2</v>
      </c>
      <c r="G42" s="438">
        <f>D42/C42-1</f>
        <v>0.13962118915814492</v>
      </c>
      <c r="H42" s="437">
        <f t="shared" si="27"/>
        <v>31257</v>
      </c>
      <c r="I42" s="437">
        <f>D42-C42</f>
        <v>70015</v>
      </c>
      <c r="J42" s="438">
        <f>E42/$E$41</f>
        <v>0.97764700730069076</v>
      </c>
      <c r="K42" s="494"/>
      <c r="L42" s="437">
        <v>3125359</v>
      </c>
      <c r="M42" s="437">
        <v>3558825</v>
      </c>
      <c r="N42" s="437">
        <v>4054118</v>
      </c>
      <c r="O42" s="437">
        <v>4197956</v>
      </c>
      <c r="P42" s="438">
        <f t="shared" si="28"/>
        <v>3.5479480370329552E-2</v>
      </c>
      <c r="Q42" s="438">
        <f>N42/M42-1</f>
        <v>0.13917318215984209</v>
      </c>
      <c r="R42" s="437">
        <f t="shared" si="29"/>
        <v>143838</v>
      </c>
      <c r="S42" s="437">
        <f>N42-M42</f>
        <v>495293</v>
      </c>
      <c r="T42" s="438">
        <f t="shared" ref="T42:T45" si="30">O42/$O$41</f>
        <v>0.96397036873745656</v>
      </c>
    </row>
    <row r="43" spans="1:20" x14ac:dyDescent="0.25">
      <c r="A43" s="436" t="s">
        <v>142</v>
      </c>
      <c r="B43" s="437">
        <v>7877</v>
      </c>
      <c r="C43" s="437">
        <v>8248</v>
      </c>
      <c r="D43" s="437">
        <v>3113</v>
      </c>
      <c r="E43" s="437">
        <v>5795</v>
      </c>
      <c r="F43" s="438">
        <f t="shared" si="26"/>
        <v>0.86154834564728566</v>
      </c>
      <c r="G43" s="438">
        <f>D43/C43-1</f>
        <v>-0.62257516973811833</v>
      </c>
      <c r="H43" s="437">
        <f t="shared" si="27"/>
        <v>2682</v>
      </c>
      <c r="I43" s="437">
        <f>D43-C43</f>
        <v>-5135</v>
      </c>
      <c r="J43" s="438">
        <f>E43/$E$41</f>
        <v>9.3995786004278884E-3</v>
      </c>
      <c r="K43" s="494"/>
      <c r="L43" s="437">
        <v>66099</v>
      </c>
      <c r="M43" s="437">
        <v>71397</v>
      </c>
      <c r="N43" s="437">
        <v>58142</v>
      </c>
      <c r="O43" s="437">
        <v>48223</v>
      </c>
      <c r="P43" s="438">
        <f t="shared" si="28"/>
        <v>-0.17059956657837705</v>
      </c>
      <c r="Q43" s="438">
        <f>N43/M43-1</f>
        <v>-0.18565205820972874</v>
      </c>
      <c r="R43" s="437">
        <f t="shared" si="29"/>
        <v>-9919</v>
      </c>
      <c r="S43" s="437">
        <f>N43-M43</f>
        <v>-13255</v>
      </c>
      <c r="T43" s="438">
        <f t="shared" si="30"/>
        <v>1.1073375493127219E-2</v>
      </c>
    </row>
    <row r="44" spans="1:20" x14ac:dyDescent="0.25">
      <c r="A44" s="499" t="s">
        <v>143</v>
      </c>
      <c r="B44" s="437">
        <v>5829</v>
      </c>
      <c r="C44" s="437">
        <v>7668</v>
      </c>
      <c r="D44" s="437">
        <v>7053</v>
      </c>
      <c r="E44" s="437">
        <v>6292</v>
      </c>
      <c r="F44" s="438">
        <f t="shared" si="26"/>
        <v>-0.10789734864596623</v>
      </c>
      <c r="G44" s="438">
        <f>D44/C44-1</f>
        <v>-8.0203442879499209E-2</v>
      </c>
      <c r="H44" s="437">
        <f t="shared" si="27"/>
        <v>-761</v>
      </c>
      <c r="I44" s="437">
        <f>D44-C44</f>
        <v>-615</v>
      </c>
      <c r="J44" s="438">
        <f>E44/$E$41</f>
        <v>1.0205720199118596E-2</v>
      </c>
      <c r="K44" s="494"/>
      <c r="L44" s="437">
        <v>67666</v>
      </c>
      <c r="M44" s="437">
        <v>67537</v>
      </c>
      <c r="N44" s="437">
        <v>61785</v>
      </c>
      <c r="O44" s="437">
        <v>61011</v>
      </c>
      <c r="P44" s="438">
        <f t="shared" si="28"/>
        <v>-1.2527312454479245E-2</v>
      </c>
      <c r="Q44" s="438">
        <f>N44/M44-1</f>
        <v>-8.5168130062040048E-2</v>
      </c>
      <c r="R44" s="437">
        <f t="shared" si="29"/>
        <v>-774</v>
      </c>
      <c r="S44" s="437">
        <f>N44-M44</f>
        <v>-5752</v>
      </c>
      <c r="T44" s="438">
        <f t="shared" si="30"/>
        <v>1.4009864840660779E-2</v>
      </c>
    </row>
    <row r="45" spans="1:20" x14ac:dyDescent="0.25">
      <c r="A45" s="436" t="s">
        <v>144</v>
      </c>
      <c r="B45" s="437">
        <v>4757</v>
      </c>
      <c r="C45" s="437">
        <v>5382</v>
      </c>
      <c r="D45" s="437">
        <v>3893</v>
      </c>
      <c r="E45" s="437">
        <v>1694</v>
      </c>
      <c r="F45" s="438">
        <f t="shared" si="26"/>
        <v>-0.56486000513742618</v>
      </c>
      <c r="G45" s="438">
        <f>D45/C45-1</f>
        <v>-0.2766629505759941</v>
      </c>
      <c r="H45" s="437">
        <f t="shared" si="27"/>
        <v>-2199</v>
      </c>
      <c r="I45" s="437">
        <f>D45-C45</f>
        <v>-1489</v>
      </c>
      <c r="J45" s="438">
        <f>E45/$E$41</f>
        <v>2.7476938997626991E-3</v>
      </c>
      <c r="K45" s="494"/>
      <c r="L45" s="437">
        <v>36420</v>
      </c>
      <c r="M45" s="437">
        <v>37302</v>
      </c>
      <c r="N45" s="437">
        <v>42773</v>
      </c>
      <c r="O45" s="437">
        <v>47671</v>
      </c>
      <c r="P45" s="438">
        <f t="shared" si="28"/>
        <v>0.11451149089378809</v>
      </c>
      <c r="Q45" s="438">
        <f>N45/M45-1</f>
        <v>0.14666773899522823</v>
      </c>
      <c r="R45" s="437">
        <f t="shared" si="29"/>
        <v>4898</v>
      </c>
      <c r="S45" s="437">
        <f>N45-M45</f>
        <v>5471</v>
      </c>
      <c r="T45" s="438">
        <f t="shared" si="30"/>
        <v>1.0946620557262461E-2</v>
      </c>
    </row>
    <row r="46" spans="1:20" ht="21" x14ac:dyDescent="0.35">
      <c r="A46" s="500" t="s">
        <v>145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x14ac:dyDescent="0.25">
      <c r="A47" s="72"/>
      <c r="B47" s="11" t="s">
        <v>150</v>
      </c>
      <c r="C47" s="12"/>
      <c r="D47" s="12"/>
      <c r="E47" s="12"/>
      <c r="F47" s="12"/>
      <c r="G47" s="12"/>
      <c r="H47" s="12"/>
      <c r="I47" s="12"/>
      <c r="J47" s="13"/>
      <c r="K47" s="501"/>
      <c r="L47" s="11" t="str">
        <f>CONCATENATE("acumulado ",B47)</f>
        <v>acumulado julio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472">
        <v>2022</v>
      </c>
      <c r="C48" s="16">
        <v>2023</v>
      </c>
      <c r="D48" s="16">
        <v>2024</v>
      </c>
      <c r="E48" s="16">
        <v>2025</v>
      </c>
      <c r="F48" s="16" t="str">
        <f>CONCATENATE("var ",RIGHT(E48,2),"/",RIGHT(D48,2))</f>
        <v>var 25/24</v>
      </c>
      <c r="G48" s="472" t="str">
        <f>CONCATENATE("var ",RIGHT(D48,2),"/",RIGHT(C48,2))</f>
        <v>var 24/23</v>
      </c>
      <c r="H48" s="16" t="str">
        <f>CONCATENATE("dif ",RIGHT(E48,2),"-",RIGHT(D48,2))</f>
        <v>dif 25-24</v>
      </c>
      <c r="I48" s="16" t="str">
        <f>CONCATENATE("dif ",RIGHT(D48,2),"-",RIGHT(C48,2))</f>
        <v>dif 24-23</v>
      </c>
      <c r="J48" s="16" t="str">
        <f>CONCATENATE("cuota ",RIGHT(E48,2))</f>
        <v>cuota 25</v>
      </c>
      <c r="K48" s="501"/>
      <c r="L48" s="472">
        <v>2022</v>
      </c>
      <c r="M48" s="16">
        <v>2023</v>
      </c>
      <c r="N48" s="16">
        <v>2024</v>
      </c>
      <c r="O48" s="16">
        <v>2025</v>
      </c>
      <c r="P48" s="16" t="str">
        <f>CONCATENATE("var ",RIGHT(O48,2),"/",RIGHT(N48,2))</f>
        <v>var 25/24</v>
      </c>
      <c r="Q48" s="472" t="str">
        <f>CONCATENATE("var ",RIGHT(N48,2),"/",RIGHT(M48,2))</f>
        <v>var 24/23</v>
      </c>
      <c r="R48" s="16" t="str">
        <f>CONCATENATE("dif ",RIGHT(O48,2),"-",RIGHT(N48,2))</f>
        <v>dif 25-24</v>
      </c>
      <c r="S48" s="16" t="str">
        <f>CONCATENATE("dif ",RIGHT(N48,2),"-",RIGHT(M48,2))</f>
        <v>dif 24-23</v>
      </c>
      <c r="T48" s="16" t="str">
        <f>CONCATENATE("cuota ",RIGHT(O48,2))</f>
        <v>cuota 25</v>
      </c>
    </row>
    <row r="49" spans="1:20" x14ac:dyDescent="0.25">
      <c r="A49" s="502" t="s">
        <v>146</v>
      </c>
      <c r="B49" s="503">
        <v>499610</v>
      </c>
      <c r="C49" s="503">
        <v>522761</v>
      </c>
      <c r="D49" s="503">
        <v>585538</v>
      </c>
      <c r="E49" s="503">
        <v>616517</v>
      </c>
      <c r="F49" s="504">
        <f t="shared" ref="F49:F51" si="31">E49/D49-1</f>
        <v>5.2906899296031984E-2</v>
      </c>
      <c r="G49" s="504">
        <f>D49/C49-1</f>
        <v>0.12008738218803616</v>
      </c>
      <c r="H49" s="503">
        <f t="shared" ref="H49:H51" si="32">E49-D49</f>
        <v>30979</v>
      </c>
      <c r="I49" s="503">
        <f>D49-C49</f>
        <v>62777</v>
      </c>
      <c r="J49" s="504">
        <f>E49/$E$49</f>
        <v>1</v>
      </c>
      <c r="K49" s="505"/>
      <c r="L49" s="503">
        <v>3295543</v>
      </c>
      <c r="M49" s="503">
        <v>3735057</v>
      </c>
      <c r="N49" s="503">
        <v>4216818</v>
      </c>
      <c r="O49" s="503">
        <v>4354860</v>
      </c>
      <c r="P49" s="504">
        <f t="shared" ref="P49:P51" si="33">O49/N49-1</f>
        <v>3.2736058326444217E-2</v>
      </c>
      <c r="Q49" s="504">
        <f>N49/M49-1</f>
        <v>0.12898357374465763</v>
      </c>
      <c r="R49" s="503">
        <f t="shared" ref="R49:R51" si="34">O49-N49</f>
        <v>138042</v>
      </c>
      <c r="S49" s="503">
        <f>N49-M49</f>
        <v>481761</v>
      </c>
      <c r="T49" s="504">
        <f>O49/$O$49</f>
        <v>1</v>
      </c>
    </row>
    <row r="50" spans="1:20" x14ac:dyDescent="0.25">
      <c r="A50" s="436" t="s">
        <v>147</v>
      </c>
      <c r="B50" s="437">
        <v>177046</v>
      </c>
      <c r="C50" s="437">
        <v>200257</v>
      </c>
      <c r="D50" s="437">
        <v>251311</v>
      </c>
      <c r="E50" s="437">
        <v>279120</v>
      </c>
      <c r="F50" s="438">
        <f t="shared" si="31"/>
        <v>0.11065572139699409</v>
      </c>
      <c r="G50" s="438">
        <f>D50/C50-1</f>
        <v>0.25494239901726279</v>
      </c>
      <c r="H50" s="437">
        <f t="shared" si="32"/>
        <v>27809</v>
      </c>
      <c r="I50" s="437">
        <f>D50-C50</f>
        <v>51054</v>
      </c>
      <c r="J50" s="438">
        <f>E50/$E$49</f>
        <v>0.45273690749809009</v>
      </c>
      <c r="K50" s="501"/>
      <c r="L50" s="437">
        <v>1382955</v>
      </c>
      <c r="M50" s="437">
        <v>1472347</v>
      </c>
      <c r="N50" s="437">
        <v>1781601</v>
      </c>
      <c r="O50" s="437">
        <v>1806950</v>
      </c>
      <c r="P50" s="438">
        <f t="shared" si="33"/>
        <v>1.4228213836880332E-2</v>
      </c>
      <c r="Q50" s="438">
        <f>N50/M50-1</f>
        <v>0.21004151874524135</v>
      </c>
      <c r="R50" s="437">
        <f>O50-N50</f>
        <v>25349</v>
      </c>
      <c r="S50" s="437">
        <f>N50-M50</f>
        <v>309254</v>
      </c>
      <c r="T50" s="438">
        <f t="shared" ref="T50:T51" si="35">O50/$O$49</f>
        <v>0.41492723072613125</v>
      </c>
    </row>
    <row r="51" spans="1:20" x14ac:dyDescent="0.25">
      <c r="A51" s="436" t="s">
        <v>148</v>
      </c>
      <c r="B51" s="437">
        <v>322564</v>
      </c>
      <c r="C51" s="437">
        <v>322504</v>
      </c>
      <c r="D51" s="437">
        <v>334227</v>
      </c>
      <c r="E51" s="437">
        <v>337397</v>
      </c>
      <c r="F51" s="438">
        <f t="shared" si="31"/>
        <v>9.4845718628358E-3</v>
      </c>
      <c r="G51" s="438">
        <f>D51/C51-1</f>
        <v>3.6349936744970668E-2</v>
      </c>
      <c r="H51" s="437">
        <f t="shared" si="32"/>
        <v>3170</v>
      </c>
      <c r="I51" s="437">
        <f>D51-C51</f>
        <v>11723</v>
      </c>
      <c r="J51" s="438">
        <f>E51/$E$49</f>
        <v>0.54726309250190996</v>
      </c>
      <c r="K51" s="501"/>
      <c r="L51" s="437">
        <v>1912588</v>
      </c>
      <c r="M51" s="437">
        <v>2262710</v>
      </c>
      <c r="N51" s="437">
        <v>2435217</v>
      </c>
      <c r="O51" s="437">
        <v>2547910</v>
      </c>
      <c r="P51" s="438">
        <f t="shared" si="33"/>
        <v>4.6276368799987866E-2</v>
      </c>
      <c r="Q51" s="438">
        <f>N51/M51-1</f>
        <v>7.6239111507882207E-2</v>
      </c>
      <c r="R51" s="437">
        <f t="shared" si="34"/>
        <v>112693</v>
      </c>
      <c r="S51" s="437">
        <f>N51-M51</f>
        <v>172507</v>
      </c>
      <c r="T51" s="438">
        <f t="shared" si="35"/>
        <v>0.58507276927386875</v>
      </c>
    </row>
    <row r="52" spans="1:20" ht="21" x14ac:dyDescent="0.35">
      <c r="A52" s="376" t="s">
        <v>149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</row>
    <row r="324" spans="2:20" x14ac:dyDescent="0.25">
      <c r="B324" s="467"/>
      <c r="C324" s="467"/>
      <c r="D324" s="467"/>
      <c r="E324" s="467"/>
      <c r="F324" s="467"/>
      <c r="G324" s="467"/>
      <c r="H324" s="467"/>
      <c r="I324" s="467"/>
      <c r="J324" s="467"/>
      <c r="K324" s="468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4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4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4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4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4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4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4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4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4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4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4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4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4"/>
      <c r="M337"/>
      <c r="O337"/>
      <c r="Q337"/>
      <c r="S337"/>
      <c r="T337"/>
    </row>
    <row r="339" spans="2:20" x14ac:dyDescent="0.25">
      <c r="B339" s="467"/>
      <c r="C339" s="467"/>
      <c r="D339" s="467"/>
      <c r="E339" s="467"/>
      <c r="F339" s="467"/>
      <c r="G339" s="467"/>
      <c r="H339" s="467"/>
      <c r="I339" s="467"/>
      <c r="J339" s="467"/>
      <c r="K339" s="468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4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4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4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4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4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4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4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4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4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4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4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4"/>
      <c r="M351"/>
      <c r="P351"/>
      <c r="R351"/>
      <c r="T351"/>
    </row>
    <row r="353" spans="2:20" x14ac:dyDescent="0.25">
      <c r="B353" s="467"/>
      <c r="C353" s="467"/>
      <c r="D353" s="467"/>
      <c r="E353" s="467"/>
      <c r="F353" s="467"/>
      <c r="G353" s="467"/>
      <c r="H353" s="467"/>
      <c r="I353" s="467"/>
      <c r="J353" s="467"/>
      <c r="K353" s="468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4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4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4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4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4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4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4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4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8" spans="2:20" x14ac:dyDescent="0.25">
      <c r="B368" s="467"/>
      <c r="C368" s="467"/>
      <c r="D368" s="467"/>
      <c r="E368" s="467"/>
      <c r="F368" s="467"/>
      <c r="G368" s="467"/>
      <c r="H368" s="467"/>
      <c r="I368" s="467"/>
      <c r="J368" s="467"/>
      <c r="K368" s="468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4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4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018DA4F7-318E-4389-A6D2-2AE2B5F489DF}"/>
</file>

<file path=customXml/itemProps2.xml><?xml version="1.0" encoding="utf-8"?>
<ds:datastoreItem xmlns:ds="http://schemas.openxmlformats.org/officeDocument/2006/customXml" ds:itemID="{1A1E20BB-1E0D-4E65-8287-F518179423C3}"/>
</file>

<file path=customXml/itemProps3.xml><?xml version="1.0" encoding="utf-8"?>
<ds:datastoreItem xmlns:ds="http://schemas.openxmlformats.org/officeDocument/2006/customXml" ds:itemID="{3D429F2A-25A2-4D7B-B4CE-D08D37F9B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2025-09-11T12:01:52Z</dcterms:created>
  <dcterms:modified xsi:type="dcterms:W3CDTF">2025-09-11T12:03:16Z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