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BOLETIN ESTADÍSTICO SPET/INDICADORES TURISTICOS TENERIFE (NEW)/2025/"/>
    </mc:Choice>
  </mc:AlternateContent>
  <xr:revisionPtr revIDLastSave="0" documentId="8_{685F647A-1F47-4164-9CEB-AB08E0C39BD7}" xr6:coauthVersionLast="47" xr6:coauthVersionMax="47" xr10:uidLastSave="{00000000-0000-0000-0000-000000000000}"/>
  <bookViews>
    <workbookView xWindow="-120" yWindow="-120" windowWidth="29040" windowHeight="15720" xr2:uid="{158A85D9-4325-4610-824B-49D065AAD1CE}"/>
  </bookViews>
  <sheets>
    <sheet name="Indicadores alojativos" sheetId="1" r:id="rId1"/>
    <sheet name="Pasajeros" sheetId="2" r:id="rId2"/>
    <sheet name="Turistas FRONTU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8" i="3" l="1"/>
  <c r="J48" i="3"/>
  <c r="I48" i="3"/>
  <c r="L47" i="3"/>
  <c r="T40" i="3"/>
  <c r="S40" i="3"/>
  <c r="Q40" i="3"/>
  <c r="P40" i="3"/>
  <c r="J40" i="3"/>
  <c r="H40" i="3"/>
  <c r="F40" i="3"/>
  <c r="L39" i="3"/>
  <c r="P29" i="3"/>
  <c r="T29" i="3"/>
  <c r="J29" i="3"/>
  <c r="L28" i="3"/>
  <c r="S21" i="3"/>
  <c r="R21" i="3"/>
  <c r="I21" i="3"/>
  <c r="L20" i="3"/>
  <c r="Q6" i="3"/>
  <c r="F6" i="3"/>
  <c r="L5" i="3"/>
  <c r="L99" i="2"/>
  <c r="L61" i="2"/>
  <c r="L55" i="2"/>
  <c r="L49" i="2"/>
  <c r="O12" i="2"/>
  <c r="J12" i="2"/>
  <c r="L11" i="2"/>
  <c r="T6" i="2"/>
  <c r="S6" i="2"/>
  <c r="R6" i="2"/>
  <c r="Q6" i="2"/>
  <c r="J6" i="2"/>
  <c r="H6" i="2"/>
  <c r="L5" i="2"/>
  <c r="L324" i="1"/>
  <c r="N22" i="1"/>
  <c r="T6" i="1"/>
  <c r="S6" i="1"/>
  <c r="P6" i="1"/>
  <c r="M152" i="1"/>
  <c r="J6" i="1"/>
  <c r="G6" i="1"/>
  <c r="D57" i="1"/>
  <c r="L5" i="1"/>
  <c r="N168" i="1" l="1"/>
  <c r="T7" i="1"/>
  <c r="T10" i="1"/>
  <c r="J16" i="1"/>
  <c r="T31" i="1"/>
  <c r="J7" i="1"/>
  <c r="F137" i="1"/>
  <c r="J72" i="1"/>
  <c r="T9" i="1"/>
  <c r="T35" i="1"/>
  <c r="T13" i="1"/>
  <c r="T23" i="1"/>
  <c r="T39" i="1"/>
  <c r="R8" i="1"/>
  <c r="P8" i="1"/>
  <c r="T8" i="1"/>
  <c r="T51" i="1"/>
  <c r="C165" i="1"/>
  <c r="T7" i="2"/>
  <c r="H8" i="2"/>
  <c r="F8" i="2"/>
  <c r="S8" i="2"/>
  <c r="Q8" i="2"/>
  <c r="T8" i="2"/>
  <c r="R8" i="2"/>
  <c r="P8" i="2"/>
  <c r="I9" i="2"/>
  <c r="G9" i="2"/>
  <c r="I24" i="3"/>
  <c r="G24" i="3"/>
  <c r="H9" i="2"/>
  <c r="F9" i="2"/>
  <c r="Q9" i="2"/>
  <c r="S9" i="2"/>
  <c r="R9" i="2"/>
  <c r="P9" i="2"/>
  <c r="T9" i="2"/>
  <c r="I7" i="3"/>
  <c r="G7" i="3"/>
  <c r="S45" i="3"/>
  <c r="Q45" i="3"/>
  <c r="J34" i="3"/>
  <c r="I15" i="3"/>
  <c r="G15" i="3"/>
  <c r="P36" i="3"/>
  <c r="R36" i="3"/>
  <c r="F12" i="3"/>
  <c r="H12" i="3"/>
  <c r="T23" i="3"/>
  <c r="T41" i="3"/>
  <c r="H8" i="3"/>
  <c r="F8" i="3"/>
  <c r="T45" i="3"/>
  <c r="P45" i="3"/>
  <c r="R45" i="3"/>
  <c r="J36" i="3"/>
  <c r="J30" i="3"/>
  <c r="I51" i="3"/>
  <c r="G51" i="3"/>
  <c r="T24" i="3"/>
  <c r="T22" i="3"/>
  <c r="T26" i="3"/>
  <c r="L247" i="1"/>
  <c r="L292" i="1"/>
  <c r="L261" i="1"/>
  <c r="L231" i="1"/>
  <c r="L277" i="1"/>
  <c r="L186" i="1"/>
  <c r="L216" i="1"/>
  <c r="L151" i="1"/>
  <c r="L308" i="1"/>
  <c r="L135" i="1"/>
  <c r="L121" i="1"/>
  <c r="L21" i="1"/>
  <c r="L86" i="1"/>
  <c r="L70" i="1"/>
  <c r="L200" i="1"/>
  <c r="L56" i="1"/>
  <c r="I57" i="1"/>
  <c r="H6" i="1"/>
  <c r="Q6" i="1"/>
  <c r="I6" i="1"/>
  <c r="R6" i="1"/>
  <c r="E87" i="1"/>
  <c r="C354" i="1"/>
  <c r="C369" i="1"/>
  <c r="C340" i="1"/>
  <c r="C293" i="1"/>
  <c r="C278" i="1"/>
  <c r="C309" i="1"/>
  <c r="C248" i="1"/>
  <c r="C325" i="1"/>
  <c r="C217" i="1"/>
  <c r="C201" i="1"/>
  <c r="C152" i="1"/>
  <c r="C262" i="1"/>
  <c r="C232" i="1"/>
  <c r="C87" i="1"/>
  <c r="C136" i="1"/>
  <c r="C187" i="1"/>
  <c r="C122" i="1"/>
  <c r="C22" i="1"/>
  <c r="C71" i="1"/>
  <c r="C57" i="1"/>
  <c r="G57" i="1" s="1"/>
  <c r="L354" i="1"/>
  <c r="L369" i="1"/>
  <c r="L340" i="1"/>
  <c r="L293" i="1"/>
  <c r="L325" i="1"/>
  <c r="L232" i="1"/>
  <c r="L278" i="1"/>
  <c r="L262" i="1"/>
  <c r="L248" i="1"/>
  <c r="L152" i="1"/>
  <c r="L309" i="1"/>
  <c r="L187" i="1"/>
  <c r="L201" i="1"/>
  <c r="L87" i="1"/>
  <c r="L122" i="1"/>
  <c r="L136" i="1"/>
  <c r="L22" i="1"/>
  <c r="L71" i="1"/>
  <c r="L57" i="1"/>
  <c r="B325" i="1"/>
  <c r="B369" i="1"/>
  <c r="B340" i="1"/>
  <c r="B354" i="1"/>
  <c r="B293" i="1"/>
  <c r="B278" i="1"/>
  <c r="B262" i="1"/>
  <c r="B309" i="1"/>
  <c r="B187" i="1"/>
  <c r="B248" i="1"/>
  <c r="B201" i="1"/>
  <c r="B152" i="1"/>
  <c r="B232" i="1"/>
  <c r="B217" i="1"/>
  <c r="B87" i="1"/>
  <c r="B136" i="1"/>
  <c r="B122" i="1"/>
  <c r="B22" i="1"/>
  <c r="B57" i="1"/>
  <c r="D309" i="1"/>
  <c r="D369" i="1"/>
  <c r="D340" i="1"/>
  <c r="D354" i="1"/>
  <c r="D278" i="1"/>
  <c r="D232" i="1"/>
  <c r="D325" i="1"/>
  <c r="D262" i="1"/>
  <c r="D248" i="1"/>
  <c r="D217" i="1"/>
  <c r="D187" i="1"/>
  <c r="I187" i="1" s="1"/>
  <c r="D293" i="1"/>
  <c r="D152" i="1"/>
  <c r="I152" i="1" s="1"/>
  <c r="D87" i="1"/>
  <c r="D136" i="1"/>
  <c r="I136" i="1" s="1"/>
  <c r="D122" i="1"/>
  <c r="D201" i="1"/>
  <c r="D22" i="1"/>
  <c r="D71" i="1"/>
  <c r="M369" i="1"/>
  <c r="M340" i="1"/>
  <c r="M354" i="1"/>
  <c r="M293" i="1"/>
  <c r="M325" i="1"/>
  <c r="M232" i="1"/>
  <c r="M278" i="1"/>
  <c r="M248" i="1"/>
  <c r="M309" i="1"/>
  <c r="M187" i="1"/>
  <c r="M217" i="1"/>
  <c r="M201" i="1"/>
  <c r="M87" i="1"/>
  <c r="M262" i="1"/>
  <c r="M122" i="1"/>
  <c r="M136" i="1"/>
  <c r="M22" i="1"/>
  <c r="Q22" i="1" s="1"/>
  <c r="M71" i="1"/>
  <c r="E354" i="1"/>
  <c r="E369" i="1"/>
  <c r="E340" i="1"/>
  <c r="E325" i="1"/>
  <c r="E278" i="1"/>
  <c r="E232" i="1"/>
  <c r="E262" i="1"/>
  <c r="E293" i="1"/>
  <c r="E217" i="1"/>
  <c r="E309" i="1"/>
  <c r="E201" i="1"/>
  <c r="F152" i="1"/>
  <c r="G152" i="1" s="1"/>
  <c r="F187" i="1"/>
  <c r="G187" i="1" s="1"/>
  <c r="E248" i="1"/>
  <c r="F136" i="1"/>
  <c r="E122" i="1"/>
  <c r="E71" i="1"/>
  <c r="E57" i="1"/>
  <c r="N354" i="1"/>
  <c r="N369" i="1"/>
  <c r="N309" i="1"/>
  <c r="N340" i="1"/>
  <c r="N325" i="1"/>
  <c r="N232" i="1"/>
  <c r="N278" i="1"/>
  <c r="N262" i="1"/>
  <c r="N187" i="1"/>
  <c r="N248" i="1"/>
  <c r="N217" i="1"/>
  <c r="N293" i="1"/>
  <c r="N152" i="1"/>
  <c r="S152" i="1" s="1"/>
  <c r="N122" i="1"/>
  <c r="N201" i="1"/>
  <c r="N136" i="1"/>
  <c r="S136" i="1" s="1"/>
  <c r="N87" i="1"/>
  <c r="N71" i="1"/>
  <c r="N57" i="1"/>
  <c r="E22" i="1"/>
  <c r="M57" i="1"/>
  <c r="L217" i="1"/>
  <c r="B71" i="1"/>
  <c r="F6" i="1"/>
  <c r="O369" i="1"/>
  <c r="O340" i="1"/>
  <c r="O325" i="1"/>
  <c r="O354" i="1"/>
  <c r="O278" i="1"/>
  <c r="O262" i="1"/>
  <c r="O248" i="1"/>
  <c r="O309" i="1"/>
  <c r="O293" i="1"/>
  <c r="O217" i="1"/>
  <c r="O232" i="1"/>
  <c r="O201" i="1"/>
  <c r="P152" i="1"/>
  <c r="P187" i="1"/>
  <c r="O122" i="1"/>
  <c r="P136" i="1"/>
  <c r="O87" i="1"/>
  <c r="O71" i="1"/>
  <c r="O57" i="1"/>
  <c r="O22" i="1"/>
  <c r="L368" i="1"/>
  <c r="L339" i="1"/>
  <c r="L353" i="1"/>
  <c r="T12" i="2"/>
  <c r="Q100" i="2"/>
  <c r="Q62" i="2"/>
  <c r="Q56" i="2"/>
  <c r="Q50" i="2"/>
  <c r="Q12" i="2"/>
  <c r="I6" i="2"/>
  <c r="B100" i="2"/>
  <c r="B62" i="2"/>
  <c r="B56" i="2"/>
  <c r="S100" i="2"/>
  <c r="S62" i="2"/>
  <c r="S56" i="2"/>
  <c r="S50" i="2"/>
  <c r="C100" i="2"/>
  <c r="C62" i="2"/>
  <c r="C56" i="2"/>
  <c r="C50" i="2"/>
  <c r="L100" i="2"/>
  <c r="L62" i="2"/>
  <c r="L56" i="2"/>
  <c r="L50" i="2"/>
  <c r="D100" i="2"/>
  <c r="D56" i="2"/>
  <c r="D50" i="2"/>
  <c r="D62" i="2"/>
  <c r="M56" i="2"/>
  <c r="M50" i="2"/>
  <c r="M100" i="2"/>
  <c r="B12" i="2"/>
  <c r="S12" i="2"/>
  <c r="M62" i="2"/>
  <c r="E100" i="2"/>
  <c r="E56" i="2"/>
  <c r="E50" i="2"/>
  <c r="E62" i="2"/>
  <c r="N100" i="2"/>
  <c r="N56" i="2"/>
  <c r="N50" i="2"/>
  <c r="N62" i="2"/>
  <c r="C12" i="2"/>
  <c r="L12" i="2"/>
  <c r="B50" i="2"/>
  <c r="F6" i="2"/>
  <c r="O100" i="2"/>
  <c r="O50" i="2"/>
  <c r="O62" i="2"/>
  <c r="O56" i="2"/>
  <c r="D12" i="2"/>
  <c r="M12" i="2"/>
  <c r="G6" i="2"/>
  <c r="P6" i="2"/>
  <c r="N12" i="2"/>
  <c r="H21" i="3"/>
  <c r="F21" i="3"/>
  <c r="J21" i="3"/>
  <c r="G6" i="3"/>
  <c r="S29" i="3"/>
  <c r="T6" i="3"/>
  <c r="P6" i="3"/>
  <c r="H48" i="3"/>
  <c r="F48" i="3"/>
  <c r="H6" i="3"/>
  <c r="R6" i="3"/>
  <c r="I29" i="3"/>
  <c r="F29" i="3"/>
  <c r="G40" i="3"/>
  <c r="I6" i="3"/>
  <c r="S6" i="3"/>
  <c r="J6" i="3"/>
  <c r="G29" i="3"/>
  <c r="Q48" i="3"/>
  <c r="Q21" i="3"/>
  <c r="R48" i="3"/>
  <c r="T21" i="3"/>
  <c r="I40" i="3"/>
  <c r="R40" i="3"/>
  <c r="T48" i="3"/>
  <c r="H29" i="3"/>
  <c r="Q29" i="3"/>
  <c r="G21" i="3"/>
  <c r="P21" i="3"/>
  <c r="R29" i="3"/>
  <c r="G48" i="3"/>
  <c r="P48" i="3"/>
  <c r="J40" i="2" l="1"/>
  <c r="T11" i="1"/>
  <c r="R11" i="1"/>
  <c r="P11" i="1"/>
  <c r="S35" i="1"/>
  <c r="Q35" i="1"/>
  <c r="R35" i="1"/>
  <c r="P35" i="1"/>
  <c r="F62" i="1"/>
  <c r="H62" i="1"/>
  <c r="J62" i="1"/>
  <c r="G225" i="1"/>
  <c r="I225" i="1"/>
  <c r="L191" i="1"/>
  <c r="H15" i="3"/>
  <c r="J15" i="3"/>
  <c r="F15" i="3"/>
  <c r="S7" i="2"/>
  <c r="Q7" i="2"/>
  <c r="P7" i="2"/>
  <c r="R7" i="2"/>
  <c r="O47" i="2"/>
  <c r="T17" i="2"/>
  <c r="T33" i="1"/>
  <c r="R33" i="1"/>
  <c r="P33" i="1"/>
  <c r="P190" i="1"/>
  <c r="R125" i="1"/>
  <c r="P125" i="1"/>
  <c r="T125" i="1"/>
  <c r="P175" i="1"/>
  <c r="T110" i="1"/>
  <c r="R110" i="1"/>
  <c r="P110" i="1"/>
  <c r="R283" i="1"/>
  <c r="P283" i="1"/>
  <c r="S47" i="1"/>
  <c r="Q47" i="1"/>
  <c r="N68" i="1"/>
  <c r="Q58" i="1"/>
  <c r="S58" i="1"/>
  <c r="Q284" i="1"/>
  <c r="S284" i="1"/>
  <c r="S314" i="1"/>
  <c r="Q314" i="1"/>
  <c r="H24" i="1"/>
  <c r="F24" i="1"/>
  <c r="J24" i="1"/>
  <c r="F195" i="1"/>
  <c r="G195" i="1" s="1"/>
  <c r="H130" i="1"/>
  <c r="F130" i="1"/>
  <c r="J130" i="1"/>
  <c r="H301" i="1"/>
  <c r="F301" i="1"/>
  <c r="F272" i="1"/>
  <c r="H272" i="1"/>
  <c r="M170" i="1"/>
  <c r="I17" i="1"/>
  <c r="G17" i="1"/>
  <c r="I16" i="1"/>
  <c r="G16" i="1"/>
  <c r="H16" i="1"/>
  <c r="F16" i="1"/>
  <c r="G97" i="1"/>
  <c r="D162" i="1"/>
  <c r="I162" i="1" s="1"/>
  <c r="I97" i="1"/>
  <c r="I294" i="1"/>
  <c r="G294" i="1"/>
  <c r="G253" i="1"/>
  <c r="I253" i="1"/>
  <c r="G240" i="1"/>
  <c r="I240" i="1"/>
  <c r="B154" i="1"/>
  <c r="B173" i="1"/>
  <c r="S46" i="1"/>
  <c r="Q46" i="1"/>
  <c r="J46" i="1"/>
  <c r="F46" i="1"/>
  <c r="H46" i="1"/>
  <c r="J67" i="1"/>
  <c r="F67" i="1"/>
  <c r="H67" i="1"/>
  <c r="T21" i="2"/>
  <c r="R80" i="1"/>
  <c r="P145" i="1"/>
  <c r="T80" i="1"/>
  <c r="P80" i="1"/>
  <c r="S129" i="1"/>
  <c r="Q129" i="1"/>
  <c r="N194" i="1"/>
  <c r="F269" i="1"/>
  <c r="H269" i="1"/>
  <c r="I299" i="1"/>
  <c r="G299" i="1"/>
  <c r="B196" i="1"/>
  <c r="C191" i="1"/>
  <c r="J51" i="3"/>
  <c r="H51" i="3"/>
  <c r="F51" i="3"/>
  <c r="J14" i="3"/>
  <c r="H14" i="3"/>
  <c r="F14" i="3"/>
  <c r="G9" i="3"/>
  <c r="I9" i="3"/>
  <c r="T15" i="2"/>
  <c r="T46" i="1"/>
  <c r="R46" i="1"/>
  <c r="P46" i="1"/>
  <c r="T53" i="1"/>
  <c r="R53" i="1"/>
  <c r="P53" i="1"/>
  <c r="P188" i="1"/>
  <c r="T123" i="1"/>
  <c r="O133" i="1"/>
  <c r="R123" i="1"/>
  <c r="P123" i="1"/>
  <c r="R294" i="1"/>
  <c r="P294" i="1"/>
  <c r="P265" i="1"/>
  <c r="R265" i="1"/>
  <c r="R286" i="1"/>
  <c r="P286" i="1"/>
  <c r="G61" i="1"/>
  <c r="I61" i="1"/>
  <c r="N176" i="1"/>
  <c r="S111" i="1"/>
  <c r="Q111" i="1"/>
  <c r="Q264" i="1"/>
  <c r="S264" i="1"/>
  <c r="Q289" i="1"/>
  <c r="S289" i="1"/>
  <c r="S317" i="1"/>
  <c r="Q317" i="1"/>
  <c r="H48" i="1"/>
  <c r="F48" i="1"/>
  <c r="J48" i="1"/>
  <c r="F164" i="1"/>
  <c r="J99" i="1"/>
  <c r="H99" i="1"/>
  <c r="F99" i="1"/>
  <c r="F94" i="1"/>
  <c r="F159" i="1"/>
  <c r="J94" i="1"/>
  <c r="H94" i="1"/>
  <c r="E119" i="1"/>
  <c r="H312" i="1"/>
  <c r="F312" i="1"/>
  <c r="M143" i="1"/>
  <c r="M182" i="1"/>
  <c r="M164" i="1"/>
  <c r="I43" i="1"/>
  <c r="G43" i="1"/>
  <c r="G117" i="1"/>
  <c r="D182" i="1"/>
  <c r="I117" i="1"/>
  <c r="D160" i="1"/>
  <c r="I95" i="1"/>
  <c r="G95" i="1"/>
  <c r="I300" i="1"/>
  <c r="G300" i="1"/>
  <c r="I312" i="1"/>
  <c r="G312" i="1"/>
  <c r="B170" i="1"/>
  <c r="B190" i="1"/>
  <c r="J34" i="1"/>
  <c r="F34" i="1"/>
  <c r="H34" i="1"/>
  <c r="L137" i="1"/>
  <c r="L175" i="1"/>
  <c r="G65" i="1"/>
  <c r="I65" i="1"/>
  <c r="C175" i="1"/>
  <c r="G44" i="1"/>
  <c r="I44" i="1"/>
  <c r="S17" i="3"/>
  <c r="Q17" i="3"/>
  <c r="T40" i="2"/>
  <c r="Q281" i="1"/>
  <c r="S281" i="1"/>
  <c r="H311" i="1"/>
  <c r="F311" i="1"/>
  <c r="B139" i="1"/>
  <c r="L197" i="1"/>
  <c r="Q25" i="3"/>
  <c r="S25" i="3"/>
  <c r="I12" i="3"/>
  <c r="G12" i="3"/>
  <c r="T63" i="1"/>
  <c r="R63" i="1"/>
  <c r="P63" i="1"/>
  <c r="T66" i="1"/>
  <c r="R66" i="1"/>
  <c r="P66" i="1"/>
  <c r="P170" i="1"/>
  <c r="P105" i="1"/>
  <c r="T105" i="1"/>
  <c r="R105" i="1"/>
  <c r="P310" i="1"/>
  <c r="R310" i="1"/>
  <c r="R299" i="1"/>
  <c r="P299" i="1"/>
  <c r="P270" i="1"/>
  <c r="R270" i="1"/>
  <c r="Q18" i="1"/>
  <c r="S18" i="1"/>
  <c r="N142" i="1"/>
  <c r="S77" i="1"/>
  <c r="Q77" i="1"/>
  <c r="N154" i="1"/>
  <c r="Q89" i="1"/>
  <c r="S89" i="1"/>
  <c r="Q269" i="1"/>
  <c r="S269" i="1"/>
  <c r="F143" i="1"/>
  <c r="J78" i="1"/>
  <c r="H78" i="1"/>
  <c r="F78" i="1"/>
  <c r="F114" i="1"/>
  <c r="J114" i="1"/>
  <c r="H114" i="1"/>
  <c r="F179" i="1"/>
  <c r="H317" i="1"/>
  <c r="F317" i="1"/>
  <c r="H244" i="1"/>
  <c r="J244" i="1"/>
  <c r="F244" i="1"/>
  <c r="M176" i="1"/>
  <c r="I60" i="1"/>
  <c r="G60" i="1"/>
  <c r="I34" i="1"/>
  <c r="G34" i="1"/>
  <c r="I115" i="1"/>
  <c r="D180" i="1"/>
  <c r="G115" i="1"/>
  <c r="G263" i="1"/>
  <c r="I263" i="1"/>
  <c r="G281" i="1"/>
  <c r="I281" i="1"/>
  <c r="I317" i="1"/>
  <c r="G317" i="1"/>
  <c r="B176" i="1"/>
  <c r="G9" i="1"/>
  <c r="I9" i="1"/>
  <c r="L145" i="1"/>
  <c r="L188" i="1"/>
  <c r="L133" i="1"/>
  <c r="C173" i="1"/>
  <c r="C137" i="1"/>
  <c r="C188" i="1"/>
  <c r="C133" i="1"/>
  <c r="I7" i="1"/>
  <c r="G7" i="1"/>
  <c r="H7" i="1"/>
  <c r="F7" i="1"/>
  <c r="N179" i="1"/>
  <c r="S114" i="1"/>
  <c r="Q114" i="1"/>
  <c r="F144" i="1"/>
  <c r="H79" i="1"/>
  <c r="F79" i="1"/>
  <c r="J79" i="1"/>
  <c r="S44" i="3"/>
  <c r="Q44" i="3"/>
  <c r="P13" i="3"/>
  <c r="R13" i="3"/>
  <c r="T13" i="3"/>
  <c r="I30" i="3"/>
  <c r="G30" i="3"/>
  <c r="H30" i="3"/>
  <c r="F30" i="3"/>
  <c r="J33" i="2"/>
  <c r="T41" i="2"/>
  <c r="P138" i="1"/>
  <c r="R73" i="1"/>
  <c r="P73" i="1"/>
  <c r="T73" i="1"/>
  <c r="P146" i="1"/>
  <c r="T81" i="1"/>
  <c r="P81" i="1"/>
  <c r="R81" i="1"/>
  <c r="P182" i="1"/>
  <c r="P117" i="1"/>
  <c r="T117" i="1"/>
  <c r="R117" i="1"/>
  <c r="P302" i="1"/>
  <c r="R302" i="1"/>
  <c r="P273" i="1"/>
  <c r="R273" i="1"/>
  <c r="J38" i="1"/>
  <c r="F38" i="1"/>
  <c r="H38" i="1"/>
  <c r="Q44" i="1"/>
  <c r="S44" i="1"/>
  <c r="N178" i="1"/>
  <c r="Q113" i="1"/>
  <c r="S113" i="1"/>
  <c r="Q272" i="1"/>
  <c r="S272" i="1"/>
  <c r="Q236" i="1"/>
  <c r="S236" i="1"/>
  <c r="H61" i="1"/>
  <c r="F61" i="1"/>
  <c r="J61" i="1"/>
  <c r="J104" i="1"/>
  <c r="H104" i="1"/>
  <c r="F104" i="1"/>
  <c r="F169" i="1"/>
  <c r="F192" i="1"/>
  <c r="F127" i="1"/>
  <c r="J127" i="1"/>
  <c r="H127" i="1"/>
  <c r="F220" i="1"/>
  <c r="H220" i="1"/>
  <c r="F235" i="1"/>
  <c r="J235" i="1"/>
  <c r="H235" i="1"/>
  <c r="M137" i="1"/>
  <c r="D143" i="1"/>
  <c r="I78" i="1"/>
  <c r="G78" i="1"/>
  <c r="I59" i="1"/>
  <c r="G59" i="1"/>
  <c r="F59" i="1"/>
  <c r="H59" i="1"/>
  <c r="D195" i="1"/>
  <c r="G130" i="1"/>
  <c r="I130" i="1"/>
  <c r="D197" i="1"/>
  <c r="I132" i="1"/>
  <c r="G132" i="1"/>
  <c r="I220" i="1"/>
  <c r="G220" i="1"/>
  <c r="G268" i="1"/>
  <c r="I268" i="1"/>
  <c r="G286" i="1"/>
  <c r="I286" i="1"/>
  <c r="I320" i="1"/>
  <c r="G320" i="1"/>
  <c r="B191" i="1"/>
  <c r="B193" i="1"/>
  <c r="L165" i="1"/>
  <c r="L142" i="1"/>
  <c r="H25" i="3"/>
  <c r="F25" i="3"/>
  <c r="J25" i="3"/>
  <c r="P165" i="1"/>
  <c r="R100" i="1"/>
  <c r="P100" i="1"/>
  <c r="T100" i="1"/>
  <c r="Q45" i="1"/>
  <c r="S45" i="1"/>
  <c r="J10" i="1"/>
  <c r="H10" i="1"/>
  <c r="F10" i="1"/>
  <c r="M148" i="1"/>
  <c r="J41" i="3"/>
  <c r="H41" i="3"/>
  <c r="F41" i="3"/>
  <c r="J45" i="3"/>
  <c r="J43" i="3"/>
  <c r="F35" i="3"/>
  <c r="J35" i="3"/>
  <c r="H35" i="3"/>
  <c r="R34" i="3"/>
  <c r="P34" i="3"/>
  <c r="T34" i="3"/>
  <c r="G35" i="3"/>
  <c r="I35" i="3"/>
  <c r="G18" i="3"/>
  <c r="I18" i="3"/>
  <c r="J25" i="2"/>
  <c r="T42" i="2"/>
  <c r="P18" i="1"/>
  <c r="T18" i="1"/>
  <c r="R18" i="1"/>
  <c r="T255" i="1"/>
  <c r="R255" i="1"/>
  <c r="P255" i="1"/>
  <c r="R313" i="1"/>
  <c r="P313" i="1"/>
  <c r="N197" i="1"/>
  <c r="S132" i="1"/>
  <c r="Q132" i="1"/>
  <c r="S294" i="1"/>
  <c r="Q294" i="1"/>
  <c r="S239" i="1"/>
  <c r="Q239" i="1"/>
  <c r="S258" i="1"/>
  <c r="Q258" i="1"/>
  <c r="J13" i="1"/>
  <c r="H13" i="1"/>
  <c r="F13" i="1"/>
  <c r="F160" i="1"/>
  <c r="G160" i="1" s="1"/>
  <c r="J95" i="1"/>
  <c r="H95" i="1"/>
  <c r="F95" i="1"/>
  <c r="J116" i="1"/>
  <c r="F181" i="1"/>
  <c r="H116" i="1"/>
  <c r="F116" i="1"/>
  <c r="H234" i="1"/>
  <c r="J234" i="1"/>
  <c r="F234" i="1"/>
  <c r="F257" i="1"/>
  <c r="J257" i="1"/>
  <c r="H257" i="1"/>
  <c r="H279" i="1"/>
  <c r="F279" i="1"/>
  <c r="M161" i="1"/>
  <c r="I33" i="1"/>
  <c r="G33" i="1"/>
  <c r="D137" i="1"/>
  <c r="I72" i="1"/>
  <c r="G72" i="1"/>
  <c r="F72" i="1"/>
  <c r="H72" i="1"/>
  <c r="D171" i="1"/>
  <c r="I106" i="1"/>
  <c r="G106" i="1"/>
  <c r="I224" i="1"/>
  <c r="G224" i="1"/>
  <c r="G271" i="1"/>
  <c r="I271" i="1"/>
  <c r="G289" i="1"/>
  <c r="I289" i="1"/>
  <c r="B146" i="1"/>
  <c r="L140" i="1"/>
  <c r="L154" i="1"/>
  <c r="C154" i="1"/>
  <c r="C146" i="1"/>
  <c r="T244" i="1"/>
  <c r="P244" i="1"/>
  <c r="R244" i="1"/>
  <c r="S305" i="1"/>
  <c r="Q305" i="1"/>
  <c r="H296" i="1"/>
  <c r="F296" i="1"/>
  <c r="B147" i="1"/>
  <c r="C189" i="1"/>
  <c r="L161" i="1"/>
  <c r="S32" i="3"/>
  <c r="Q32" i="3"/>
  <c r="P32" i="3"/>
  <c r="R32" i="3"/>
  <c r="S31" i="3"/>
  <c r="Q31" i="3"/>
  <c r="S26" i="3"/>
  <c r="Q26" i="3"/>
  <c r="P26" i="3"/>
  <c r="R26" i="3"/>
  <c r="P9" i="3"/>
  <c r="R9" i="3"/>
  <c r="T9" i="3"/>
  <c r="J30" i="2"/>
  <c r="I7" i="2"/>
  <c r="G7" i="2"/>
  <c r="T39" i="2"/>
  <c r="P44" i="1"/>
  <c r="T44" i="1"/>
  <c r="R44" i="1"/>
  <c r="P168" i="1"/>
  <c r="Q168" i="1" s="1"/>
  <c r="T103" i="1"/>
  <c r="R103" i="1"/>
  <c r="P103" i="1"/>
  <c r="R316" i="1"/>
  <c r="P316" i="1"/>
  <c r="Q79" i="1"/>
  <c r="N144" i="1"/>
  <c r="S79" i="1"/>
  <c r="N153" i="1"/>
  <c r="S88" i="1"/>
  <c r="Q88" i="1"/>
  <c r="N191" i="1"/>
  <c r="Q126" i="1"/>
  <c r="S126" i="1"/>
  <c r="S253" i="1"/>
  <c r="Q253" i="1"/>
  <c r="J39" i="1"/>
  <c r="H39" i="1"/>
  <c r="F39" i="1"/>
  <c r="F29" i="1"/>
  <c r="H29" i="1"/>
  <c r="J29" i="1"/>
  <c r="E54" i="1"/>
  <c r="F162" i="1"/>
  <c r="H97" i="1"/>
  <c r="F97" i="1"/>
  <c r="J97" i="1"/>
  <c r="J237" i="1"/>
  <c r="F237" i="1"/>
  <c r="H237" i="1"/>
  <c r="H282" i="1"/>
  <c r="F282" i="1"/>
  <c r="M181" i="1"/>
  <c r="M167" i="1"/>
  <c r="I53" i="1"/>
  <c r="G53" i="1"/>
  <c r="D161" i="1"/>
  <c r="I96" i="1"/>
  <c r="G96" i="1"/>
  <c r="D183" i="1"/>
  <c r="I118" i="1"/>
  <c r="G118" i="1"/>
  <c r="I305" i="1"/>
  <c r="G305" i="1"/>
  <c r="B163" i="1"/>
  <c r="L181" i="1"/>
  <c r="L170" i="1"/>
  <c r="L160" i="1"/>
  <c r="C169" i="1"/>
  <c r="C170" i="1"/>
  <c r="P35" i="3"/>
  <c r="R35" i="3"/>
  <c r="T35" i="3"/>
  <c r="P49" i="3"/>
  <c r="T49" i="3"/>
  <c r="R49" i="3"/>
  <c r="T50" i="3"/>
  <c r="J37" i="3"/>
  <c r="H37" i="3"/>
  <c r="F37" i="3"/>
  <c r="S12" i="3"/>
  <c r="Q12" i="3"/>
  <c r="T11" i="3"/>
  <c r="R11" i="3"/>
  <c r="P11" i="3"/>
  <c r="Q15" i="3"/>
  <c r="S15" i="3"/>
  <c r="R15" i="3"/>
  <c r="P15" i="3"/>
  <c r="J28" i="2"/>
  <c r="T20" i="2"/>
  <c r="G14" i="1"/>
  <c r="I14" i="1"/>
  <c r="P193" i="1"/>
  <c r="T128" i="1"/>
  <c r="R128" i="1"/>
  <c r="P128" i="1"/>
  <c r="T240" i="1"/>
  <c r="P240" i="1"/>
  <c r="R240" i="1"/>
  <c r="R319" i="1"/>
  <c r="P319" i="1"/>
  <c r="P249" i="1"/>
  <c r="R249" i="1"/>
  <c r="T249" i="1"/>
  <c r="S9" i="1"/>
  <c r="Q9" i="1"/>
  <c r="P9" i="1"/>
  <c r="R9" i="1"/>
  <c r="Q15" i="1"/>
  <c r="S15" i="1"/>
  <c r="N169" i="1"/>
  <c r="S104" i="1"/>
  <c r="Q104" i="1"/>
  <c r="N167" i="1"/>
  <c r="S167" i="1" s="1"/>
  <c r="S102" i="1"/>
  <c r="Q102" i="1"/>
  <c r="S237" i="1"/>
  <c r="Q237" i="1"/>
  <c r="J51" i="1"/>
  <c r="H51" i="1"/>
  <c r="F51" i="1"/>
  <c r="F49" i="1"/>
  <c r="H49" i="1"/>
  <c r="J49" i="1"/>
  <c r="F174" i="1"/>
  <c r="H109" i="1"/>
  <c r="F109" i="1"/>
  <c r="J109" i="1"/>
  <c r="F264" i="1"/>
  <c r="H264" i="1"/>
  <c r="H287" i="1"/>
  <c r="F287" i="1"/>
  <c r="M140" i="1"/>
  <c r="M188" i="1"/>
  <c r="M133" i="1"/>
  <c r="I66" i="1"/>
  <c r="G66" i="1"/>
  <c r="D173" i="1"/>
  <c r="I173" i="1" s="1"/>
  <c r="I108" i="1"/>
  <c r="G108" i="1"/>
  <c r="I242" i="1"/>
  <c r="G242" i="1"/>
  <c r="G304" i="1"/>
  <c r="I304" i="1"/>
  <c r="B175" i="1"/>
  <c r="N180" i="1"/>
  <c r="S115" i="1"/>
  <c r="Q115" i="1"/>
  <c r="L180" i="1"/>
  <c r="G32" i="1"/>
  <c r="I32" i="1"/>
  <c r="C190" i="1"/>
  <c r="C164" i="1"/>
  <c r="N27" i="1"/>
  <c r="G45" i="3"/>
  <c r="I45" i="3"/>
  <c r="H45" i="3"/>
  <c r="F45" i="3"/>
  <c r="G49" i="3"/>
  <c r="I49" i="3"/>
  <c r="G22" i="3"/>
  <c r="I22" i="3"/>
  <c r="T33" i="3"/>
  <c r="R33" i="3"/>
  <c r="P33" i="3"/>
  <c r="S24" i="3"/>
  <c r="Q24" i="3"/>
  <c r="R24" i="3"/>
  <c r="P24" i="3"/>
  <c r="I11" i="3"/>
  <c r="G11" i="3"/>
  <c r="S50" i="3"/>
  <c r="Q50" i="3"/>
  <c r="R50" i="3"/>
  <c r="P50" i="3"/>
  <c r="T18" i="3"/>
  <c r="P18" i="3"/>
  <c r="R18" i="3"/>
  <c r="I34" i="3"/>
  <c r="G34" i="3"/>
  <c r="H34" i="3"/>
  <c r="F34" i="3"/>
  <c r="J7" i="3"/>
  <c r="F7" i="3"/>
  <c r="H7" i="3"/>
  <c r="J8" i="3"/>
  <c r="J12" i="3"/>
  <c r="J18" i="3"/>
  <c r="H18" i="3"/>
  <c r="F18" i="3"/>
  <c r="S9" i="3"/>
  <c r="Q9" i="3"/>
  <c r="G13" i="3"/>
  <c r="I13" i="3"/>
  <c r="S16" i="3"/>
  <c r="Q16" i="3"/>
  <c r="J32" i="2"/>
  <c r="J7" i="2"/>
  <c r="H7" i="2"/>
  <c r="F7" i="2"/>
  <c r="J29" i="2"/>
  <c r="J27" i="2"/>
  <c r="J8" i="2"/>
  <c r="J21" i="2"/>
  <c r="J17" i="2"/>
  <c r="J19" i="2"/>
  <c r="J35" i="2"/>
  <c r="J31" i="2"/>
  <c r="J15" i="2"/>
  <c r="J9" i="2"/>
  <c r="J20" i="2"/>
  <c r="J37" i="2"/>
  <c r="J18" i="2"/>
  <c r="J16" i="2"/>
  <c r="J22" i="2"/>
  <c r="J13" i="2"/>
  <c r="J14" i="2"/>
  <c r="J39" i="2"/>
  <c r="J41" i="2"/>
  <c r="T30" i="2"/>
  <c r="T25" i="2"/>
  <c r="T45" i="2"/>
  <c r="T43" i="2"/>
  <c r="T44" i="2"/>
  <c r="J63" i="1"/>
  <c r="F63" i="1"/>
  <c r="H63" i="1"/>
  <c r="G24" i="1"/>
  <c r="I24" i="1"/>
  <c r="T12" i="1"/>
  <c r="R12" i="1"/>
  <c r="P12" i="1"/>
  <c r="T50" i="1"/>
  <c r="R50" i="1"/>
  <c r="P50" i="1"/>
  <c r="P153" i="1"/>
  <c r="Q153" i="1" s="1"/>
  <c r="R88" i="1"/>
  <c r="P88" i="1"/>
  <c r="T88" i="1"/>
  <c r="P48" i="1"/>
  <c r="T48" i="1"/>
  <c r="R48" i="1"/>
  <c r="T15" i="1"/>
  <c r="R15" i="1"/>
  <c r="P15" i="1"/>
  <c r="T58" i="1"/>
  <c r="R58" i="1"/>
  <c r="P58" i="1"/>
  <c r="O68" i="1"/>
  <c r="T64" i="1"/>
  <c r="P160" i="1"/>
  <c r="T95" i="1"/>
  <c r="R95" i="1"/>
  <c r="P95" i="1"/>
  <c r="T132" i="1"/>
  <c r="R132" i="1"/>
  <c r="P197" i="1"/>
  <c r="Q197" i="1" s="1"/>
  <c r="P132" i="1"/>
  <c r="P194" i="1"/>
  <c r="Q194" i="1" s="1"/>
  <c r="R129" i="1"/>
  <c r="P129" i="1"/>
  <c r="T129" i="1"/>
  <c r="P174" i="1"/>
  <c r="P109" i="1"/>
  <c r="T109" i="1"/>
  <c r="R109" i="1"/>
  <c r="T254" i="1"/>
  <c r="P254" i="1"/>
  <c r="R254" i="1"/>
  <c r="P179" i="1"/>
  <c r="Q179" i="1" s="1"/>
  <c r="T114" i="1"/>
  <c r="R114" i="1"/>
  <c r="P114" i="1"/>
  <c r="T250" i="1"/>
  <c r="P250" i="1"/>
  <c r="R250" i="1"/>
  <c r="R300" i="1"/>
  <c r="P300" i="1"/>
  <c r="T259" i="1"/>
  <c r="R259" i="1"/>
  <c r="P259" i="1"/>
  <c r="P263" i="1"/>
  <c r="R263" i="1"/>
  <c r="P271" i="1"/>
  <c r="R271" i="1"/>
  <c r="R314" i="1"/>
  <c r="P314" i="1"/>
  <c r="P253" i="1"/>
  <c r="R253" i="1"/>
  <c r="T253" i="1"/>
  <c r="R284" i="1"/>
  <c r="P284" i="1"/>
  <c r="F142" i="1"/>
  <c r="J77" i="1"/>
  <c r="H77" i="1"/>
  <c r="F77" i="1"/>
  <c r="S34" i="1"/>
  <c r="Q34" i="1"/>
  <c r="S39" i="1"/>
  <c r="Q39" i="1"/>
  <c r="R39" i="1"/>
  <c r="P39" i="1"/>
  <c r="S10" i="1"/>
  <c r="Q10" i="1"/>
  <c r="R10" i="1"/>
  <c r="P10" i="1"/>
  <c r="Q48" i="1"/>
  <c r="S48" i="1"/>
  <c r="N193" i="1"/>
  <c r="S128" i="1"/>
  <c r="Q128" i="1"/>
  <c r="Q49" i="1"/>
  <c r="S49" i="1"/>
  <c r="N161" i="1"/>
  <c r="S161" i="1" s="1"/>
  <c r="S96" i="1"/>
  <c r="Q96" i="1"/>
  <c r="N182" i="1"/>
  <c r="S182" i="1" s="1"/>
  <c r="Q117" i="1"/>
  <c r="S117" i="1"/>
  <c r="N171" i="1"/>
  <c r="S106" i="1"/>
  <c r="Q106" i="1"/>
  <c r="Q256" i="1"/>
  <c r="S256" i="1"/>
  <c r="Q238" i="1"/>
  <c r="S238" i="1"/>
  <c r="Q252" i="1"/>
  <c r="S252" i="1"/>
  <c r="Q270" i="1"/>
  <c r="S270" i="1"/>
  <c r="S243" i="1"/>
  <c r="Q243" i="1"/>
  <c r="Q282" i="1"/>
  <c r="S282" i="1"/>
  <c r="S303" i="1"/>
  <c r="Q303" i="1"/>
  <c r="S315" i="1"/>
  <c r="Q315" i="1"/>
  <c r="F176" i="1"/>
  <c r="J111" i="1"/>
  <c r="H111" i="1"/>
  <c r="F111" i="1"/>
  <c r="J43" i="1"/>
  <c r="H43" i="1"/>
  <c r="F43" i="1"/>
  <c r="H14" i="1"/>
  <c r="F14" i="1"/>
  <c r="J14" i="1"/>
  <c r="H52" i="1"/>
  <c r="F52" i="1"/>
  <c r="J52" i="1"/>
  <c r="F197" i="1"/>
  <c r="G197" i="1" s="1"/>
  <c r="J132" i="1"/>
  <c r="H132" i="1"/>
  <c r="F132" i="1"/>
  <c r="F53" i="1"/>
  <c r="H53" i="1"/>
  <c r="J53" i="1"/>
  <c r="F168" i="1"/>
  <c r="J103" i="1"/>
  <c r="H103" i="1"/>
  <c r="F103" i="1"/>
  <c r="J108" i="1"/>
  <c r="F173" i="1"/>
  <c r="G173" i="1" s="1"/>
  <c r="H108" i="1"/>
  <c r="F108" i="1"/>
  <c r="F166" i="1"/>
  <c r="H101" i="1"/>
  <c r="F101" i="1"/>
  <c r="J101" i="1"/>
  <c r="F225" i="1"/>
  <c r="H225" i="1"/>
  <c r="F118" i="1"/>
  <c r="F183" i="1"/>
  <c r="G183" i="1" s="1"/>
  <c r="J118" i="1"/>
  <c r="H118" i="1"/>
  <c r="H238" i="1"/>
  <c r="J238" i="1"/>
  <c r="F238" i="1"/>
  <c r="F218" i="1"/>
  <c r="H218" i="1"/>
  <c r="H256" i="1"/>
  <c r="F256" i="1"/>
  <c r="J256" i="1"/>
  <c r="H294" i="1"/>
  <c r="F294" i="1"/>
  <c r="H302" i="1"/>
  <c r="F302" i="1"/>
  <c r="H318" i="1"/>
  <c r="F318" i="1"/>
  <c r="F270" i="1"/>
  <c r="H270" i="1"/>
  <c r="H236" i="1"/>
  <c r="J236" i="1"/>
  <c r="F236" i="1"/>
  <c r="H280" i="1"/>
  <c r="F280" i="1"/>
  <c r="H288" i="1"/>
  <c r="F288" i="1"/>
  <c r="M154" i="1"/>
  <c r="B54" i="1"/>
  <c r="M142" i="1"/>
  <c r="S38" i="1"/>
  <c r="Q38" i="1"/>
  <c r="M141" i="1"/>
  <c r="M190" i="1"/>
  <c r="M174" i="1"/>
  <c r="M159" i="1"/>
  <c r="M119" i="1"/>
  <c r="M192" i="1"/>
  <c r="M168" i="1"/>
  <c r="S103" i="1"/>
  <c r="Q103" i="1"/>
  <c r="I47" i="1"/>
  <c r="G47" i="1"/>
  <c r="I15" i="1"/>
  <c r="G15" i="1"/>
  <c r="I58" i="1"/>
  <c r="D68" i="1"/>
  <c r="G58" i="1"/>
  <c r="I63" i="1"/>
  <c r="G63" i="1"/>
  <c r="D165" i="1"/>
  <c r="I165" i="1" s="1"/>
  <c r="I100" i="1"/>
  <c r="G100" i="1"/>
  <c r="I251" i="1"/>
  <c r="G251" i="1"/>
  <c r="D175" i="1"/>
  <c r="I175" i="1" s="1"/>
  <c r="I110" i="1"/>
  <c r="G110" i="1"/>
  <c r="D146" i="1"/>
  <c r="I146" i="1" s="1"/>
  <c r="G81" i="1"/>
  <c r="I81" i="1"/>
  <c r="D189" i="1"/>
  <c r="I189" i="1" s="1"/>
  <c r="I124" i="1"/>
  <c r="G124" i="1"/>
  <c r="G239" i="1"/>
  <c r="I239" i="1"/>
  <c r="I296" i="1"/>
  <c r="G296" i="1"/>
  <c r="I221" i="1"/>
  <c r="G221" i="1"/>
  <c r="I234" i="1"/>
  <c r="G234" i="1"/>
  <c r="G257" i="1"/>
  <c r="I257" i="1"/>
  <c r="G269" i="1"/>
  <c r="I269" i="1"/>
  <c r="G279" i="1"/>
  <c r="I279" i="1"/>
  <c r="G287" i="1"/>
  <c r="I287" i="1"/>
  <c r="I310" i="1"/>
  <c r="G310" i="1"/>
  <c r="I318" i="1"/>
  <c r="G318" i="1"/>
  <c r="B145" i="1"/>
  <c r="B142" i="1"/>
  <c r="B162" i="1"/>
  <c r="B195" i="1"/>
  <c r="B167" i="1"/>
  <c r="B180" i="1"/>
  <c r="B177" i="1"/>
  <c r="L153" i="1"/>
  <c r="Q8" i="1"/>
  <c r="S8" i="1"/>
  <c r="L139" i="1"/>
  <c r="L177" i="1"/>
  <c r="L141" i="1"/>
  <c r="L162" i="1"/>
  <c r="L195" i="1"/>
  <c r="L179" i="1"/>
  <c r="L146" i="1"/>
  <c r="L189" i="1"/>
  <c r="C139" i="1"/>
  <c r="C140" i="1"/>
  <c r="C141" i="1"/>
  <c r="C162" i="1"/>
  <c r="C195" i="1"/>
  <c r="C179" i="1"/>
  <c r="C193" i="1"/>
  <c r="C143" i="1"/>
  <c r="I33" i="3"/>
  <c r="G33" i="3"/>
  <c r="P44" i="3"/>
  <c r="R44" i="3"/>
  <c r="T44" i="3"/>
  <c r="R30" i="3"/>
  <c r="P30" i="3"/>
  <c r="T30" i="3"/>
  <c r="T32" i="3"/>
  <c r="T36" i="3"/>
  <c r="T51" i="3"/>
  <c r="R51" i="3"/>
  <c r="P51" i="3"/>
  <c r="S37" i="3"/>
  <c r="Q37" i="3"/>
  <c r="I8" i="3"/>
  <c r="G8" i="3"/>
  <c r="S22" i="3"/>
  <c r="Q22" i="3"/>
  <c r="P22" i="3"/>
  <c r="R22" i="3"/>
  <c r="F16" i="3"/>
  <c r="J16" i="3"/>
  <c r="H16" i="3"/>
  <c r="G31" i="3"/>
  <c r="I31" i="3"/>
  <c r="G14" i="3"/>
  <c r="I14" i="3"/>
  <c r="H11" i="3"/>
  <c r="J11" i="3"/>
  <c r="F11" i="3"/>
  <c r="Q13" i="3"/>
  <c r="S13" i="3"/>
  <c r="G17" i="3"/>
  <c r="I17" i="3"/>
  <c r="J24" i="3"/>
  <c r="H24" i="3"/>
  <c r="F24" i="3"/>
  <c r="J26" i="2"/>
  <c r="J36" i="2"/>
  <c r="T13" i="2"/>
  <c r="T29" i="2"/>
  <c r="T33" i="2"/>
  <c r="T38" i="2"/>
  <c r="T16" i="2"/>
  <c r="S59" i="1"/>
  <c r="Q59" i="1"/>
  <c r="R17" i="1"/>
  <c r="P17" i="1"/>
  <c r="T17" i="1"/>
  <c r="T16" i="1"/>
  <c r="R16" i="1"/>
  <c r="P16" i="1"/>
  <c r="T59" i="1"/>
  <c r="R59" i="1"/>
  <c r="P59" i="1"/>
  <c r="P14" i="1"/>
  <c r="T14" i="1"/>
  <c r="R14" i="1"/>
  <c r="P52" i="1"/>
  <c r="T52" i="1"/>
  <c r="R52" i="1"/>
  <c r="T29" i="1"/>
  <c r="R29" i="1"/>
  <c r="O54" i="1"/>
  <c r="P29" i="1"/>
  <c r="T62" i="1"/>
  <c r="R62" i="1"/>
  <c r="P62" i="1"/>
  <c r="P164" i="1"/>
  <c r="Q164" i="1" s="1"/>
  <c r="T99" i="1"/>
  <c r="R99" i="1"/>
  <c r="P99" i="1"/>
  <c r="P161" i="1"/>
  <c r="Q161" i="1" s="1"/>
  <c r="R96" i="1"/>
  <c r="P96" i="1"/>
  <c r="T96" i="1"/>
  <c r="R234" i="1"/>
  <c r="P234" i="1"/>
  <c r="T234" i="1"/>
  <c r="P178" i="1"/>
  <c r="Q178" i="1" s="1"/>
  <c r="P113" i="1"/>
  <c r="T113" i="1"/>
  <c r="R113" i="1"/>
  <c r="T236" i="1"/>
  <c r="P236" i="1"/>
  <c r="R236" i="1"/>
  <c r="P183" i="1"/>
  <c r="T118" i="1"/>
  <c r="R118" i="1"/>
  <c r="P118" i="1"/>
  <c r="T258" i="1"/>
  <c r="P258" i="1"/>
  <c r="R258" i="1"/>
  <c r="R301" i="1"/>
  <c r="P301" i="1"/>
  <c r="P264" i="1"/>
  <c r="R264" i="1"/>
  <c r="P272" i="1"/>
  <c r="R272" i="1"/>
  <c r="R315" i="1"/>
  <c r="P315" i="1"/>
  <c r="P257" i="1"/>
  <c r="R257" i="1"/>
  <c r="T257" i="1"/>
  <c r="R285" i="1"/>
  <c r="P285" i="1"/>
  <c r="L138" i="1"/>
  <c r="N172" i="1"/>
  <c r="S172" i="1" s="1"/>
  <c r="S107" i="1"/>
  <c r="Q107" i="1"/>
  <c r="S43" i="1"/>
  <c r="Q43" i="1"/>
  <c r="Q14" i="1"/>
  <c r="S14" i="1"/>
  <c r="Q52" i="1"/>
  <c r="S52" i="1"/>
  <c r="Q11" i="1"/>
  <c r="S11" i="1"/>
  <c r="Q53" i="1"/>
  <c r="S53" i="1"/>
  <c r="N160" i="1"/>
  <c r="S95" i="1"/>
  <c r="Q95" i="1"/>
  <c r="N165" i="1"/>
  <c r="S165" i="1" s="1"/>
  <c r="S100" i="1"/>
  <c r="Q100" i="1"/>
  <c r="N175" i="1"/>
  <c r="S110" i="1"/>
  <c r="Q110" i="1"/>
  <c r="Q234" i="1"/>
  <c r="S234" i="1"/>
  <c r="S233" i="1"/>
  <c r="Q233" i="1"/>
  <c r="Q263" i="1"/>
  <c r="S263" i="1"/>
  <c r="Q271" i="1"/>
  <c r="S271" i="1"/>
  <c r="S249" i="1"/>
  <c r="Q249" i="1"/>
  <c r="Q283" i="1"/>
  <c r="S283" i="1"/>
  <c r="S316" i="1"/>
  <c r="Q316" i="1"/>
  <c r="H9" i="1"/>
  <c r="F9" i="1"/>
  <c r="J9" i="1"/>
  <c r="J47" i="1"/>
  <c r="H47" i="1"/>
  <c r="F47" i="1"/>
  <c r="H18" i="1"/>
  <c r="F18" i="1"/>
  <c r="J18" i="1"/>
  <c r="F15" i="1"/>
  <c r="H15" i="1"/>
  <c r="J15" i="1"/>
  <c r="F58" i="1"/>
  <c r="E68" i="1"/>
  <c r="H58" i="1"/>
  <c r="J58" i="1"/>
  <c r="J59" i="1"/>
  <c r="F303" i="1"/>
  <c r="H303" i="1"/>
  <c r="J112" i="1"/>
  <c r="H112" i="1"/>
  <c r="F112" i="1"/>
  <c r="F177" i="1"/>
  <c r="F170" i="1"/>
  <c r="H105" i="1"/>
  <c r="F105" i="1"/>
  <c r="J105" i="1"/>
  <c r="F145" i="1"/>
  <c r="F80" i="1"/>
  <c r="J80" i="1"/>
  <c r="H80" i="1"/>
  <c r="F188" i="1"/>
  <c r="F123" i="1"/>
  <c r="J123" i="1"/>
  <c r="E133" i="1"/>
  <c r="H123" i="1"/>
  <c r="F219" i="1"/>
  <c r="H219" i="1"/>
  <c r="J233" i="1"/>
  <c r="F233" i="1"/>
  <c r="H233" i="1"/>
  <c r="H295" i="1"/>
  <c r="F295" i="1"/>
  <c r="H310" i="1"/>
  <c r="F310" i="1"/>
  <c r="F305" i="1"/>
  <c r="H305" i="1"/>
  <c r="F263" i="1"/>
  <c r="H263" i="1"/>
  <c r="F271" i="1"/>
  <c r="H271" i="1"/>
  <c r="H240" i="1"/>
  <c r="J240" i="1"/>
  <c r="F240" i="1"/>
  <c r="H281" i="1"/>
  <c r="F281" i="1"/>
  <c r="H289" i="1"/>
  <c r="F289" i="1"/>
  <c r="B140" i="1"/>
  <c r="M144" i="1"/>
  <c r="M147" i="1"/>
  <c r="M153" i="1"/>
  <c r="M194" i="1"/>
  <c r="M178" i="1"/>
  <c r="M163" i="1"/>
  <c r="M196" i="1"/>
  <c r="M172" i="1"/>
  <c r="I13" i="1"/>
  <c r="G13" i="1"/>
  <c r="I51" i="1"/>
  <c r="G51" i="1"/>
  <c r="D54" i="1"/>
  <c r="I29" i="1"/>
  <c r="G29" i="1"/>
  <c r="I62" i="1"/>
  <c r="G62" i="1"/>
  <c r="I30" i="1"/>
  <c r="G30" i="1"/>
  <c r="I67" i="1"/>
  <c r="G67" i="1"/>
  <c r="D169" i="1"/>
  <c r="I169" i="1" s="1"/>
  <c r="I104" i="1"/>
  <c r="G104" i="1"/>
  <c r="I295" i="1"/>
  <c r="G295" i="1"/>
  <c r="D191" i="1"/>
  <c r="I191" i="1" s="1"/>
  <c r="G126" i="1"/>
  <c r="I126" i="1"/>
  <c r="D179" i="1"/>
  <c r="I179" i="1" s="1"/>
  <c r="I114" i="1"/>
  <c r="G114" i="1"/>
  <c r="D193" i="1"/>
  <c r="I193" i="1" s="1"/>
  <c r="I128" i="1"/>
  <c r="G128" i="1"/>
  <c r="I223" i="1"/>
  <c r="G223" i="1"/>
  <c r="I298" i="1"/>
  <c r="G298" i="1"/>
  <c r="I222" i="1"/>
  <c r="G222" i="1"/>
  <c r="I238" i="1"/>
  <c r="G238" i="1"/>
  <c r="G270" i="1"/>
  <c r="I270" i="1"/>
  <c r="G236" i="1"/>
  <c r="I236" i="1"/>
  <c r="G280" i="1"/>
  <c r="I280" i="1"/>
  <c r="G288" i="1"/>
  <c r="I288" i="1"/>
  <c r="G311" i="1"/>
  <c r="I311" i="1"/>
  <c r="I319" i="1"/>
  <c r="G319" i="1"/>
  <c r="B144" i="1"/>
  <c r="B166" i="1"/>
  <c r="B171" i="1"/>
  <c r="B189" i="1"/>
  <c r="B143" i="1"/>
  <c r="B181" i="1"/>
  <c r="C147" i="1"/>
  <c r="L169" i="1"/>
  <c r="L147" i="1"/>
  <c r="L190" i="1"/>
  <c r="L166" i="1"/>
  <c r="L183" i="1"/>
  <c r="L193" i="1"/>
  <c r="C153" i="1"/>
  <c r="C145" i="1"/>
  <c r="C181" i="1"/>
  <c r="C194" i="1"/>
  <c r="C166" i="1"/>
  <c r="C183" i="1"/>
  <c r="C160" i="1"/>
  <c r="C197" i="1"/>
  <c r="S16" i="1"/>
  <c r="Q16" i="1"/>
  <c r="N146" i="1"/>
  <c r="N156" i="1"/>
  <c r="D139" i="1"/>
  <c r="I139" i="1" s="1"/>
  <c r="G74" i="1"/>
  <c r="I74" i="1"/>
  <c r="B68" i="1"/>
  <c r="J32" i="3"/>
  <c r="H32" i="3"/>
  <c r="F32" i="3"/>
  <c r="F44" i="3"/>
  <c r="J44" i="3"/>
  <c r="H44" i="3"/>
  <c r="F31" i="3"/>
  <c r="J31" i="3"/>
  <c r="H31" i="3"/>
  <c r="G44" i="3"/>
  <c r="I44" i="3"/>
  <c r="Q43" i="3"/>
  <c r="S43" i="3"/>
  <c r="I25" i="3"/>
  <c r="G25" i="3"/>
  <c r="G10" i="3"/>
  <c r="I10" i="3"/>
  <c r="H9" i="3"/>
  <c r="F9" i="3"/>
  <c r="J9" i="3"/>
  <c r="S36" i="3"/>
  <c r="Q36" i="3"/>
  <c r="S10" i="3"/>
  <c r="Q10" i="3"/>
  <c r="P10" i="3"/>
  <c r="R10" i="3"/>
  <c r="F22" i="3"/>
  <c r="J22" i="3"/>
  <c r="H22" i="3"/>
  <c r="J34" i="2"/>
  <c r="J44" i="2"/>
  <c r="T18" i="2"/>
  <c r="T26" i="2"/>
  <c r="T46" i="2"/>
  <c r="O23" i="2"/>
  <c r="T24" i="2"/>
  <c r="J11" i="1"/>
  <c r="H11" i="1"/>
  <c r="F11" i="1"/>
  <c r="T30" i="1"/>
  <c r="R30" i="1"/>
  <c r="P30" i="1"/>
  <c r="T67" i="1"/>
  <c r="R67" i="1"/>
  <c r="P67" i="1"/>
  <c r="P24" i="1"/>
  <c r="T24" i="1"/>
  <c r="R24" i="1"/>
  <c r="P61" i="1"/>
  <c r="T61" i="1"/>
  <c r="R61" i="1"/>
  <c r="T37" i="1"/>
  <c r="R37" i="1"/>
  <c r="P37" i="1"/>
  <c r="P172" i="1"/>
  <c r="T107" i="1"/>
  <c r="R107" i="1"/>
  <c r="P107" i="1"/>
  <c r="P169" i="1"/>
  <c r="Q169" i="1" s="1"/>
  <c r="R104" i="1"/>
  <c r="P104" i="1"/>
  <c r="T104" i="1"/>
  <c r="P148" i="1"/>
  <c r="P83" i="1"/>
  <c r="T83" i="1"/>
  <c r="R83" i="1"/>
  <c r="P159" i="1"/>
  <c r="T94" i="1"/>
  <c r="R94" i="1"/>
  <c r="O119" i="1"/>
  <c r="P94" i="1"/>
  <c r="P192" i="1"/>
  <c r="T127" i="1"/>
  <c r="R127" i="1"/>
  <c r="P127" i="1"/>
  <c r="R295" i="1"/>
  <c r="P295" i="1"/>
  <c r="T233" i="1"/>
  <c r="R233" i="1"/>
  <c r="P233" i="1"/>
  <c r="P266" i="1"/>
  <c r="R266" i="1"/>
  <c r="P274" i="1"/>
  <c r="R274" i="1"/>
  <c r="R317" i="1"/>
  <c r="P317" i="1"/>
  <c r="R279" i="1"/>
  <c r="P279" i="1"/>
  <c r="R287" i="1"/>
  <c r="P287" i="1"/>
  <c r="S13" i="1"/>
  <c r="Q13" i="1"/>
  <c r="P13" i="1"/>
  <c r="R13" i="1"/>
  <c r="S51" i="1"/>
  <c r="Q51" i="1"/>
  <c r="P51" i="1"/>
  <c r="R51" i="1"/>
  <c r="Q24" i="1"/>
  <c r="S24" i="1"/>
  <c r="Q61" i="1"/>
  <c r="S61" i="1"/>
  <c r="Q29" i="1"/>
  <c r="N54" i="1"/>
  <c r="S29" i="1"/>
  <c r="Q62" i="1"/>
  <c r="S62" i="1"/>
  <c r="Q83" i="1"/>
  <c r="N148" i="1"/>
  <c r="S148" i="1" s="1"/>
  <c r="S83" i="1"/>
  <c r="N173" i="1"/>
  <c r="S108" i="1"/>
  <c r="Q108" i="1"/>
  <c r="N162" i="1"/>
  <c r="Q97" i="1"/>
  <c r="S97" i="1"/>
  <c r="N195" i="1"/>
  <c r="S195" i="1" s="1"/>
  <c r="Q130" i="1"/>
  <c r="S130" i="1"/>
  <c r="N183" i="1"/>
  <c r="S118" i="1"/>
  <c r="Q118" i="1"/>
  <c r="S295" i="1"/>
  <c r="Q295" i="1"/>
  <c r="S296" i="1"/>
  <c r="Q296" i="1"/>
  <c r="S241" i="1"/>
  <c r="Q241" i="1"/>
  <c r="Q265" i="1"/>
  <c r="S265" i="1"/>
  <c r="Q273" i="1"/>
  <c r="S273" i="1"/>
  <c r="S257" i="1"/>
  <c r="Q257" i="1"/>
  <c r="Q285" i="1"/>
  <c r="S285" i="1"/>
  <c r="Q240" i="1"/>
  <c r="S240" i="1"/>
  <c r="S310" i="1"/>
  <c r="Q310" i="1"/>
  <c r="S318" i="1"/>
  <c r="Q318" i="1"/>
  <c r="J17" i="1"/>
  <c r="H17" i="1"/>
  <c r="F17" i="1"/>
  <c r="J60" i="1"/>
  <c r="H60" i="1"/>
  <c r="F60" i="1"/>
  <c r="H32" i="1"/>
  <c r="F32" i="1"/>
  <c r="J32" i="1"/>
  <c r="H65" i="1"/>
  <c r="F65" i="1"/>
  <c r="J65" i="1"/>
  <c r="F33" i="1"/>
  <c r="H33" i="1"/>
  <c r="J33" i="1"/>
  <c r="F66" i="1"/>
  <c r="H66" i="1"/>
  <c r="J66" i="1"/>
  <c r="F147" i="1"/>
  <c r="J82" i="1"/>
  <c r="H82" i="1"/>
  <c r="F82" i="1"/>
  <c r="F190" i="1"/>
  <c r="G190" i="1" s="1"/>
  <c r="J125" i="1"/>
  <c r="H125" i="1"/>
  <c r="F125" i="1"/>
  <c r="F178" i="1"/>
  <c r="H113" i="1"/>
  <c r="F113" i="1"/>
  <c r="J113" i="1"/>
  <c r="F98" i="1"/>
  <c r="J98" i="1"/>
  <c r="H98" i="1"/>
  <c r="F163" i="1"/>
  <c r="F196" i="1"/>
  <c r="F131" i="1"/>
  <c r="J131" i="1"/>
  <c r="H131" i="1"/>
  <c r="F221" i="1"/>
  <c r="H221" i="1"/>
  <c r="J241" i="1"/>
  <c r="F241" i="1"/>
  <c r="H241" i="1"/>
  <c r="H297" i="1"/>
  <c r="F297" i="1"/>
  <c r="H313" i="1"/>
  <c r="F313" i="1"/>
  <c r="F239" i="1"/>
  <c r="J239" i="1"/>
  <c r="H239" i="1"/>
  <c r="F265" i="1"/>
  <c r="H265" i="1"/>
  <c r="F273" i="1"/>
  <c r="H273" i="1"/>
  <c r="J250" i="1"/>
  <c r="H250" i="1"/>
  <c r="F250" i="1"/>
  <c r="H283" i="1"/>
  <c r="F283" i="1"/>
  <c r="H319" i="1"/>
  <c r="F319" i="1"/>
  <c r="G52" i="1"/>
  <c r="I52" i="1"/>
  <c r="M145" i="1"/>
  <c r="M68" i="1"/>
  <c r="Q12" i="1"/>
  <c r="S12" i="1"/>
  <c r="M165" i="1"/>
  <c r="M171" i="1"/>
  <c r="M180" i="1"/>
  <c r="I23" i="1"/>
  <c r="G23" i="1"/>
  <c r="I64" i="1"/>
  <c r="G64" i="1"/>
  <c r="I37" i="1"/>
  <c r="G37" i="1"/>
  <c r="I38" i="1"/>
  <c r="G38" i="1"/>
  <c r="I76" i="1"/>
  <c r="G76" i="1"/>
  <c r="D141" i="1"/>
  <c r="I141" i="1" s="1"/>
  <c r="D177" i="1"/>
  <c r="I112" i="1"/>
  <c r="G112" i="1"/>
  <c r="G101" i="1"/>
  <c r="D166" i="1"/>
  <c r="I166" i="1" s="1"/>
  <c r="I101" i="1"/>
  <c r="I297" i="1"/>
  <c r="G297" i="1"/>
  <c r="D188" i="1"/>
  <c r="I188" i="1" s="1"/>
  <c r="I123" i="1"/>
  <c r="D133" i="1"/>
  <c r="G123" i="1"/>
  <c r="I99" i="1"/>
  <c r="D164" i="1"/>
  <c r="I164" i="1" s="1"/>
  <c r="G99" i="1"/>
  <c r="I255" i="1"/>
  <c r="G255" i="1"/>
  <c r="I302" i="1"/>
  <c r="G302" i="1"/>
  <c r="G227" i="1"/>
  <c r="I227" i="1"/>
  <c r="G264" i="1"/>
  <c r="I264" i="1"/>
  <c r="G272" i="1"/>
  <c r="I272" i="1"/>
  <c r="G244" i="1"/>
  <c r="I244" i="1"/>
  <c r="G282" i="1"/>
  <c r="I282" i="1"/>
  <c r="G303" i="1"/>
  <c r="I303" i="1"/>
  <c r="I313" i="1"/>
  <c r="G313" i="1"/>
  <c r="B174" i="1"/>
  <c r="B179" i="1"/>
  <c r="B160" i="1"/>
  <c r="B197" i="1"/>
  <c r="B153" i="1"/>
  <c r="B194" i="1"/>
  <c r="N141" i="1"/>
  <c r="S141" i="1" s="1"/>
  <c r="S76" i="1"/>
  <c r="Q76" i="1"/>
  <c r="S30" i="1"/>
  <c r="Q30" i="1"/>
  <c r="L68" i="1"/>
  <c r="L194" i="1"/>
  <c r="L174" i="1"/>
  <c r="L119" i="1"/>
  <c r="L159" i="1"/>
  <c r="L192" i="1"/>
  <c r="L164" i="1"/>
  <c r="G48" i="1"/>
  <c r="I48" i="1"/>
  <c r="C161" i="1"/>
  <c r="C174" i="1"/>
  <c r="C159" i="1"/>
  <c r="C119" i="1"/>
  <c r="C192" i="1"/>
  <c r="C168" i="1"/>
  <c r="S42" i="1"/>
  <c r="Q42" i="1"/>
  <c r="M139" i="1"/>
  <c r="N158" i="1"/>
  <c r="S63" i="1"/>
  <c r="Q63" i="1"/>
  <c r="G18" i="1"/>
  <c r="I18" i="1"/>
  <c r="P31" i="3"/>
  <c r="R31" i="3"/>
  <c r="T31" i="3"/>
  <c r="R43" i="3"/>
  <c r="P43" i="3"/>
  <c r="T43" i="3"/>
  <c r="I43" i="3"/>
  <c r="G43" i="3"/>
  <c r="H43" i="3"/>
  <c r="F43" i="3"/>
  <c r="S23" i="3"/>
  <c r="Q23" i="3"/>
  <c r="P23" i="3"/>
  <c r="R23" i="3"/>
  <c r="T7" i="3"/>
  <c r="R7" i="3"/>
  <c r="P7" i="3"/>
  <c r="T10" i="3"/>
  <c r="T15" i="3"/>
  <c r="G32" i="3"/>
  <c r="I32" i="3"/>
  <c r="F49" i="3"/>
  <c r="J49" i="3"/>
  <c r="H49" i="3"/>
  <c r="R8" i="3"/>
  <c r="P8" i="3"/>
  <c r="T8" i="3"/>
  <c r="J13" i="3"/>
  <c r="F13" i="3"/>
  <c r="H13" i="3"/>
  <c r="Q8" i="3"/>
  <c r="S8" i="3"/>
  <c r="S14" i="3"/>
  <c r="Q14" i="3"/>
  <c r="G41" i="3"/>
  <c r="I41" i="3"/>
  <c r="F26" i="3"/>
  <c r="J26" i="3"/>
  <c r="H26" i="3"/>
  <c r="J38" i="2"/>
  <c r="J46" i="2"/>
  <c r="T19" i="2"/>
  <c r="T34" i="2"/>
  <c r="T27" i="2"/>
  <c r="T28" i="2"/>
  <c r="F172" i="1"/>
  <c r="J107" i="1"/>
  <c r="H107" i="1"/>
  <c r="F107" i="1"/>
  <c r="R43" i="1"/>
  <c r="P43" i="1"/>
  <c r="T43" i="1"/>
  <c r="T34" i="1"/>
  <c r="R34" i="1"/>
  <c r="P34" i="1"/>
  <c r="T72" i="1"/>
  <c r="P137" i="1"/>
  <c r="R72" i="1"/>
  <c r="P72" i="1"/>
  <c r="P32" i="1"/>
  <c r="T32" i="1"/>
  <c r="R32" i="1"/>
  <c r="P65" i="1"/>
  <c r="T65" i="1"/>
  <c r="R65" i="1"/>
  <c r="T41" i="1"/>
  <c r="R41" i="1"/>
  <c r="P41" i="1"/>
  <c r="P140" i="1"/>
  <c r="T75" i="1"/>
  <c r="R75" i="1"/>
  <c r="P75" i="1"/>
  <c r="P176" i="1"/>
  <c r="Q176" i="1" s="1"/>
  <c r="T111" i="1"/>
  <c r="R111" i="1"/>
  <c r="P111" i="1"/>
  <c r="P173" i="1"/>
  <c r="Q173" i="1" s="1"/>
  <c r="R108" i="1"/>
  <c r="P108" i="1"/>
  <c r="T108" i="1"/>
  <c r="P154" i="1"/>
  <c r="Q154" i="1" s="1"/>
  <c r="P89" i="1"/>
  <c r="T89" i="1"/>
  <c r="R89" i="1"/>
  <c r="P126" i="1"/>
  <c r="T126" i="1"/>
  <c r="P191" i="1"/>
  <c r="Q191" i="1" s="1"/>
  <c r="R126" i="1"/>
  <c r="P163" i="1"/>
  <c r="T98" i="1"/>
  <c r="R98" i="1"/>
  <c r="P98" i="1"/>
  <c r="P196" i="1"/>
  <c r="T131" i="1"/>
  <c r="R131" i="1"/>
  <c r="P131" i="1"/>
  <c r="R320" i="1"/>
  <c r="P320" i="1"/>
  <c r="R296" i="1"/>
  <c r="P296" i="1"/>
  <c r="T237" i="1"/>
  <c r="R237" i="1"/>
  <c r="P237" i="1"/>
  <c r="R252" i="1"/>
  <c r="P252" i="1"/>
  <c r="T252" i="1"/>
  <c r="P267" i="1"/>
  <c r="R267" i="1"/>
  <c r="P304" i="1"/>
  <c r="R304" i="1"/>
  <c r="P235" i="1"/>
  <c r="R235" i="1"/>
  <c r="T235" i="1"/>
  <c r="R280" i="1"/>
  <c r="P280" i="1"/>
  <c r="R288" i="1"/>
  <c r="P288" i="1"/>
  <c r="S50" i="1"/>
  <c r="Q50" i="1"/>
  <c r="J12" i="1"/>
  <c r="F12" i="1"/>
  <c r="H12" i="1"/>
  <c r="S17" i="1"/>
  <c r="Q17" i="1"/>
  <c r="S60" i="1"/>
  <c r="Q60" i="1"/>
  <c r="Q32" i="1"/>
  <c r="S32" i="1"/>
  <c r="Q65" i="1"/>
  <c r="S65" i="1"/>
  <c r="Q33" i="1"/>
  <c r="S33" i="1"/>
  <c r="Q66" i="1"/>
  <c r="S66" i="1"/>
  <c r="N164" i="1"/>
  <c r="S164" i="1" s="1"/>
  <c r="S99" i="1"/>
  <c r="Q99" i="1"/>
  <c r="N177" i="1"/>
  <c r="S112" i="1"/>
  <c r="Q112" i="1"/>
  <c r="N166" i="1"/>
  <c r="S166" i="1" s="1"/>
  <c r="Q101" i="1"/>
  <c r="S101" i="1"/>
  <c r="N145" i="1"/>
  <c r="S145" i="1" s="1"/>
  <c r="Q80" i="1"/>
  <c r="S80" i="1"/>
  <c r="S123" i="1"/>
  <c r="N133" i="1"/>
  <c r="Q123" i="1"/>
  <c r="N188" i="1"/>
  <c r="S188" i="1" s="1"/>
  <c r="S297" i="1"/>
  <c r="Q297" i="1"/>
  <c r="S298" i="1"/>
  <c r="Q298" i="1"/>
  <c r="S251" i="1"/>
  <c r="Q251" i="1"/>
  <c r="Q266" i="1"/>
  <c r="S266" i="1"/>
  <c r="Q274" i="1"/>
  <c r="S274" i="1"/>
  <c r="Q286" i="1"/>
  <c r="S286" i="1"/>
  <c r="Q244" i="1"/>
  <c r="S244" i="1"/>
  <c r="S311" i="1"/>
  <c r="Q311" i="1"/>
  <c r="S319" i="1"/>
  <c r="Q319" i="1"/>
  <c r="J23" i="1"/>
  <c r="H23" i="1"/>
  <c r="F23" i="1"/>
  <c r="J42" i="1"/>
  <c r="J64" i="1"/>
  <c r="H64" i="1"/>
  <c r="F64" i="1"/>
  <c r="H36" i="1"/>
  <c r="F36" i="1"/>
  <c r="J36" i="1"/>
  <c r="F139" i="1"/>
  <c r="G139" i="1" s="1"/>
  <c r="H74" i="1"/>
  <c r="F74" i="1"/>
  <c r="J74" i="1"/>
  <c r="F37" i="1"/>
  <c r="H37" i="1"/>
  <c r="J37" i="1"/>
  <c r="J88" i="1"/>
  <c r="H88" i="1"/>
  <c r="F153" i="1"/>
  <c r="F88" i="1"/>
  <c r="F194" i="1"/>
  <c r="J129" i="1"/>
  <c r="H129" i="1"/>
  <c r="F129" i="1"/>
  <c r="F182" i="1"/>
  <c r="G182" i="1" s="1"/>
  <c r="H117" i="1"/>
  <c r="F117" i="1"/>
  <c r="J117" i="1"/>
  <c r="F102" i="1"/>
  <c r="F167" i="1"/>
  <c r="J102" i="1"/>
  <c r="H102" i="1"/>
  <c r="F226" i="1"/>
  <c r="H226" i="1"/>
  <c r="F222" i="1"/>
  <c r="H222" i="1"/>
  <c r="J251" i="1"/>
  <c r="H251" i="1"/>
  <c r="F251" i="1"/>
  <c r="H298" i="1"/>
  <c r="F298" i="1"/>
  <c r="H314" i="1"/>
  <c r="F314" i="1"/>
  <c r="F243" i="1"/>
  <c r="J243" i="1"/>
  <c r="H243" i="1"/>
  <c r="F266" i="1"/>
  <c r="H266" i="1"/>
  <c r="F274" i="1"/>
  <c r="H274" i="1"/>
  <c r="J254" i="1"/>
  <c r="H254" i="1"/>
  <c r="F254" i="1"/>
  <c r="H284" i="1"/>
  <c r="F284" i="1"/>
  <c r="M54" i="1"/>
  <c r="M169" i="1"/>
  <c r="M191" i="1"/>
  <c r="M175" i="1"/>
  <c r="M146" i="1"/>
  <c r="S81" i="1"/>
  <c r="Q81" i="1"/>
  <c r="M189" i="1"/>
  <c r="I31" i="1"/>
  <c r="G31" i="1"/>
  <c r="D138" i="1"/>
  <c r="I73" i="1"/>
  <c r="G73" i="1"/>
  <c r="I41" i="1"/>
  <c r="G41" i="1"/>
  <c r="I75" i="1"/>
  <c r="G75" i="1"/>
  <c r="D140" i="1"/>
  <c r="I42" i="1"/>
  <c r="G42" i="1"/>
  <c r="H42" i="1"/>
  <c r="F42" i="1"/>
  <c r="D142" i="1"/>
  <c r="G77" i="1"/>
  <c r="I77" i="1"/>
  <c r="D181" i="1"/>
  <c r="I181" i="1" s="1"/>
  <c r="I116" i="1"/>
  <c r="G116" i="1"/>
  <c r="G105" i="1"/>
  <c r="D170" i="1"/>
  <c r="I170" i="1" s="1"/>
  <c r="I105" i="1"/>
  <c r="D159" i="1"/>
  <c r="I159" i="1" s="1"/>
  <c r="D119" i="1"/>
  <c r="I94" i="1"/>
  <c r="G94" i="1"/>
  <c r="D192" i="1"/>
  <c r="I192" i="1" s="1"/>
  <c r="I127" i="1"/>
  <c r="G127" i="1"/>
  <c r="D168" i="1"/>
  <c r="I103" i="1"/>
  <c r="G103" i="1"/>
  <c r="I237" i="1"/>
  <c r="G237" i="1"/>
  <c r="G226" i="1"/>
  <c r="I226" i="1"/>
  <c r="G235" i="1"/>
  <c r="I235" i="1"/>
  <c r="I252" i="1"/>
  <c r="G252" i="1"/>
  <c r="G265" i="1"/>
  <c r="I265" i="1"/>
  <c r="G273" i="1"/>
  <c r="I273" i="1"/>
  <c r="G250" i="1"/>
  <c r="I250" i="1"/>
  <c r="G283" i="1"/>
  <c r="I283" i="1"/>
  <c r="I314" i="1"/>
  <c r="G314" i="1"/>
  <c r="B178" i="1"/>
  <c r="B183" i="1"/>
  <c r="B164" i="1"/>
  <c r="B161" i="1"/>
  <c r="C138" i="1"/>
  <c r="L54" i="1"/>
  <c r="L178" i="1"/>
  <c r="L163" i="1"/>
  <c r="L196" i="1"/>
  <c r="L168" i="1"/>
  <c r="C68" i="1"/>
  <c r="C178" i="1"/>
  <c r="C163" i="1"/>
  <c r="C196" i="1"/>
  <c r="C172" i="1"/>
  <c r="N155" i="1"/>
  <c r="N92" i="1"/>
  <c r="G23" i="3"/>
  <c r="I23" i="3"/>
  <c r="G26" i="3"/>
  <c r="I26" i="3"/>
  <c r="T42" i="3"/>
  <c r="R42" i="3"/>
  <c r="P42" i="3"/>
  <c r="S42" i="3"/>
  <c r="Q42" i="3"/>
  <c r="S33" i="3"/>
  <c r="Q33" i="3"/>
  <c r="P17" i="3"/>
  <c r="R17" i="3"/>
  <c r="T17" i="3"/>
  <c r="S51" i="3"/>
  <c r="Q51" i="3"/>
  <c r="G36" i="3"/>
  <c r="I36" i="3"/>
  <c r="H36" i="3"/>
  <c r="F36" i="3"/>
  <c r="R12" i="3"/>
  <c r="P12" i="3"/>
  <c r="T12" i="3"/>
  <c r="J17" i="3"/>
  <c r="H17" i="3"/>
  <c r="F17" i="3"/>
  <c r="Q30" i="3"/>
  <c r="S30" i="3"/>
  <c r="S7" i="3"/>
  <c r="Q7" i="3"/>
  <c r="S18" i="3"/>
  <c r="Q18" i="3"/>
  <c r="J42" i="2"/>
  <c r="J43" i="2"/>
  <c r="T22" i="2"/>
  <c r="T31" i="2"/>
  <c r="T32" i="2"/>
  <c r="D148" i="1"/>
  <c r="G83" i="1"/>
  <c r="I83" i="1"/>
  <c r="G40" i="1"/>
  <c r="I40" i="1"/>
  <c r="J8" i="1"/>
  <c r="F8" i="1"/>
  <c r="H8" i="1"/>
  <c r="T38" i="1"/>
  <c r="R38" i="1"/>
  <c r="P38" i="1"/>
  <c r="P141" i="1"/>
  <c r="Q141" i="1" s="1"/>
  <c r="R76" i="1"/>
  <c r="T76" i="1"/>
  <c r="P76" i="1"/>
  <c r="P36" i="1"/>
  <c r="T36" i="1"/>
  <c r="R36" i="1"/>
  <c r="P139" i="1"/>
  <c r="P74" i="1"/>
  <c r="T74" i="1"/>
  <c r="R74" i="1"/>
  <c r="T45" i="1"/>
  <c r="R45" i="1"/>
  <c r="P45" i="1"/>
  <c r="P142" i="1"/>
  <c r="Q142" i="1" s="1"/>
  <c r="T77" i="1"/>
  <c r="P77" i="1"/>
  <c r="R77" i="1"/>
  <c r="P180" i="1"/>
  <c r="Q180" i="1" s="1"/>
  <c r="T115" i="1"/>
  <c r="R115" i="1"/>
  <c r="P115" i="1"/>
  <c r="P177" i="1"/>
  <c r="Q177" i="1" s="1"/>
  <c r="R112" i="1"/>
  <c r="P112" i="1"/>
  <c r="T112" i="1"/>
  <c r="P162" i="1"/>
  <c r="Q162" i="1" s="1"/>
  <c r="P97" i="1"/>
  <c r="T97" i="1"/>
  <c r="R97" i="1"/>
  <c r="P130" i="1"/>
  <c r="P195" i="1"/>
  <c r="T130" i="1"/>
  <c r="R130" i="1"/>
  <c r="P167" i="1"/>
  <c r="Q167" i="1" s="1"/>
  <c r="T102" i="1"/>
  <c r="R102" i="1"/>
  <c r="P102" i="1"/>
  <c r="R242" i="1"/>
  <c r="P242" i="1"/>
  <c r="T242" i="1"/>
  <c r="R297" i="1"/>
  <c r="P297" i="1"/>
  <c r="T241" i="1"/>
  <c r="R241" i="1"/>
  <c r="P241" i="1"/>
  <c r="R256" i="1"/>
  <c r="P256" i="1"/>
  <c r="T256" i="1"/>
  <c r="P268" i="1"/>
  <c r="R268" i="1"/>
  <c r="R311" i="1"/>
  <c r="P311" i="1"/>
  <c r="P239" i="1"/>
  <c r="R239" i="1"/>
  <c r="T239" i="1"/>
  <c r="R281" i="1"/>
  <c r="P281" i="1"/>
  <c r="R289" i="1"/>
  <c r="P289" i="1"/>
  <c r="C177" i="1"/>
  <c r="I11" i="1"/>
  <c r="G11" i="1"/>
  <c r="S23" i="1"/>
  <c r="Q23" i="1"/>
  <c r="R23" i="1"/>
  <c r="P23" i="1"/>
  <c r="S64" i="1"/>
  <c r="Q64" i="1"/>
  <c r="R64" i="1"/>
  <c r="P64" i="1"/>
  <c r="Q36" i="1"/>
  <c r="S36" i="1"/>
  <c r="N139" i="1"/>
  <c r="S139" i="1" s="1"/>
  <c r="Q74" i="1"/>
  <c r="S74" i="1"/>
  <c r="Q37" i="1"/>
  <c r="S37" i="1"/>
  <c r="N143" i="1"/>
  <c r="S143" i="1" s="1"/>
  <c r="S78" i="1"/>
  <c r="Q78" i="1"/>
  <c r="N181" i="1"/>
  <c r="S181" i="1" s="1"/>
  <c r="S116" i="1"/>
  <c r="Q116" i="1"/>
  <c r="N170" i="1"/>
  <c r="Q105" i="1"/>
  <c r="S105" i="1"/>
  <c r="N159" i="1"/>
  <c r="S159" i="1" s="1"/>
  <c r="S94" i="1"/>
  <c r="Q94" i="1"/>
  <c r="N119" i="1"/>
  <c r="N192" i="1"/>
  <c r="S127" i="1"/>
  <c r="Q127" i="1"/>
  <c r="S299" i="1"/>
  <c r="Q299" i="1"/>
  <c r="S300" i="1"/>
  <c r="Q300" i="1"/>
  <c r="S255" i="1"/>
  <c r="Q255" i="1"/>
  <c r="Q267" i="1"/>
  <c r="S267" i="1"/>
  <c r="Q304" i="1"/>
  <c r="S304" i="1"/>
  <c r="Q279" i="1"/>
  <c r="S279" i="1"/>
  <c r="Q287" i="1"/>
  <c r="S287" i="1"/>
  <c r="S250" i="1"/>
  <c r="Q250" i="1"/>
  <c r="S312" i="1"/>
  <c r="Q312" i="1"/>
  <c r="S320" i="1"/>
  <c r="Q320" i="1"/>
  <c r="J31" i="1"/>
  <c r="H31" i="1"/>
  <c r="F31" i="1"/>
  <c r="F138" i="1"/>
  <c r="G138" i="1" s="1"/>
  <c r="J73" i="1"/>
  <c r="H73" i="1"/>
  <c r="F73" i="1"/>
  <c r="H40" i="1"/>
  <c r="F40" i="1"/>
  <c r="J40" i="1"/>
  <c r="F148" i="1"/>
  <c r="G148" i="1" s="1"/>
  <c r="H83" i="1"/>
  <c r="F83" i="1"/>
  <c r="J83" i="1"/>
  <c r="F41" i="1"/>
  <c r="H41" i="1"/>
  <c r="J41" i="1"/>
  <c r="F140" i="1"/>
  <c r="G140" i="1" s="1"/>
  <c r="F75" i="1"/>
  <c r="H75" i="1"/>
  <c r="J75" i="1"/>
  <c r="J96" i="1"/>
  <c r="H96" i="1"/>
  <c r="F96" i="1"/>
  <c r="F161" i="1"/>
  <c r="G161" i="1" s="1"/>
  <c r="F228" i="1"/>
  <c r="H228" i="1"/>
  <c r="F106" i="1"/>
  <c r="J106" i="1"/>
  <c r="H106" i="1"/>
  <c r="F171" i="1"/>
  <c r="G171" i="1" s="1"/>
  <c r="F223" i="1"/>
  <c r="H223" i="1"/>
  <c r="H242" i="1"/>
  <c r="J242" i="1"/>
  <c r="F242" i="1"/>
  <c r="F224" i="1"/>
  <c r="H224" i="1"/>
  <c r="J255" i="1"/>
  <c r="H255" i="1"/>
  <c r="F255" i="1"/>
  <c r="H299" i="1"/>
  <c r="F299" i="1"/>
  <c r="H315" i="1"/>
  <c r="F315" i="1"/>
  <c r="F249" i="1"/>
  <c r="J249" i="1"/>
  <c r="H249" i="1"/>
  <c r="F267" i="1"/>
  <c r="H267" i="1"/>
  <c r="H320" i="1"/>
  <c r="F320" i="1"/>
  <c r="J258" i="1"/>
  <c r="H258" i="1"/>
  <c r="F258" i="1"/>
  <c r="H285" i="1"/>
  <c r="F285" i="1"/>
  <c r="M173" i="1"/>
  <c r="M162" i="1"/>
  <c r="M195" i="1"/>
  <c r="M179" i="1"/>
  <c r="M193" i="1"/>
  <c r="S242" i="1"/>
  <c r="Q242" i="1"/>
  <c r="I35" i="1"/>
  <c r="G35" i="1"/>
  <c r="D147" i="1"/>
  <c r="I82" i="1"/>
  <c r="G82" i="1"/>
  <c r="I45" i="1"/>
  <c r="G45" i="1"/>
  <c r="G89" i="1"/>
  <c r="D154" i="1"/>
  <c r="I154" i="1" s="1"/>
  <c r="I89" i="1"/>
  <c r="I46" i="1"/>
  <c r="G46" i="1"/>
  <c r="G79" i="1"/>
  <c r="D144" i="1"/>
  <c r="I79" i="1"/>
  <c r="D190" i="1"/>
  <c r="I125" i="1"/>
  <c r="G125" i="1"/>
  <c r="G109" i="1"/>
  <c r="D174" i="1"/>
  <c r="I174" i="1" s="1"/>
  <c r="I109" i="1"/>
  <c r="D163" i="1"/>
  <c r="I163" i="1" s="1"/>
  <c r="I98" i="1"/>
  <c r="G98" i="1"/>
  <c r="D196" i="1"/>
  <c r="I196" i="1" s="1"/>
  <c r="I131" i="1"/>
  <c r="G131" i="1"/>
  <c r="I107" i="1"/>
  <c r="D172" i="1"/>
  <c r="I172" i="1" s="1"/>
  <c r="G107" i="1"/>
  <c r="G243" i="1"/>
  <c r="I243" i="1"/>
  <c r="I218" i="1"/>
  <c r="G218" i="1"/>
  <c r="I241" i="1"/>
  <c r="G241" i="1"/>
  <c r="I256" i="1"/>
  <c r="G256" i="1"/>
  <c r="G266" i="1"/>
  <c r="I266" i="1"/>
  <c r="G274" i="1"/>
  <c r="I274" i="1"/>
  <c r="G254" i="1"/>
  <c r="I254" i="1"/>
  <c r="G284" i="1"/>
  <c r="I284" i="1"/>
  <c r="I315" i="1"/>
  <c r="G315" i="1"/>
  <c r="B137" i="1"/>
  <c r="B138" i="1"/>
  <c r="B182" i="1"/>
  <c r="B133" i="1"/>
  <c r="B198" i="1" s="1"/>
  <c r="B188" i="1"/>
  <c r="B168" i="1"/>
  <c r="B165" i="1"/>
  <c r="R60" i="1"/>
  <c r="P60" i="1"/>
  <c r="T60" i="1"/>
  <c r="L144" i="1"/>
  <c r="L182" i="1"/>
  <c r="L167" i="1"/>
  <c r="L172" i="1"/>
  <c r="C54" i="1"/>
  <c r="C144" i="1"/>
  <c r="C182" i="1"/>
  <c r="C167" i="1"/>
  <c r="C176" i="1"/>
  <c r="F141" i="1"/>
  <c r="G141" i="1" s="1"/>
  <c r="J76" i="1"/>
  <c r="F76" i="1"/>
  <c r="H76" i="1"/>
  <c r="G10" i="1"/>
  <c r="I10" i="1"/>
  <c r="S41" i="3"/>
  <c r="Q41" i="3"/>
  <c r="R41" i="3"/>
  <c r="P41" i="3"/>
  <c r="I50" i="3"/>
  <c r="G50" i="3"/>
  <c r="S35" i="3"/>
  <c r="Q35" i="3"/>
  <c r="R25" i="3"/>
  <c r="P25" i="3"/>
  <c r="T25" i="3"/>
  <c r="T37" i="3"/>
  <c r="R37" i="3"/>
  <c r="P37" i="3"/>
  <c r="J42" i="3"/>
  <c r="H42" i="3"/>
  <c r="F42" i="3"/>
  <c r="J33" i="3"/>
  <c r="H33" i="3"/>
  <c r="F33" i="3"/>
  <c r="T14" i="3"/>
  <c r="P14" i="3"/>
  <c r="R14" i="3"/>
  <c r="S49" i="3"/>
  <c r="Q49" i="3"/>
  <c r="I37" i="3"/>
  <c r="G37" i="3"/>
  <c r="I16" i="3"/>
  <c r="G16" i="3"/>
  <c r="J50" i="3"/>
  <c r="H50" i="3"/>
  <c r="F50" i="3"/>
  <c r="R16" i="3"/>
  <c r="P16" i="3"/>
  <c r="T16" i="3"/>
  <c r="J10" i="3"/>
  <c r="F10" i="3"/>
  <c r="H10" i="3"/>
  <c r="S34" i="3"/>
  <c r="Q34" i="3"/>
  <c r="Q11" i="3"/>
  <c r="S11" i="3"/>
  <c r="G42" i="3"/>
  <c r="I42" i="3"/>
  <c r="J23" i="3"/>
  <c r="H23" i="3"/>
  <c r="F23" i="3"/>
  <c r="J24" i="2"/>
  <c r="E23" i="2"/>
  <c r="E47" i="2"/>
  <c r="I8" i="2"/>
  <c r="G8" i="2"/>
  <c r="J45" i="2"/>
  <c r="T14" i="2"/>
  <c r="T37" i="2"/>
  <c r="T35" i="2"/>
  <c r="T36" i="2"/>
  <c r="D145" i="1"/>
  <c r="I145" i="1" s="1"/>
  <c r="I80" i="1"/>
  <c r="G80" i="1"/>
  <c r="S7" i="1"/>
  <c r="Q7" i="1"/>
  <c r="R7" i="1"/>
  <c r="P7" i="1"/>
  <c r="T42" i="1"/>
  <c r="R42" i="1"/>
  <c r="P42" i="1"/>
  <c r="R78" i="1"/>
  <c r="P143" i="1"/>
  <c r="Q143" i="1" s="1"/>
  <c r="T78" i="1"/>
  <c r="P78" i="1"/>
  <c r="P40" i="1"/>
  <c r="T40" i="1"/>
  <c r="R40" i="1"/>
  <c r="P79" i="1"/>
  <c r="P144" i="1"/>
  <c r="Q144" i="1" s="1"/>
  <c r="T79" i="1"/>
  <c r="R79" i="1"/>
  <c r="T49" i="1"/>
  <c r="R49" i="1"/>
  <c r="P49" i="1"/>
  <c r="R82" i="1"/>
  <c r="P147" i="1"/>
  <c r="Q147" i="1" s="1"/>
  <c r="T82" i="1"/>
  <c r="P82" i="1"/>
  <c r="T124" i="1"/>
  <c r="R124" i="1"/>
  <c r="P189" i="1"/>
  <c r="P124" i="1"/>
  <c r="P181" i="1"/>
  <c r="Q181" i="1" s="1"/>
  <c r="R116" i="1"/>
  <c r="P116" i="1"/>
  <c r="T116" i="1"/>
  <c r="P166" i="1"/>
  <c r="P101" i="1"/>
  <c r="T101" i="1"/>
  <c r="R101" i="1"/>
  <c r="P171" i="1"/>
  <c r="Q171" i="1" s="1"/>
  <c r="T106" i="1"/>
  <c r="R106" i="1"/>
  <c r="P106" i="1"/>
  <c r="P305" i="1"/>
  <c r="R305" i="1"/>
  <c r="R238" i="1"/>
  <c r="P238" i="1"/>
  <c r="T238" i="1"/>
  <c r="R298" i="1"/>
  <c r="P298" i="1"/>
  <c r="T251" i="1"/>
  <c r="R251" i="1"/>
  <c r="P251" i="1"/>
  <c r="R318" i="1"/>
  <c r="P318" i="1"/>
  <c r="P269" i="1"/>
  <c r="R269" i="1"/>
  <c r="R312" i="1"/>
  <c r="P312" i="1"/>
  <c r="P243" i="1"/>
  <c r="R243" i="1"/>
  <c r="T243" i="1"/>
  <c r="R282" i="1"/>
  <c r="P282" i="1"/>
  <c r="P303" i="1"/>
  <c r="R303" i="1"/>
  <c r="L173" i="1"/>
  <c r="I8" i="1"/>
  <c r="G8" i="1"/>
  <c r="S31" i="1"/>
  <c r="Q31" i="1"/>
  <c r="R31" i="1"/>
  <c r="P31" i="1"/>
  <c r="N138" i="1"/>
  <c r="S73" i="1"/>
  <c r="Q73" i="1"/>
  <c r="Q40" i="1"/>
  <c r="S40" i="1"/>
  <c r="N189" i="1"/>
  <c r="S189" i="1" s="1"/>
  <c r="S124" i="1"/>
  <c r="Q124" i="1"/>
  <c r="Q41" i="1"/>
  <c r="S41" i="1"/>
  <c r="N140" i="1"/>
  <c r="S140" i="1" s="1"/>
  <c r="Q75" i="1"/>
  <c r="S75" i="1"/>
  <c r="N147" i="1"/>
  <c r="S147" i="1" s="1"/>
  <c r="S82" i="1"/>
  <c r="Q82" i="1"/>
  <c r="S125" i="1"/>
  <c r="N190" i="1"/>
  <c r="S190" i="1" s="1"/>
  <c r="Q125" i="1"/>
  <c r="N174" i="1"/>
  <c r="S174" i="1" s="1"/>
  <c r="Q109" i="1"/>
  <c r="S109" i="1"/>
  <c r="N163" i="1"/>
  <c r="S163" i="1" s="1"/>
  <c r="S98" i="1"/>
  <c r="Q98" i="1"/>
  <c r="S131" i="1"/>
  <c r="Q131" i="1"/>
  <c r="N196" i="1"/>
  <c r="S301" i="1"/>
  <c r="Q301" i="1"/>
  <c r="S302" i="1"/>
  <c r="Q302" i="1"/>
  <c r="S259" i="1"/>
  <c r="Q259" i="1"/>
  <c r="Q268" i="1"/>
  <c r="S268" i="1"/>
  <c r="S235" i="1"/>
  <c r="Q235" i="1"/>
  <c r="Q280" i="1"/>
  <c r="S280" i="1"/>
  <c r="Q288" i="1"/>
  <c r="S288" i="1"/>
  <c r="S254" i="1"/>
  <c r="Q254" i="1"/>
  <c r="S313" i="1"/>
  <c r="Q313" i="1"/>
  <c r="J35" i="1"/>
  <c r="H35" i="1"/>
  <c r="F35" i="1"/>
  <c r="F180" i="1"/>
  <c r="G180" i="1" s="1"/>
  <c r="J115" i="1"/>
  <c r="H115" i="1"/>
  <c r="F115" i="1"/>
  <c r="H44" i="1"/>
  <c r="F44" i="1"/>
  <c r="J44" i="1"/>
  <c r="F193" i="1"/>
  <c r="G193" i="1" s="1"/>
  <c r="J128" i="1"/>
  <c r="H128" i="1"/>
  <c r="F128" i="1"/>
  <c r="F45" i="1"/>
  <c r="H45" i="1"/>
  <c r="J45" i="1"/>
  <c r="F146" i="1"/>
  <c r="G146" i="1" s="1"/>
  <c r="F81" i="1"/>
  <c r="J81" i="1"/>
  <c r="H81" i="1"/>
  <c r="J100" i="1"/>
  <c r="F165" i="1"/>
  <c r="G165" i="1" s="1"/>
  <c r="H100" i="1"/>
  <c r="F100" i="1"/>
  <c r="F154" i="1"/>
  <c r="G154" i="1" s="1"/>
  <c r="H89" i="1"/>
  <c r="F89" i="1"/>
  <c r="J89" i="1"/>
  <c r="F191" i="1"/>
  <c r="G191" i="1" s="1"/>
  <c r="H126" i="1"/>
  <c r="F126" i="1"/>
  <c r="J126" i="1"/>
  <c r="F110" i="1"/>
  <c r="F175" i="1"/>
  <c r="G175" i="1" s="1"/>
  <c r="J110" i="1"/>
  <c r="H110" i="1"/>
  <c r="H252" i="1"/>
  <c r="F252" i="1"/>
  <c r="J252" i="1"/>
  <c r="F227" i="1"/>
  <c r="H227" i="1"/>
  <c r="J259" i="1"/>
  <c r="H259" i="1"/>
  <c r="F259" i="1"/>
  <c r="H300" i="1"/>
  <c r="F300" i="1"/>
  <c r="H316" i="1"/>
  <c r="F316" i="1"/>
  <c r="F253" i="1"/>
  <c r="J253" i="1"/>
  <c r="H253" i="1"/>
  <c r="F268" i="1"/>
  <c r="H268" i="1"/>
  <c r="F304" i="1"/>
  <c r="H304" i="1"/>
  <c r="H286" i="1"/>
  <c r="F286" i="1"/>
  <c r="G36" i="1"/>
  <c r="I36" i="1"/>
  <c r="M138" i="1"/>
  <c r="S67" i="1"/>
  <c r="Q67" i="1"/>
  <c r="M177" i="1"/>
  <c r="M166" i="1"/>
  <c r="M183" i="1"/>
  <c r="M160" i="1"/>
  <c r="M197" i="1"/>
  <c r="I39" i="1"/>
  <c r="G39" i="1"/>
  <c r="I233" i="1"/>
  <c r="G233" i="1"/>
  <c r="I49" i="1"/>
  <c r="G49" i="1"/>
  <c r="I12" i="1"/>
  <c r="G12" i="1"/>
  <c r="I50" i="1"/>
  <c r="G50" i="1"/>
  <c r="D153" i="1"/>
  <c r="I153" i="1" s="1"/>
  <c r="I88" i="1"/>
  <c r="G88" i="1"/>
  <c r="D194" i="1"/>
  <c r="I194" i="1" s="1"/>
  <c r="I129" i="1"/>
  <c r="G129" i="1"/>
  <c r="G113" i="1"/>
  <c r="D178" i="1"/>
  <c r="I113" i="1"/>
  <c r="D167" i="1"/>
  <c r="I167" i="1" s="1"/>
  <c r="I102" i="1"/>
  <c r="G102" i="1"/>
  <c r="D176" i="1"/>
  <c r="I111" i="1"/>
  <c r="G111" i="1"/>
  <c r="I301" i="1"/>
  <c r="G301" i="1"/>
  <c r="I259" i="1"/>
  <c r="G259" i="1"/>
  <c r="I219" i="1"/>
  <c r="G219" i="1"/>
  <c r="G228" i="1"/>
  <c r="I228" i="1"/>
  <c r="G249" i="1"/>
  <c r="I249" i="1"/>
  <c r="G267" i="1"/>
  <c r="I267" i="1"/>
  <c r="G258" i="1"/>
  <c r="I258" i="1"/>
  <c r="G285" i="1"/>
  <c r="I285" i="1"/>
  <c r="I316" i="1"/>
  <c r="G316" i="1"/>
  <c r="B141" i="1"/>
  <c r="B148" i="1"/>
  <c r="B159" i="1"/>
  <c r="B119" i="1"/>
  <c r="B184" i="1" s="1"/>
  <c r="B192" i="1"/>
  <c r="B172" i="1"/>
  <c r="B169" i="1"/>
  <c r="J50" i="1"/>
  <c r="F50" i="1"/>
  <c r="H50" i="1"/>
  <c r="L143" i="1"/>
  <c r="L148" i="1"/>
  <c r="L171" i="1"/>
  <c r="L176" i="1"/>
  <c r="C148" i="1"/>
  <c r="C171" i="1"/>
  <c r="C142" i="1"/>
  <c r="C180" i="1"/>
  <c r="N137" i="1"/>
  <c r="S137" i="1" s="1"/>
  <c r="S72" i="1"/>
  <c r="Q72" i="1"/>
  <c r="J30" i="1"/>
  <c r="F30" i="1"/>
  <c r="H30" i="1"/>
  <c r="F189" i="1"/>
  <c r="G189" i="1" s="1"/>
  <c r="J124" i="1"/>
  <c r="H124" i="1"/>
  <c r="F124" i="1"/>
  <c r="R47" i="1"/>
  <c r="P47" i="1"/>
  <c r="T47" i="1"/>
  <c r="P50" i="2"/>
  <c r="T50" i="2"/>
  <c r="R50" i="2"/>
  <c r="T22" i="1"/>
  <c r="R22" i="1"/>
  <c r="P22" i="1"/>
  <c r="P262" i="1"/>
  <c r="R262" i="1"/>
  <c r="H201" i="1"/>
  <c r="F201" i="1"/>
  <c r="I309" i="1"/>
  <c r="G309" i="1"/>
  <c r="S309" i="1"/>
  <c r="Q309" i="1"/>
  <c r="I100" i="2"/>
  <c r="S293" i="1"/>
  <c r="Q293" i="1"/>
  <c r="H232" i="1"/>
  <c r="J232" i="1"/>
  <c r="F232" i="1"/>
  <c r="G278" i="1"/>
  <c r="I278" i="1"/>
  <c r="R278" i="1"/>
  <c r="P278" i="1"/>
  <c r="G100" i="2"/>
  <c r="G50" i="2"/>
  <c r="G62" i="2"/>
  <c r="G56" i="2"/>
  <c r="G12" i="2"/>
  <c r="T354" i="1"/>
  <c r="R354" i="1"/>
  <c r="P354" i="1"/>
  <c r="S217" i="1"/>
  <c r="Q217" i="1"/>
  <c r="F217" i="1"/>
  <c r="H217" i="1"/>
  <c r="S354" i="1"/>
  <c r="Q354" i="1"/>
  <c r="H354" i="1"/>
  <c r="F354" i="1"/>
  <c r="J354" i="1"/>
  <c r="T87" i="1"/>
  <c r="P87" i="1"/>
  <c r="R87" i="1"/>
  <c r="R201" i="1"/>
  <c r="P201" i="1"/>
  <c r="J22" i="1"/>
  <c r="F22" i="1"/>
  <c r="H22" i="1"/>
  <c r="Q57" i="1"/>
  <c r="S57" i="1"/>
  <c r="G201" i="1"/>
  <c r="I201" i="1"/>
  <c r="R369" i="1"/>
  <c r="P369" i="1"/>
  <c r="T369" i="1"/>
  <c r="S187" i="1"/>
  <c r="J56" i="2"/>
  <c r="H56" i="2"/>
  <c r="F56" i="2"/>
  <c r="P57" i="1"/>
  <c r="T57" i="1"/>
  <c r="R57" i="1"/>
  <c r="H293" i="1"/>
  <c r="F293" i="1"/>
  <c r="T56" i="2"/>
  <c r="R56" i="2"/>
  <c r="P56" i="2"/>
  <c r="J62" i="2"/>
  <c r="H62" i="2"/>
  <c r="F62" i="2"/>
  <c r="Q152" i="1"/>
  <c r="R325" i="1"/>
  <c r="P325" i="1"/>
  <c r="T325" i="1"/>
  <c r="S87" i="1"/>
  <c r="Q87" i="1"/>
  <c r="Q262" i="1"/>
  <c r="S262" i="1"/>
  <c r="S325" i="1"/>
  <c r="Q325" i="1"/>
  <c r="F262" i="1"/>
  <c r="H262" i="1"/>
  <c r="I22" i="1"/>
  <c r="G22" i="1"/>
  <c r="G122" i="1"/>
  <c r="I122" i="1"/>
  <c r="G232" i="1"/>
  <c r="I232" i="1"/>
  <c r="S22" i="1"/>
  <c r="G137" i="1"/>
  <c r="T62" i="2"/>
  <c r="R62" i="2"/>
  <c r="P62" i="2"/>
  <c r="F50" i="2"/>
  <c r="J50" i="2"/>
  <c r="H50" i="2"/>
  <c r="R293" i="1"/>
  <c r="P293" i="1"/>
  <c r="R309" i="1"/>
  <c r="P309" i="1"/>
  <c r="T340" i="1"/>
  <c r="R340" i="1"/>
  <c r="P340" i="1"/>
  <c r="Q201" i="1"/>
  <c r="S201" i="1"/>
  <c r="Q122" i="1"/>
  <c r="S122" i="1"/>
  <c r="Q248" i="1"/>
  <c r="S248" i="1"/>
  <c r="Q232" i="1"/>
  <c r="S232" i="1"/>
  <c r="S340" i="1"/>
  <c r="Q340" i="1"/>
  <c r="H57" i="1"/>
  <c r="F57" i="1"/>
  <c r="J57" i="1"/>
  <c r="G87" i="1"/>
  <c r="I87" i="1"/>
  <c r="G262" i="1"/>
  <c r="I262" i="1"/>
  <c r="P100" i="2"/>
  <c r="T100" i="2"/>
  <c r="R100" i="2"/>
  <c r="H100" i="2"/>
  <c r="F100" i="2"/>
  <c r="J100" i="2"/>
  <c r="T71" i="1"/>
  <c r="R71" i="1"/>
  <c r="P71" i="1"/>
  <c r="P122" i="1"/>
  <c r="Q136" i="1"/>
  <c r="T122" i="1"/>
  <c r="R122" i="1"/>
  <c r="T232" i="1"/>
  <c r="P232" i="1"/>
  <c r="R232" i="1"/>
  <c r="R248" i="1"/>
  <c r="P248" i="1"/>
  <c r="T248" i="1"/>
  <c r="H309" i="1"/>
  <c r="F309" i="1"/>
  <c r="I71" i="1"/>
  <c r="G71" i="1"/>
  <c r="I248" i="1"/>
  <c r="G248" i="1"/>
  <c r="I12" i="2"/>
  <c r="H12" i="2"/>
  <c r="F12" i="2"/>
  <c r="I62" i="2"/>
  <c r="Q278" i="1"/>
  <c r="S278" i="1"/>
  <c r="F71" i="1"/>
  <c r="H71" i="1"/>
  <c r="J71" i="1"/>
  <c r="J325" i="1"/>
  <c r="H325" i="1"/>
  <c r="F325" i="1"/>
  <c r="I217" i="1"/>
  <c r="G217" i="1"/>
  <c r="I354" i="1"/>
  <c r="G354" i="1"/>
  <c r="J87" i="1"/>
  <c r="F87" i="1"/>
  <c r="H87" i="1"/>
  <c r="S168" i="1"/>
  <c r="I50" i="2"/>
  <c r="R12" i="2"/>
  <c r="P217" i="1"/>
  <c r="R217" i="1"/>
  <c r="Q71" i="1"/>
  <c r="S71" i="1"/>
  <c r="G136" i="1"/>
  <c r="H122" i="1"/>
  <c r="F122" i="1"/>
  <c r="J122" i="1"/>
  <c r="F340" i="1"/>
  <c r="J340" i="1"/>
  <c r="H340" i="1"/>
  <c r="I293" i="1"/>
  <c r="G293" i="1"/>
  <c r="I340" i="1"/>
  <c r="G340" i="1"/>
  <c r="I56" i="2"/>
  <c r="P12" i="2"/>
  <c r="Q187" i="1"/>
  <c r="Q369" i="1"/>
  <c r="S369" i="1"/>
  <c r="H248" i="1"/>
  <c r="F248" i="1"/>
  <c r="J248" i="1"/>
  <c r="H278" i="1"/>
  <c r="F278" i="1"/>
  <c r="H369" i="1"/>
  <c r="F369" i="1"/>
  <c r="J369" i="1"/>
  <c r="I325" i="1"/>
  <c r="G325" i="1"/>
  <c r="I369" i="1"/>
  <c r="G369" i="1"/>
  <c r="G378" i="1" l="1"/>
  <c r="I378" i="1"/>
  <c r="F378" i="1"/>
  <c r="J378" i="1"/>
  <c r="H378" i="1"/>
  <c r="Q28" i="1"/>
  <c r="S28" i="1"/>
  <c r="F90" i="1"/>
  <c r="J90" i="1"/>
  <c r="E92" i="1"/>
  <c r="H90" i="1"/>
  <c r="F155" i="1"/>
  <c r="J341" i="1"/>
  <c r="H341" i="1"/>
  <c r="F341" i="1"/>
  <c r="I90" i="2"/>
  <c r="G90" i="2"/>
  <c r="Q88" i="2"/>
  <c r="S88" i="2"/>
  <c r="I25" i="1"/>
  <c r="D27" i="1"/>
  <c r="G25" i="1"/>
  <c r="G374" i="1"/>
  <c r="I374" i="1"/>
  <c r="I333" i="1"/>
  <c r="G333" i="1"/>
  <c r="G330" i="1"/>
  <c r="I330" i="1"/>
  <c r="I331" i="1"/>
  <c r="G331" i="1"/>
  <c r="F374" i="1"/>
  <c r="J374" i="1"/>
  <c r="H374" i="1"/>
  <c r="Q377" i="1"/>
  <c r="S377" i="1"/>
  <c r="J336" i="1"/>
  <c r="H336" i="1"/>
  <c r="F336" i="1"/>
  <c r="J347" i="1"/>
  <c r="H347" i="1"/>
  <c r="F347" i="1"/>
  <c r="H351" i="1"/>
  <c r="F351" i="1"/>
  <c r="J351" i="1"/>
  <c r="I77" i="2"/>
  <c r="G77" i="2"/>
  <c r="I76" i="2"/>
  <c r="G76" i="2"/>
  <c r="I85" i="2"/>
  <c r="G85" i="2"/>
  <c r="I86" i="2"/>
  <c r="G86" i="2"/>
  <c r="I89" i="2"/>
  <c r="G89" i="2"/>
  <c r="S81" i="2"/>
  <c r="Q81" i="2"/>
  <c r="S72" i="2"/>
  <c r="Q72" i="2"/>
  <c r="S94" i="2"/>
  <c r="Q94" i="2"/>
  <c r="Q84" i="2"/>
  <c r="S84" i="2"/>
  <c r="I18" i="2"/>
  <c r="G18" i="2"/>
  <c r="F18" i="2"/>
  <c r="H18" i="2"/>
  <c r="I16" i="2"/>
  <c r="G16" i="2"/>
  <c r="F16" i="2"/>
  <c r="H16" i="2"/>
  <c r="I32" i="2"/>
  <c r="G32" i="2"/>
  <c r="F32" i="2"/>
  <c r="H32" i="2"/>
  <c r="R86" i="2"/>
  <c r="P86" i="2"/>
  <c r="T86" i="2"/>
  <c r="S336" i="1"/>
  <c r="Q336" i="1"/>
  <c r="S45" i="2"/>
  <c r="Q45" i="2"/>
  <c r="R45" i="2"/>
  <c r="P45" i="2"/>
  <c r="I335" i="1"/>
  <c r="G335" i="1"/>
  <c r="S370" i="1"/>
  <c r="Q370" i="1"/>
  <c r="S85" i="2"/>
  <c r="Q85" i="2"/>
  <c r="I380" i="1"/>
  <c r="G380" i="1"/>
  <c r="I342" i="1"/>
  <c r="G342" i="1"/>
  <c r="I343" i="1"/>
  <c r="G343" i="1"/>
  <c r="J376" i="1"/>
  <c r="H376" i="1"/>
  <c r="F376" i="1"/>
  <c r="S374" i="1"/>
  <c r="Q374" i="1"/>
  <c r="S57" i="2"/>
  <c r="Q57" i="2"/>
  <c r="M27" i="1"/>
  <c r="Q25" i="1"/>
  <c r="S25" i="1"/>
  <c r="I52" i="2"/>
  <c r="G52" i="2"/>
  <c r="G357" i="1"/>
  <c r="I357" i="1"/>
  <c r="J329" i="1"/>
  <c r="H329" i="1"/>
  <c r="F329" i="1"/>
  <c r="H326" i="1"/>
  <c r="F326" i="1"/>
  <c r="J326" i="1"/>
  <c r="F331" i="1"/>
  <c r="J331" i="1"/>
  <c r="H331" i="1"/>
  <c r="I70" i="2"/>
  <c r="G70" i="2"/>
  <c r="G83" i="2"/>
  <c r="I83" i="2"/>
  <c r="G91" i="2"/>
  <c r="I91" i="2"/>
  <c r="I94" i="2"/>
  <c r="G94" i="2"/>
  <c r="M97" i="2"/>
  <c r="Q63" i="2"/>
  <c r="S63" i="2"/>
  <c r="Q82" i="2"/>
  <c r="S82" i="2"/>
  <c r="S83" i="2"/>
  <c r="Q83" i="2"/>
  <c r="Q92" i="2"/>
  <c r="S92" i="2"/>
  <c r="I20" i="2"/>
  <c r="G20" i="2"/>
  <c r="F20" i="2"/>
  <c r="H20" i="2"/>
  <c r="I30" i="2"/>
  <c r="G30" i="2"/>
  <c r="H30" i="2"/>
  <c r="F30" i="2"/>
  <c r="D47" i="2"/>
  <c r="I17" i="2"/>
  <c r="G17" i="2"/>
  <c r="H17" i="2"/>
  <c r="F17" i="2"/>
  <c r="G93" i="1"/>
  <c r="D158" i="1"/>
  <c r="I93" i="1"/>
  <c r="H53" i="2"/>
  <c r="F53" i="2"/>
  <c r="J53" i="2"/>
  <c r="R90" i="2"/>
  <c r="P90" i="2"/>
  <c r="T90" i="2"/>
  <c r="T341" i="1"/>
  <c r="R341" i="1"/>
  <c r="P341" i="1"/>
  <c r="S358" i="1"/>
  <c r="Q358" i="1"/>
  <c r="P226" i="1"/>
  <c r="S226" i="1"/>
  <c r="R226" i="1"/>
  <c r="I337" i="1"/>
  <c r="G337" i="1"/>
  <c r="L27" i="1"/>
  <c r="I363" i="1"/>
  <c r="G363" i="1"/>
  <c r="I93" i="2"/>
  <c r="G93" i="2"/>
  <c r="S79" i="2"/>
  <c r="Q79" i="2"/>
  <c r="I36" i="2"/>
  <c r="G36" i="2"/>
  <c r="H36" i="2"/>
  <c r="F36" i="2"/>
  <c r="H67" i="2"/>
  <c r="F67" i="2"/>
  <c r="E97" i="2"/>
  <c r="J67" i="2"/>
  <c r="I372" i="1"/>
  <c r="G372" i="1"/>
  <c r="I371" i="1"/>
  <c r="G371" i="1"/>
  <c r="I349" i="1"/>
  <c r="G349" i="1"/>
  <c r="G344" i="1"/>
  <c r="I344" i="1"/>
  <c r="I350" i="1"/>
  <c r="G350" i="1"/>
  <c r="J380" i="1"/>
  <c r="H380" i="1"/>
  <c r="F380" i="1"/>
  <c r="J371" i="1"/>
  <c r="H371" i="1"/>
  <c r="F371" i="1"/>
  <c r="S378" i="1"/>
  <c r="Q378" i="1"/>
  <c r="B97" i="2"/>
  <c r="Q58" i="2"/>
  <c r="S58" i="2"/>
  <c r="L158" i="1"/>
  <c r="S26" i="1"/>
  <c r="Q26" i="1"/>
  <c r="I53" i="2"/>
  <c r="G53" i="2"/>
  <c r="I364" i="1"/>
  <c r="G364" i="1"/>
  <c r="G361" i="1"/>
  <c r="I361" i="1"/>
  <c r="J333" i="1"/>
  <c r="H333" i="1"/>
  <c r="F333" i="1"/>
  <c r="H330" i="1"/>
  <c r="F330" i="1"/>
  <c r="J330" i="1"/>
  <c r="F335" i="1"/>
  <c r="J335" i="1"/>
  <c r="H335" i="1"/>
  <c r="D73" i="2"/>
  <c r="I74" i="2"/>
  <c r="G74" i="2"/>
  <c r="G87" i="2"/>
  <c r="I87" i="2"/>
  <c r="I65" i="2"/>
  <c r="G65" i="2"/>
  <c r="I80" i="2"/>
  <c r="G80" i="2"/>
  <c r="S93" i="2"/>
  <c r="Q93" i="2"/>
  <c r="Q67" i="2"/>
  <c r="N97" i="2"/>
  <c r="S67" i="2"/>
  <c r="S89" i="2"/>
  <c r="Q89" i="2"/>
  <c r="Q87" i="2"/>
  <c r="S87" i="2"/>
  <c r="Q96" i="2"/>
  <c r="S96" i="2"/>
  <c r="G27" i="2"/>
  <c r="I27" i="2"/>
  <c r="F27" i="2"/>
  <c r="H27" i="2"/>
  <c r="G31" i="2"/>
  <c r="I31" i="2"/>
  <c r="H31" i="2"/>
  <c r="F31" i="2"/>
  <c r="G29" i="2"/>
  <c r="I29" i="2"/>
  <c r="H29" i="2"/>
  <c r="F29" i="2"/>
  <c r="S350" i="1"/>
  <c r="Q350" i="1"/>
  <c r="P348" i="1"/>
  <c r="T348" i="1"/>
  <c r="R348" i="1"/>
  <c r="F72" i="2"/>
  <c r="J72" i="2"/>
  <c r="H72" i="2"/>
  <c r="Q101" i="2"/>
  <c r="H204" i="1"/>
  <c r="F204" i="1"/>
  <c r="S348" i="1"/>
  <c r="Q348" i="1"/>
  <c r="I376" i="1"/>
  <c r="G376" i="1"/>
  <c r="I375" i="1"/>
  <c r="G375" i="1"/>
  <c r="I346" i="1"/>
  <c r="G346" i="1"/>
  <c r="I345" i="1"/>
  <c r="G345" i="1"/>
  <c r="I328" i="1"/>
  <c r="G328" i="1"/>
  <c r="H373" i="1"/>
  <c r="F373" i="1"/>
  <c r="J373" i="1"/>
  <c r="J375" i="1"/>
  <c r="H375" i="1"/>
  <c r="F375" i="1"/>
  <c r="S372" i="1"/>
  <c r="Q372" i="1"/>
  <c r="S59" i="2"/>
  <c r="Q59" i="2"/>
  <c r="L155" i="1"/>
  <c r="L92" i="1"/>
  <c r="L157" i="1" s="1"/>
  <c r="M158" i="1"/>
  <c r="Q93" i="1"/>
  <c r="S93" i="1"/>
  <c r="I51" i="2"/>
  <c r="G51" i="2"/>
  <c r="I355" i="1"/>
  <c r="G355" i="1"/>
  <c r="G365" i="1"/>
  <c r="I365" i="1"/>
  <c r="J337" i="1"/>
  <c r="H337" i="1"/>
  <c r="F337" i="1"/>
  <c r="H334" i="1"/>
  <c r="F334" i="1"/>
  <c r="J334" i="1"/>
  <c r="I63" i="2"/>
  <c r="G63" i="2"/>
  <c r="G64" i="2"/>
  <c r="I64" i="2"/>
  <c r="I69" i="2"/>
  <c r="G69" i="2"/>
  <c r="I84" i="2"/>
  <c r="G84" i="2"/>
  <c r="M73" i="2"/>
  <c r="S86" i="2"/>
  <c r="Q86" i="2"/>
  <c r="Q71" i="2"/>
  <c r="S71" i="2"/>
  <c r="S65" i="2"/>
  <c r="Q65" i="2"/>
  <c r="Q91" i="2"/>
  <c r="S91" i="2"/>
  <c r="G35" i="2"/>
  <c r="I35" i="2"/>
  <c r="H35" i="2"/>
  <c r="F35" i="2"/>
  <c r="I22" i="2"/>
  <c r="G22" i="2"/>
  <c r="H22" i="2"/>
  <c r="F22" i="2"/>
  <c r="G33" i="2"/>
  <c r="I33" i="2"/>
  <c r="F33" i="2"/>
  <c r="H33" i="2"/>
  <c r="P68" i="2"/>
  <c r="T68" i="2"/>
  <c r="R68" i="2"/>
  <c r="H364" i="1"/>
  <c r="F364" i="1"/>
  <c r="J364" i="1"/>
  <c r="H212" i="1"/>
  <c r="F212" i="1"/>
  <c r="P222" i="1"/>
  <c r="S222" i="1"/>
  <c r="R222" i="1"/>
  <c r="J372" i="1"/>
  <c r="H372" i="1"/>
  <c r="F372" i="1"/>
  <c r="F327" i="1"/>
  <c r="J327" i="1"/>
  <c r="H327" i="1"/>
  <c r="I81" i="2"/>
  <c r="G81" i="2"/>
  <c r="I19" i="2"/>
  <c r="G19" i="2"/>
  <c r="H19" i="2"/>
  <c r="F19" i="2"/>
  <c r="S32" i="2"/>
  <c r="Q32" i="2"/>
  <c r="R32" i="2"/>
  <c r="P32" i="2"/>
  <c r="I373" i="1"/>
  <c r="G373" i="1"/>
  <c r="I379" i="1"/>
  <c r="G379" i="1"/>
  <c r="I347" i="1"/>
  <c r="G347" i="1"/>
  <c r="I332" i="1"/>
  <c r="G332" i="1"/>
  <c r="H377" i="1"/>
  <c r="F377" i="1"/>
  <c r="J377" i="1"/>
  <c r="J379" i="1"/>
  <c r="H379" i="1"/>
  <c r="F379" i="1"/>
  <c r="S376" i="1"/>
  <c r="Q376" i="1"/>
  <c r="S371" i="1"/>
  <c r="Q371" i="1"/>
  <c r="L156" i="1"/>
  <c r="M155" i="1"/>
  <c r="M92" i="1"/>
  <c r="M157" i="1" s="1"/>
  <c r="S90" i="1"/>
  <c r="Q90" i="1"/>
  <c r="S52" i="2"/>
  <c r="Q52" i="2"/>
  <c r="F156" i="1"/>
  <c r="J91" i="1"/>
  <c r="H91" i="1"/>
  <c r="F91" i="1"/>
  <c r="I359" i="1"/>
  <c r="G359" i="1"/>
  <c r="I358" i="1"/>
  <c r="G358" i="1"/>
  <c r="J342" i="1"/>
  <c r="H342" i="1"/>
  <c r="F342" i="1"/>
  <c r="H343" i="1"/>
  <c r="F343" i="1"/>
  <c r="J343" i="1"/>
  <c r="J350" i="1"/>
  <c r="H350" i="1"/>
  <c r="F350" i="1"/>
  <c r="D97" i="2"/>
  <c r="I67" i="2"/>
  <c r="G67" i="2"/>
  <c r="G68" i="2"/>
  <c r="I68" i="2"/>
  <c r="I78" i="2"/>
  <c r="G78" i="2"/>
  <c r="I88" i="2"/>
  <c r="G88" i="2"/>
  <c r="S66" i="2"/>
  <c r="Q66" i="2"/>
  <c r="Q75" i="2"/>
  <c r="S75" i="2"/>
  <c r="S69" i="2"/>
  <c r="Q69" i="2"/>
  <c r="Q95" i="2"/>
  <c r="S95" i="2"/>
  <c r="I13" i="2"/>
  <c r="G13" i="2"/>
  <c r="H13" i="2"/>
  <c r="F13" i="2"/>
  <c r="G39" i="2"/>
  <c r="I39" i="2"/>
  <c r="H39" i="2"/>
  <c r="F39" i="2"/>
  <c r="J90" i="2"/>
  <c r="H90" i="2"/>
  <c r="F90" i="2"/>
  <c r="Q223" i="1"/>
  <c r="G59" i="2"/>
  <c r="I59" i="2"/>
  <c r="I377" i="1"/>
  <c r="G377" i="1"/>
  <c r="G348" i="1"/>
  <c r="I348" i="1"/>
  <c r="I351" i="1"/>
  <c r="G351" i="1"/>
  <c r="I336" i="1"/>
  <c r="G336" i="1"/>
  <c r="S380" i="1"/>
  <c r="Q380" i="1"/>
  <c r="S375" i="1"/>
  <c r="Q375" i="1"/>
  <c r="B73" i="2"/>
  <c r="I57" i="2"/>
  <c r="G57" i="2"/>
  <c r="C27" i="1"/>
  <c r="M156" i="1"/>
  <c r="S91" i="1"/>
  <c r="Q91" i="1"/>
  <c r="Q53" i="2"/>
  <c r="S53" i="2"/>
  <c r="I356" i="1"/>
  <c r="G356" i="1"/>
  <c r="G362" i="1"/>
  <c r="I362" i="1"/>
  <c r="J328" i="1"/>
  <c r="H328" i="1"/>
  <c r="F328" i="1"/>
  <c r="H344" i="1"/>
  <c r="F344" i="1"/>
  <c r="J344" i="1"/>
  <c r="H345" i="1"/>
  <c r="F345" i="1"/>
  <c r="J345" i="1"/>
  <c r="I71" i="2"/>
  <c r="G71" i="2"/>
  <c r="G72" i="2"/>
  <c r="I72" i="2"/>
  <c r="I82" i="2"/>
  <c r="G82" i="2"/>
  <c r="I92" i="2"/>
  <c r="G92" i="2"/>
  <c r="S70" i="2"/>
  <c r="Q70" i="2"/>
  <c r="S64" i="2"/>
  <c r="Q64" i="2"/>
  <c r="S77" i="2"/>
  <c r="Q77" i="2"/>
  <c r="S76" i="2"/>
  <c r="Q76" i="2"/>
  <c r="I26" i="2"/>
  <c r="G26" i="2"/>
  <c r="H26" i="2"/>
  <c r="F26" i="2"/>
  <c r="I14" i="2"/>
  <c r="G14" i="2"/>
  <c r="H14" i="2"/>
  <c r="F14" i="2"/>
  <c r="G43" i="2"/>
  <c r="I43" i="2"/>
  <c r="H43" i="2"/>
  <c r="F43" i="2"/>
  <c r="T93" i="2"/>
  <c r="R93" i="2"/>
  <c r="P93" i="2"/>
  <c r="J80" i="2"/>
  <c r="H80" i="2"/>
  <c r="F80" i="2"/>
  <c r="Q19" i="2"/>
  <c r="S19" i="2"/>
  <c r="R19" i="2"/>
  <c r="P19" i="2"/>
  <c r="I101" i="2"/>
  <c r="G101" i="2"/>
  <c r="Q204" i="1"/>
  <c r="G334" i="1"/>
  <c r="I334" i="1"/>
  <c r="J348" i="1"/>
  <c r="H348" i="1"/>
  <c r="F348" i="1"/>
  <c r="I66" i="2"/>
  <c r="G66" i="2"/>
  <c r="Q78" i="2"/>
  <c r="S78" i="2"/>
  <c r="G213" i="1"/>
  <c r="I213" i="1"/>
  <c r="G370" i="1"/>
  <c r="I370" i="1"/>
  <c r="I329" i="1"/>
  <c r="G329" i="1"/>
  <c r="G326" i="1"/>
  <c r="I326" i="1"/>
  <c r="I327" i="1"/>
  <c r="G327" i="1"/>
  <c r="I341" i="1"/>
  <c r="G341" i="1"/>
  <c r="F370" i="1"/>
  <c r="J370" i="1"/>
  <c r="H370" i="1"/>
  <c r="Q373" i="1"/>
  <c r="S373" i="1"/>
  <c r="S379" i="1"/>
  <c r="Q379" i="1"/>
  <c r="I58" i="2"/>
  <c r="G58" i="2"/>
  <c r="S51" i="2"/>
  <c r="Q51" i="2"/>
  <c r="F158" i="1"/>
  <c r="G158" i="1" s="1"/>
  <c r="H93" i="1"/>
  <c r="F93" i="1"/>
  <c r="J93" i="1"/>
  <c r="I360" i="1"/>
  <c r="G360" i="1"/>
  <c r="I366" i="1"/>
  <c r="G366" i="1"/>
  <c r="J332" i="1"/>
  <c r="H332" i="1"/>
  <c r="F332" i="1"/>
  <c r="H346" i="1"/>
  <c r="F346" i="1"/>
  <c r="J346" i="1"/>
  <c r="J349" i="1"/>
  <c r="H349" i="1"/>
  <c r="F349" i="1"/>
  <c r="I75" i="2"/>
  <c r="G75" i="2"/>
  <c r="G79" i="2"/>
  <c r="I79" i="2"/>
  <c r="G95" i="2"/>
  <c r="I95" i="2"/>
  <c r="I96" i="2"/>
  <c r="G96" i="2"/>
  <c r="N73" i="2"/>
  <c r="S74" i="2"/>
  <c r="Q74" i="2"/>
  <c r="S68" i="2"/>
  <c r="Q68" i="2"/>
  <c r="S90" i="2"/>
  <c r="Q90" i="2"/>
  <c r="S80" i="2"/>
  <c r="Q80" i="2"/>
  <c r="I34" i="2"/>
  <c r="G34" i="2"/>
  <c r="H34" i="2"/>
  <c r="F34" i="2"/>
  <c r="I15" i="2"/>
  <c r="G15" i="2"/>
  <c r="H15" i="2"/>
  <c r="F15" i="2"/>
  <c r="I28" i="2"/>
  <c r="G28" i="2"/>
  <c r="F28" i="2"/>
  <c r="H28" i="2"/>
  <c r="S37" i="2"/>
  <c r="Q37" i="2"/>
  <c r="P37" i="2"/>
  <c r="R37" i="2"/>
  <c r="P374" i="1"/>
  <c r="T374" i="1"/>
  <c r="R374" i="1"/>
  <c r="F361" i="1"/>
  <c r="H361" i="1"/>
  <c r="J361" i="1"/>
  <c r="Q226" i="1"/>
  <c r="I24" i="2"/>
  <c r="D23" i="2"/>
  <c r="G24" i="2"/>
  <c r="F24" i="2"/>
  <c r="H24" i="2"/>
  <c r="G25" i="2"/>
  <c r="I25" i="2"/>
  <c r="F25" i="2"/>
  <c r="H25" i="2"/>
  <c r="J102" i="2"/>
  <c r="F102" i="2"/>
  <c r="H102" i="2"/>
  <c r="P103" i="2"/>
  <c r="T103" i="2"/>
  <c r="R103" i="2"/>
  <c r="J52" i="2"/>
  <c r="H52" i="2"/>
  <c r="F52" i="2"/>
  <c r="T65" i="2"/>
  <c r="R65" i="2"/>
  <c r="P65" i="2"/>
  <c r="P79" i="2"/>
  <c r="T79" i="2"/>
  <c r="R79" i="2"/>
  <c r="P64" i="2"/>
  <c r="T64" i="2"/>
  <c r="R64" i="2"/>
  <c r="T89" i="2"/>
  <c r="R89" i="2"/>
  <c r="P89" i="2"/>
  <c r="T96" i="2"/>
  <c r="R96" i="2"/>
  <c r="P96" i="2"/>
  <c r="S332" i="1"/>
  <c r="Q332" i="1"/>
  <c r="S347" i="1"/>
  <c r="Q347" i="1"/>
  <c r="T336" i="1"/>
  <c r="R336" i="1"/>
  <c r="P336" i="1"/>
  <c r="R347" i="1"/>
  <c r="T347" i="1"/>
  <c r="P347" i="1"/>
  <c r="P334" i="1"/>
  <c r="T334" i="1"/>
  <c r="R334" i="1"/>
  <c r="H63" i="2"/>
  <c r="F63" i="2"/>
  <c r="J63" i="2"/>
  <c r="F68" i="2"/>
  <c r="J68" i="2"/>
  <c r="H68" i="2"/>
  <c r="J78" i="2"/>
  <c r="H78" i="2"/>
  <c r="F78" i="2"/>
  <c r="H76" i="2"/>
  <c r="F76" i="2"/>
  <c r="J76" i="2"/>
  <c r="L23" i="2"/>
  <c r="T57" i="2"/>
  <c r="R57" i="2"/>
  <c r="P57" i="2"/>
  <c r="S18" i="2"/>
  <c r="Q18" i="2"/>
  <c r="P18" i="2"/>
  <c r="R18" i="2"/>
  <c r="S33" i="2"/>
  <c r="Q33" i="2"/>
  <c r="R33" i="2"/>
  <c r="P33" i="2"/>
  <c r="S29" i="2"/>
  <c r="Q29" i="2"/>
  <c r="P29" i="2"/>
  <c r="R29" i="2"/>
  <c r="S28" i="2"/>
  <c r="Q28" i="2"/>
  <c r="R28" i="2"/>
  <c r="P28" i="2"/>
  <c r="F59" i="2"/>
  <c r="J59" i="2"/>
  <c r="H59" i="2"/>
  <c r="T379" i="1"/>
  <c r="R379" i="1"/>
  <c r="P379" i="1"/>
  <c r="P370" i="1"/>
  <c r="T370" i="1"/>
  <c r="R370" i="1"/>
  <c r="G211" i="1"/>
  <c r="I211" i="1"/>
  <c r="G212" i="1"/>
  <c r="I212" i="1"/>
  <c r="J355" i="1"/>
  <c r="H355" i="1"/>
  <c r="F355" i="1"/>
  <c r="F357" i="1"/>
  <c r="J357" i="1"/>
  <c r="H357" i="1"/>
  <c r="S363" i="1"/>
  <c r="Q363" i="1"/>
  <c r="S365" i="1"/>
  <c r="Q365" i="1"/>
  <c r="S103" i="2"/>
  <c r="Q103" i="2"/>
  <c r="T362" i="1"/>
  <c r="R362" i="1"/>
  <c r="P362" i="1"/>
  <c r="R364" i="1"/>
  <c r="P364" i="1"/>
  <c r="T364" i="1"/>
  <c r="G103" i="2"/>
  <c r="I103" i="2"/>
  <c r="H203" i="1"/>
  <c r="F203" i="1"/>
  <c r="H211" i="1"/>
  <c r="F211" i="1"/>
  <c r="R53" i="2"/>
  <c r="P53" i="2"/>
  <c r="T53" i="2"/>
  <c r="Q219" i="1"/>
  <c r="P220" i="1"/>
  <c r="S220" i="1"/>
  <c r="R220" i="1"/>
  <c r="J103" i="2"/>
  <c r="H103" i="2"/>
  <c r="F103" i="2"/>
  <c r="D155" i="1"/>
  <c r="I90" i="1"/>
  <c r="D92" i="1"/>
  <c r="G90" i="1"/>
  <c r="T66" i="2"/>
  <c r="R66" i="2"/>
  <c r="P66" i="2"/>
  <c r="R63" i="2"/>
  <c r="P63" i="2"/>
  <c r="T63" i="2"/>
  <c r="P72" i="2"/>
  <c r="T72" i="2"/>
  <c r="R72" i="2"/>
  <c r="P83" i="2"/>
  <c r="T83" i="2"/>
  <c r="R83" i="2"/>
  <c r="I26" i="1"/>
  <c r="G26" i="1"/>
  <c r="S341" i="1"/>
  <c r="Q341" i="1"/>
  <c r="S343" i="1"/>
  <c r="Q343" i="1"/>
  <c r="S327" i="1"/>
  <c r="Q327" i="1"/>
  <c r="R329" i="1"/>
  <c r="P329" i="1"/>
  <c r="T329" i="1"/>
  <c r="T350" i="1"/>
  <c r="R350" i="1"/>
  <c r="P350" i="1"/>
  <c r="H82" i="2"/>
  <c r="J82" i="2"/>
  <c r="F82" i="2"/>
  <c r="H71" i="2"/>
  <c r="F71" i="2"/>
  <c r="J71" i="2"/>
  <c r="J85" i="2"/>
  <c r="F85" i="2"/>
  <c r="H85" i="2"/>
  <c r="J94" i="2"/>
  <c r="H94" i="2"/>
  <c r="F94" i="2"/>
  <c r="H84" i="2"/>
  <c r="J84" i="2"/>
  <c r="F84" i="2"/>
  <c r="L47" i="2"/>
  <c r="R58" i="2"/>
  <c r="P58" i="2"/>
  <c r="T58" i="2"/>
  <c r="S20" i="2"/>
  <c r="Q20" i="2"/>
  <c r="R20" i="2"/>
  <c r="P20" i="2"/>
  <c r="Q39" i="2"/>
  <c r="S39" i="2"/>
  <c r="P39" i="2"/>
  <c r="R39" i="2"/>
  <c r="S26" i="2"/>
  <c r="Q26" i="2"/>
  <c r="R26" i="2"/>
  <c r="P26" i="2"/>
  <c r="S36" i="2"/>
  <c r="Q36" i="2"/>
  <c r="P36" i="2"/>
  <c r="R36" i="2"/>
  <c r="T372" i="1"/>
  <c r="R372" i="1"/>
  <c r="P372" i="1"/>
  <c r="P378" i="1"/>
  <c r="T378" i="1"/>
  <c r="R378" i="1"/>
  <c r="H28" i="1"/>
  <c r="F28" i="1"/>
  <c r="J28" i="1"/>
  <c r="J359" i="1"/>
  <c r="H359" i="1"/>
  <c r="F359" i="1"/>
  <c r="F365" i="1"/>
  <c r="J365" i="1"/>
  <c r="H365" i="1"/>
  <c r="Q364" i="1"/>
  <c r="S364" i="1"/>
  <c r="S362" i="1"/>
  <c r="Q362" i="1"/>
  <c r="R356" i="1"/>
  <c r="P356" i="1"/>
  <c r="T356" i="1"/>
  <c r="P357" i="1"/>
  <c r="R357" i="1"/>
  <c r="T357" i="1"/>
  <c r="I102" i="2"/>
  <c r="G102" i="2"/>
  <c r="H205" i="1"/>
  <c r="F205" i="1"/>
  <c r="H213" i="1"/>
  <c r="F213" i="1"/>
  <c r="P28" i="1"/>
  <c r="T28" i="1"/>
  <c r="R28" i="1"/>
  <c r="Q205" i="1"/>
  <c r="Q218" i="1"/>
  <c r="R202" i="1"/>
  <c r="P202" i="1"/>
  <c r="S202" i="1"/>
  <c r="Q225" i="1"/>
  <c r="Q213" i="1"/>
  <c r="P227" i="1"/>
  <c r="S227" i="1"/>
  <c r="R227" i="1"/>
  <c r="Q209" i="1"/>
  <c r="G37" i="2"/>
  <c r="I37" i="2"/>
  <c r="H37" i="2"/>
  <c r="F37" i="2"/>
  <c r="T101" i="2"/>
  <c r="R101" i="2"/>
  <c r="S101" i="2"/>
  <c r="P101" i="2"/>
  <c r="I91" i="1"/>
  <c r="D156" i="1"/>
  <c r="G91" i="1"/>
  <c r="J51" i="2"/>
  <c r="H51" i="2"/>
  <c r="F51" i="2"/>
  <c r="T70" i="2"/>
  <c r="R70" i="2"/>
  <c r="P70" i="2"/>
  <c r="O97" i="2"/>
  <c r="R67" i="2"/>
  <c r="P67" i="2"/>
  <c r="T67" i="2"/>
  <c r="R78" i="2"/>
  <c r="P78" i="2"/>
  <c r="T78" i="2"/>
  <c r="P87" i="2"/>
  <c r="T87" i="2"/>
  <c r="R87" i="2"/>
  <c r="C158" i="1"/>
  <c r="S329" i="1"/>
  <c r="Q329" i="1"/>
  <c r="S344" i="1"/>
  <c r="Q344" i="1"/>
  <c r="S331" i="1"/>
  <c r="Q331" i="1"/>
  <c r="R333" i="1"/>
  <c r="P333" i="1"/>
  <c r="T333" i="1"/>
  <c r="R343" i="1"/>
  <c r="P343" i="1"/>
  <c r="T343" i="1"/>
  <c r="T327" i="1"/>
  <c r="R327" i="1"/>
  <c r="P327" i="1"/>
  <c r="J66" i="2"/>
  <c r="H66" i="2"/>
  <c r="F66" i="2"/>
  <c r="H75" i="2"/>
  <c r="F75" i="2"/>
  <c r="J75" i="2"/>
  <c r="J86" i="2"/>
  <c r="H86" i="2"/>
  <c r="F86" i="2"/>
  <c r="H79" i="2"/>
  <c r="F79" i="2"/>
  <c r="J79" i="2"/>
  <c r="F88" i="2"/>
  <c r="H88" i="2"/>
  <c r="J88" i="2"/>
  <c r="S14" i="2"/>
  <c r="Q14" i="2"/>
  <c r="P14" i="2"/>
  <c r="R14" i="2"/>
  <c r="S41" i="2"/>
  <c r="Q41" i="2"/>
  <c r="P41" i="2"/>
  <c r="R41" i="2"/>
  <c r="S30" i="2"/>
  <c r="Q30" i="2"/>
  <c r="R30" i="2"/>
  <c r="P30" i="2"/>
  <c r="S40" i="2"/>
  <c r="Q40" i="2"/>
  <c r="R40" i="2"/>
  <c r="P40" i="2"/>
  <c r="T376" i="1"/>
  <c r="R376" i="1"/>
  <c r="P376" i="1"/>
  <c r="G202" i="1"/>
  <c r="I202" i="1"/>
  <c r="J358" i="1"/>
  <c r="H358" i="1"/>
  <c r="F358" i="1"/>
  <c r="S366" i="1"/>
  <c r="Q366" i="1"/>
  <c r="T363" i="1"/>
  <c r="R363" i="1"/>
  <c r="P363" i="1"/>
  <c r="P361" i="1"/>
  <c r="T361" i="1"/>
  <c r="R361" i="1"/>
  <c r="B23" i="2"/>
  <c r="H206" i="1"/>
  <c r="F206" i="1"/>
  <c r="Q220" i="1"/>
  <c r="R212" i="1"/>
  <c r="P212" i="1"/>
  <c r="S212" i="1"/>
  <c r="R209" i="1"/>
  <c r="P209" i="1"/>
  <c r="S209" i="1"/>
  <c r="R208" i="1"/>
  <c r="P208" i="1"/>
  <c r="S208" i="1"/>
  <c r="Q208" i="1"/>
  <c r="P221" i="1"/>
  <c r="S221" i="1"/>
  <c r="R221" i="1"/>
  <c r="R213" i="1"/>
  <c r="P213" i="1"/>
  <c r="S213" i="1"/>
  <c r="Q221" i="1"/>
  <c r="I38" i="2"/>
  <c r="G38" i="2"/>
  <c r="H38" i="2"/>
  <c r="F38" i="2"/>
  <c r="I40" i="2"/>
  <c r="G40" i="2"/>
  <c r="F40" i="2"/>
  <c r="H40" i="2"/>
  <c r="G41" i="2"/>
  <c r="I41" i="2"/>
  <c r="F41" i="2"/>
  <c r="H41" i="2"/>
  <c r="F101" i="2"/>
  <c r="H101" i="2"/>
  <c r="J101" i="2"/>
  <c r="M47" i="2"/>
  <c r="C47" i="2"/>
  <c r="T74" i="2"/>
  <c r="R74" i="2"/>
  <c r="P74" i="2"/>
  <c r="O73" i="2"/>
  <c r="R71" i="2"/>
  <c r="P71" i="2"/>
  <c r="T71" i="2"/>
  <c r="T80" i="2"/>
  <c r="P80" i="2"/>
  <c r="R80" i="2"/>
  <c r="P91" i="2"/>
  <c r="T91" i="2"/>
  <c r="R91" i="2"/>
  <c r="C155" i="1"/>
  <c r="C92" i="1"/>
  <c r="C157" i="1" s="1"/>
  <c r="S333" i="1"/>
  <c r="Q333" i="1"/>
  <c r="S351" i="1"/>
  <c r="Q351" i="1"/>
  <c r="S335" i="1"/>
  <c r="Q335" i="1"/>
  <c r="T328" i="1"/>
  <c r="R328" i="1"/>
  <c r="P328" i="1"/>
  <c r="R337" i="1"/>
  <c r="P337" i="1"/>
  <c r="T337" i="1"/>
  <c r="P344" i="1"/>
  <c r="R344" i="1"/>
  <c r="T344" i="1"/>
  <c r="T331" i="1"/>
  <c r="R331" i="1"/>
  <c r="P331" i="1"/>
  <c r="J70" i="2"/>
  <c r="H70" i="2"/>
  <c r="F70" i="2"/>
  <c r="F83" i="2"/>
  <c r="J83" i="2"/>
  <c r="H83" i="2"/>
  <c r="F92" i="2"/>
  <c r="H92" i="2"/>
  <c r="J92" i="2"/>
  <c r="P59" i="2"/>
  <c r="T59" i="2"/>
  <c r="R59" i="2"/>
  <c r="Q15" i="2"/>
  <c r="S15" i="2"/>
  <c r="R15" i="2"/>
  <c r="P15" i="2"/>
  <c r="S22" i="2"/>
  <c r="Q22" i="2"/>
  <c r="R22" i="2"/>
  <c r="P22" i="2"/>
  <c r="S34" i="2"/>
  <c r="Q34" i="2"/>
  <c r="R34" i="2"/>
  <c r="P34" i="2"/>
  <c r="S44" i="2"/>
  <c r="Q44" i="2"/>
  <c r="R44" i="2"/>
  <c r="P44" i="2"/>
  <c r="J57" i="2"/>
  <c r="H57" i="2"/>
  <c r="F57" i="2"/>
  <c r="T380" i="1"/>
  <c r="R380" i="1"/>
  <c r="P380" i="1"/>
  <c r="G203" i="1"/>
  <c r="I203" i="1"/>
  <c r="G204" i="1"/>
  <c r="I204" i="1"/>
  <c r="F25" i="1"/>
  <c r="E27" i="1"/>
  <c r="H25" i="1"/>
  <c r="J25" i="1"/>
  <c r="H356" i="1"/>
  <c r="J356" i="1"/>
  <c r="F356" i="1"/>
  <c r="J362" i="1"/>
  <c r="F362" i="1"/>
  <c r="H362" i="1"/>
  <c r="S355" i="1"/>
  <c r="Q355" i="1"/>
  <c r="P365" i="1"/>
  <c r="T365" i="1"/>
  <c r="R365" i="1"/>
  <c r="H207" i="1"/>
  <c r="F207" i="1"/>
  <c r="T25" i="1"/>
  <c r="R25" i="1"/>
  <c r="O27" i="1"/>
  <c r="P25" i="1"/>
  <c r="T51" i="2"/>
  <c r="R51" i="2"/>
  <c r="P51" i="2"/>
  <c r="R205" i="1"/>
  <c r="P205" i="1"/>
  <c r="S205" i="1"/>
  <c r="Q227" i="1"/>
  <c r="R203" i="1"/>
  <c r="P203" i="1"/>
  <c r="S203" i="1"/>
  <c r="P218" i="1"/>
  <c r="S218" i="1"/>
  <c r="R218" i="1"/>
  <c r="R210" i="1"/>
  <c r="P210" i="1"/>
  <c r="S210" i="1"/>
  <c r="I42" i="2"/>
  <c r="G42" i="2"/>
  <c r="F42" i="2"/>
  <c r="H42" i="2"/>
  <c r="I44" i="2"/>
  <c r="G44" i="2"/>
  <c r="F44" i="2"/>
  <c r="H44" i="2"/>
  <c r="G45" i="2"/>
  <c r="I45" i="2"/>
  <c r="H45" i="2"/>
  <c r="F45" i="2"/>
  <c r="L97" i="2"/>
  <c r="L73" i="2"/>
  <c r="T69" i="2"/>
  <c r="R69" i="2"/>
  <c r="P69" i="2"/>
  <c r="T76" i="2"/>
  <c r="R76" i="2"/>
  <c r="P76" i="2"/>
  <c r="R75" i="2"/>
  <c r="P75" i="2"/>
  <c r="T75" i="2"/>
  <c r="R82" i="2"/>
  <c r="P82" i="2"/>
  <c r="T82" i="2"/>
  <c r="P95" i="2"/>
  <c r="T95" i="2"/>
  <c r="R95" i="2"/>
  <c r="C156" i="1"/>
  <c r="S337" i="1"/>
  <c r="Q337" i="1"/>
  <c r="Q326" i="1"/>
  <c r="S326" i="1"/>
  <c r="R342" i="1"/>
  <c r="P342" i="1"/>
  <c r="T342" i="1"/>
  <c r="R351" i="1"/>
  <c r="P351" i="1"/>
  <c r="T351" i="1"/>
  <c r="T335" i="1"/>
  <c r="R335" i="1"/>
  <c r="P335" i="1"/>
  <c r="E73" i="2"/>
  <c r="J74" i="2"/>
  <c r="H74" i="2"/>
  <c r="F74" i="2"/>
  <c r="J81" i="2"/>
  <c r="H81" i="2"/>
  <c r="F81" i="2"/>
  <c r="J93" i="2"/>
  <c r="F93" i="2"/>
  <c r="H93" i="2"/>
  <c r="H87" i="2"/>
  <c r="F87" i="2"/>
  <c r="J87" i="2"/>
  <c r="F96" i="2"/>
  <c r="H96" i="2"/>
  <c r="J96" i="2"/>
  <c r="S21" i="2"/>
  <c r="Q21" i="2"/>
  <c r="R21" i="2"/>
  <c r="P21" i="2"/>
  <c r="S16" i="2"/>
  <c r="Q16" i="2"/>
  <c r="R16" i="2"/>
  <c r="P16" i="2"/>
  <c r="Q27" i="2"/>
  <c r="S27" i="2"/>
  <c r="P27" i="2"/>
  <c r="R27" i="2"/>
  <c r="S38" i="2"/>
  <c r="Q38" i="2"/>
  <c r="R38" i="2"/>
  <c r="P38" i="2"/>
  <c r="S46" i="2"/>
  <c r="Q46" i="2"/>
  <c r="R46" i="2"/>
  <c r="P46" i="2"/>
  <c r="R373" i="1"/>
  <c r="P373" i="1"/>
  <c r="T373" i="1"/>
  <c r="G205" i="1"/>
  <c r="I205" i="1"/>
  <c r="G206" i="1"/>
  <c r="I206" i="1"/>
  <c r="H360" i="1"/>
  <c r="F360" i="1"/>
  <c r="J360" i="1"/>
  <c r="J366" i="1"/>
  <c r="F366" i="1"/>
  <c r="H366" i="1"/>
  <c r="S359" i="1"/>
  <c r="Q359" i="1"/>
  <c r="T358" i="1"/>
  <c r="P358" i="1"/>
  <c r="R358" i="1"/>
  <c r="B158" i="1"/>
  <c r="H208" i="1"/>
  <c r="F208" i="1"/>
  <c r="P156" i="1"/>
  <c r="Q156" i="1" s="1"/>
  <c r="T91" i="1"/>
  <c r="R91" i="1"/>
  <c r="P91" i="1"/>
  <c r="C97" i="2"/>
  <c r="C73" i="2"/>
  <c r="P225" i="1"/>
  <c r="S225" i="1"/>
  <c r="R225" i="1"/>
  <c r="Q210" i="1"/>
  <c r="P224" i="1"/>
  <c r="S224" i="1"/>
  <c r="R224" i="1"/>
  <c r="Q207" i="1"/>
  <c r="I46" i="2"/>
  <c r="G46" i="2"/>
  <c r="F46" i="2"/>
  <c r="H46" i="2"/>
  <c r="B27" i="1"/>
  <c r="M23" i="2"/>
  <c r="C23" i="2"/>
  <c r="T77" i="2"/>
  <c r="R77" i="2"/>
  <c r="P77" i="2"/>
  <c r="T81" i="2"/>
  <c r="R81" i="2"/>
  <c r="P81" i="2"/>
  <c r="T88" i="2"/>
  <c r="R88" i="2"/>
  <c r="P88" i="2"/>
  <c r="G28" i="1"/>
  <c r="I28" i="1"/>
  <c r="S342" i="1"/>
  <c r="Q342" i="1"/>
  <c r="Q330" i="1"/>
  <c r="S330" i="1"/>
  <c r="S345" i="1"/>
  <c r="Q345" i="1"/>
  <c r="T349" i="1"/>
  <c r="R349" i="1"/>
  <c r="P349" i="1"/>
  <c r="R345" i="1"/>
  <c r="P345" i="1"/>
  <c r="T345" i="1"/>
  <c r="P326" i="1"/>
  <c r="T326" i="1"/>
  <c r="R326" i="1"/>
  <c r="J77" i="2"/>
  <c r="H77" i="2"/>
  <c r="F77" i="2"/>
  <c r="J89" i="2"/>
  <c r="F89" i="2"/>
  <c r="H89" i="2"/>
  <c r="J65" i="2"/>
  <c r="H65" i="2"/>
  <c r="F65" i="2"/>
  <c r="H91" i="2"/>
  <c r="F91" i="2"/>
  <c r="J91" i="2"/>
  <c r="S13" i="2"/>
  <c r="Q13" i="2"/>
  <c r="R13" i="2"/>
  <c r="P13" i="2"/>
  <c r="S25" i="2"/>
  <c r="Q25" i="2"/>
  <c r="R25" i="2"/>
  <c r="P25" i="2"/>
  <c r="Q35" i="2"/>
  <c r="S35" i="2"/>
  <c r="P35" i="2"/>
  <c r="R35" i="2"/>
  <c r="S42" i="2"/>
  <c r="Q42" i="2"/>
  <c r="R42" i="2"/>
  <c r="P42" i="2"/>
  <c r="H58" i="2"/>
  <c r="F58" i="2"/>
  <c r="J58" i="2"/>
  <c r="T371" i="1"/>
  <c r="R371" i="1"/>
  <c r="P371" i="1"/>
  <c r="R377" i="1"/>
  <c r="P377" i="1"/>
  <c r="T377" i="1"/>
  <c r="G207" i="1"/>
  <c r="I207" i="1"/>
  <c r="G208" i="1"/>
  <c r="I208" i="1"/>
  <c r="Q360" i="1"/>
  <c r="S360" i="1"/>
  <c r="Q357" i="1"/>
  <c r="S357" i="1"/>
  <c r="T359" i="1"/>
  <c r="R359" i="1"/>
  <c r="P359" i="1"/>
  <c r="T355" i="1"/>
  <c r="R355" i="1"/>
  <c r="P355" i="1"/>
  <c r="B155" i="1"/>
  <c r="B92" i="1"/>
  <c r="B157" i="1" s="1"/>
  <c r="H209" i="1"/>
  <c r="F209" i="1"/>
  <c r="P158" i="1"/>
  <c r="Q158" i="1" s="1"/>
  <c r="P93" i="1"/>
  <c r="T93" i="1"/>
  <c r="R93" i="1"/>
  <c r="T52" i="2"/>
  <c r="R52" i="2"/>
  <c r="P52" i="2"/>
  <c r="Q212" i="1"/>
  <c r="P219" i="1"/>
  <c r="S219" i="1"/>
  <c r="R219" i="1"/>
  <c r="Q222" i="1"/>
  <c r="Q211" i="1"/>
  <c r="Q206" i="1"/>
  <c r="I21" i="2"/>
  <c r="G21" i="2"/>
  <c r="F21" i="2"/>
  <c r="H21" i="2"/>
  <c r="T102" i="2"/>
  <c r="R102" i="2"/>
  <c r="P102" i="2"/>
  <c r="T84" i="2"/>
  <c r="R84" i="2"/>
  <c r="P84" i="2"/>
  <c r="R94" i="2"/>
  <c r="P94" i="2"/>
  <c r="T94" i="2"/>
  <c r="T85" i="2"/>
  <c r="R85" i="2"/>
  <c r="P85" i="2"/>
  <c r="T92" i="2"/>
  <c r="R92" i="2"/>
  <c r="P92" i="2"/>
  <c r="S328" i="1"/>
  <c r="Q328" i="1"/>
  <c r="S346" i="1"/>
  <c r="Q346" i="1"/>
  <c r="Q334" i="1"/>
  <c r="S334" i="1"/>
  <c r="S349" i="1"/>
  <c r="Q349" i="1"/>
  <c r="T332" i="1"/>
  <c r="R332" i="1"/>
  <c r="P332" i="1"/>
  <c r="T346" i="1"/>
  <c r="R346" i="1"/>
  <c r="P346" i="1"/>
  <c r="P330" i="1"/>
  <c r="T330" i="1"/>
  <c r="R330" i="1"/>
  <c r="F64" i="2"/>
  <c r="J64" i="2"/>
  <c r="H64" i="2"/>
  <c r="J69" i="2"/>
  <c r="H69" i="2"/>
  <c r="F69" i="2"/>
  <c r="H95" i="2"/>
  <c r="F95" i="2"/>
  <c r="J95" i="2"/>
  <c r="N47" i="2"/>
  <c r="S17" i="2"/>
  <c r="Q17" i="2"/>
  <c r="R17" i="2"/>
  <c r="P17" i="2"/>
  <c r="Q31" i="2"/>
  <c r="S31" i="2"/>
  <c r="R31" i="2"/>
  <c r="P31" i="2"/>
  <c r="Q43" i="2"/>
  <c r="S43" i="2"/>
  <c r="P43" i="2"/>
  <c r="R43" i="2"/>
  <c r="N23" i="2"/>
  <c r="S24" i="2"/>
  <c r="Q24" i="2"/>
  <c r="R24" i="2"/>
  <c r="P24" i="2"/>
  <c r="T375" i="1"/>
  <c r="R375" i="1"/>
  <c r="P375" i="1"/>
  <c r="G209" i="1"/>
  <c r="I209" i="1"/>
  <c r="G210" i="1"/>
  <c r="I210" i="1"/>
  <c r="J26" i="1"/>
  <c r="F26" i="1"/>
  <c r="H26" i="1"/>
  <c r="J363" i="1"/>
  <c r="H363" i="1"/>
  <c r="F363" i="1"/>
  <c r="Q356" i="1"/>
  <c r="S356" i="1"/>
  <c r="S361" i="1"/>
  <c r="Q361" i="1"/>
  <c r="S102" i="2"/>
  <c r="Q102" i="2"/>
  <c r="T366" i="1"/>
  <c r="R366" i="1"/>
  <c r="P366" i="1"/>
  <c r="R360" i="1"/>
  <c r="P360" i="1"/>
  <c r="T360" i="1"/>
  <c r="B47" i="2"/>
  <c r="B156" i="1"/>
  <c r="H202" i="1"/>
  <c r="F202" i="1"/>
  <c r="H210" i="1"/>
  <c r="F210" i="1"/>
  <c r="T26" i="1"/>
  <c r="R26" i="1"/>
  <c r="P26" i="1"/>
  <c r="P155" i="1"/>
  <c r="Q155" i="1" s="1"/>
  <c r="T90" i="1"/>
  <c r="O92" i="1"/>
  <c r="R90" i="1"/>
  <c r="P90" i="1"/>
  <c r="Q202" i="1"/>
  <c r="Q203" i="1"/>
  <c r="R207" i="1"/>
  <c r="P207" i="1"/>
  <c r="S207" i="1"/>
  <c r="R204" i="1"/>
  <c r="P204" i="1"/>
  <c r="S204" i="1"/>
  <c r="R206" i="1"/>
  <c r="P206" i="1"/>
  <c r="S206" i="1"/>
  <c r="P223" i="1"/>
  <c r="S223" i="1"/>
  <c r="R223" i="1"/>
  <c r="R211" i="1"/>
  <c r="P211" i="1"/>
  <c r="S211" i="1"/>
  <c r="Q224" i="1"/>
  <c r="P23" i="2"/>
  <c r="T23" i="2"/>
  <c r="S144" i="1"/>
  <c r="H23" i="2"/>
  <c r="F23" i="2"/>
  <c r="J23" i="2"/>
  <c r="P198" i="1"/>
  <c r="Q198" i="1" s="1"/>
  <c r="R133" i="1"/>
  <c r="P133" i="1"/>
  <c r="T133" i="1"/>
  <c r="D184" i="1"/>
  <c r="I119" i="1"/>
  <c r="G119" i="1"/>
  <c r="G153" i="1"/>
  <c r="S133" i="1"/>
  <c r="N198" i="1"/>
  <c r="Q133" i="1"/>
  <c r="Q137" i="1"/>
  <c r="S173" i="1"/>
  <c r="S54" i="1"/>
  <c r="Q54" i="1"/>
  <c r="Q192" i="1"/>
  <c r="J68" i="1"/>
  <c r="H68" i="1"/>
  <c r="F68" i="1"/>
  <c r="Q174" i="1"/>
  <c r="R68" i="1"/>
  <c r="P68" i="1"/>
  <c r="T68" i="1"/>
  <c r="J54" i="1"/>
  <c r="F54" i="1"/>
  <c r="H54" i="1"/>
  <c r="G169" i="1"/>
  <c r="I182" i="1"/>
  <c r="I147" i="1"/>
  <c r="I148" i="1"/>
  <c r="I168" i="1"/>
  <c r="I142" i="1"/>
  <c r="Q196" i="1"/>
  <c r="Q148" i="1"/>
  <c r="I54" i="1"/>
  <c r="G54" i="1"/>
  <c r="G145" i="1"/>
  <c r="M184" i="1"/>
  <c r="S193" i="1"/>
  <c r="G142" i="1"/>
  <c r="M198" i="1"/>
  <c r="I161" i="1"/>
  <c r="I171" i="1"/>
  <c r="I197" i="1"/>
  <c r="Q182" i="1"/>
  <c r="S179" i="1"/>
  <c r="I180" i="1"/>
  <c r="S154" i="1"/>
  <c r="Q170" i="1"/>
  <c r="F184" i="1"/>
  <c r="G184" i="1" s="1"/>
  <c r="J119" i="1"/>
  <c r="H119" i="1"/>
  <c r="F119" i="1"/>
  <c r="G164" i="1"/>
  <c r="Q145" i="1"/>
  <c r="Q189" i="1"/>
  <c r="N157" i="1"/>
  <c r="S157" i="1" s="1"/>
  <c r="S92" i="1"/>
  <c r="Q92" i="1"/>
  <c r="Q140" i="1"/>
  <c r="C184" i="1"/>
  <c r="P184" i="1"/>
  <c r="Q184" i="1" s="1"/>
  <c r="T119" i="1"/>
  <c r="R119" i="1"/>
  <c r="P119" i="1"/>
  <c r="Q172" i="1"/>
  <c r="F198" i="1"/>
  <c r="J133" i="1"/>
  <c r="H133" i="1"/>
  <c r="F133" i="1"/>
  <c r="G176" i="1"/>
  <c r="Q138" i="1"/>
  <c r="L198" i="1"/>
  <c r="Q188" i="1"/>
  <c r="S68" i="1"/>
  <c r="Q68" i="1"/>
  <c r="Q175" i="1"/>
  <c r="I178" i="1"/>
  <c r="Q195" i="1"/>
  <c r="S177" i="1"/>
  <c r="G172" i="1"/>
  <c r="D198" i="1"/>
  <c r="I133" i="1"/>
  <c r="G133" i="1"/>
  <c r="S156" i="1"/>
  <c r="S160" i="1"/>
  <c r="S169" i="1"/>
  <c r="S191" i="1"/>
  <c r="I143" i="1"/>
  <c r="S194" i="1"/>
  <c r="Q166" i="1"/>
  <c r="I190" i="1"/>
  <c r="S192" i="1"/>
  <c r="S170" i="1"/>
  <c r="S155" i="1"/>
  <c r="G167" i="1"/>
  <c r="S158" i="1"/>
  <c r="L184" i="1"/>
  <c r="G196" i="1"/>
  <c r="G178" i="1"/>
  <c r="G147" i="1"/>
  <c r="S162" i="1"/>
  <c r="S146" i="1"/>
  <c r="G181" i="1"/>
  <c r="I195" i="1"/>
  <c r="S178" i="1"/>
  <c r="G143" i="1"/>
  <c r="G159" i="1"/>
  <c r="S196" i="1"/>
  <c r="S138" i="1"/>
  <c r="Q139" i="1"/>
  <c r="I138" i="1"/>
  <c r="G194" i="1"/>
  <c r="Q163" i="1"/>
  <c r="I177" i="1"/>
  <c r="G163" i="1"/>
  <c r="S183" i="1"/>
  <c r="Q159" i="1"/>
  <c r="G188" i="1"/>
  <c r="G170" i="1"/>
  <c r="S175" i="1"/>
  <c r="T54" i="1"/>
  <c r="R54" i="1"/>
  <c r="P54" i="1"/>
  <c r="S171" i="1"/>
  <c r="Q160" i="1"/>
  <c r="G174" i="1"/>
  <c r="Q193" i="1"/>
  <c r="Q146" i="1"/>
  <c r="G179" i="1"/>
  <c r="S142" i="1"/>
  <c r="I160" i="1"/>
  <c r="S176" i="1"/>
  <c r="I176" i="1"/>
  <c r="J47" i="2"/>
  <c r="H47" i="2"/>
  <c r="F47" i="2"/>
  <c r="I144" i="1"/>
  <c r="N184" i="1"/>
  <c r="S119" i="1"/>
  <c r="Q119" i="1"/>
  <c r="I140" i="1"/>
  <c r="G177" i="1"/>
  <c r="Q183" i="1"/>
  <c r="I68" i="1"/>
  <c r="G68" i="1"/>
  <c r="G166" i="1"/>
  <c r="G168" i="1"/>
  <c r="S27" i="1"/>
  <c r="Q27" i="1"/>
  <c r="S180" i="1"/>
  <c r="I183" i="1"/>
  <c r="G162" i="1"/>
  <c r="S153" i="1"/>
  <c r="I137" i="1"/>
  <c r="S197" i="1"/>
  <c r="Q165" i="1"/>
  <c r="G192" i="1"/>
  <c r="G144" i="1"/>
  <c r="C198" i="1"/>
  <c r="Q190" i="1"/>
  <c r="T47" i="2"/>
  <c r="R47" i="2"/>
  <c r="P47" i="2"/>
  <c r="Q228" i="1" l="1"/>
  <c r="P228" i="1"/>
  <c r="S228" i="1"/>
  <c r="R228" i="1"/>
  <c r="I198" i="1"/>
  <c r="G198" i="1"/>
  <c r="I184" i="1"/>
  <c r="J27" i="1"/>
  <c r="H27" i="1"/>
  <c r="F27" i="1"/>
  <c r="G47" i="2"/>
  <c r="I47" i="2"/>
  <c r="P157" i="1"/>
  <c r="Q157" i="1" s="1"/>
  <c r="R92" i="1"/>
  <c r="P92" i="1"/>
  <c r="T92" i="1"/>
  <c r="J73" i="2"/>
  <c r="H73" i="2"/>
  <c r="F73" i="2"/>
  <c r="Q23" i="2"/>
  <c r="S23" i="2"/>
  <c r="G23" i="2"/>
  <c r="I23" i="2"/>
  <c r="I73" i="2"/>
  <c r="G73" i="2"/>
  <c r="I158" i="1"/>
  <c r="S198" i="1"/>
  <c r="R23" i="2"/>
  <c r="S73" i="2"/>
  <c r="Q73" i="2"/>
  <c r="J97" i="2"/>
  <c r="F97" i="2"/>
  <c r="H97" i="2"/>
  <c r="I27" i="1"/>
  <c r="G27" i="1"/>
  <c r="D157" i="1"/>
  <c r="I157" i="1" s="1"/>
  <c r="I92" i="1"/>
  <c r="G92" i="1"/>
  <c r="G155" i="1"/>
  <c r="T73" i="2"/>
  <c r="R73" i="2"/>
  <c r="P73" i="2"/>
  <c r="R27" i="1"/>
  <c r="P27" i="1"/>
  <c r="T27" i="1"/>
  <c r="I155" i="1"/>
  <c r="I97" i="2"/>
  <c r="G97" i="2"/>
  <c r="S97" i="2"/>
  <c r="Q97" i="2"/>
  <c r="J92" i="1"/>
  <c r="F157" i="1"/>
  <c r="G157" i="1" s="1"/>
  <c r="H92" i="1"/>
  <c r="F92" i="1"/>
  <c r="S184" i="1"/>
  <c r="S47" i="2"/>
  <c r="Q47" i="2"/>
  <c r="T97" i="2"/>
  <c r="R97" i="2"/>
  <c r="P97" i="2"/>
  <c r="I156" i="1"/>
  <c r="G156" i="1"/>
</calcChain>
</file>

<file path=xl/sharedStrings.xml><?xml version="1.0" encoding="utf-8"?>
<sst xmlns="http://schemas.openxmlformats.org/spreadsheetml/2006/main" count="511" uniqueCount="152">
  <si>
    <t>Indicadores Turísticos Tenerife</t>
  </si>
  <si>
    <t>Fuente: Encuestas de Alojamientos Turístico ISTAC</t>
  </si>
  <si>
    <t>Viajeros entrados en hoteles y apartamentos. Indicadores de capacidad. Indicadores de ocupación y de rentabilidad.</t>
  </si>
  <si>
    <t>Viajeros entrados en establecimientos alojativos (hoteles y apartamentos)</t>
  </si>
  <si>
    <t>Total (hotel + apartamento)</t>
  </si>
  <si>
    <t>Hoteles</t>
  </si>
  <si>
    <t>5 estrellas</t>
  </si>
  <si>
    <t>4 estrellas</t>
  </si>
  <si>
    <t>3 estrellas</t>
  </si>
  <si>
    <t>2 estrellas</t>
  </si>
  <si>
    <t>1 estrella</t>
  </si>
  <si>
    <t>Apartamentos</t>
  </si>
  <si>
    <t>4, 5 estrellas</t>
  </si>
  <si>
    <t>nd: dato no disponible ya que en algunos meses no se ha publicado el dato desagregado por tipología y categoría alojativa</t>
  </si>
  <si>
    <t>Viajeros entrados en establecimientos alojativos (hoteles y apartamentos) según lugar de residencia</t>
  </si>
  <si>
    <t>Total lugares de residencia</t>
  </si>
  <si>
    <t>Total residentes en España</t>
  </si>
  <si>
    <t>Canarias</t>
  </si>
  <si>
    <t>Residentes en Tenerife</t>
  </si>
  <si>
    <t>Resto Canarias</t>
  </si>
  <si>
    <t>Resto de España</t>
  </si>
  <si>
    <t>Total residentes en el extranjero</t>
  </si>
  <si>
    <t>Alemania</t>
  </si>
  <si>
    <t>Austria</t>
  </si>
  <si>
    <t>Canada</t>
  </si>
  <si>
    <t>Dinamarca</t>
  </si>
  <si>
    <t>Estados Unidos</t>
  </si>
  <si>
    <t>Finlandia</t>
  </si>
  <si>
    <t>Luxemburgo</t>
  </si>
  <si>
    <t>Reino Unido</t>
  </si>
  <si>
    <t>Francia</t>
  </si>
  <si>
    <t>Países Bajos</t>
  </si>
  <si>
    <t>Bélgica</t>
  </si>
  <si>
    <t>Irlanda</t>
  </si>
  <si>
    <t>Islandia</t>
  </si>
  <si>
    <t>Italia</t>
  </si>
  <si>
    <t>Noruega</t>
  </si>
  <si>
    <t>Suecia</t>
  </si>
  <si>
    <t>República Checa</t>
  </si>
  <si>
    <t>Hungría</t>
  </si>
  <si>
    <t>Portugal</t>
  </si>
  <si>
    <t>Lituania</t>
  </si>
  <si>
    <t>Rumania</t>
  </si>
  <si>
    <t>Polonia</t>
  </si>
  <si>
    <t>Suiza</t>
  </si>
  <si>
    <t>Rusia</t>
  </si>
  <si>
    <t>Otros países</t>
  </si>
  <si>
    <t>Viajeros entrados en establecimientos alojativos (hoteles y apartamentos) según municipio de alojamiento</t>
  </si>
  <si>
    <t>Total municipios de alojamiento</t>
  </si>
  <si>
    <t>Adeje</t>
  </si>
  <si>
    <t>Arona</t>
  </si>
  <si>
    <t>Granadilla de Abona</t>
  </si>
  <si>
    <t>Puerto de la Cruz</t>
  </si>
  <si>
    <t>San Miguel de Abona</t>
  </si>
  <si>
    <t>Santa Cruz de Tenerife</t>
  </si>
  <si>
    <t>San Cristóbal de La Laguna</t>
  </si>
  <si>
    <t>Santiago del Teide</t>
  </si>
  <si>
    <t>Guía de Isora</t>
  </si>
  <si>
    <t>Resto de municipios de Tenerife</t>
  </si>
  <si>
    <t>Pernoctaciones en establecimientos alojativos (hoteles y apartamentos)</t>
  </si>
  <si>
    <t>Pernoctaciones en establecimientos alojativos (hoteles y apartamentos) según lugar de residencia</t>
  </si>
  <si>
    <t>Pernoctaciones en establecimientos alojativos (hoteles y apartamentos) según municipio de alojamiento</t>
  </si>
  <si>
    <r>
      <t xml:space="preserve">Estancia media en establecimientos alojativos (hoteles y apartamentos) </t>
    </r>
    <r>
      <rPr>
        <sz val="12"/>
        <color theme="1"/>
        <rFont val="Calibri"/>
        <family val="2"/>
        <scheme val="minor"/>
      </rPr>
      <t>(en días)</t>
    </r>
  </si>
  <si>
    <r>
      <t>Estancia media  según lugar de residencia</t>
    </r>
    <r>
      <rPr>
        <sz val="12"/>
        <color theme="1"/>
        <rFont val="Calibri"/>
        <family val="2"/>
        <scheme val="minor"/>
      </rPr>
      <t xml:space="preserve"> (en días)</t>
    </r>
  </si>
  <si>
    <t>Resto España</t>
  </si>
  <si>
    <r>
      <t>Estancia media  según municipio de alojamiento</t>
    </r>
    <r>
      <rPr>
        <sz val="12"/>
        <color theme="1"/>
        <rFont val="Calibri"/>
        <family val="2"/>
        <scheme val="minor"/>
      </rPr>
      <t xml:space="preserve"> (en días)</t>
    </r>
  </si>
  <si>
    <t>Tasas de ocupación por plaza en establecimientos alojativos (hoteles y apartamentos)</t>
  </si>
  <si>
    <t>Tasas de ocupación según municipio de alojamiento</t>
  </si>
  <si>
    <t>Indicadores de rentabilidad alojativa (hoteles y apartamentos)</t>
  </si>
  <si>
    <t>Ingresos totales según tipología y categoría alojativa</t>
  </si>
  <si>
    <t>5 Estrellas</t>
  </si>
  <si>
    <t>4 Estrellas</t>
  </si>
  <si>
    <t>3 Estrellas</t>
  </si>
  <si>
    <t>2 Estrellas</t>
  </si>
  <si>
    <t>1 Estrella</t>
  </si>
  <si>
    <t>Ingresos totales según municipio del alojamiento</t>
  </si>
  <si>
    <t>Tarifa media diaria (ADR) según tipología y categoría alojativa</t>
  </si>
  <si>
    <t>Tarifa media diaria (ADR) según municipio del alojamiento</t>
  </si>
  <si>
    <t>Resto de Tenerife</t>
  </si>
  <si>
    <t>Ingresos por habitación disponible (RevPAR) según tipología y categoría alojativa</t>
  </si>
  <si>
    <t>Ingresos por habitación disponible (RevPAR) según municipio del alojamiento</t>
  </si>
  <si>
    <t>Establecimientos abiertos y plazas ofertadas</t>
  </si>
  <si>
    <t>Número de establecimientos abiertos por tipología y categoría</t>
  </si>
  <si>
    <t>Número de establecimientos abiertos por municipio</t>
  </si>
  <si>
    <t>Número de plazas por tipología y categoría</t>
  </si>
  <si>
    <t>Número de plazas ofertadas por municipio</t>
  </si>
  <si>
    <t>Fuente: Encuestas de Alojamientos Turístico ISTAC. Elaboración Turismo de Tenerife</t>
  </si>
  <si>
    <t>Fuente: Estadísticas de tráfico aéreo - AENA</t>
  </si>
  <si>
    <t>Pasajeros llegados a los aeropuertos de Tenerife</t>
  </si>
  <si>
    <t>Pasajeros llegados a los aeropuertos de Tenerife según tipo de servicio</t>
  </si>
  <si>
    <t>Total llegadas</t>
  </si>
  <si>
    <t>llegadas regulares</t>
  </si>
  <si>
    <t>llegadas no regulares</t>
  </si>
  <si>
    <t>Pasajeros llegados a los aeropuertos de Tenerife procedencia del vuelo</t>
  </si>
  <si>
    <t>Procedencia del vuelo</t>
  </si>
  <si>
    <t>Total</t>
  </si>
  <si>
    <t>España</t>
  </si>
  <si>
    <t>aeropuertos insulares</t>
  </si>
  <si>
    <t>aeropuertos peninsulares</t>
  </si>
  <si>
    <t>Extranjero</t>
  </si>
  <si>
    <t>Belgica</t>
  </si>
  <si>
    <t>Holanda</t>
  </si>
  <si>
    <t>Países Nórdicos</t>
  </si>
  <si>
    <t>Federacion Rusa</t>
  </si>
  <si>
    <t>Republica Checa</t>
  </si>
  <si>
    <t>Estonia</t>
  </si>
  <si>
    <t>Hungria</t>
  </si>
  <si>
    <t>Letonia</t>
  </si>
  <si>
    <t>Marruecos</t>
  </si>
  <si>
    <t>Ucrania</t>
  </si>
  <si>
    <t>Venezuela</t>
  </si>
  <si>
    <t>Resto países</t>
  </si>
  <si>
    <t>Pasajeros llegados a los aeropuertos de Tenerife según aeropuerto de llegada</t>
  </si>
  <si>
    <t>Tenerife Norte - Los Rodeos</t>
  </si>
  <si>
    <t>Tenerife Sur - Reina Sofía</t>
  </si>
  <si>
    <t>Operaciones de llegada a los aeropuertos de Tenerife según tipo de servicio</t>
  </si>
  <si>
    <t>Operaciones de llegada a los aeropuertos de Tenerife según procedencia del vuelo</t>
  </si>
  <si>
    <t>Operaciones de llegada a los aeropuertos de Tenerife según aeropuerto de llegada</t>
  </si>
  <si>
    <t>Fuente: AENA. Elaboración Turismo de Tenerife</t>
  </si>
  <si>
    <t>Fuente: Estadísticas de Movimientos Turísticos en Fronteras de Canarias 
FRONTUR ISTAC (turistas residentes en el extranjero y en Península)</t>
  </si>
  <si>
    <t>Entrada de turistas en Tenerife - procedencia y características del viaje</t>
  </si>
  <si>
    <t>Turistas entrados en Tenerife según lugar de residencia</t>
  </si>
  <si>
    <t>TOTAL (EXTRANJERO + PENINSULA)</t>
  </si>
  <si>
    <t>TOTAL RESIDENTES EN PENÍNSULA</t>
  </si>
  <si>
    <t>TOTAL RESIDENTES EN EL EXTRANJERO</t>
  </si>
  <si>
    <t>Turistas entrados en Tenerife según número de pernoctaciones realizadas</t>
  </si>
  <si>
    <t>TOTAL NOCHES</t>
  </si>
  <si>
    <t>De 1 a 7 noches</t>
  </si>
  <si>
    <t>De 8 a 15 noches</t>
  </si>
  <si>
    <t>De 16 a 31 noches</t>
  </si>
  <si>
    <t>Más de 31 noches</t>
  </si>
  <si>
    <t>Turistas entrados en Tenerife según tipo de alojamiento utilizado</t>
  </si>
  <si>
    <t>TOTAL ALOJAMIENTO</t>
  </si>
  <si>
    <t>Hoteles y alojamientos similares</t>
  </si>
  <si>
    <t>Hoteles y alojamientos similares excepto apartamentos</t>
  </si>
  <si>
    <t>Vivienda de amigos y familiares</t>
  </si>
  <si>
    <t>Vivienda propia</t>
  </si>
  <si>
    <t>Cruceros</t>
  </si>
  <si>
    <t>Otro</t>
  </si>
  <si>
    <t>Turistas entrados en Tenerife según motivo del viaje</t>
  </si>
  <si>
    <t>TOTAL MOTIVOS</t>
  </si>
  <si>
    <t>Vacaciones, recreo y ocio</t>
  </si>
  <si>
    <t>Visita y salud</t>
  </si>
  <si>
    <t>Negocios y motivos profesionales</t>
  </si>
  <si>
    <t>Educación, religión, compras y otros motivos personales</t>
  </si>
  <si>
    <t>Turistas entrados en Tenerife según forma de contratación del viaje</t>
  </si>
  <si>
    <t>TOTAL</t>
  </si>
  <si>
    <t>Si contrataron un paquete turístico</t>
  </si>
  <si>
    <t>No contrataron un paquete turístico</t>
  </si>
  <si>
    <t>Fuente: FRONTUR - ISTAC. Elaboración Turismo de Tenerife</t>
  </si>
  <si>
    <t>agosto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</si>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</sst>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%"/>
    <numFmt numFmtId="165" formatCode="0.0"/>
    <numFmt numFmtId="166" formatCode="#,##0.0"/>
    <numFmt numFmtId="167" formatCode="#,##0\ &quot;€&quot;"/>
    <numFmt numFmtId="168" formatCode="#,##0.0\ &quot;€&quot;"/>
    <numFmt numFmtId="169" formatCode="#,##0.00\ &quot;€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147DFC"/>
      <name val="Calibri"/>
      <family val="2"/>
      <scheme val="minor"/>
    </font>
    <font>
      <sz val="11"/>
      <color rgb="FF147DF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FACCB"/>
      <name val="Calibri"/>
      <family val="2"/>
      <scheme val="minor"/>
    </font>
    <font>
      <sz val="11"/>
      <color rgb="FF0FACCB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E29700"/>
      <name val="Calibri"/>
      <family val="2"/>
      <scheme val="minor"/>
    </font>
    <font>
      <sz val="11"/>
      <color rgb="FFE297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666633"/>
      <name val="Calibri"/>
      <family val="2"/>
      <scheme val="minor"/>
    </font>
    <font>
      <sz val="11"/>
      <color rgb="FF66663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79057"/>
      <name val="Calibri"/>
      <family val="2"/>
      <scheme val="minor"/>
    </font>
    <font>
      <sz val="11"/>
      <color rgb="FFF7905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D8767F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77CCD7"/>
      <name val="Calibri"/>
      <family val="2"/>
      <scheme val="minor"/>
    </font>
    <font>
      <b/>
      <sz val="11"/>
      <color rgb="FF8DC192"/>
      <name val="Calibri"/>
      <family val="2"/>
      <scheme val="minor"/>
    </font>
    <font>
      <sz val="11"/>
      <color rgb="FF8DC192"/>
      <name val="Calibri"/>
      <family val="2"/>
      <scheme val="minor"/>
    </font>
    <font>
      <b/>
      <sz val="11"/>
      <color rgb="FF60A4EE"/>
      <name val="Calibri"/>
      <family val="2"/>
      <scheme val="minor"/>
    </font>
    <font>
      <sz val="11"/>
      <color rgb="FF60A4EE"/>
      <name val="Calibri"/>
      <family val="2"/>
      <scheme val="minor"/>
    </font>
    <font>
      <b/>
      <sz val="11"/>
      <color rgb="FFD8767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CD1FE"/>
        <bgColor indexed="64"/>
      </patternFill>
    </fill>
    <fill>
      <patternFill patternType="solid">
        <fgColor rgb="FFB1EDF9"/>
        <bgColor indexed="64"/>
      </patternFill>
    </fill>
    <fill>
      <patternFill patternType="solid">
        <fgColor rgb="FFB1F6F9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1BF7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B7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7CCD7"/>
        <bgColor indexed="64"/>
      </patternFill>
    </fill>
    <fill>
      <patternFill patternType="solid">
        <fgColor rgb="FF8DC192"/>
        <bgColor indexed="64"/>
      </patternFill>
    </fill>
    <fill>
      <patternFill patternType="solid">
        <fgColor rgb="FF60A4EE"/>
        <bgColor indexed="64"/>
      </patternFill>
    </fill>
    <fill>
      <patternFill patternType="solid">
        <fgColor rgb="FFD8767F"/>
        <bgColor indexed="64"/>
      </patternFill>
    </fill>
  </fills>
  <borders count="157">
    <border>
      <left/>
      <right/>
      <top/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rgb="FFACD1FE"/>
      </left>
      <right style="hair">
        <color rgb="FFACD1FE"/>
      </right>
      <top/>
      <bottom style="hair">
        <color rgb="FFACD1FE"/>
      </bottom>
      <diagonal/>
    </border>
    <border>
      <left style="hair">
        <color rgb="FFACD1FE"/>
      </left>
      <right style="hair">
        <color rgb="FFACD1FE"/>
      </right>
      <top style="hair">
        <color rgb="FFACD1FE"/>
      </top>
      <bottom/>
      <diagonal/>
    </border>
    <border>
      <left style="hair">
        <color rgb="FFACD1FE"/>
      </left>
      <right style="hair">
        <color rgb="FFACD1FE"/>
      </right>
      <top style="hair">
        <color rgb="FFACD1FE"/>
      </top>
      <bottom style="hair">
        <color rgb="FFACD1FE"/>
      </bottom>
      <diagonal/>
    </border>
    <border>
      <left style="hair">
        <color rgb="FFACD1FE"/>
      </left>
      <right style="hair">
        <color rgb="FFACD1FE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ACD1FE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rgb="FF0070C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hair">
        <color rgb="FF0FACCB"/>
      </left>
      <right style="hair">
        <color rgb="FF0FACCB"/>
      </right>
      <top/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ACD1FE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0FACCB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0FACCB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hair">
        <color rgb="FFE29700"/>
      </left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/>
      <top style="dashed">
        <color theme="0" tint="-0.34998626667073579"/>
      </top>
      <bottom style="hair">
        <color rgb="FFE29700"/>
      </bottom>
      <diagonal/>
    </border>
    <border>
      <left/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rgb="FFE29700"/>
      </left>
      <right/>
      <top style="hair">
        <color rgb="FFE29700"/>
      </top>
      <bottom style="hair">
        <color rgb="FFE29700"/>
      </bottom>
      <diagonal/>
    </border>
    <border>
      <left/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rgb="FFE29700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/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thin">
        <color theme="0" tint="-0.24994659260841701"/>
      </bottom>
      <diagonal/>
    </border>
    <border>
      <left style="hair">
        <color rgb="FFE29700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hair">
        <color rgb="FFE29700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rgb="FFE29700"/>
      </bottom>
      <diagonal/>
    </border>
    <border>
      <left/>
      <right style="hair">
        <color theme="0" tint="-0.24994659260841701"/>
      </right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/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0.34998626667073579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9" tint="-0.24994659260841701"/>
      </left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dashed">
        <color theme="0" tint="-0.3499862666707357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9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/>
      <diagonal/>
    </border>
    <border>
      <left/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rgb="FF666633"/>
      </left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rgb="FF666633"/>
      </bottom>
      <diagonal/>
    </border>
    <border>
      <left/>
      <right/>
      <top/>
      <bottom style="hair">
        <color rgb="FF666633"/>
      </bottom>
      <diagonal/>
    </border>
    <border>
      <left style="hair">
        <color rgb="FF666633"/>
      </left>
      <right/>
      <top style="dashed">
        <color theme="0" tint="-0.34998626667073579"/>
      </top>
      <bottom style="hair">
        <color rgb="FF666633"/>
      </bottom>
      <diagonal/>
    </border>
    <border>
      <left/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/>
      <top style="hair">
        <color rgb="FF666633"/>
      </top>
      <bottom style="hair">
        <color rgb="FF666633"/>
      </bottom>
      <diagonal/>
    </border>
    <border>
      <left/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34998626667073579"/>
      </left>
      <right/>
      <top style="hair">
        <color theme="0" tint="-4.9989318521683403E-2"/>
      </top>
      <bottom/>
      <diagonal/>
    </border>
    <border>
      <left/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rgb="FF666633"/>
      </bottom>
      <diagonal/>
    </border>
    <border>
      <left/>
      <right style="hair">
        <color theme="0" tint="-0.34998626667073579"/>
      </right>
      <top/>
      <bottom style="hair">
        <color rgb="FF666633"/>
      </bottom>
      <diagonal/>
    </border>
    <border>
      <left style="hair">
        <color theme="0" tint="-0.24994659260841701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4.9989318521683403E-2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dashed">
        <color theme="0" tint="-0.34998626667073579"/>
      </top>
      <bottom style="hair">
        <color theme="8" tint="-0.24994659260841701"/>
      </bottom>
      <diagonal/>
    </border>
    <border>
      <left/>
      <right/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0" tint="-0.24994659260841701"/>
      </left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8" tint="-0.24994659260841701"/>
      </bottom>
      <diagonal/>
    </border>
    <border>
      <left style="hair">
        <color rgb="FF0FACCB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dashed">
        <color theme="0" tint="-0.34998626667073579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 style="hair">
        <color rgb="FFF79057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0" tint="-0.34998626667073579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/>
      <diagonal/>
    </border>
    <border>
      <left style="hair">
        <color rgb="FFF79057"/>
      </left>
      <right style="hair">
        <color rgb="FFF79057"/>
      </right>
      <top style="hair">
        <color rgb="FFF79057"/>
      </top>
      <bottom style="hair">
        <color rgb="FFF79057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dashed">
        <color theme="0" tint="-0.499984740745262"/>
      </top>
      <bottom/>
      <diagonal/>
    </border>
    <border>
      <left style="hair">
        <color theme="4" tint="0.59996337778862885"/>
      </left>
      <right style="hair">
        <color theme="4" tint="0.59996337778862885"/>
      </right>
      <top style="hair">
        <color theme="4" tint="0.59996337778862885"/>
      </top>
      <bottom style="hair">
        <color theme="4" tint="0.59996337778862885"/>
      </bottom>
      <diagonal/>
    </border>
    <border>
      <left style="hair">
        <color rgb="FF77CCD7"/>
      </left>
      <right style="hair">
        <color rgb="FF77CCD7"/>
      </right>
      <top style="dashed">
        <color theme="0" tint="-0.34998626667073579"/>
      </top>
      <bottom style="hair">
        <color rgb="FF77CCD7"/>
      </bottom>
      <diagonal/>
    </border>
    <border>
      <left style="hair">
        <color rgb="FF8DC192"/>
      </left>
      <right style="hair">
        <color rgb="FF8DC192"/>
      </right>
      <top style="dashed">
        <color theme="0" tint="-0.34998626667073579"/>
      </top>
      <bottom style="hair">
        <color rgb="FF8DC192"/>
      </bottom>
      <diagonal/>
    </border>
    <border>
      <left style="hair">
        <color rgb="FF60A4EE"/>
      </left>
      <right style="hair">
        <color rgb="FF60A4EE"/>
      </right>
      <top style="dashed">
        <color theme="0" tint="-0.34998626667073579"/>
      </top>
      <bottom style="hair">
        <color rgb="FF60A4EE"/>
      </bottom>
      <diagonal/>
    </border>
    <border>
      <left style="hair">
        <color rgb="FF60A4EE"/>
      </left>
      <right style="hair">
        <color rgb="FF60A4EE"/>
      </right>
      <top/>
      <bottom/>
      <diagonal/>
    </border>
    <border>
      <left style="hair">
        <color rgb="FFD8767F"/>
      </left>
      <right style="hair">
        <color rgb="FFD8767F"/>
      </right>
      <top style="dashed">
        <color theme="0" tint="-0.34998626667073579"/>
      </top>
      <bottom style="hair">
        <color rgb="FFD8767F"/>
      </bottom>
      <diagonal/>
    </border>
    <border>
      <left style="hair">
        <color rgb="FFD8767F"/>
      </left>
      <right style="hair">
        <color rgb="FFD8767F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6" fillId="4" borderId="0" xfId="1" applyNumberFormat="1" applyFont="1" applyFill="1"/>
    <xf numFmtId="0" fontId="0" fillId="2" borderId="11" xfId="0" applyFill="1" applyBorder="1"/>
    <xf numFmtId="0" fontId="0" fillId="2" borderId="12" xfId="0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6" fillId="0" borderId="13" xfId="0" applyFont="1" applyBorder="1"/>
    <xf numFmtId="3" fontId="6" fillId="0" borderId="13" xfId="0" applyNumberFormat="1" applyFont="1" applyBorder="1"/>
    <xf numFmtId="164" fontId="6" fillId="0" borderId="13" xfId="1" applyNumberFormat="1" applyFont="1" applyBorder="1"/>
    <xf numFmtId="164" fontId="6" fillId="4" borderId="14" xfId="1" applyNumberFormat="1" applyFont="1" applyFill="1" applyBorder="1"/>
    <xf numFmtId="0" fontId="7" fillId="0" borderId="15" xfId="0" applyFont="1" applyBorder="1" applyAlignment="1">
      <alignment horizontal="left" indent="1"/>
    </xf>
    <xf numFmtId="3" fontId="7" fillId="0" borderId="15" xfId="0" applyNumberFormat="1" applyFont="1" applyBorder="1"/>
    <xf numFmtId="164" fontId="7" fillId="0" borderId="15" xfId="1" applyNumberFormat="1" applyFont="1" applyBorder="1"/>
    <xf numFmtId="164" fontId="7" fillId="4" borderId="16" xfId="1" applyNumberFormat="1" applyFont="1" applyFill="1" applyBorder="1"/>
    <xf numFmtId="0" fontId="0" fillId="0" borderId="17" xfId="0" applyBorder="1" applyAlignment="1">
      <alignment horizontal="left" indent="3"/>
    </xf>
    <xf numFmtId="3" fontId="0" fillId="0" borderId="17" xfId="0" applyNumberFormat="1" applyBorder="1"/>
    <xf numFmtId="164" fontId="0" fillId="0" borderId="17" xfId="1" applyNumberFormat="1" applyFont="1" applyBorder="1"/>
    <xf numFmtId="164" fontId="0" fillId="4" borderId="18" xfId="1" applyNumberFormat="1" applyFont="1" applyFill="1" applyBorder="1"/>
    <xf numFmtId="0" fontId="0" fillId="0" borderId="19" xfId="0" applyBorder="1" applyAlignment="1">
      <alignment horizontal="left" indent="3"/>
    </xf>
    <xf numFmtId="3" fontId="0" fillId="0" borderId="19" xfId="0" applyNumberFormat="1" applyBorder="1"/>
    <xf numFmtId="164" fontId="0" fillId="0" borderId="19" xfId="1" applyNumberFormat="1" applyFont="1" applyBorder="1"/>
    <xf numFmtId="0" fontId="0" fillId="0" borderId="20" xfId="0" applyBorder="1" applyAlignment="1">
      <alignment horizontal="left" indent="3"/>
    </xf>
    <xf numFmtId="3" fontId="0" fillId="0" borderId="20" xfId="0" applyNumberFormat="1" applyBorder="1"/>
    <xf numFmtId="164" fontId="0" fillId="0" borderId="20" xfId="1" applyNumberFormat="1" applyFont="1" applyBorder="1"/>
    <xf numFmtId="0" fontId="0" fillId="0" borderId="21" xfId="0" applyBorder="1" applyAlignment="1">
      <alignment horizontal="left" indent="2"/>
    </xf>
    <xf numFmtId="0" fontId="0" fillId="0" borderId="19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3" fontId="0" fillId="0" borderId="23" xfId="0" applyNumberFormat="1" applyBorder="1"/>
    <xf numFmtId="164" fontId="0" fillId="0" borderId="23" xfId="1" applyNumberFormat="1" applyFont="1" applyBorder="1"/>
    <xf numFmtId="164" fontId="0" fillId="4" borderId="24" xfId="1" applyNumberFormat="1" applyFont="1" applyFill="1" applyBorder="1"/>
    <xf numFmtId="2" fontId="0" fillId="0" borderId="25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0" fillId="0" borderId="27" xfId="0" applyNumberFormat="1" applyBorder="1" applyAlignment="1">
      <alignment horizontal="right"/>
    </xf>
    <xf numFmtId="0" fontId="5" fillId="4" borderId="28" xfId="0" applyFont="1" applyFill="1" applyBorder="1"/>
    <xf numFmtId="0" fontId="5" fillId="4" borderId="29" xfId="0" applyFont="1" applyFill="1" applyBorder="1"/>
    <xf numFmtId="0" fontId="5" fillId="4" borderId="30" xfId="0" applyFont="1" applyFill="1" applyBorder="1"/>
    <xf numFmtId="164" fontId="7" fillId="4" borderId="15" xfId="1" applyNumberFormat="1" applyFont="1" applyFill="1" applyBorder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2"/>
    </xf>
    <xf numFmtId="164" fontId="0" fillId="0" borderId="18" xfId="1" applyNumberFormat="1" applyFont="1" applyBorder="1"/>
    <xf numFmtId="3" fontId="0" fillId="0" borderId="18" xfId="0" applyNumberFormat="1" applyBorder="1"/>
    <xf numFmtId="0" fontId="0" fillId="0" borderId="20" xfId="0" applyBorder="1" applyAlignment="1">
      <alignment horizontal="left" indent="1"/>
    </xf>
    <xf numFmtId="0" fontId="0" fillId="0" borderId="19" xfId="0" applyBorder="1" applyAlignment="1">
      <alignment horizontal="left" indent="1"/>
    </xf>
    <xf numFmtId="0" fontId="0" fillId="0" borderId="23" xfId="0" applyBorder="1" applyAlignment="1">
      <alignment horizontal="left" indent="1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3" fontId="8" fillId="0" borderId="14" xfId="0" applyNumberFormat="1" applyFont="1" applyBorder="1"/>
    <xf numFmtId="164" fontId="8" fillId="0" borderId="14" xfId="1" applyNumberFormat="1" applyFont="1" applyBorder="1"/>
    <xf numFmtId="164" fontId="8" fillId="4" borderId="16" xfId="1" applyNumberFormat="1" applyFont="1" applyFill="1" applyBorder="1"/>
    <xf numFmtId="0" fontId="0" fillId="0" borderId="19" xfId="0" applyBorder="1" applyAlignment="1">
      <alignment horizontal="left"/>
    </xf>
    <xf numFmtId="0" fontId="0" fillId="0" borderId="31" xfId="0" applyBorder="1" applyAlignment="1">
      <alignment horizontal="left"/>
    </xf>
    <xf numFmtId="3" fontId="0" fillId="0" borderId="31" xfId="0" applyNumberFormat="1" applyBorder="1"/>
    <xf numFmtId="164" fontId="0" fillId="0" borderId="31" xfId="1" applyNumberFormat="1" applyFont="1" applyBorder="1"/>
    <xf numFmtId="0" fontId="0" fillId="0" borderId="23" xfId="0" applyBorder="1" applyAlignment="1">
      <alignment horizontal="left"/>
    </xf>
    <xf numFmtId="0" fontId="0" fillId="0" borderId="32" xfId="0" applyBorder="1" applyAlignment="1">
      <alignment horizontal="left"/>
    </xf>
    <xf numFmtId="3" fontId="0" fillId="0" borderId="32" xfId="0" applyNumberFormat="1" applyBorder="1"/>
    <xf numFmtId="164" fontId="0" fillId="0" borderId="32" xfId="1" applyNumberFormat="1" applyFont="1" applyBorder="1"/>
    <xf numFmtId="0" fontId="5" fillId="5" borderId="0" xfId="0" applyFont="1" applyFill="1" applyAlignment="1">
      <alignment horizontal="center"/>
    </xf>
    <xf numFmtId="0" fontId="0" fillId="2" borderId="33" xfId="0" applyFill="1" applyBorder="1"/>
    <xf numFmtId="164" fontId="6" fillId="6" borderId="0" xfId="1" applyNumberFormat="1" applyFont="1" applyFill="1"/>
    <xf numFmtId="164" fontId="6" fillId="6" borderId="0" xfId="1" applyNumberFormat="1" applyFont="1" applyFill="1" applyAlignment="1">
      <alignment horizontal="center" vertical="center" wrapText="1"/>
    </xf>
    <xf numFmtId="0" fontId="9" fillId="0" borderId="34" xfId="0" applyFont="1" applyBorder="1"/>
    <xf numFmtId="3" fontId="9" fillId="0" borderId="34" xfId="0" applyNumberFormat="1" applyFont="1" applyBorder="1"/>
    <xf numFmtId="164" fontId="9" fillId="0" borderId="34" xfId="1" applyNumberFormat="1" applyFont="1" applyBorder="1"/>
    <xf numFmtId="164" fontId="9" fillId="6" borderId="35" xfId="1" applyNumberFormat="1" applyFont="1" applyFill="1" applyBorder="1"/>
    <xf numFmtId="0" fontId="10" fillId="0" borderId="36" xfId="0" applyFont="1" applyBorder="1" applyAlignment="1">
      <alignment horizontal="left" indent="1"/>
    </xf>
    <xf numFmtId="3" fontId="10" fillId="0" borderId="36" xfId="0" applyNumberFormat="1" applyFont="1" applyBorder="1"/>
    <xf numFmtId="164" fontId="10" fillId="0" borderId="36" xfId="1" applyNumberFormat="1" applyFont="1" applyBorder="1"/>
    <xf numFmtId="164" fontId="10" fillId="6" borderId="36" xfId="1" applyNumberFormat="1" applyFont="1" applyFill="1" applyBorder="1"/>
    <xf numFmtId="164" fontId="0" fillId="6" borderId="18" xfId="1" applyNumberFormat="1" applyFont="1" applyFill="1" applyBorder="1"/>
    <xf numFmtId="0" fontId="0" fillId="0" borderId="20" xfId="0" applyBorder="1" applyAlignment="1">
      <alignment horizontal="left" indent="2"/>
    </xf>
    <xf numFmtId="0" fontId="10" fillId="0" borderId="34" xfId="0" applyFont="1" applyBorder="1"/>
    <xf numFmtId="3" fontId="10" fillId="0" borderId="34" xfId="0" applyNumberFormat="1" applyFont="1" applyBorder="1"/>
    <xf numFmtId="164" fontId="10" fillId="0" borderId="34" xfId="1" applyNumberFormat="1" applyFont="1" applyBorder="1"/>
    <xf numFmtId="164" fontId="10" fillId="6" borderId="37" xfId="1" applyNumberFormat="1" applyFont="1" applyFill="1" applyBorder="1"/>
    <xf numFmtId="164" fontId="0" fillId="6" borderId="38" xfId="1" applyNumberFormat="1" applyFont="1" applyFill="1" applyBorder="1"/>
    <xf numFmtId="164" fontId="0" fillId="6" borderId="0" xfId="1" applyNumberFormat="1" applyFont="1" applyFill="1"/>
    <xf numFmtId="0" fontId="0" fillId="0" borderId="39" xfId="0" applyBorder="1" applyAlignment="1">
      <alignment horizontal="left" indent="1"/>
    </xf>
    <xf numFmtId="3" fontId="0" fillId="0" borderId="40" xfId="0" applyNumberFormat="1" applyBorder="1"/>
    <xf numFmtId="164" fontId="0" fillId="0" borderId="40" xfId="1" applyNumberFormat="1" applyFont="1" applyBorder="1"/>
    <xf numFmtId="0" fontId="0" fillId="0" borderId="41" xfId="0" applyBorder="1"/>
    <xf numFmtId="3" fontId="0" fillId="0" borderId="41" xfId="0" applyNumberFormat="1" applyBorder="1"/>
    <xf numFmtId="164" fontId="0" fillId="0" borderId="41" xfId="1" applyNumberFormat="1" applyFont="1" applyBorder="1"/>
    <xf numFmtId="0" fontId="0" fillId="0" borderId="19" xfId="0" applyBorder="1"/>
    <xf numFmtId="0" fontId="0" fillId="0" borderId="23" xfId="0" applyBorder="1"/>
    <xf numFmtId="0" fontId="0" fillId="0" borderId="22" xfId="0" applyBorder="1"/>
    <xf numFmtId="3" fontId="0" fillId="0" borderId="22" xfId="0" applyNumberFormat="1" applyBorder="1"/>
    <xf numFmtId="164" fontId="0" fillId="0" borderId="22" xfId="1" applyNumberFormat="1" applyFont="1" applyBorder="1"/>
    <xf numFmtId="0" fontId="5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42" xfId="0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7" borderId="0" xfId="0" applyFill="1"/>
    <xf numFmtId="0" fontId="12" fillId="0" borderId="43" xfId="0" applyFont="1" applyBorder="1"/>
    <xf numFmtId="2" fontId="13" fillId="0" borderId="43" xfId="0" applyNumberFormat="1" applyFont="1" applyBorder="1" applyAlignment="1">
      <alignment horizontal="right"/>
    </xf>
    <xf numFmtId="2" fontId="13" fillId="0" borderId="44" xfId="0" applyNumberFormat="1" applyFont="1" applyBorder="1"/>
    <xf numFmtId="2" fontId="13" fillId="0" borderId="44" xfId="0" applyNumberFormat="1" applyFont="1" applyBorder="1" applyAlignment="1">
      <alignment horizontal="center"/>
    </xf>
    <xf numFmtId="2" fontId="13" fillId="0" borderId="45" xfId="0" applyNumberFormat="1" applyFont="1" applyBorder="1" applyAlignment="1">
      <alignment horizontal="center"/>
    </xf>
    <xf numFmtId="2" fontId="13" fillId="7" borderId="0" xfId="0" applyNumberFormat="1" applyFont="1" applyFill="1" applyAlignment="1">
      <alignment horizontal="center"/>
    </xf>
    <xf numFmtId="0" fontId="13" fillId="0" borderId="46" xfId="0" applyFont="1" applyBorder="1" applyAlignment="1">
      <alignment horizontal="left" indent="1"/>
    </xf>
    <xf numFmtId="2" fontId="13" fillId="0" borderId="46" xfId="0" applyNumberFormat="1" applyFont="1" applyBorder="1" applyAlignment="1">
      <alignment horizontal="right"/>
    </xf>
    <xf numFmtId="2" fontId="13" fillId="0" borderId="47" xfId="0" applyNumberFormat="1" applyFont="1" applyBorder="1"/>
    <xf numFmtId="2" fontId="13" fillId="0" borderId="47" xfId="0" applyNumberFormat="1" applyFont="1" applyBorder="1" applyAlignment="1">
      <alignment horizontal="center"/>
    </xf>
    <xf numFmtId="2" fontId="13" fillId="0" borderId="48" xfId="0" applyNumberFormat="1" applyFont="1" applyBorder="1" applyAlignment="1">
      <alignment horizontal="center"/>
    </xf>
    <xf numFmtId="0" fontId="0" fillId="0" borderId="49" xfId="0" applyBorder="1" applyAlignment="1">
      <alignment horizontal="left" indent="2"/>
    </xf>
    <xf numFmtId="2" fontId="0" fillId="0" borderId="49" xfId="0" applyNumberFormat="1" applyBorder="1" applyAlignment="1">
      <alignment horizontal="right"/>
    </xf>
    <xf numFmtId="2" fontId="0" fillId="0" borderId="50" xfId="0" applyNumberFormat="1" applyBorder="1"/>
    <xf numFmtId="2" fontId="0" fillId="0" borderId="50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0" borderId="19" xfId="0" applyNumberFormat="1" applyBorder="1" applyAlignment="1">
      <alignment horizontal="right"/>
    </xf>
    <xf numFmtId="2" fontId="0" fillId="0" borderId="52" xfId="0" applyNumberFormat="1" applyBorder="1"/>
    <xf numFmtId="2" fontId="0" fillId="0" borderId="52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0" fontId="0" fillId="0" borderId="54" xfId="0" applyBorder="1" applyAlignment="1">
      <alignment horizontal="left" indent="2"/>
    </xf>
    <xf numFmtId="2" fontId="0" fillId="0" borderId="54" xfId="0" applyNumberFormat="1" applyBorder="1" applyAlignment="1">
      <alignment horizontal="right"/>
    </xf>
    <xf numFmtId="2" fontId="0" fillId="0" borderId="55" xfId="0" applyNumberFormat="1" applyBorder="1"/>
    <xf numFmtId="2" fontId="0" fillId="0" borderId="55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0" fontId="13" fillId="0" borderId="57" xfId="0" applyFont="1" applyBorder="1" applyAlignment="1">
      <alignment horizontal="left" indent="1"/>
    </xf>
    <xf numFmtId="2" fontId="13" fillId="0" borderId="57" xfId="0" applyNumberFormat="1" applyFont="1" applyBorder="1" applyAlignment="1">
      <alignment horizontal="right"/>
    </xf>
    <xf numFmtId="2" fontId="0" fillId="0" borderId="58" xfId="0" applyNumberFormat="1" applyBorder="1" applyAlignment="1">
      <alignment horizontal="right"/>
    </xf>
    <xf numFmtId="2" fontId="0" fillId="0" borderId="59" xfId="0" applyNumberFormat="1" applyBorder="1"/>
    <xf numFmtId="2" fontId="0" fillId="0" borderId="59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right"/>
    </xf>
    <xf numFmtId="2" fontId="0" fillId="0" borderId="62" xfId="0" applyNumberFormat="1" applyBorder="1"/>
    <xf numFmtId="2" fontId="0" fillId="0" borderId="62" xfId="0" applyNumberFormat="1" applyBorder="1" applyAlignment="1">
      <alignment horizontal="center"/>
    </xf>
    <xf numFmtId="2" fontId="0" fillId="0" borderId="63" xfId="0" applyNumberFormat="1" applyBorder="1" applyAlignment="1">
      <alignment horizontal="center"/>
    </xf>
    <xf numFmtId="2" fontId="0" fillId="0" borderId="64" xfId="0" applyNumberFormat="1" applyBorder="1" applyAlignment="1">
      <alignment horizontal="right"/>
    </xf>
    <xf numFmtId="2" fontId="0" fillId="0" borderId="65" xfId="0" applyNumberFormat="1" applyBorder="1"/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165" fontId="13" fillId="0" borderId="43" xfId="0" applyNumberFormat="1" applyFont="1" applyBorder="1" applyAlignment="1">
      <alignment horizontal="right"/>
    </xf>
    <xf numFmtId="2" fontId="13" fillId="0" borderId="43" xfId="0" applyNumberFormat="1" applyFont="1" applyBorder="1"/>
    <xf numFmtId="2" fontId="13" fillId="0" borderId="67" xfId="0" applyNumberFormat="1" applyFont="1" applyBorder="1" applyAlignment="1">
      <alignment horizontal="center"/>
    </xf>
    <xf numFmtId="2" fontId="13" fillId="0" borderId="68" xfId="0" applyNumberFormat="1" applyFont="1" applyBorder="1" applyAlignment="1">
      <alignment horizontal="center"/>
    </xf>
    <xf numFmtId="165" fontId="13" fillId="0" borderId="43" xfId="0" applyNumberFormat="1" applyFont="1" applyBorder="1" applyAlignment="1">
      <alignment horizontal="center"/>
    </xf>
    <xf numFmtId="0" fontId="13" fillId="0" borderId="43" xfId="0" applyFont="1" applyBorder="1"/>
    <xf numFmtId="2" fontId="13" fillId="0" borderId="43" xfId="0" applyNumberFormat="1" applyFont="1" applyBorder="1" applyAlignment="1">
      <alignment horizontal="center"/>
    </xf>
    <xf numFmtId="0" fontId="0" fillId="0" borderId="49" xfId="0" applyBorder="1" applyAlignment="1">
      <alignment horizontal="left" indent="1"/>
    </xf>
    <xf numFmtId="2" fontId="0" fillId="0" borderId="49" xfId="0" applyNumberFormat="1" applyBorder="1"/>
    <xf numFmtId="2" fontId="0" fillId="0" borderId="69" xfId="0" applyNumberFormat="1" applyBorder="1" applyAlignment="1">
      <alignment horizontal="center"/>
    </xf>
    <xf numFmtId="2" fontId="0" fillId="0" borderId="70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165" fontId="0" fillId="0" borderId="49" xfId="0" applyNumberFormat="1" applyBorder="1" applyAlignment="1">
      <alignment horizontal="right"/>
    </xf>
    <xf numFmtId="165" fontId="0" fillId="0" borderId="49" xfId="0" applyNumberFormat="1" applyBorder="1" applyAlignment="1">
      <alignment horizontal="center"/>
    </xf>
    <xf numFmtId="0" fontId="0" fillId="0" borderId="54" xfId="0" applyBorder="1" applyAlignment="1">
      <alignment horizontal="left" indent="1"/>
    </xf>
    <xf numFmtId="2" fontId="0" fillId="0" borderId="54" xfId="0" applyNumberFormat="1" applyBorder="1"/>
    <xf numFmtId="2" fontId="0" fillId="0" borderId="54" xfId="0" applyNumberFormat="1" applyBorder="1" applyAlignment="1">
      <alignment horizontal="center"/>
    </xf>
    <xf numFmtId="165" fontId="0" fillId="0" borderId="54" xfId="0" applyNumberFormat="1" applyBorder="1" applyAlignment="1">
      <alignment horizontal="right"/>
    </xf>
    <xf numFmtId="165" fontId="0" fillId="0" borderId="54" xfId="0" applyNumberFormat="1" applyBorder="1" applyAlignment="1">
      <alignment horizontal="center"/>
    </xf>
    <xf numFmtId="0" fontId="13" fillId="0" borderId="46" xfId="0" applyFont="1" applyBorder="1"/>
    <xf numFmtId="2" fontId="13" fillId="0" borderId="46" xfId="0" applyNumberFormat="1" applyFont="1" applyBorder="1"/>
    <xf numFmtId="2" fontId="13" fillId="0" borderId="46" xfId="0" applyNumberFormat="1" applyFont="1" applyBorder="1" applyAlignment="1">
      <alignment horizontal="center"/>
    </xf>
    <xf numFmtId="165" fontId="13" fillId="0" borderId="46" xfId="0" applyNumberFormat="1" applyFont="1" applyBorder="1" applyAlignment="1">
      <alignment horizontal="right"/>
    </xf>
    <xf numFmtId="165" fontId="13" fillId="0" borderId="46" xfId="0" applyNumberFormat="1" applyFont="1" applyBorder="1" applyAlignment="1">
      <alignment horizontal="center"/>
    </xf>
    <xf numFmtId="2" fontId="0" fillId="0" borderId="71" xfId="0" applyNumberFormat="1" applyBorder="1"/>
    <xf numFmtId="2" fontId="0" fillId="0" borderId="71" xfId="0" applyNumberFormat="1" applyBorder="1" applyAlignment="1">
      <alignment horizontal="center"/>
    </xf>
    <xf numFmtId="165" fontId="0" fillId="0" borderId="71" xfId="0" applyNumberFormat="1" applyBorder="1" applyAlignment="1">
      <alignment horizontal="right"/>
    </xf>
    <xf numFmtId="165" fontId="0" fillId="0" borderId="71" xfId="0" applyNumberFormat="1" applyBorder="1" applyAlignment="1">
      <alignment horizontal="center"/>
    </xf>
    <xf numFmtId="2" fontId="0" fillId="0" borderId="61" xfId="0" applyNumberFormat="1" applyBorder="1"/>
    <xf numFmtId="2" fontId="0" fillId="0" borderId="61" xfId="0" applyNumberFormat="1" applyBorder="1" applyAlignment="1">
      <alignment horizontal="center"/>
    </xf>
    <xf numFmtId="165" fontId="0" fillId="0" borderId="61" xfId="0" applyNumberFormat="1" applyBorder="1" applyAlignment="1">
      <alignment horizontal="right"/>
    </xf>
    <xf numFmtId="165" fontId="0" fillId="0" borderId="61" xfId="0" applyNumberFormat="1" applyBorder="1" applyAlignment="1">
      <alignment horizontal="center"/>
    </xf>
    <xf numFmtId="2" fontId="13" fillId="0" borderId="67" xfId="0" applyNumberFormat="1" applyFont="1" applyBorder="1"/>
    <xf numFmtId="0" fontId="0" fillId="0" borderId="72" xfId="0" applyBorder="1"/>
    <xf numFmtId="2" fontId="0" fillId="0" borderId="72" xfId="0" applyNumberFormat="1" applyBorder="1" applyAlignment="1">
      <alignment horizontal="right"/>
    </xf>
    <xf numFmtId="2" fontId="0" fillId="0" borderId="72" xfId="0" applyNumberFormat="1" applyBorder="1"/>
    <xf numFmtId="2" fontId="0" fillId="0" borderId="73" xfId="0" applyNumberFormat="1" applyBorder="1" applyAlignment="1">
      <alignment horizontal="center"/>
    </xf>
    <xf numFmtId="2" fontId="0" fillId="0" borderId="74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0" fontId="0" fillId="0" borderId="61" xfId="0" applyBorder="1"/>
    <xf numFmtId="0" fontId="0" fillId="0" borderId="75" xfId="0" applyBorder="1"/>
    <xf numFmtId="2" fontId="0" fillId="0" borderId="75" xfId="0" applyNumberFormat="1" applyBorder="1" applyAlignment="1">
      <alignment horizontal="center"/>
    </xf>
    <xf numFmtId="0" fontId="0" fillId="0" borderId="64" xfId="0" applyBorder="1"/>
    <xf numFmtId="2" fontId="0" fillId="0" borderId="64" xfId="0" applyNumberFormat="1" applyBorder="1"/>
    <xf numFmtId="2" fontId="0" fillId="0" borderId="76" xfId="0" applyNumberFormat="1" applyBorder="1" applyAlignment="1">
      <alignment horizontal="center"/>
    </xf>
    <xf numFmtId="2" fontId="0" fillId="0" borderId="77" xfId="0" applyNumberForma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14" fillId="0" borderId="78" xfId="0" applyFont="1" applyBorder="1"/>
    <xf numFmtId="164" fontId="15" fillId="0" borderId="78" xfId="1" applyNumberFormat="1" applyFont="1" applyBorder="1"/>
    <xf numFmtId="166" fontId="15" fillId="0" borderId="79" xfId="0" applyNumberFormat="1" applyFont="1" applyBorder="1" applyAlignment="1">
      <alignment horizontal="center"/>
    </xf>
    <xf numFmtId="166" fontId="15" fillId="0" borderId="79" xfId="0" applyNumberFormat="1" applyFont="1" applyBorder="1" applyAlignment="1">
      <alignment horizontal="center"/>
    </xf>
    <xf numFmtId="166" fontId="15" fillId="0" borderId="80" xfId="0" applyNumberFormat="1" applyFont="1" applyBorder="1" applyAlignment="1">
      <alignment horizontal="center"/>
    </xf>
    <xf numFmtId="166" fontId="15" fillId="8" borderId="0" xfId="0" applyNumberFormat="1" applyFont="1" applyFill="1" applyAlignment="1">
      <alignment horizontal="center"/>
    </xf>
    <xf numFmtId="0" fontId="15" fillId="0" borderId="81" xfId="0" applyFont="1" applyBorder="1" applyAlignment="1">
      <alignment horizontal="left" indent="1"/>
    </xf>
    <xf numFmtId="164" fontId="15" fillId="0" borderId="81" xfId="1" applyNumberFormat="1" applyFont="1" applyBorder="1"/>
    <xf numFmtId="166" fontId="15" fillId="0" borderId="82" xfId="0" applyNumberFormat="1" applyFont="1" applyBorder="1" applyAlignment="1">
      <alignment horizontal="center"/>
    </xf>
    <xf numFmtId="166" fontId="15" fillId="0" borderId="82" xfId="0" applyNumberFormat="1" applyFont="1" applyBorder="1" applyAlignment="1">
      <alignment horizontal="center"/>
    </xf>
    <xf numFmtId="166" fontId="15" fillId="0" borderId="83" xfId="0" applyNumberFormat="1" applyFont="1" applyBorder="1" applyAlignment="1">
      <alignment horizontal="center"/>
    </xf>
    <xf numFmtId="0" fontId="0" fillId="0" borderId="84" xfId="0" applyBorder="1" applyAlignment="1">
      <alignment horizontal="left" indent="2"/>
    </xf>
    <xf numFmtId="164" fontId="0" fillId="0" borderId="84" xfId="1" applyNumberFormat="1" applyFont="1" applyBorder="1"/>
    <xf numFmtId="166" fontId="0" fillId="0" borderId="85" xfId="0" applyNumberFormat="1" applyBorder="1" applyAlignment="1">
      <alignment horizontal="center"/>
    </xf>
    <xf numFmtId="166" fontId="0" fillId="0" borderId="85" xfId="0" applyNumberFormat="1" applyBorder="1" applyAlignment="1">
      <alignment horizontal="center"/>
    </xf>
    <xf numFmtId="166" fontId="0" fillId="0" borderId="86" xfId="0" applyNumberFormat="1" applyBorder="1" applyAlignment="1">
      <alignment horizontal="center"/>
    </xf>
    <xf numFmtId="166" fontId="0" fillId="8" borderId="0" xfId="0" applyNumberFormat="1" applyFill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53" xfId="0" applyNumberFormat="1" applyBorder="1" applyAlignment="1">
      <alignment horizontal="center"/>
    </xf>
    <xf numFmtId="0" fontId="0" fillId="0" borderId="87" xfId="0" applyBorder="1" applyAlignment="1">
      <alignment horizontal="left" indent="2"/>
    </xf>
    <xf numFmtId="164" fontId="0" fillId="0" borderId="87" xfId="1" applyNumberFormat="1" applyFont="1" applyBorder="1"/>
    <xf numFmtId="166" fontId="0" fillId="0" borderId="88" xfId="0" applyNumberFormat="1" applyBorder="1" applyAlignment="1">
      <alignment horizontal="center"/>
    </xf>
    <xf numFmtId="166" fontId="0" fillId="0" borderId="88" xfId="0" applyNumberFormat="1" applyBorder="1" applyAlignment="1">
      <alignment horizontal="center"/>
    </xf>
    <xf numFmtId="166" fontId="0" fillId="0" borderId="89" xfId="0" applyNumberFormat="1" applyBorder="1" applyAlignment="1">
      <alignment horizontal="center"/>
    </xf>
    <xf numFmtId="166" fontId="0" fillId="0" borderId="90" xfId="0" applyNumberFormat="1" applyBorder="1" applyAlignment="1">
      <alignment horizontal="center"/>
    </xf>
    <xf numFmtId="166" fontId="0" fillId="0" borderId="90" xfId="0" applyNumberFormat="1" applyBorder="1" applyAlignment="1">
      <alignment horizontal="center"/>
    </xf>
    <xf numFmtId="166" fontId="0" fillId="0" borderId="91" xfId="0" applyNumberFormat="1" applyBorder="1" applyAlignment="1">
      <alignment horizontal="center"/>
    </xf>
    <xf numFmtId="164" fontId="15" fillId="0" borderId="78" xfId="1" applyNumberFormat="1" applyFont="1" applyBorder="1" applyAlignment="1">
      <alignment horizontal="right"/>
    </xf>
    <xf numFmtId="0" fontId="0" fillId="0" borderId="84" xfId="0" applyBorder="1"/>
    <xf numFmtId="164" fontId="0" fillId="0" borderId="19" xfId="1" applyNumberFormat="1" applyFont="1" applyBorder="1" applyAlignment="1">
      <alignment horizontal="right"/>
    </xf>
    <xf numFmtId="164" fontId="0" fillId="0" borderId="23" xfId="1" applyNumberFormat="1" applyFont="1" applyBorder="1" applyAlignment="1">
      <alignment horizontal="right"/>
    </xf>
    <xf numFmtId="166" fontId="0" fillId="0" borderId="92" xfId="0" applyNumberFormat="1" applyBorder="1" applyAlignment="1">
      <alignment horizontal="center"/>
    </xf>
    <xf numFmtId="166" fontId="0" fillId="0" borderId="92" xfId="0" applyNumberFormat="1" applyBorder="1" applyAlignment="1">
      <alignment horizontal="center"/>
    </xf>
    <xf numFmtId="166" fontId="0" fillId="0" borderId="93" xfId="0" applyNumberFormat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17" fillId="0" borderId="94" xfId="0" applyFont="1" applyBorder="1"/>
    <xf numFmtId="167" fontId="17" fillId="0" borderId="94" xfId="0" applyNumberFormat="1" applyFont="1" applyBorder="1"/>
    <xf numFmtId="164" fontId="17" fillId="0" borderId="94" xfId="1" applyNumberFormat="1" applyFont="1" applyBorder="1"/>
    <xf numFmtId="164" fontId="17" fillId="10" borderId="0" xfId="1" applyNumberFormat="1" applyFont="1" applyFill="1"/>
    <xf numFmtId="0" fontId="18" fillId="0" borderId="95" xfId="0" applyFont="1" applyBorder="1" applyAlignment="1">
      <alignment horizontal="left" indent="1"/>
    </xf>
    <xf numFmtId="167" fontId="18" fillId="0" borderId="95" xfId="0" applyNumberFormat="1" applyFont="1" applyBorder="1"/>
    <xf numFmtId="164" fontId="18" fillId="0" borderId="95" xfId="1" applyNumberFormat="1" applyFont="1" applyBorder="1"/>
    <xf numFmtId="164" fontId="18" fillId="10" borderId="0" xfId="1" applyNumberFormat="1" applyFont="1" applyFill="1"/>
    <xf numFmtId="164" fontId="18" fillId="0" borderId="95" xfId="1" applyNumberFormat="1" applyFont="1" applyBorder="1" applyAlignment="1">
      <alignment horizontal="right"/>
    </xf>
    <xf numFmtId="3" fontId="18" fillId="0" borderId="95" xfId="0" applyNumberFormat="1" applyFont="1" applyBorder="1" applyAlignment="1">
      <alignment horizontal="right"/>
    </xf>
    <xf numFmtId="0" fontId="0" fillId="0" borderId="96" xfId="0" applyBorder="1" applyAlignment="1">
      <alignment horizontal="left" indent="2"/>
    </xf>
    <xf numFmtId="167" fontId="0" fillId="0" borderId="97" xfId="0" applyNumberFormat="1" applyBorder="1"/>
    <xf numFmtId="164" fontId="0" fillId="0" borderId="97" xfId="1" applyNumberFormat="1" applyFont="1" applyBorder="1"/>
    <xf numFmtId="164" fontId="0" fillId="10" borderId="0" xfId="1" applyNumberFormat="1" applyFont="1" applyFill="1"/>
    <xf numFmtId="164" fontId="0" fillId="0" borderId="96" xfId="1" applyNumberFormat="1" applyFont="1" applyBorder="1" applyAlignment="1">
      <alignment horizontal="right"/>
    </xf>
    <xf numFmtId="3" fontId="0" fillId="0" borderId="96" xfId="0" applyNumberFormat="1" applyBorder="1" applyAlignment="1">
      <alignment horizontal="right"/>
    </xf>
    <xf numFmtId="0" fontId="0" fillId="0" borderId="98" xfId="0" applyBorder="1" applyAlignment="1">
      <alignment horizontal="left" indent="2"/>
    </xf>
    <xf numFmtId="167" fontId="0" fillId="0" borderId="19" xfId="0" applyNumberFormat="1" applyBorder="1"/>
    <xf numFmtId="3" fontId="0" fillId="0" borderId="19" xfId="0" applyNumberFormat="1" applyBorder="1" applyAlignment="1">
      <alignment horizontal="right"/>
    </xf>
    <xf numFmtId="0" fontId="0" fillId="0" borderId="99" xfId="0" applyBorder="1" applyAlignment="1">
      <alignment horizontal="left" indent="2"/>
    </xf>
    <xf numFmtId="0" fontId="0" fillId="0" borderId="100" xfId="0" applyBorder="1" applyAlignment="1">
      <alignment horizontal="left" indent="2"/>
    </xf>
    <xf numFmtId="167" fontId="0" fillId="0" borderId="101" xfId="0" applyNumberFormat="1" applyBorder="1"/>
    <xf numFmtId="164" fontId="0" fillId="0" borderId="101" xfId="1" applyNumberFormat="1" applyFont="1" applyBorder="1"/>
    <xf numFmtId="164" fontId="0" fillId="0" borderId="101" xfId="1" applyNumberFormat="1" applyFont="1" applyBorder="1" applyAlignment="1">
      <alignment horizontal="right"/>
    </xf>
    <xf numFmtId="3" fontId="0" fillId="0" borderId="101" xfId="0" applyNumberFormat="1" applyBorder="1" applyAlignment="1">
      <alignment horizontal="right"/>
    </xf>
    <xf numFmtId="167" fontId="0" fillId="0" borderId="21" xfId="0" applyNumberFormat="1" applyBorder="1"/>
    <xf numFmtId="164" fontId="0" fillId="0" borderId="21" xfId="1" applyNumberFormat="1" applyFont="1" applyBorder="1"/>
    <xf numFmtId="164" fontId="0" fillId="0" borderId="21" xfId="1" applyNumberFormat="1" applyFon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167" fontId="0" fillId="0" borderId="22" xfId="0" applyNumberFormat="1" applyBorder="1"/>
    <xf numFmtId="164" fontId="0" fillId="0" borderId="22" xfId="1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164" fontId="17" fillId="0" borderId="94" xfId="1" applyNumberFormat="1" applyFont="1" applyBorder="1" applyAlignment="1">
      <alignment horizontal="right"/>
    </xf>
    <xf numFmtId="167" fontId="0" fillId="0" borderId="41" xfId="0" applyNumberFormat="1" applyBorder="1"/>
    <xf numFmtId="164" fontId="0" fillId="0" borderId="41" xfId="1" applyNumberFormat="1" applyFont="1" applyBorder="1" applyAlignment="1">
      <alignment horizontal="right"/>
    </xf>
    <xf numFmtId="168" fontId="17" fillId="0" borderId="94" xfId="0" applyNumberFormat="1" applyFont="1" applyBorder="1"/>
    <xf numFmtId="164" fontId="17" fillId="0" borderId="102" xfId="1" applyNumberFormat="1" applyFont="1" applyBorder="1" applyAlignment="1"/>
    <xf numFmtId="169" fontId="17" fillId="0" borderId="102" xfId="0" applyNumberFormat="1" applyFont="1" applyBorder="1" applyAlignment="1">
      <alignment horizontal="right" indent="1"/>
    </xf>
    <xf numFmtId="169" fontId="17" fillId="0" borderId="102" xfId="0" applyNumberFormat="1" applyFont="1" applyBorder="1" applyAlignment="1">
      <alignment horizontal="right" vertical="center"/>
    </xf>
    <xf numFmtId="169" fontId="17" fillId="0" borderId="103" xfId="0" applyNumberFormat="1" applyFont="1" applyBorder="1" applyAlignment="1">
      <alignment horizontal="right" vertical="center"/>
    </xf>
    <xf numFmtId="0" fontId="17" fillId="10" borderId="0" xfId="0" applyFont="1" applyFill="1"/>
    <xf numFmtId="169" fontId="17" fillId="0" borderId="102" xfId="0" applyNumberFormat="1" applyFont="1" applyBorder="1" applyAlignment="1">
      <alignment horizontal="right" indent="1"/>
    </xf>
    <xf numFmtId="169" fontId="17" fillId="0" borderId="103" xfId="0" applyNumberFormat="1" applyFont="1" applyBorder="1" applyAlignment="1">
      <alignment horizontal="right" indent="1"/>
    </xf>
    <xf numFmtId="168" fontId="18" fillId="0" borderId="95" xfId="0" applyNumberFormat="1" applyFont="1" applyBorder="1"/>
    <xf numFmtId="164" fontId="18" fillId="0" borderId="104" xfId="1" applyNumberFormat="1" applyFont="1" applyBorder="1" applyAlignment="1"/>
    <xf numFmtId="169" fontId="18" fillId="0" borderId="104" xfId="0" applyNumberFormat="1" applyFont="1" applyBorder="1" applyAlignment="1">
      <alignment horizontal="right" indent="1"/>
    </xf>
    <xf numFmtId="169" fontId="18" fillId="0" borderId="104" xfId="0" applyNumberFormat="1" applyFont="1" applyBorder="1" applyAlignment="1">
      <alignment horizontal="right" vertical="center"/>
    </xf>
    <xf numFmtId="169" fontId="18" fillId="0" borderId="105" xfId="0" applyNumberFormat="1" applyFont="1" applyBorder="1" applyAlignment="1">
      <alignment horizontal="right" vertical="center"/>
    </xf>
    <xf numFmtId="0" fontId="18" fillId="10" borderId="0" xfId="0" applyFont="1" applyFill="1"/>
    <xf numFmtId="169" fontId="18" fillId="0" borderId="104" xfId="0" applyNumberFormat="1" applyFont="1" applyBorder="1" applyAlignment="1">
      <alignment horizontal="right" indent="1"/>
    </xf>
    <xf numFmtId="169" fontId="18" fillId="0" borderId="105" xfId="0" applyNumberFormat="1" applyFont="1" applyBorder="1" applyAlignment="1">
      <alignment horizontal="right" indent="1"/>
    </xf>
    <xf numFmtId="168" fontId="0" fillId="0" borderId="97" xfId="0" applyNumberFormat="1" applyBorder="1"/>
    <xf numFmtId="164" fontId="0" fillId="0" borderId="106" xfId="1" applyNumberFormat="1" applyFont="1" applyBorder="1" applyAlignment="1"/>
    <xf numFmtId="169" fontId="0" fillId="0" borderId="106" xfId="0" applyNumberFormat="1" applyBorder="1" applyAlignment="1">
      <alignment horizontal="right" indent="1"/>
    </xf>
    <xf numFmtId="169" fontId="0" fillId="0" borderId="106" xfId="0" applyNumberFormat="1" applyBorder="1" applyAlignment="1">
      <alignment horizontal="right" vertical="center"/>
    </xf>
    <xf numFmtId="169" fontId="0" fillId="0" borderId="107" xfId="0" applyNumberFormat="1" applyBorder="1" applyAlignment="1">
      <alignment horizontal="right" vertical="center"/>
    </xf>
    <xf numFmtId="169" fontId="0" fillId="0" borderId="106" xfId="0" applyNumberFormat="1" applyBorder="1" applyAlignment="1">
      <alignment horizontal="right" indent="1"/>
    </xf>
    <xf numFmtId="169" fontId="0" fillId="0" borderId="107" xfId="0" applyNumberFormat="1" applyBorder="1" applyAlignment="1">
      <alignment horizontal="right" indent="1"/>
    </xf>
    <xf numFmtId="168" fontId="0" fillId="0" borderId="19" xfId="0" applyNumberFormat="1" applyBorder="1"/>
    <xf numFmtId="164" fontId="0" fillId="0" borderId="108" xfId="1" applyNumberFormat="1" applyFont="1" applyBorder="1" applyAlignment="1"/>
    <xf numFmtId="169" fontId="0" fillId="0" borderId="108" xfId="0" applyNumberFormat="1" applyBorder="1" applyAlignment="1">
      <alignment horizontal="right" indent="1"/>
    </xf>
    <xf numFmtId="169" fontId="0" fillId="0" borderId="108" xfId="0" applyNumberFormat="1" applyBorder="1" applyAlignment="1">
      <alignment horizontal="right" vertical="center"/>
    </xf>
    <xf numFmtId="169" fontId="0" fillId="0" borderId="109" xfId="0" applyNumberFormat="1" applyBorder="1" applyAlignment="1">
      <alignment horizontal="right" vertical="center"/>
    </xf>
    <xf numFmtId="169" fontId="0" fillId="0" borderId="108" xfId="0" applyNumberFormat="1" applyBorder="1" applyAlignment="1">
      <alignment horizontal="right" indent="1"/>
    </xf>
    <xf numFmtId="169" fontId="0" fillId="0" borderId="109" xfId="0" applyNumberFormat="1" applyBorder="1" applyAlignment="1">
      <alignment horizontal="right" indent="1"/>
    </xf>
    <xf numFmtId="164" fontId="0" fillId="0" borderId="110" xfId="1" applyNumberFormat="1" applyFont="1" applyBorder="1" applyAlignment="1"/>
    <xf numFmtId="169" fontId="0" fillId="0" borderId="110" xfId="0" applyNumberFormat="1" applyBorder="1" applyAlignment="1">
      <alignment horizontal="right" indent="1"/>
    </xf>
    <xf numFmtId="169" fontId="0" fillId="0" borderId="110" xfId="0" applyNumberFormat="1" applyBorder="1" applyAlignment="1">
      <alignment horizontal="right" vertical="center"/>
    </xf>
    <xf numFmtId="169" fontId="0" fillId="0" borderId="111" xfId="0" applyNumberFormat="1" applyBorder="1" applyAlignment="1">
      <alignment horizontal="right" vertical="center"/>
    </xf>
    <xf numFmtId="169" fontId="0" fillId="0" borderId="110" xfId="0" applyNumberFormat="1" applyBorder="1" applyAlignment="1">
      <alignment horizontal="right" indent="1"/>
    </xf>
    <xf numFmtId="169" fontId="0" fillId="0" borderId="111" xfId="0" applyNumberFormat="1" applyBorder="1" applyAlignment="1">
      <alignment horizontal="right" indent="1"/>
    </xf>
    <xf numFmtId="168" fontId="0" fillId="0" borderId="101" xfId="0" applyNumberFormat="1" applyBorder="1"/>
    <xf numFmtId="164" fontId="0" fillId="0" borderId="112" xfId="1" applyNumberFormat="1" applyFont="1" applyBorder="1" applyAlignment="1"/>
    <xf numFmtId="169" fontId="0" fillId="0" borderId="112" xfId="0" applyNumberFormat="1" applyBorder="1" applyAlignment="1">
      <alignment horizontal="right" indent="1"/>
    </xf>
    <xf numFmtId="169" fontId="0" fillId="0" borderId="112" xfId="0" applyNumberFormat="1" applyBorder="1" applyAlignment="1">
      <alignment horizontal="right" vertical="center"/>
    </xf>
    <xf numFmtId="169" fontId="0" fillId="0" borderId="113" xfId="0" applyNumberFormat="1" applyBorder="1" applyAlignment="1">
      <alignment horizontal="right" vertical="center"/>
    </xf>
    <xf numFmtId="169" fontId="0" fillId="0" borderId="112" xfId="0" applyNumberFormat="1" applyBorder="1" applyAlignment="1">
      <alignment horizontal="right" indent="1"/>
    </xf>
    <xf numFmtId="169" fontId="0" fillId="0" borderId="113" xfId="0" applyNumberFormat="1" applyBorder="1" applyAlignment="1">
      <alignment horizontal="right" indent="1"/>
    </xf>
    <xf numFmtId="168" fontId="0" fillId="0" borderId="21" xfId="0" applyNumberFormat="1" applyBorder="1"/>
    <xf numFmtId="164" fontId="0" fillId="0" borderId="114" xfId="1" applyNumberFormat="1" applyFont="1" applyBorder="1" applyAlignment="1"/>
    <xf numFmtId="169" fontId="0" fillId="0" borderId="114" xfId="0" applyNumberFormat="1" applyBorder="1" applyAlignment="1">
      <alignment horizontal="right" indent="1"/>
    </xf>
    <xf numFmtId="169" fontId="0" fillId="0" borderId="114" xfId="0" applyNumberFormat="1" applyBorder="1" applyAlignment="1">
      <alignment horizontal="right" vertical="center"/>
    </xf>
    <xf numFmtId="169" fontId="0" fillId="0" borderId="115" xfId="0" applyNumberFormat="1" applyBorder="1" applyAlignment="1">
      <alignment horizontal="right" vertical="center"/>
    </xf>
    <xf numFmtId="169" fontId="0" fillId="0" borderId="114" xfId="0" applyNumberFormat="1" applyBorder="1" applyAlignment="1">
      <alignment horizontal="right" indent="1"/>
    </xf>
    <xf numFmtId="169" fontId="0" fillId="0" borderId="115" xfId="0" applyNumberFormat="1" applyBorder="1" applyAlignment="1">
      <alignment horizontal="right" indent="1"/>
    </xf>
    <xf numFmtId="164" fontId="0" fillId="0" borderId="52" xfId="1" applyNumberFormat="1" applyFont="1" applyBorder="1" applyAlignment="1"/>
    <xf numFmtId="169" fontId="0" fillId="0" borderId="52" xfId="0" applyNumberFormat="1" applyBorder="1" applyAlignment="1">
      <alignment horizontal="right" indent="1"/>
    </xf>
    <xf numFmtId="169" fontId="0" fillId="0" borderId="52" xfId="0" applyNumberFormat="1" applyBorder="1" applyAlignment="1">
      <alignment horizontal="right" vertical="center"/>
    </xf>
    <xf numFmtId="169" fontId="0" fillId="0" borderId="53" xfId="0" applyNumberFormat="1" applyBorder="1" applyAlignment="1">
      <alignment horizontal="right" vertical="center"/>
    </xf>
    <xf numFmtId="169" fontId="0" fillId="0" borderId="52" xfId="0" applyNumberFormat="1" applyBorder="1" applyAlignment="1">
      <alignment horizontal="right" indent="1"/>
    </xf>
    <xf numFmtId="169" fontId="0" fillId="0" borderId="53" xfId="0" applyNumberFormat="1" applyBorder="1" applyAlignment="1">
      <alignment horizontal="right" indent="1"/>
    </xf>
    <xf numFmtId="168" fontId="0" fillId="0" borderId="22" xfId="0" applyNumberFormat="1" applyBorder="1"/>
    <xf numFmtId="164" fontId="0" fillId="0" borderId="92" xfId="1" applyNumberFormat="1" applyFont="1" applyBorder="1" applyAlignment="1"/>
    <xf numFmtId="169" fontId="0" fillId="0" borderId="90" xfId="0" applyNumberFormat="1" applyBorder="1" applyAlignment="1">
      <alignment horizontal="right" indent="1"/>
    </xf>
    <xf numFmtId="169" fontId="0" fillId="0" borderId="90" xfId="0" applyNumberFormat="1" applyBorder="1" applyAlignment="1">
      <alignment horizontal="right" vertical="center"/>
    </xf>
    <xf numFmtId="169" fontId="0" fillId="0" borderId="91" xfId="0" applyNumberFormat="1" applyBorder="1" applyAlignment="1">
      <alignment horizontal="right" vertical="center"/>
    </xf>
    <xf numFmtId="169" fontId="0" fillId="0" borderId="90" xfId="0" applyNumberFormat="1" applyBorder="1" applyAlignment="1">
      <alignment horizontal="right" indent="1"/>
    </xf>
    <xf numFmtId="169" fontId="0" fillId="0" borderId="91" xfId="0" applyNumberFormat="1" applyBorder="1" applyAlignment="1">
      <alignment horizontal="right" indent="1"/>
    </xf>
    <xf numFmtId="164" fontId="17" fillId="0" borderId="102" xfId="1" applyNumberFormat="1" applyFont="1" applyBorder="1" applyAlignment="1">
      <alignment horizontal="right"/>
    </xf>
    <xf numFmtId="169" fontId="17" fillId="0" borderId="102" xfId="0" applyNumberFormat="1" applyFont="1" applyBorder="1" applyAlignment="1">
      <alignment horizontal="right" indent="2"/>
    </xf>
    <xf numFmtId="169" fontId="17" fillId="0" borderId="102" xfId="0" applyNumberFormat="1" applyFont="1" applyBorder="1" applyAlignment="1">
      <alignment horizontal="right" indent="2"/>
    </xf>
    <xf numFmtId="169" fontId="17" fillId="0" borderId="103" xfId="0" applyNumberFormat="1" applyFont="1" applyBorder="1" applyAlignment="1">
      <alignment horizontal="right" indent="2"/>
    </xf>
    <xf numFmtId="168" fontId="0" fillId="0" borderId="41" xfId="0" applyNumberFormat="1" applyBorder="1"/>
    <xf numFmtId="164" fontId="0" fillId="0" borderId="116" xfId="1" applyNumberFormat="1" applyFont="1" applyBorder="1" applyAlignment="1">
      <alignment horizontal="right"/>
    </xf>
    <xf numFmtId="169" fontId="0" fillId="0" borderId="117" xfId="0" applyNumberFormat="1" applyBorder="1" applyAlignment="1">
      <alignment horizontal="right" indent="1"/>
    </xf>
    <xf numFmtId="169" fontId="0" fillId="0" borderId="117" xfId="0" applyNumberFormat="1" applyBorder="1" applyAlignment="1">
      <alignment horizontal="right" indent="1"/>
    </xf>
    <xf numFmtId="169" fontId="0" fillId="0" borderId="118" xfId="0" applyNumberFormat="1" applyBorder="1" applyAlignment="1">
      <alignment horizontal="right" indent="1"/>
    </xf>
    <xf numFmtId="164" fontId="0" fillId="0" borderId="52" xfId="1" applyNumberFormat="1" applyFont="1" applyBorder="1" applyAlignment="1">
      <alignment horizontal="right"/>
    </xf>
    <xf numFmtId="169" fontId="0" fillId="0" borderId="119" xfId="0" applyNumberFormat="1" applyBorder="1" applyAlignment="1">
      <alignment horizontal="right" indent="1"/>
    </xf>
    <xf numFmtId="169" fontId="0" fillId="0" borderId="120" xfId="0" applyNumberFormat="1" applyBorder="1" applyAlignment="1">
      <alignment horizontal="right" indent="1"/>
    </xf>
    <xf numFmtId="169" fontId="0" fillId="0" borderId="116" xfId="0" applyNumberFormat="1" applyBorder="1" applyAlignment="1">
      <alignment horizontal="right" indent="1"/>
    </xf>
    <xf numFmtId="169" fontId="0" fillId="0" borderId="121" xfId="0" applyNumberFormat="1" applyBorder="1" applyAlignment="1">
      <alignment horizontal="right" indent="1"/>
    </xf>
    <xf numFmtId="169" fontId="17" fillId="0" borderId="102" xfId="0" applyNumberFormat="1" applyFont="1" applyBorder="1"/>
    <xf numFmtId="169" fontId="17" fillId="0" borderId="102" xfId="0" applyNumberFormat="1" applyFont="1" applyBorder="1" applyAlignment="1">
      <alignment horizontal="right"/>
    </xf>
    <xf numFmtId="169" fontId="17" fillId="0" borderId="103" xfId="0" applyNumberFormat="1" applyFont="1" applyBorder="1" applyAlignment="1">
      <alignment horizontal="right"/>
    </xf>
    <xf numFmtId="169" fontId="18" fillId="0" borderId="104" xfId="0" applyNumberFormat="1" applyFont="1" applyBorder="1" applyAlignment="1">
      <alignment horizontal="right"/>
    </xf>
    <xf numFmtId="169" fontId="18" fillId="0" borderId="104" xfId="0" applyNumberFormat="1" applyFont="1" applyBorder="1" applyAlignment="1">
      <alignment horizontal="right"/>
    </xf>
    <xf numFmtId="169" fontId="18" fillId="0" borderId="105" xfId="0" applyNumberFormat="1" applyFont="1" applyBorder="1" applyAlignment="1">
      <alignment horizontal="right"/>
    </xf>
    <xf numFmtId="169" fontId="0" fillId="0" borderId="52" xfId="0" applyNumberFormat="1" applyBorder="1"/>
    <xf numFmtId="169" fontId="0" fillId="0" borderId="52" xfId="0" applyNumberFormat="1" applyBorder="1" applyAlignment="1">
      <alignment horizontal="right"/>
    </xf>
    <xf numFmtId="169" fontId="0" fillId="0" borderId="53" xfId="0" applyNumberFormat="1" applyBorder="1" applyAlignment="1">
      <alignment horizontal="right"/>
    </xf>
    <xf numFmtId="164" fontId="0" fillId="0" borderId="119" xfId="1" applyNumberFormat="1" applyFont="1" applyBorder="1" applyAlignment="1">
      <alignment horizontal="right"/>
    </xf>
    <xf numFmtId="169" fontId="0" fillId="0" borderId="119" xfId="0" applyNumberFormat="1" applyBorder="1"/>
    <xf numFmtId="169" fontId="0" fillId="0" borderId="119" xfId="0" applyNumberFormat="1" applyBorder="1" applyAlignment="1">
      <alignment horizontal="right"/>
    </xf>
    <xf numFmtId="169" fontId="0" fillId="0" borderId="120" xfId="0" applyNumberFormat="1" applyBorder="1" applyAlignment="1">
      <alignment horizontal="right"/>
    </xf>
    <xf numFmtId="0" fontId="0" fillId="10" borderId="122" xfId="0" applyFill="1" applyBorder="1"/>
    <xf numFmtId="2" fontId="0" fillId="0" borderId="123" xfId="0" applyNumberFormat="1" applyBorder="1" applyAlignment="1">
      <alignment horizontal="right"/>
    </xf>
    <xf numFmtId="2" fontId="0" fillId="0" borderId="124" xfId="0" applyNumberFormat="1" applyBorder="1" applyAlignment="1">
      <alignment horizontal="right"/>
    </xf>
    <xf numFmtId="2" fontId="0" fillId="0" borderId="125" xfId="0" applyNumberFormat="1" applyBorder="1" applyAlignment="1">
      <alignment horizontal="right"/>
    </xf>
    <xf numFmtId="164" fontId="0" fillId="0" borderId="117" xfId="1" applyNumberFormat="1" applyFont="1" applyBorder="1" applyAlignment="1">
      <alignment horizontal="right"/>
    </xf>
    <xf numFmtId="169" fontId="0" fillId="0" borderId="117" xfId="0" applyNumberFormat="1" applyBorder="1" applyAlignment="1">
      <alignment horizontal="right"/>
    </xf>
    <xf numFmtId="169" fontId="0" fillId="0" borderId="117" xfId="0" applyNumberFormat="1" applyBorder="1" applyAlignment="1">
      <alignment horizontal="right"/>
    </xf>
    <xf numFmtId="169" fontId="0" fillId="0" borderId="118" xfId="0" applyNumberFormat="1" applyBorder="1" applyAlignment="1">
      <alignment horizontal="right"/>
    </xf>
    <xf numFmtId="169" fontId="0" fillId="0" borderId="52" xfId="0" applyNumberFormat="1" applyBorder="1" applyAlignment="1">
      <alignment horizontal="right"/>
    </xf>
    <xf numFmtId="169" fontId="0" fillId="0" borderId="90" xfId="0" applyNumberFormat="1" applyBorder="1" applyAlignment="1">
      <alignment horizontal="right"/>
    </xf>
    <xf numFmtId="169" fontId="0" fillId="0" borderId="91" xfId="0" applyNumberFormat="1" applyBorder="1" applyAlignment="1">
      <alignment horizontal="right"/>
    </xf>
    <xf numFmtId="0" fontId="16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0" fillId="12" borderId="9" xfId="0" applyFill="1" applyBorder="1"/>
    <xf numFmtId="0" fontId="0" fillId="2" borderId="8" xfId="0" applyFill="1" applyBorder="1" applyAlignment="1">
      <alignment vertical="center" wrapText="1"/>
    </xf>
    <xf numFmtId="0" fontId="0" fillId="2" borderId="126" xfId="0" applyFill="1" applyBorder="1" applyAlignment="1">
      <alignment vertical="center" wrapText="1"/>
    </xf>
    <xf numFmtId="0" fontId="0" fillId="12" borderId="12" xfId="0" applyFill="1" applyBorder="1" applyAlignment="1">
      <alignment horizontal="center" vertical="center" wrapText="1"/>
    </xf>
    <xf numFmtId="0" fontId="19" fillId="0" borderId="127" xfId="0" applyFont="1" applyBorder="1"/>
    <xf numFmtId="0" fontId="19" fillId="0" borderId="128" xfId="0" applyFont="1" applyBorder="1"/>
    <xf numFmtId="164" fontId="19" fillId="0" borderId="128" xfId="1" applyNumberFormat="1" applyFont="1" applyBorder="1" applyAlignment="1"/>
    <xf numFmtId="1" fontId="19" fillId="0" borderId="128" xfId="1" applyNumberFormat="1" applyFont="1" applyBorder="1" applyAlignment="1"/>
    <xf numFmtId="164" fontId="19" fillId="12" borderId="129" xfId="1" applyNumberFormat="1" applyFont="1" applyFill="1" applyBorder="1" applyAlignment="1"/>
    <xf numFmtId="1" fontId="19" fillId="0" borderId="128" xfId="0" applyNumberFormat="1" applyFont="1" applyBorder="1"/>
    <xf numFmtId="0" fontId="20" fillId="0" borderId="130" xfId="0" applyFont="1" applyBorder="1" applyAlignment="1">
      <alignment horizontal="left" indent="1"/>
    </xf>
    <xf numFmtId="0" fontId="20" fillId="0" borderId="131" xfId="0" applyFont="1" applyBorder="1"/>
    <xf numFmtId="164" fontId="20" fillId="0" borderId="131" xfId="1" applyNumberFormat="1" applyFont="1" applyBorder="1" applyAlignment="1"/>
    <xf numFmtId="1" fontId="20" fillId="0" borderId="131" xfId="1" applyNumberFormat="1" applyFont="1" applyBorder="1" applyAlignment="1"/>
    <xf numFmtId="164" fontId="20" fillId="12" borderId="132" xfId="1" applyNumberFormat="1" applyFont="1" applyFill="1" applyBorder="1" applyAlignment="1"/>
    <xf numFmtId="1" fontId="20" fillId="0" borderId="131" xfId="0" applyNumberFormat="1" applyFont="1" applyBorder="1"/>
    <xf numFmtId="0" fontId="0" fillId="0" borderId="31" xfId="0" applyBorder="1" applyAlignment="1">
      <alignment horizontal="left" indent="2"/>
    </xf>
    <xf numFmtId="0" fontId="0" fillId="0" borderId="133" xfId="0" applyBorder="1"/>
    <xf numFmtId="164" fontId="0" fillId="0" borderId="133" xfId="1" applyNumberFormat="1" applyFont="1" applyBorder="1" applyAlignment="1"/>
    <xf numFmtId="1" fontId="0" fillId="0" borderId="133" xfId="1" applyNumberFormat="1" applyFont="1" applyBorder="1" applyAlignment="1"/>
    <xf numFmtId="164" fontId="0" fillId="12" borderId="134" xfId="1" applyNumberFormat="1" applyFont="1" applyFill="1" applyBorder="1" applyAlignment="1"/>
    <xf numFmtId="1" fontId="0" fillId="0" borderId="133" xfId="0" applyNumberFormat="1" applyBorder="1"/>
    <xf numFmtId="0" fontId="0" fillId="0" borderId="52" xfId="0" applyBorder="1"/>
    <xf numFmtId="1" fontId="0" fillId="0" borderId="52" xfId="1" applyNumberFormat="1" applyFont="1" applyBorder="1" applyAlignment="1"/>
    <xf numFmtId="164" fontId="0" fillId="12" borderId="135" xfId="1" applyNumberFormat="1" applyFont="1" applyFill="1" applyBorder="1" applyAlignment="1"/>
    <xf numFmtId="1" fontId="0" fillId="0" borderId="52" xfId="0" applyNumberFormat="1" applyBorder="1"/>
    <xf numFmtId="0" fontId="0" fillId="0" borderId="23" xfId="0" applyBorder="1" applyAlignment="1">
      <alignment horizontal="left" indent="2"/>
    </xf>
    <xf numFmtId="0" fontId="0" fillId="0" borderId="136" xfId="0" applyBorder="1"/>
    <xf numFmtId="164" fontId="0" fillId="0" borderId="136" xfId="1" applyNumberFormat="1" applyFont="1" applyBorder="1" applyAlignment="1"/>
    <xf numFmtId="1" fontId="0" fillId="0" borderId="136" xfId="1" applyNumberFormat="1" applyFont="1" applyBorder="1" applyAlignment="1"/>
    <xf numFmtId="164" fontId="0" fillId="12" borderId="137" xfId="1" applyNumberFormat="1" applyFont="1" applyFill="1" applyBorder="1" applyAlignment="1"/>
    <xf numFmtId="1" fontId="0" fillId="0" borderId="136" xfId="0" applyNumberFormat="1" applyBorder="1"/>
    <xf numFmtId="0" fontId="20" fillId="0" borderId="138" xfId="0" applyFont="1" applyBorder="1" applyAlignment="1">
      <alignment horizontal="left" indent="1"/>
    </xf>
    <xf numFmtId="0" fontId="0" fillId="0" borderId="32" xfId="0" applyBorder="1" applyAlignment="1">
      <alignment horizontal="left" indent="2"/>
    </xf>
    <xf numFmtId="164" fontId="0" fillId="0" borderId="119" xfId="1" applyNumberFormat="1" applyFont="1" applyBorder="1" applyAlignment="1"/>
    <xf numFmtId="1" fontId="0" fillId="0" borderId="119" xfId="1" applyNumberFormat="1" applyFont="1" applyBorder="1" applyAlignment="1"/>
    <xf numFmtId="164" fontId="0" fillId="12" borderId="139" xfId="1" applyNumberFormat="1" applyFont="1" applyFill="1" applyBorder="1" applyAlignment="1"/>
    <xf numFmtId="0" fontId="5" fillId="12" borderId="140" xfId="0" applyFont="1" applyFill="1" applyBorder="1" applyAlignment="1">
      <alignment horizontal="center"/>
    </xf>
    <xf numFmtId="3" fontId="19" fillId="0" borderId="128" xfId="0" applyNumberFormat="1" applyFont="1" applyBorder="1"/>
    <xf numFmtId="3" fontId="19" fillId="0" borderId="128" xfId="1" applyNumberFormat="1" applyFont="1" applyBorder="1" applyAlignment="1"/>
    <xf numFmtId="3" fontId="20" fillId="0" borderId="131" xfId="0" applyNumberFormat="1" applyFont="1" applyBorder="1"/>
    <xf numFmtId="3" fontId="20" fillId="0" borderId="131" xfId="1" applyNumberFormat="1" applyFont="1" applyBorder="1" applyAlignment="1"/>
    <xf numFmtId="3" fontId="0" fillId="0" borderId="133" xfId="0" applyNumberFormat="1" applyBorder="1"/>
    <xf numFmtId="3" fontId="0" fillId="0" borderId="133" xfId="1" applyNumberFormat="1" applyFont="1" applyBorder="1" applyAlignment="1"/>
    <xf numFmtId="3" fontId="0" fillId="0" borderId="52" xfId="0" applyNumberFormat="1" applyBorder="1"/>
    <xf numFmtId="3" fontId="0" fillId="0" borderId="52" xfId="1" applyNumberFormat="1" applyFont="1" applyBorder="1" applyAlignment="1"/>
    <xf numFmtId="3" fontId="0" fillId="0" borderId="136" xfId="0" applyNumberFormat="1" applyBorder="1"/>
    <xf numFmtId="3" fontId="0" fillId="0" borderId="136" xfId="1" applyNumberFormat="1" applyFont="1" applyBorder="1" applyAlignment="1"/>
    <xf numFmtId="3" fontId="0" fillId="0" borderId="119" xfId="1" applyNumberFormat="1" applyFont="1" applyBorder="1" applyAlignment="1"/>
    <xf numFmtId="0" fontId="3" fillId="3" borderId="5" xfId="0" applyFont="1" applyFill="1" applyBorder="1" applyAlignment="1">
      <alignment horizontal="center" wrapText="1"/>
    </xf>
    <xf numFmtId="0" fontId="5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 applyAlignment="1">
      <alignment horizontal="right"/>
    </xf>
    <xf numFmtId="3" fontId="6" fillId="0" borderId="13" xfId="0" applyNumberFormat="1" applyFont="1" applyBorder="1" applyAlignment="1">
      <alignment horizontal="right" vertical="center"/>
    </xf>
    <xf numFmtId="0" fontId="21" fillId="0" borderId="141" xfId="0" applyFont="1" applyBorder="1" applyAlignment="1">
      <alignment horizontal="left" indent="1"/>
    </xf>
    <xf numFmtId="3" fontId="21" fillId="0" borderId="141" xfId="0" applyNumberFormat="1" applyFont="1" applyBorder="1" applyAlignment="1">
      <alignment horizontal="right" vertical="center"/>
    </xf>
    <xf numFmtId="164" fontId="21" fillId="0" borderId="141" xfId="1" applyNumberFormat="1" applyFont="1" applyBorder="1" applyAlignment="1">
      <alignment horizontal="right" vertical="center"/>
    </xf>
    <xf numFmtId="0" fontId="22" fillId="13" borderId="0" xfId="0" applyFont="1" applyFill="1" applyAlignment="1">
      <alignment horizontal="right"/>
    </xf>
    <xf numFmtId="3" fontId="0" fillId="0" borderId="0" xfId="0" applyNumberFormat="1"/>
    <xf numFmtId="3" fontId="0" fillId="0" borderId="31" xfId="0" applyNumberFormat="1" applyBorder="1" applyAlignment="1">
      <alignment horizontal="left" indent="3"/>
    </xf>
    <xf numFmtId="3" fontId="0" fillId="0" borderId="31" xfId="0" applyNumberFormat="1" applyBorder="1" applyAlignment="1">
      <alignment horizontal="right" vertical="center"/>
    </xf>
    <xf numFmtId="164" fontId="1" fillId="0" borderId="31" xfId="1" applyNumberFormat="1" applyFont="1" applyBorder="1" applyAlignment="1">
      <alignment horizontal="right" vertical="center"/>
    </xf>
    <xf numFmtId="164" fontId="0" fillId="0" borderId="31" xfId="1" applyNumberFormat="1" applyFont="1" applyBorder="1" applyAlignment="1">
      <alignment horizontal="right" vertical="center"/>
    </xf>
    <xf numFmtId="3" fontId="23" fillId="0" borderId="142" xfId="0" applyNumberFormat="1" applyFont="1" applyBorder="1" applyAlignment="1">
      <alignment horizontal="right"/>
    </xf>
    <xf numFmtId="3" fontId="24" fillId="0" borderId="143" xfId="0" applyNumberFormat="1" applyFont="1" applyBorder="1" applyAlignment="1">
      <alignment horizontal="right"/>
    </xf>
    <xf numFmtId="0" fontId="21" fillId="0" borderId="144" xfId="0" applyFont="1" applyBorder="1" applyAlignment="1">
      <alignment horizontal="left"/>
    </xf>
    <xf numFmtId="3" fontId="21" fillId="0" borderId="144" xfId="0" applyNumberFormat="1" applyFont="1" applyBorder="1" applyAlignment="1">
      <alignment horizontal="right" vertical="center"/>
    </xf>
    <xf numFmtId="164" fontId="21" fillId="0" borderId="144" xfId="1" applyNumberFormat="1" applyFont="1" applyBorder="1" applyAlignment="1">
      <alignment horizontal="right" vertical="center"/>
    </xf>
    <xf numFmtId="0" fontId="22" fillId="0" borderId="145" xfId="0" applyFont="1" applyBorder="1" applyAlignment="1">
      <alignment horizontal="left" indent="1"/>
    </xf>
    <xf numFmtId="3" fontId="22" fillId="0" borderId="145" xfId="0" applyNumberFormat="1" applyFont="1" applyBorder="1" applyAlignment="1">
      <alignment horizontal="right" vertical="center"/>
    </xf>
    <xf numFmtId="164" fontId="22" fillId="0" borderId="145" xfId="1" applyNumberFormat="1" applyFont="1" applyBorder="1" applyAlignment="1">
      <alignment horizontal="right" vertical="center"/>
    </xf>
    <xf numFmtId="3" fontId="0" fillId="0" borderId="18" xfId="0" applyNumberFormat="1" applyBorder="1" applyAlignment="1">
      <alignment horizontal="left" indent="3"/>
    </xf>
    <xf numFmtId="3" fontId="0" fillId="0" borderId="18" xfId="0" applyNumberFormat="1" applyBorder="1" applyAlignment="1">
      <alignment horizontal="right" vertical="center"/>
    </xf>
    <xf numFmtId="164" fontId="1" fillId="0" borderId="18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21" fillId="0" borderId="141" xfId="0" applyFont="1" applyBorder="1" applyAlignment="1">
      <alignment horizontal="left"/>
    </xf>
    <xf numFmtId="0" fontId="0" fillId="12" borderId="0" xfId="0" applyFill="1" applyAlignment="1">
      <alignment horizontal="center"/>
    </xf>
    <xf numFmtId="0" fontId="0" fillId="12" borderId="0" xfId="0" applyFill="1" applyAlignment="1">
      <alignment horizontal="right"/>
    </xf>
    <xf numFmtId="0" fontId="25" fillId="0" borderId="146" xfId="0" applyFont="1" applyBorder="1" applyAlignment="1">
      <alignment horizontal="left"/>
    </xf>
    <xf numFmtId="3" fontId="25" fillId="0" borderId="146" xfId="0" applyNumberFormat="1" applyFont="1" applyBorder="1" applyAlignment="1">
      <alignment horizontal="right" vertical="center"/>
    </xf>
    <xf numFmtId="164" fontId="25" fillId="0" borderId="146" xfId="1" applyNumberFormat="1" applyFont="1" applyBorder="1" applyAlignment="1">
      <alignment horizontal="right" vertical="center"/>
    </xf>
    <xf numFmtId="0" fontId="22" fillId="12" borderId="0" xfId="0" applyFont="1" applyFill="1" applyAlignment="1">
      <alignment horizontal="right"/>
    </xf>
    <xf numFmtId="0" fontId="25" fillId="0" borderId="147" xfId="0" applyFont="1" applyBorder="1" applyAlignment="1">
      <alignment horizontal="left"/>
    </xf>
    <xf numFmtId="3" fontId="25" fillId="0" borderId="147" xfId="0" applyNumberFormat="1" applyFont="1" applyBorder="1" applyAlignment="1">
      <alignment horizontal="right" vertical="center"/>
    </xf>
    <xf numFmtId="164" fontId="25" fillId="0" borderId="147" xfId="1" applyNumberFormat="1" applyFont="1" applyBorder="1" applyAlignment="1">
      <alignment horizontal="right" vertical="center"/>
    </xf>
    <xf numFmtId="0" fontId="26" fillId="0" borderId="148" xfId="0" applyFont="1" applyBorder="1" applyAlignment="1">
      <alignment horizontal="left" indent="1"/>
    </xf>
    <xf numFmtId="3" fontId="26" fillId="0" borderId="148" xfId="0" applyNumberFormat="1" applyFont="1" applyBorder="1" applyAlignment="1">
      <alignment horizontal="right" vertical="center"/>
    </xf>
    <xf numFmtId="164" fontId="26" fillId="0" borderId="148" xfId="1" applyNumberFormat="1" applyFont="1" applyBorder="1" applyAlignment="1">
      <alignment horizontal="right" vertical="center"/>
    </xf>
    <xf numFmtId="0" fontId="27" fillId="1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12" borderId="0" xfId="0" applyFill="1"/>
    <xf numFmtId="0" fontId="3" fillId="3" borderId="5" xfId="0" applyFont="1" applyFill="1" applyBorder="1" applyAlignment="1">
      <alignment horizontal="center" vertical="center" wrapText="1"/>
    </xf>
    <xf numFmtId="0" fontId="5" fillId="14" borderId="149" xfId="0" applyFont="1" applyFill="1" applyBorder="1" applyAlignment="1">
      <alignment horizontal="center"/>
    </xf>
    <xf numFmtId="0" fontId="0" fillId="14" borderId="0" xfId="0" applyFill="1" applyAlignment="1">
      <alignment horizontal="right"/>
    </xf>
    <xf numFmtId="0" fontId="0" fillId="2" borderId="33" xfId="0" applyFill="1" applyBorder="1" applyAlignment="1">
      <alignment horizontal="center" vertical="center" wrapText="1"/>
    </xf>
    <xf numFmtId="0" fontId="28" fillId="0" borderId="150" xfId="0" applyFont="1" applyBorder="1" applyAlignment="1">
      <alignment horizontal="left" indent="1"/>
    </xf>
    <xf numFmtId="3" fontId="28" fillId="0" borderId="150" xfId="0" applyNumberFormat="1" applyFont="1" applyBorder="1" applyAlignment="1">
      <alignment horizontal="right"/>
    </xf>
    <xf numFmtId="164" fontId="28" fillId="0" borderId="150" xfId="1" applyNumberFormat="1" applyFont="1" applyBorder="1" applyAlignment="1">
      <alignment horizontal="right"/>
    </xf>
    <xf numFmtId="0" fontId="29" fillId="0" borderId="150" xfId="0" applyFont="1" applyBorder="1" applyAlignment="1">
      <alignment horizontal="left" indent="2"/>
    </xf>
    <xf numFmtId="3" fontId="29" fillId="0" borderId="150" xfId="0" applyNumberFormat="1" applyFont="1" applyBorder="1" applyAlignment="1">
      <alignment horizontal="right"/>
    </xf>
    <xf numFmtId="164" fontId="29" fillId="0" borderId="150" xfId="1" applyNumberFormat="1" applyFont="1" applyBorder="1" applyAlignment="1">
      <alignment horizontal="right"/>
    </xf>
    <xf numFmtId="3" fontId="0" fillId="0" borderId="31" xfId="0" applyNumberFormat="1" applyBorder="1" applyAlignment="1">
      <alignment horizontal="right"/>
    </xf>
    <xf numFmtId="164" fontId="0" fillId="0" borderId="31" xfId="1" applyNumberFormat="1" applyFont="1" applyBorder="1" applyAlignment="1">
      <alignment horizontal="right"/>
    </xf>
    <xf numFmtId="0" fontId="5" fillId="15" borderId="0" xfId="0" applyFont="1" applyFill="1" applyAlignment="1">
      <alignment horizontal="center"/>
    </xf>
    <xf numFmtId="0" fontId="0" fillId="15" borderId="0" xfId="0" applyFill="1" applyAlignment="1">
      <alignment horizontal="right"/>
    </xf>
    <xf numFmtId="0" fontId="30" fillId="0" borderId="151" xfId="0" applyFont="1" applyBorder="1" applyAlignment="1">
      <alignment horizontal="left" indent="1"/>
    </xf>
    <xf numFmtId="3" fontId="30" fillId="0" borderId="151" xfId="0" applyNumberFormat="1" applyFont="1" applyBorder="1" applyAlignment="1">
      <alignment horizontal="right"/>
    </xf>
    <xf numFmtId="164" fontId="30" fillId="0" borderId="151" xfId="1" applyNumberFormat="1" applyFont="1" applyBorder="1" applyAlignment="1">
      <alignment horizontal="right"/>
    </xf>
    <xf numFmtId="0" fontId="5" fillId="16" borderId="0" xfId="0" applyFont="1" applyFill="1" applyAlignment="1">
      <alignment horizontal="center"/>
    </xf>
    <xf numFmtId="0" fontId="0" fillId="16" borderId="0" xfId="0" applyFill="1" applyAlignment="1">
      <alignment horizontal="right"/>
    </xf>
    <xf numFmtId="0" fontId="31" fillId="0" borderId="152" xfId="0" applyFont="1" applyBorder="1" applyAlignment="1">
      <alignment horizontal="left" indent="1"/>
    </xf>
    <xf numFmtId="3" fontId="31" fillId="0" borderId="152" xfId="0" applyNumberFormat="1" applyFont="1" applyBorder="1" applyAlignment="1">
      <alignment horizontal="right" vertical="center"/>
    </xf>
    <xf numFmtId="164" fontId="31" fillId="0" borderId="152" xfId="1" applyNumberFormat="1" applyFont="1" applyBorder="1" applyAlignment="1">
      <alignment horizontal="right" vertical="center"/>
    </xf>
    <xf numFmtId="0" fontId="32" fillId="16" borderId="0" xfId="0" applyFont="1" applyFill="1" applyAlignment="1">
      <alignment horizontal="right"/>
    </xf>
    <xf numFmtId="3" fontId="0" fillId="0" borderId="31" xfId="0" applyNumberFormat="1" applyBorder="1" applyAlignment="1">
      <alignment horizontal="left" indent="4"/>
    </xf>
    <xf numFmtId="0" fontId="5" fillId="17" borderId="0" xfId="0" applyFont="1" applyFill="1" applyAlignment="1">
      <alignment horizontal="center"/>
    </xf>
    <xf numFmtId="0" fontId="0" fillId="17" borderId="0" xfId="0" applyFill="1" applyAlignment="1">
      <alignment horizontal="right"/>
    </xf>
    <xf numFmtId="0" fontId="33" fillId="0" borderId="153" xfId="0" applyFont="1" applyBorder="1" applyAlignment="1">
      <alignment horizontal="left" indent="1"/>
    </xf>
    <xf numFmtId="3" fontId="33" fillId="0" borderId="153" xfId="0" applyNumberFormat="1" applyFont="1" applyBorder="1" applyAlignment="1">
      <alignment horizontal="right" vertical="center"/>
    </xf>
    <xf numFmtId="164" fontId="33" fillId="0" borderId="153" xfId="1" applyNumberFormat="1" applyFont="1" applyBorder="1" applyAlignment="1">
      <alignment horizontal="right" vertical="center"/>
    </xf>
    <xf numFmtId="0" fontId="34" fillId="17" borderId="154" xfId="0" applyFont="1" applyFill="1" applyBorder="1" applyAlignment="1">
      <alignment horizontal="right"/>
    </xf>
    <xf numFmtId="3" fontId="0" fillId="0" borderId="31" xfId="0" applyNumberFormat="1" applyBorder="1" applyAlignment="1">
      <alignment horizontal="left" wrapText="1" indent="3"/>
    </xf>
    <xf numFmtId="0" fontId="5" fillId="18" borderId="0" xfId="0" applyFont="1" applyFill="1" applyAlignment="1">
      <alignment horizontal="center"/>
    </xf>
    <xf numFmtId="0" fontId="0" fillId="18" borderId="0" xfId="0" applyFill="1" applyAlignment="1">
      <alignment horizontal="right"/>
    </xf>
    <xf numFmtId="0" fontId="35" fillId="0" borderId="155" xfId="0" applyFont="1" applyBorder="1" applyAlignment="1">
      <alignment horizontal="left" indent="1"/>
    </xf>
    <xf numFmtId="3" fontId="35" fillId="0" borderId="155" xfId="0" applyNumberFormat="1" applyFont="1" applyBorder="1" applyAlignment="1">
      <alignment horizontal="right" vertical="center"/>
    </xf>
    <xf numFmtId="164" fontId="35" fillId="0" borderId="155" xfId="1" applyNumberFormat="1" applyFont="1" applyBorder="1" applyAlignment="1">
      <alignment horizontal="right" vertical="center"/>
    </xf>
    <xf numFmtId="0" fontId="27" fillId="18" borderId="156" xfId="0" applyFont="1" applyFill="1" applyBorder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FD66FDE5-DEAA-4F86-88DD-A346A36FFC5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0</xdr:col>
      <xdr:colOff>1693334</xdr:colOff>
      <xdr:row>0</xdr:row>
      <xdr:rowOff>516043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F8A0B7-A320-47F6-B39A-FF91DCCBC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636183" cy="477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57150</xdr:rowOff>
    </xdr:from>
    <xdr:ext cx="2133600" cy="582209"/>
    <xdr:pic>
      <xdr:nvPicPr>
        <xdr:cNvPr id="2" name="Imagen 1">
          <a:extLst>
            <a:ext uri="{FF2B5EF4-FFF2-40B4-BE49-F238E27FC236}">
              <a16:creationId xmlns:a16="http://schemas.microsoft.com/office/drawing/2014/main" id="{0A8EEF80-C164-40B0-8D03-F75E3B08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57150"/>
          <a:ext cx="2133600" cy="5822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2204085</xdr:colOff>
      <xdr:row>0</xdr:row>
      <xdr:rowOff>578399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0C5712-04FF-4A31-B57B-15F18B674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2137410" cy="578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CDB47-8D3B-4E88-815C-6DE18C7A0A3A}">
  <dimension ref="A1:T381"/>
  <sheetViews>
    <sheetView tabSelected="1"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5" x14ac:dyDescent="0.25"/>
  <cols>
    <col min="1" max="1" width="31.7109375" customWidth="1"/>
    <col min="2" max="3" width="13.140625" customWidth="1"/>
    <col min="4" max="5" width="13.85546875" customWidth="1"/>
    <col min="6" max="7" width="10.42578125" customWidth="1"/>
    <col min="8" max="8" width="12.7109375" customWidth="1"/>
    <col min="9" max="9" width="13.85546875" customWidth="1"/>
    <col min="10" max="10" width="11" customWidth="1"/>
    <col min="11" max="11" width="2.7109375" customWidth="1"/>
    <col min="12" max="15" width="14.28515625" customWidth="1"/>
    <col min="16" max="17" width="10.5703125" customWidth="1"/>
    <col min="18" max="18" width="15.85546875" customWidth="1"/>
    <col min="19" max="19" width="15.28515625" customWidth="1"/>
    <col min="20" max="20" width="9.5703125" customWidth="1"/>
  </cols>
  <sheetData>
    <row r="1" spans="1:20" ht="46.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46.3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21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</row>
    <row r="5" spans="1:20" x14ac:dyDescent="0.25">
      <c r="A5" s="10"/>
      <c r="B5" s="11" t="s">
        <v>150</v>
      </c>
      <c r="C5" s="12"/>
      <c r="D5" s="12"/>
      <c r="E5" s="12"/>
      <c r="F5" s="12"/>
      <c r="G5" s="12"/>
      <c r="H5" s="12"/>
      <c r="I5" s="12"/>
      <c r="J5" s="13"/>
      <c r="K5" s="14"/>
      <c r="L5" s="11" t="str">
        <f>CONCATENATE("acumulado ",B5)</f>
        <v>acumulado agosto</v>
      </c>
      <c r="M5" s="12"/>
      <c r="N5" s="12"/>
      <c r="O5" s="12"/>
      <c r="P5" s="12"/>
      <c r="Q5" s="12"/>
      <c r="R5" s="12"/>
      <c r="S5" s="12"/>
      <c r="T5" s="13"/>
    </row>
    <row r="6" spans="1:20" x14ac:dyDescent="0.25">
      <c r="A6" s="15"/>
      <c r="B6" s="16">
        <v>2022</v>
      </c>
      <c r="C6" s="16">
        <v>2023</v>
      </c>
      <c r="D6" s="16">
        <v>2024</v>
      </c>
      <c r="E6" s="16">
        <v>2025</v>
      </c>
      <c r="F6" s="16" t="str">
        <f>CONCATENATE("var ",RIGHT(E6,2),"/",RIGHT(D6,2))</f>
        <v>var 25/24</v>
      </c>
      <c r="G6" s="16" t="str">
        <f>CONCATENATE("var ",RIGHT(D6,2),"/",RIGHT(C6,2))</f>
        <v>var 24/23</v>
      </c>
      <c r="H6" s="16" t="str">
        <f>CONCATENATE("dif ",RIGHT(E6,2),"-",RIGHT(D6,2))</f>
        <v>dif 25-24</v>
      </c>
      <c r="I6" s="16" t="str">
        <f>CONCATENATE("dif ",RIGHT(D6,2),"-",RIGHT(C6,2))</f>
        <v>dif 24-23</v>
      </c>
      <c r="J6" s="16" t="str">
        <f>CONCATENATE("cuota ",RIGHT(E6,2))</f>
        <v>cuota 25</v>
      </c>
      <c r="K6" s="17"/>
      <c r="L6" s="16">
        <v>2022</v>
      </c>
      <c r="M6" s="16">
        <v>2023</v>
      </c>
      <c r="N6" s="16">
        <v>2024</v>
      </c>
      <c r="O6" s="16">
        <v>2025</v>
      </c>
      <c r="P6" s="16" t="str">
        <f>CONCATENATE("var ",RIGHT(O6,2),"/",RIGHT(N6,2))</f>
        <v>var 25/24</v>
      </c>
      <c r="Q6" s="16" t="str">
        <f>CONCATENATE("var ",RIGHT(N6,2),"/",RIGHT(M6,2))</f>
        <v>var 24/23</v>
      </c>
      <c r="R6" s="16" t="str">
        <f>CONCATENATE("dif ",RIGHT(O6,2),"-",RIGHT(N6,2))</f>
        <v>dif 25-24</v>
      </c>
      <c r="S6" s="16" t="str">
        <f>CONCATENATE("dif ",RIGHT(N6,2),"-",RIGHT(M6,2))</f>
        <v>dif 24-23</v>
      </c>
      <c r="T6" s="16" t="str">
        <f>CONCATENATE("cuota ",RIGHT(O6,2))</f>
        <v>cuota 25</v>
      </c>
    </row>
    <row r="7" spans="1:20" x14ac:dyDescent="0.25">
      <c r="A7" s="18" t="s">
        <v>4</v>
      </c>
      <c r="B7" s="19">
        <v>442299</v>
      </c>
      <c r="C7" s="19">
        <v>447853</v>
      </c>
      <c r="D7" s="19">
        <v>494247</v>
      </c>
      <c r="E7" s="19">
        <v>484410</v>
      </c>
      <c r="F7" s="20">
        <f>E7/D7-1</f>
        <v>-1.9903003963605226E-2</v>
      </c>
      <c r="G7" s="20">
        <f>D7/C7-1</f>
        <v>0.10359202684809521</v>
      </c>
      <c r="H7" s="19">
        <f>E7-D7</f>
        <v>-9837</v>
      </c>
      <c r="I7" s="19">
        <f>D7-C7</f>
        <v>46394</v>
      </c>
      <c r="J7" s="20">
        <f t="shared" ref="J7:J18" si="0">E7/$E$7</f>
        <v>1</v>
      </c>
      <c r="K7" s="21"/>
      <c r="L7" s="19">
        <v>3101117</v>
      </c>
      <c r="M7" s="19">
        <v>3425135</v>
      </c>
      <c r="N7" s="19">
        <v>3660664</v>
      </c>
      <c r="O7" s="19">
        <v>3636256</v>
      </c>
      <c r="P7" s="20">
        <f>O7/N7-1</f>
        <v>-6.6676428101568597E-3</v>
      </c>
      <c r="Q7" s="20">
        <f>N7/M7-1</f>
        <v>6.8764880800318728E-2</v>
      </c>
      <c r="R7" s="19">
        <f>O7-N7</f>
        <v>-24408</v>
      </c>
      <c r="S7" s="19">
        <f>N7-M7</f>
        <v>235529</v>
      </c>
      <c r="T7" s="20">
        <f t="shared" ref="T7:T18" si="1">O7/$O$7</f>
        <v>1</v>
      </c>
    </row>
    <row r="8" spans="1:20" x14ac:dyDescent="0.25">
      <c r="A8" s="22" t="s">
        <v>5</v>
      </c>
      <c r="B8" s="23">
        <v>347304</v>
      </c>
      <c r="C8" s="23">
        <v>346742</v>
      </c>
      <c r="D8" s="23">
        <v>384377</v>
      </c>
      <c r="E8" s="23">
        <v>365975</v>
      </c>
      <c r="F8" s="24">
        <f t="shared" ref="F8:F18" si="2">E8/D8-1</f>
        <v>-4.7874872846190075E-2</v>
      </c>
      <c r="G8" s="24">
        <f t="shared" ref="G8:G18" si="3">D8/C8-1</f>
        <v>0.10853891365914725</v>
      </c>
      <c r="H8" s="23">
        <f t="shared" ref="H8:H18" si="4">E8-D8</f>
        <v>-18402</v>
      </c>
      <c r="I8" s="23">
        <f t="shared" ref="I8:I18" si="5">D8-C8</f>
        <v>37635</v>
      </c>
      <c r="J8" s="24">
        <f t="shared" si="0"/>
        <v>0.75550669887079125</v>
      </c>
      <c r="K8" s="25"/>
      <c r="L8" s="23">
        <v>2458403</v>
      </c>
      <c r="M8" s="23">
        <v>2697945</v>
      </c>
      <c r="N8" s="23">
        <v>2857454</v>
      </c>
      <c r="O8" s="23">
        <v>2796345</v>
      </c>
      <c r="P8" s="24">
        <f t="shared" ref="P8:P18" si="6">O8/N8-1</f>
        <v>-2.1385821084083934E-2</v>
      </c>
      <c r="Q8" s="24">
        <f t="shared" ref="Q8:Q18" si="7">N8/M8-1</f>
        <v>5.9122406127626759E-2</v>
      </c>
      <c r="R8" s="23">
        <f t="shared" ref="R8:R18" si="8">O8-N8</f>
        <v>-61109</v>
      </c>
      <c r="S8" s="23">
        <f t="shared" ref="S8:S18" si="9">N8-M8</f>
        <v>159509</v>
      </c>
      <c r="T8" s="24">
        <f t="shared" si="1"/>
        <v>0.76901763792208244</v>
      </c>
    </row>
    <row r="9" spans="1:20" x14ac:dyDescent="0.25">
      <c r="A9" s="26" t="s">
        <v>6</v>
      </c>
      <c r="B9" s="27">
        <v>72192</v>
      </c>
      <c r="C9" s="27">
        <v>60153</v>
      </c>
      <c r="D9" s="27">
        <v>79752</v>
      </c>
      <c r="E9" s="27">
        <v>66502</v>
      </c>
      <c r="F9" s="28">
        <f t="shared" si="2"/>
        <v>-0.16614003410572775</v>
      </c>
      <c r="G9" s="28">
        <f t="shared" si="3"/>
        <v>0.32581916113909526</v>
      </c>
      <c r="H9" s="27">
        <f t="shared" si="4"/>
        <v>-13250</v>
      </c>
      <c r="I9" s="27">
        <f t="shared" si="5"/>
        <v>19599</v>
      </c>
      <c r="J9" s="28">
        <f t="shared" si="0"/>
        <v>0.13728453169835469</v>
      </c>
      <c r="K9" s="29"/>
      <c r="L9" s="27">
        <v>515241</v>
      </c>
      <c r="M9" s="27">
        <v>497341</v>
      </c>
      <c r="N9" s="27">
        <v>552408</v>
      </c>
      <c r="O9" s="27">
        <v>527035</v>
      </c>
      <c r="P9" s="28">
        <f t="shared" si="6"/>
        <v>-4.5931630244312127E-2</v>
      </c>
      <c r="Q9" s="28">
        <f t="shared" si="7"/>
        <v>0.11072282397791455</v>
      </c>
      <c r="R9" s="27">
        <f t="shared" si="8"/>
        <v>-25373</v>
      </c>
      <c r="S9" s="27">
        <f t="shared" si="9"/>
        <v>55067</v>
      </c>
      <c r="T9" s="28">
        <f t="shared" si="1"/>
        <v>0.14493891519188967</v>
      </c>
    </row>
    <row r="10" spans="1:20" x14ac:dyDescent="0.25">
      <c r="A10" s="30" t="s">
        <v>7</v>
      </c>
      <c r="B10" s="31">
        <v>213645</v>
      </c>
      <c r="C10" s="31">
        <v>231701</v>
      </c>
      <c r="D10" s="31">
        <v>241030</v>
      </c>
      <c r="E10" s="31">
        <v>236249</v>
      </c>
      <c r="F10" s="32">
        <f t="shared" si="2"/>
        <v>-1.9835705098950385E-2</v>
      </c>
      <c r="G10" s="32">
        <f t="shared" si="3"/>
        <v>4.0263097699190009E-2</v>
      </c>
      <c r="H10" s="31">
        <f t="shared" si="4"/>
        <v>-4781</v>
      </c>
      <c r="I10" s="31">
        <f t="shared" si="5"/>
        <v>9329</v>
      </c>
      <c r="J10" s="32">
        <f t="shared" si="0"/>
        <v>0.48770463037509548</v>
      </c>
      <c r="K10" s="29"/>
      <c r="L10" s="31">
        <v>1508464</v>
      </c>
      <c r="M10" s="31">
        <v>1712841</v>
      </c>
      <c r="N10" s="31">
        <v>1801045</v>
      </c>
      <c r="O10" s="31">
        <v>1767275</v>
      </c>
      <c r="P10" s="32">
        <f>O10/N10-1</f>
        <v>-1.8750225563492262E-2</v>
      </c>
      <c r="Q10" s="32">
        <f t="shared" si="7"/>
        <v>5.1495731360937658E-2</v>
      </c>
      <c r="R10" s="31">
        <f>O10-N10</f>
        <v>-33770</v>
      </c>
      <c r="S10" s="31">
        <f t="shared" si="9"/>
        <v>88204</v>
      </c>
      <c r="T10" s="32">
        <f t="shared" si="1"/>
        <v>0.48601501104432693</v>
      </c>
    </row>
    <row r="11" spans="1:20" x14ac:dyDescent="0.25">
      <c r="A11" s="30" t="s">
        <v>8</v>
      </c>
      <c r="B11" s="31">
        <v>50443</v>
      </c>
      <c r="C11" s="31">
        <v>44199</v>
      </c>
      <c r="D11" s="31">
        <v>53181</v>
      </c>
      <c r="E11" s="31">
        <v>50220</v>
      </c>
      <c r="F11" s="32">
        <f t="shared" si="2"/>
        <v>-5.5677779658148574E-2</v>
      </c>
      <c r="G11" s="32">
        <f t="shared" si="3"/>
        <v>0.20321726735899004</v>
      </c>
      <c r="H11" s="31">
        <f t="shared" si="4"/>
        <v>-2961</v>
      </c>
      <c r="I11" s="31">
        <f t="shared" si="5"/>
        <v>8982</v>
      </c>
      <c r="J11" s="32">
        <f t="shared" si="0"/>
        <v>0.10367250882516876</v>
      </c>
      <c r="K11" s="29"/>
      <c r="L11" s="31">
        <v>358249</v>
      </c>
      <c r="M11" s="31">
        <v>393401</v>
      </c>
      <c r="N11" s="31">
        <v>403780</v>
      </c>
      <c r="O11" s="31">
        <v>388795</v>
      </c>
      <c r="P11" s="32">
        <f t="shared" si="6"/>
        <v>-3.7111793550943628E-2</v>
      </c>
      <c r="Q11" s="32">
        <f t="shared" si="7"/>
        <v>2.6382749408364603E-2</v>
      </c>
      <c r="R11" s="31">
        <f t="shared" si="8"/>
        <v>-14985</v>
      </c>
      <c r="S11" s="31">
        <f t="shared" si="9"/>
        <v>10379</v>
      </c>
      <c r="T11" s="32">
        <f t="shared" si="1"/>
        <v>0.10692178988498059</v>
      </c>
    </row>
    <row r="12" spans="1:20" x14ac:dyDescent="0.25">
      <c r="A12" s="30" t="s">
        <v>9</v>
      </c>
      <c r="B12" s="31">
        <v>7632</v>
      </c>
      <c r="C12" s="31">
        <v>7301</v>
      </c>
      <c r="D12" s="31">
        <v>7931</v>
      </c>
      <c r="E12" s="31">
        <v>9261</v>
      </c>
      <c r="F12" s="32">
        <f>E12/D12-1</f>
        <v>0.1676963812886143</v>
      </c>
      <c r="G12" s="32">
        <f t="shared" si="3"/>
        <v>8.628954937679767E-2</v>
      </c>
      <c r="H12" s="31">
        <f t="shared" si="4"/>
        <v>1330</v>
      </c>
      <c r="I12" s="31">
        <f t="shared" si="5"/>
        <v>630</v>
      </c>
      <c r="J12" s="32">
        <f t="shared" si="0"/>
        <v>1.9118102433888649E-2</v>
      </c>
      <c r="K12" s="29"/>
      <c r="L12" s="31">
        <v>56284</v>
      </c>
      <c r="M12" s="31">
        <v>68821</v>
      </c>
      <c r="N12" s="31">
        <v>74077</v>
      </c>
      <c r="O12" s="31">
        <v>80497</v>
      </c>
      <c r="P12" s="32">
        <f t="shared" si="6"/>
        <v>8.6666576670221485E-2</v>
      </c>
      <c r="Q12" s="32">
        <f t="shared" si="7"/>
        <v>7.6372037604800935E-2</v>
      </c>
      <c r="R12" s="31">
        <f t="shared" si="8"/>
        <v>6420</v>
      </c>
      <c r="S12" s="31">
        <f t="shared" si="9"/>
        <v>5256</v>
      </c>
      <c r="T12" s="32">
        <f t="shared" si="1"/>
        <v>2.2137330264975844E-2</v>
      </c>
    </row>
    <row r="13" spans="1:20" x14ac:dyDescent="0.25">
      <c r="A13" s="33" t="s">
        <v>10</v>
      </c>
      <c r="B13" s="34">
        <v>3392</v>
      </c>
      <c r="C13" s="34">
        <v>3388</v>
      </c>
      <c r="D13" s="34">
        <v>2483</v>
      </c>
      <c r="E13" s="34">
        <v>3743</v>
      </c>
      <c r="F13" s="35">
        <f t="shared" si="2"/>
        <v>0.50745066451872733</v>
      </c>
      <c r="G13" s="35">
        <f t="shared" si="3"/>
        <v>-0.26711924439197166</v>
      </c>
      <c r="H13" s="34">
        <f t="shared" si="4"/>
        <v>1260</v>
      </c>
      <c r="I13" s="34">
        <f t="shared" si="5"/>
        <v>-905</v>
      </c>
      <c r="J13" s="35">
        <f t="shared" si="0"/>
        <v>7.7269255382836849E-3</v>
      </c>
      <c r="K13" s="29"/>
      <c r="L13" s="34">
        <v>20165</v>
      </c>
      <c r="M13" s="34">
        <v>25541</v>
      </c>
      <c r="N13" s="34">
        <v>26144</v>
      </c>
      <c r="O13" s="34">
        <v>32743</v>
      </c>
      <c r="P13" s="35">
        <f t="shared" si="6"/>
        <v>0.25240973072215422</v>
      </c>
      <c r="Q13" s="35">
        <f t="shared" si="7"/>
        <v>2.3609099095571739E-2</v>
      </c>
      <c r="R13" s="34">
        <f t="shared" si="8"/>
        <v>6599</v>
      </c>
      <c r="S13" s="34">
        <f t="shared" si="9"/>
        <v>603</v>
      </c>
      <c r="T13" s="35">
        <f t="shared" si="1"/>
        <v>9.0045915359094637E-3</v>
      </c>
    </row>
    <row r="14" spans="1:20" x14ac:dyDescent="0.25">
      <c r="A14" s="22" t="s">
        <v>11</v>
      </c>
      <c r="B14" s="23">
        <v>94995</v>
      </c>
      <c r="C14" s="23">
        <v>101111</v>
      </c>
      <c r="D14" s="23">
        <v>109870</v>
      </c>
      <c r="E14" s="23">
        <v>118435</v>
      </c>
      <c r="F14" s="24">
        <f t="shared" si="2"/>
        <v>7.7955765905160623E-2</v>
      </c>
      <c r="G14" s="24">
        <f t="shared" si="3"/>
        <v>8.6627567722601828E-2</v>
      </c>
      <c r="H14" s="23">
        <f t="shared" si="4"/>
        <v>8565</v>
      </c>
      <c r="I14" s="23">
        <f t="shared" si="5"/>
        <v>8759</v>
      </c>
      <c r="J14" s="24">
        <f t="shared" si="0"/>
        <v>0.24449330112920872</v>
      </c>
      <c r="K14" s="25"/>
      <c r="L14" s="23">
        <v>642714</v>
      </c>
      <c r="M14" s="23">
        <v>727190</v>
      </c>
      <c r="N14" s="23">
        <v>803210</v>
      </c>
      <c r="O14" s="23">
        <v>839911</v>
      </c>
      <c r="P14" s="24">
        <f t="shared" si="6"/>
        <v>4.5692907209820666E-2</v>
      </c>
      <c r="Q14" s="24">
        <f t="shared" si="7"/>
        <v>0.10453939135576662</v>
      </c>
      <c r="R14" s="23">
        <f t="shared" si="8"/>
        <v>36701</v>
      </c>
      <c r="S14" s="23">
        <f t="shared" si="9"/>
        <v>76020</v>
      </c>
      <c r="T14" s="24">
        <f t="shared" si="1"/>
        <v>0.2309823620779175</v>
      </c>
    </row>
    <row r="15" spans="1:20" x14ac:dyDescent="0.25">
      <c r="A15" s="36" t="s">
        <v>12</v>
      </c>
      <c r="B15" s="27">
        <v>6642</v>
      </c>
      <c r="C15" s="27">
        <v>6668</v>
      </c>
      <c r="D15" s="27">
        <v>9346</v>
      </c>
      <c r="E15" s="27">
        <v>8267</v>
      </c>
      <c r="F15" s="28">
        <f t="shared" si="2"/>
        <v>-0.11545046008987803</v>
      </c>
      <c r="G15" s="28">
        <f t="shared" si="3"/>
        <v>0.40161967606478699</v>
      </c>
      <c r="H15" s="27">
        <f t="shared" si="4"/>
        <v>-1079</v>
      </c>
      <c r="I15" s="27">
        <f t="shared" si="5"/>
        <v>2678</v>
      </c>
      <c r="J15" s="28">
        <f t="shared" si="0"/>
        <v>1.7066121673788733E-2</v>
      </c>
      <c r="K15" s="29"/>
      <c r="L15" s="27">
        <v>51854</v>
      </c>
      <c r="M15" s="27">
        <v>51036</v>
      </c>
      <c r="N15" s="27">
        <v>74065</v>
      </c>
      <c r="O15" s="27">
        <v>72407</v>
      </c>
      <c r="P15" s="28">
        <f t="shared" si="6"/>
        <v>-2.2385742253426044E-2</v>
      </c>
      <c r="Q15" s="28">
        <f t="shared" si="7"/>
        <v>0.45123050395799047</v>
      </c>
      <c r="R15" s="27">
        <f t="shared" si="8"/>
        <v>-1658</v>
      </c>
      <c r="S15" s="27">
        <f t="shared" si="9"/>
        <v>23029</v>
      </c>
      <c r="T15" s="28">
        <f t="shared" si="1"/>
        <v>1.991251441042655E-2</v>
      </c>
    </row>
    <row r="16" spans="1:20" x14ac:dyDescent="0.25">
      <c r="A16" s="37" t="s">
        <v>8</v>
      </c>
      <c r="B16" s="31">
        <v>55150</v>
      </c>
      <c r="C16" s="31">
        <v>59931</v>
      </c>
      <c r="D16" s="31">
        <v>63155</v>
      </c>
      <c r="E16" s="31">
        <v>73121</v>
      </c>
      <c r="F16" s="32">
        <f t="shared" si="2"/>
        <v>0.15780223260232762</v>
      </c>
      <c r="G16" s="32">
        <f t="shared" si="3"/>
        <v>5.3795197810815765E-2</v>
      </c>
      <c r="H16" s="31">
        <f t="shared" si="4"/>
        <v>9966</v>
      </c>
      <c r="I16" s="31">
        <f t="shared" si="5"/>
        <v>3224</v>
      </c>
      <c r="J16" s="32">
        <f t="shared" si="0"/>
        <v>0.15094857661897979</v>
      </c>
      <c r="K16" s="29"/>
      <c r="L16" s="31">
        <v>380742</v>
      </c>
      <c r="M16" s="31">
        <v>420532</v>
      </c>
      <c r="N16" s="31">
        <v>460070</v>
      </c>
      <c r="O16" s="31">
        <v>498918</v>
      </c>
      <c r="P16" s="32">
        <f t="shared" si="6"/>
        <v>8.4439324450627185E-2</v>
      </c>
      <c r="Q16" s="32">
        <f t="shared" si="7"/>
        <v>9.4019004499063197E-2</v>
      </c>
      <c r="R16" s="31">
        <f t="shared" si="8"/>
        <v>38848</v>
      </c>
      <c r="S16" s="31">
        <f t="shared" si="9"/>
        <v>39538</v>
      </c>
      <c r="T16" s="32">
        <f t="shared" si="1"/>
        <v>0.13720651131273487</v>
      </c>
    </row>
    <row r="17" spans="1:20" x14ac:dyDescent="0.25">
      <c r="A17" s="37" t="s">
        <v>9</v>
      </c>
      <c r="B17" s="31">
        <v>24787</v>
      </c>
      <c r="C17" s="31">
        <v>25432</v>
      </c>
      <c r="D17" s="31">
        <v>26738</v>
      </c>
      <c r="E17" s="31">
        <v>25962</v>
      </c>
      <c r="F17" s="32">
        <f t="shared" si="2"/>
        <v>-2.9022365173161813E-2</v>
      </c>
      <c r="G17" s="32">
        <f t="shared" si="3"/>
        <v>5.1352626612142238E-2</v>
      </c>
      <c r="H17" s="31">
        <f t="shared" si="4"/>
        <v>-776</v>
      </c>
      <c r="I17" s="31">
        <f t="shared" si="5"/>
        <v>1306</v>
      </c>
      <c r="J17" s="32">
        <f t="shared" si="0"/>
        <v>5.3595095064098597E-2</v>
      </c>
      <c r="K17" s="29"/>
      <c r="L17" s="31">
        <v>151647</v>
      </c>
      <c r="M17" s="31">
        <v>186359</v>
      </c>
      <c r="N17" s="31">
        <v>192723</v>
      </c>
      <c r="O17" s="31">
        <v>186983</v>
      </c>
      <c r="P17" s="32">
        <f t="shared" si="6"/>
        <v>-2.9783679166472066E-2</v>
      </c>
      <c r="Q17" s="32">
        <f t="shared" si="7"/>
        <v>3.4149142246953534E-2</v>
      </c>
      <c r="R17" s="31">
        <f t="shared" si="8"/>
        <v>-5740</v>
      </c>
      <c r="S17" s="31">
        <f t="shared" si="9"/>
        <v>6364</v>
      </c>
      <c r="T17" s="32">
        <f t="shared" si="1"/>
        <v>5.1421847086673765E-2</v>
      </c>
    </row>
    <row r="18" spans="1:20" x14ac:dyDescent="0.25">
      <c r="A18" s="38" t="s">
        <v>10</v>
      </c>
      <c r="B18" s="39">
        <v>8416</v>
      </c>
      <c r="C18" s="39">
        <v>9080</v>
      </c>
      <c r="D18" s="39">
        <v>10631</v>
      </c>
      <c r="E18" s="39">
        <v>11085</v>
      </c>
      <c r="F18" s="40">
        <f t="shared" si="2"/>
        <v>4.270529583294147E-2</v>
      </c>
      <c r="G18" s="40">
        <f t="shared" si="3"/>
        <v>0.17081497797356837</v>
      </c>
      <c r="H18" s="39">
        <f t="shared" si="4"/>
        <v>454</v>
      </c>
      <c r="I18" s="39">
        <f t="shared" si="5"/>
        <v>1551</v>
      </c>
      <c r="J18" s="40">
        <f t="shared" si="0"/>
        <v>2.2883507772341612E-2</v>
      </c>
      <c r="K18" s="41"/>
      <c r="L18" s="39">
        <v>58471</v>
      </c>
      <c r="M18" s="39">
        <v>69263</v>
      </c>
      <c r="N18" s="39">
        <v>76352</v>
      </c>
      <c r="O18" s="39">
        <v>81603</v>
      </c>
      <c r="P18" s="40">
        <f t="shared" si="6"/>
        <v>6.8773575020955491E-2</v>
      </c>
      <c r="Q18" s="40">
        <f t="shared" si="7"/>
        <v>0.10234901751295777</v>
      </c>
      <c r="R18" s="39">
        <f t="shared" si="8"/>
        <v>5251</v>
      </c>
      <c r="S18" s="39">
        <f t="shared" si="9"/>
        <v>7089</v>
      </c>
      <c r="T18" s="40">
        <f t="shared" si="1"/>
        <v>2.2441489268082336E-2</v>
      </c>
    </row>
    <row r="19" spans="1:20" x14ac:dyDescent="0.25">
      <c r="A19" s="42" t="s">
        <v>13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4"/>
    </row>
    <row r="20" spans="1:20" ht="21" x14ac:dyDescent="0.35">
      <c r="A20" s="45" t="s">
        <v>14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7"/>
    </row>
    <row r="21" spans="1:20" x14ac:dyDescent="0.25">
      <c r="A21" s="10"/>
      <c r="B21" s="11" t="s">
        <v>150</v>
      </c>
      <c r="C21" s="12"/>
      <c r="D21" s="12"/>
      <c r="E21" s="12"/>
      <c r="F21" s="12"/>
      <c r="G21" s="12"/>
      <c r="H21" s="12"/>
      <c r="I21" s="12"/>
      <c r="J21" s="13"/>
      <c r="K21" s="14"/>
      <c r="L21" s="11" t="str">
        <f>L$5</f>
        <v>acumulado agosto</v>
      </c>
      <c r="M21" s="12"/>
      <c r="N21" s="12"/>
      <c r="O21" s="12"/>
      <c r="P21" s="12"/>
      <c r="Q21" s="12"/>
      <c r="R21" s="12"/>
      <c r="S21" s="12"/>
      <c r="T21" s="13"/>
    </row>
    <row r="22" spans="1:20" x14ac:dyDescent="0.25">
      <c r="A22" s="15"/>
      <c r="B22" s="16">
        <f>B$6</f>
        <v>2022</v>
      </c>
      <c r="C22" s="16">
        <f>C$6</f>
        <v>2023</v>
      </c>
      <c r="D22" s="16">
        <f>D$6</f>
        <v>2024</v>
      </c>
      <c r="E22" s="16">
        <f>E$6</f>
        <v>2025</v>
      </c>
      <c r="F22" s="16" t="str">
        <f>CONCATENATE("var ",RIGHT(E22,2),"/",RIGHT(D22,2))</f>
        <v>var 25/24</v>
      </c>
      <c r="G22" s="16" t="str">
        <f>CONCATENATE("var ",RIGHT(D22,2),"/",RIGHT(C22,2))</f>
        <v>var 24/23</v>
      </c>
      <c r="H22" s="16" t="str">
        <f>CONCATENATE("dif ",RIGHT(E22,2),"-",RIGHT(D22,2))</f>
        <v>dif 25-24</v>
      </c>
      <c r="I22" s="16" t="str">
        <f>CONCATENATE("dif ",RIGHT(D22,2),"-",RIGHT(C22,2))</f>
        <v>dif 24-23</v>
      </c>
      <c r="J22" s="16" t="str">
        <f>CONCATENATE("cuota ",RIGHT(E22,2))</f>
        <v>cuota 25</v>
      </c>
      <c r="K22" s="17"/>
      <c r="L22" s="16">
        <f>L$6</f>
        <v>2022</v>
      </c>
      <c r="M22" s="16">
        <f>M$6</f>
        <v>2023</v>
      </c>
      <c r="N22" s="16">
        <f>N$6</f>
        <v>2024</v>
      </c>
      <c r="O22" s="16">
        <f>O$6</f>
        <v>2025</v>
      </c>
      <c r="P22" s="16" t="str">
        <f>CONCATENATE("var ",RIGHT(O22,2),"/",RIGHT(N22,2))</f>
        <v>var 25/24</v>
      </c>
      <c r="Q22" s="16" t="str">
        <f>CONCATENATE("var ",RIGHT(N22,2),"/",RIGHT(M22,2))</f>
        <v>var 24/23</v>
      </c>
      <c r="R22" s="16" t="str">
        <f>CONCATENATE("dif ",RIGHT(O22,2),"-",RIGHT(N22,2))</f>
        <v>dif 25-24</v>
      </c>
      <c r="S22" s="16" t="str">
        <f>CONCATENATE("dif ",RIGHT(N22,2),"-",RIGHT(M22,2))</f>
        <v>dif 24-23</v>
      </c>
      <c r="T22" s="16" t="str">
        <f>CONCATENATE("cuota ",RIGHT(O22,2))</f>
        <v>cuota 25</v>
      </c>
    </row>
    <row r="23" spans="1:20" x14ac:dyDescent="0.25">
      <c r="A23" s="18" t="s">
        <v>15</v>
      </c>
      <c r="B23" s="19">
        <v>442299</v>
      </c>
      <c r="C23" s="19">
        <v>447853</v>
      </c>
      <c r="D23" s="19">
        <v>494247</v>
      </c>
      <c r="E23" s="19">
        <v>484410</v>
      </c>
      <c r="F23" s="20">
        <f>E23/D23-1</f>
        <v>-1.9903003963605226E-2</v>
      </c>
      <c r="G23" s="20">
        <f t="shared" ref="G23:G54" si="10">D23/C23-1</f>
        <v>0.10359202684809521</v>
      </c>
      <c r="H23" s="19">
        <f>E23-D23</f>
        <v>-9837</v>
      </c>
      <c r="I23" s="19">
        <f t="shared" ref="I23:I54" si="11">D23-C23</f>
        <v>46394</v>
      </c>
      <c r="J23" s="20">
        <f t="shared" ref="J23:J54" si="12">E23/$E$23</f>
        <v>1</v>
      </c>
      <c r="K23" s="21"/>
      <c r="L23" s="19">
        <v>3101117</v>
      </c>
      <c r="M23" s="19">
        <v>3425135</v>
      </c>
      <c r="N23" s="19">
        <v>3660664</v>
      </c>
      <c r="O23" s="19">
        <v>3636256</v>
      </c>
      <c r="P23" s="20">
        <f>O23/N23-1</f>
        <v>-6.6676428101568597E-3</v>
      </c>
      <c r="Q23" s="20">
        <f t="shared" ref="Q23:Q54" si="13">N23/M23-1</f>
        <v>6.8764880800318728E-2</v>
      </c>
      <c r="R23" s="19">
        <f>O23-N23</f>
        <v>-24408</v>
      </c>
      <c r="S23" s="19">
        <f t="shared" ref="S23:S54" si="14">N23-M23</f>
        <v>235529</v>
      </c>
      <c r="T23" s="20">
        <f t="shared" ref="T23:T54" si="15">O23/$O$23</f>
        <v>1</v>
      </c>
    </row>
    <row r="24" spans="1:20" x14ac:dyDescent="0.25">
      <c r="A24" s="22" t="s">
        <v>16</v>
      </c>
      <c r="B24" s="23">
        <v>123326</v>
      </c>
      <c r="C24" s="23">
        <v>117887</v>
      </c>
      <c r="D24" s="23">
        <v>130767</v>
      </c>
      <c r="E24" s="23">
        <v>133170</v>
      </c>
      <c r="F24" s="24">
        <f t="shared" ref="F24:F54" si="16">E24/D24-1</f>
        <v>1.8376195829223008E-2</v>
      </c>
      <c r="G24" s="24">
        <f t="shared" si="10"/>
        <v>0.10925717000178126</v>
      </c>
      <c r="H24" s="23">
        <f t="shared" ref="H24:H54" si="17">E24-D24</f>
        <v>2403</v>
      </c>
      <c r="I24" s="23">
        <f t="shared" si="11"/>
        <v>12880</v>
      </c>
      <c r="J24" s="24">
        <f t="shared" si="12"/>
        <v>0.27491174831238002</v>
      </c>
      <c r="K24" s="48"/>
      <c r="L24" s="23">
        <v>705987</v>
      </c>
      <c r="M24" s="23">
        <v>728517</v>
      </c>
      <c r="N24" s="23">
        <v>733514</v>
      </c>
      <c r="O24" s="23">
        <v>740840</v>
      </c>
      <c r="P24" s="24">
        <f t="shared" ref="P24:P54" si="18">O24/N24-1</f>
        <v>9.9875394334667522E-3</v>
      </c>
      <c r="Q24" s="24">
        <f t="shared" si="13"/>
        <v>6.8591398690764915E-3</v>
      </c>
      <c r="R24" s="23">
        <f t="shared" ref="R24:R54" si="19">O24-N24</f>
        <v>7326</v>
      </c>
      <c r="S24" s="23">
        <f t="shared" si="14"/>
        <v>4997</v>
      </c>
      <c r="T24" s="24">
        <f t="shared" si="15"/>
        <v>0.20373703061610623</v>
      </c>
    </row>
    <row r="25" spans="1:20" x14ac:dyDescent="0.25">
      <c r="A25" s="49" t="s">
        <v>17</v>
      </c>
      <c r="B25" s="27">
        <v>51222</v>
      </c>
      <c r="C25" s="27">
        <v>48123</v>
      </c>
      <c r="D25" s="27">
        <v>53810</v>
      </c>
      <c r="E25" s="27">
        <v>57219</v>
      </c>
      <c r="F25" s="28">
        <f t="shared" si="16"/>
        <v>6.3352536703215057E-2</v>
      </c>
      <c r="G25" s="28">
        <f t="shared" si="10"/>
        <v>0.11817633979593967</v>
      </c>
      <c r="H25" s="27">
        <f t="shared" si="17"/>
        <v>3409</v>
      </c>
      <c r="I25" s="27">
        <f t="shared" si="11"/>
        <v>5687</v>
      </c>
      <c r="J25" s="28">
        <f t="shared" si="12"/>
        <v>0.11812101319130489</v>
      </c>
      <c r="K25" s="29"/>
      <c r="L25" s="27">
        <v>304356</v>
      </c>
      <c r="M25" s="27">
        <v>303113</v>
      </c>
      <c r="N25" s="27">
        <v>296727</v>
      </c>
      <c r="O25" s="27">
        <v>288520</v>
      </c>
      <c r="P25" s="28">
        <f t="shared" si="18"/>
        <v>-2.765842002918506E-2</v>
      </c>
      <c r="Q25" s="28">
        <f t="shared" si="13"/>
        <v>-2.1068050529010618E-2</v>
      </c>
      <c r="R25" s="27">
        <f>O25-N25</f>
        <v>-8207</v>
      </c>
      <c r="S25" s="27">
        <f t="shared" si="14"/>
        <v>-6386</v>
      </c>
      <c r="T25" s="28">
        <f t="shared" si="15"/>
        <v>7.934534862231922E-2</v>
      </c>
    </row>
    <row r="26" spans="1:20" x14ac:dyDescent="0.25">
      <c r="A26" s="50" t="s">
        <v>18</v>
      </c>
      <c r="B26" s="27">
        <v>29026</v>
      </c>
      <c r="C26" s="27">
        <v>30094</v>
      </c>
      <c r="D26" s="27">
        <v>31743</v>
      </c>
      <c r="E26" s="27">
        <v>36917</v>
      </c>
      <c r="F26" s="51">
        <f t="shared" si="16"/>
        <v>0.16299656617206937</v>
      </c>
      <c r="G26" s="51">
        <f t="shared" si="10"/>
        <v>5.4794975742672891E-2</v>
      </c>
      <c r="H26" s="27">
        <f t="shared" si="17"/>
        <v>5174</v>
      </c>
      <c r="I26" s="52">
        <f t="shared" si="11"/>
        <v>1649</v>
      </c>
      <c r="J26" s="51">
        <f t="shared" si="12"/>
        <v>7.6210235131396964E-2</v>
      </c>
      <c r="K26" s="29"/>
      <c r="L26" s="27">
        <v>152150</v>
      </c>
      <c r="M26" s="27">
        <v>173300</v>
      </c>
      <c r="N26" s="27">
        <v>153086</v>
      </c>
      <c r="O26" s="27">
        <v>163561</v>
      </c>
      <c r="P26" s="51">
        <f t="shared" si="18"/>
        <v>6.8425590844362061E-2</v>
      </c>
      <c r="Q26" s="51">
        <f t="shared" si="13"/>
        <v>-0.11664166185804958</v>
      </c>
      <c r="R26" s="52">
        <f>O26-N26</f>
        <v>10475</v>
      </c>
      <c r="S26" s="52">
        <f t="shared" si="14"/>
        <v>-20214</v>
      </c>
      <c r="T26" s="51">
        <f t="shared" si="15"/>
        <v>4.4980606425950205E-2</v>
      </c>
    </row>
    <row r="27" spans="1:20" x14ac:dyDescent="0.25">
      <c r="A27" s="50" t="s">
        <v>19</v>
      </c>
      <c r="B27" s="52">
        <f>B25-B26</f>
        <v>22196</v>
      </c>
      <c r="C27" s="52">
        <f>C25-C26</f>
        <v>18029</v>
      </c>
      <c r="D27" s="52">
        <f>D25-D26</f>
        <v>22067</v>
      </c>
      <c r="E27" s="52">
        <f>E25-E26</f>
        <v>20302</v>
      </c>
      <c r="F27" s="51">
        <f t="shared" si="16"/>
        <v>-7.9983686047038538E-2</v>
      </c>
      <c r="G27" s="51">
        <f t="shared" si="10"/>
        <v>0.22397248876809583</v>
      </c>
      <c r="H27" s="52">
        <f t="shared" si="17"/>
        <v>-1765</v>
      </c>
      <c r="I27" s="52">
        <f t="shared" si="11"/>
        <v>4038</v>
      </c>
      <c r="J27" s="51">
        <f t="shared" si="12"/>
        <v>4.1910778059907929E-2</v>
      </c>
      <c r="K27" s="29"/>
      <c r="L27" s="52">
        <f>L25-L26</f>
        <v>152206</v>
      </c>
      <c r="M27" s="52">
        <f>M25-M26</f>
        <v>129813</v>
      </c>
      <c r="N27" s="52">
        <f>N25-N26</f>
        <v>143641</v>
      </c>
      <c r="O27" s="52">
        <f>O25-O26</f>
        <v>124959</v>
      </c>
      <c r="P27" s="51">
        <f>O27/N27-1</f>
        <v>-0.13006035881120293</v>
      </c>
      <c r="Q27" s="51">
        <f t="shared" si="13"/>
        <v>0.10652245922981529</v>
      </c>
      <c r="R27" s="52">
        <f t="shared" si="19"/>
        <v>-18682</v>
      </c>
      <c r="S27" s="52">
        <f t="shared" si="14"/>
        <v>13828</v>
      </c>
      <c r="T27" s="51">
        <f t="shared" si="15"/>
        <v>3.4364742196369015E-2</v>
      </c>
    </row>
    <row r="28" spans="1:20" x14ac:dyDescent="0.25">
      <c r="A28" s="53" t="s">
        <v>20</v>
      </c>
      <c r="B28" s="34">
        <v>72104</v>
      </c>
      <c r="C28" s="34">
        <v>69764</v>
      </c>
      <c r="D28" s="34">
        <v>76957</v>
      </c>
      <c r="E28" s="34">
        <v>75951</v>
      </c>
      <c r="F28" s="35">
        <f t="shared" si="16"/>
        <v>-1.3072235144301336E-2</v>
      </c>
      <c r="G28" s="35">
        <f t="shared" si="10"/>
        <v>0.10310475316782286</v>
      </c>
      <c r="H28" s="34">
        <f t="shared" si="17"/>
        <v>-1006</v>
      </c>
      <c r="I28" s="34">
        <f t="shared" si="11"/>
        <v>7193</v>
      </c>
      <c r="J28" s="35">
        <f t="shared" si="12"/>
        <v>0.15679073512107511</v>
      </c>
      <c r="K28" s="29"/>
      <c r="L28" s="27">
        <v>401631</v>
      </c>
      <c r="M28" s="27">
        <v>425404</v>
      </c>
      <c r="N28" s="27">
        <v>436787</v>
      </c>
      <c r="O28" s="27">
        <v>452320</v>
      </c>
      <c r="P28" s="35">
        <f t="shared" si="18"/>
        <v>3.5561955827439817E-2</v>
      </c>
      <c r="Q28" s="35">
        <f t="shared" si="13"/>
        <v>2.6758093482901035E-2</v>
      </c>
      <c r="R28" s="34">
        <f t="shared" si="19"/>
        <v>15533</v>
      </c>
      <c r="S28" s="34">
        <f t="shared" si="14"/>
        <v>11383</v>
      </c>
      <c r="T28" s="35">
        <f t="shared" si="15"/>
        <v>0.12439168199378701</v>
      </c>
    </row>
    <row r="29" spans="1:20" x14ac:dyDescent="0.25">
      <c r="A29" s="22" t="s">
        <v>21</v>
      </c>
      <c r="B29" s="23">
        <v>318973</v>
      </c>
      <c r="C29" s="23">
        <v>329966</v>
      </c>
      <c r="D29" s="23">
        <v>363480</v>
      </c>
      <c r="E29" s="23">
        <v>351240</v>
      </c>
      <c r="F29" s="24">
        <f t="shared" si="16"/>
        <v>-3.367448002641138E-2</v>
      </c>
      <c r="G29" s="24">
        <f t="shared" si="10"/>
        <v>0.1015680403435506</v>
      </c>
      <c r="H29" s="23">
        <f t="shared" si="17"/>
        <v>-12240</v>
      </c>
      <c r="I29" s="23">
        <f t="shared" si="11"/>
        <v>33514</v>
      </c>
      <c r="J29" s="24">
        <f t="shared" si="12"/>
        <v>0.72508825168762003</v>
      </c>
      <c r="K29" s="48"/>
      <c r="L29" s="23">
        <v>2395130</v>
      </c>
      <c r="M29" s="23">
        <v>2696618</v>
      </c>
      <c r="N29" s="23">
        <v>2927150</v>
      </c>
      <c r="O29" s="23">
        <v>2895416</v>
      </c>
      <c r="P29" s="24">
        <f t="shared" si="18"/>
        <v>-1.0841261978374872E-2</v>
      </c>
      <c r="Q29" s="24">
        <f t="shared" si="13"/>
        <v>8.5489305493028578E-2</v>
      </c>
      <c r="R29" s="23">
        <f t="shared" si="19"/>
        <v>-31734</v>
      </c>
      <c r="S29" s="23">
        <f t="shared" si="14"/>
        <v>230532</v>
      </c>
      <c r="T29" s="24">
        <f t="shared" si="15"/>
        <v>0.79626296938389374</v>
      </c>
    </row>
    <row r="30" spans="1:20" x14ac:dyDescent="0.25">
      <c r="A30" s="49" t="s">
        <v>22</v>
      </c>
      <c r="B30" s="27">
        <v>27366</v>
      </c>
      <c r="C30" s="27">
        <v>28752</v>
      </c>
      <c r="D30" s="27">
        <v>29044</v>
      </c>
      <c r="E30" s="27">
        <v>29409</v>
      </c>
      <c r="F30" s="28">
        <f t="shared" si="16"/>
        <v>1.2567139512463799E-2</v>
      </c>
      <c r="G30" s="28">
        <f t="shared" si="10"/>
        <v>1.015581524763487E-2</v>
      </c>
      <c r="H30" s="27">
        <f t="shared" si="17"/>
        <v>365</v>
      </c>
      <c r="I30" s="27">
        <f t="shared" si="11"/>
        <v>292</v>
      </c>
      <c r="J30" s="28">
        <f t="shared" si="12"/>
        <v>6.0710967981668425E-2</v>
      </c>
      <c r="K30" s="29"/>
      <c r="L30" s="27">
        <v>238248</v>
      </c>
      <c r="M30" s="27">
        <v>272331</v>
      </c>
      <c r="N30" s="27">
        <v>285987</v>
      </c>
      <c r="O30" s="27">
        <v>280286</v>
      </c>
      <c r="P30" s="28">
        <f t="shared" si="18"/>
        <v>-1.9934472545954929E-2</v>
      </c>
      <c r="Q30" s="28">
        <f t="shared" si="13"/>
        <v>5.0144860482280729E-2</v>
      </c>
      <c r="R30" s="27">
        <f t="shared" si="19"/>
        <v>-5701</v>
      </c>
      <c r="S30" s="27">
        <f t="shared" si="14"/>
        <v>13656</v>
      </c>
      <c r="T30" s="28">
        <f t="shared" si="15"/>
        <v>7.7080931595575233E-2</v>
      </c>
    </row>
    <row r="31" spans="1:20" x14ac:dyDescent="0.25">
      <c r="A31" s="54" t="s">
        <v>23</v>
      </c>
      <c r="B31" s="31">
        <v>1975</v>
      </c>
      <c r="C31" s="31">
        <v>2266</v>
      </c>
      <c r="D31" s="31">
        <v>2675</v>
      </c>
      <c r="E31" s="31">
        <v>2314</v>
      </c>
      <c r="F31" s="32">
        <f t="shared" si="16"/>
        <v>-0.13495327102803734</v>
      </c>
      <c r="G31" s="32">
        <f t="shared" si="10"/>
        <v>0.18049426301853488</v>
      </c>
      <c r="H31" s="31">
        <f t="shared" si="17"/>
        <v>-361</v>
      </c>
      <c r="I31" s="31">
        <f t="shared" si="11"/>
        <v>409</v>
      </c>
      <c r="J31" s="32">
        <f t="shared" si="12"/>
        <v>4.7769451497698227E-3</v>
      </c>
      <c r="K31" s="29"/>
      <c r="L31" s="31">
        <v>16533</v>
      </c>
      <c r="M31" s="31">
        <v>18652</v>
      </c>
      <c r="N31" s="31">
        <v>20834</v>
      </c>
      <c r="O31" s="31">
        <v>20248</v>
      </c>
      <c r="P31" s="32">
        <f t="shared" si="18"/>
        <v>-2.8127099932802158E-2</v>
      </c>
      <c r="Q31" s="32">
        <f t="shared" si="13"/>
        <v>0.11698477375080429</v>
      </c>
      <c r="R31" s="31">
        <f t="shared" si="19"/>
        <v>-586</v>
      </c>
      <c r="S31" s="31">
        <f t="shared" si="14"/>
        <v>2182</v>
      </c>
      <c r="T31" s="32">
        <f t="shared" si="15"/>
        <v>5.5683648235987787E-3</v>
      </c>
    </row>
    <row r="32" spans="1:20" x14ac:dyDescent="0.25">
      <c r="A32" s="54" t="s">
        <v>24</v>
      </c>
      <c r="B32" s="31">
        <v>229</v>
      </c>
      <c r="C32" s="31">
        <v>279</v>
      </c>
      <c r="D32" s="31">
        <v>313</v>
      </c>
      <c r="E32" s="31">
        <v>241</v>
      </c>
      <c r="F32" s="32">
        <f t="shared" si="16"/>
        <v>-0.23003194888178913</v>
      </c>
      <c r="G32" s="32">
        <f t="shared" si="10"/>
        <v>0.12186379928315416</v>
      </c>
      <c r="H32" s="31">
        <f t="shared" si="17"/>
        <v>-72</v>
      </c>
      <c r="I32" s="31">
        <f t="shared" si="11"/>
        <v>34</v>
      </c>
      <c r="J32" s="32">
        <f t="shared" si="12"/>
        <v>4.9751243781094524E-4</v>
      </c>
      <c r="K32" s="29"/>
      <c r="L32" s="31">
        <v>2461</v>
      </c>
      <c r="M32" s="31">
        <v>3614</v>
      </c>
      <c r="N32" s="31">
        <v>3811</v>
      </c>
      <c r="O32" s="31">
        <v>4505</v>
      </c>
      <c r="P32" s="32">
        <f t="shared" si="18"/>
        <v>0.18210443453161895</v>
      </c>
      <c r="Q32" s="32">
        <f t="shared" si="13"/>
        <v>5.4510237963475427E-2</v>
      </c>
      <c r="R32" s="31">
        <f t="shared" si="19"/>
        <v>694</v>
      </c>
      <c r="S32" s="31">
        <f t="shared" si="14"/>
        <v>197</v>
      </c>
      <c r="T32" s="32">
        <f t="shared" si="15"/>
        <v>1.2389116717854848E-3</v>
      </c>
    </row>
    <row r="33" spans="1:20" x14ac:dyDescent="0.25">
      <c r="A33" s="54" t="s">
        <v>25</v>
      </c>
      <c r="B33" s="31">
        <v>1573</v>
      </c>
      <c r="C33" s="31">
        <v>1274</v>
      </c>
      <c r="D33" s="31">
        <v>1136</v>
      </c>
      <c r="E33" s="31">
        <v>1069</v>
      </c>
      <c r="F33" s="32">
        <f t="shared" si="16"/>
        <v>-5.8978873239436624E-2</v>
      </c>
      <c r="G33" s="32">
        <f t="shared" si="10"/>
        <v>-0.10832025117739408</v>
      </c>
      <c r="H33" s="31">
        <f t="shared" si="17"/>
        <v>-67</v>
      </c>
      <c r="I33" s="31">
        <f t="shared" si="11"/>
        <v>-138</v>
      </c>
      <c r="J33" s="32">
        <f t="shared" si="12"/>
        <v>2.2068082822402509E-3</v>
      </c>
      <c r="K33" s="29"/>
      <c r="L33" s="31">
        <v>36629</v>
      </c>
      <c r="M33" s="31">
        <v>45110</v>
      </c>
      <c r="N33" s="31">
        <v>40753</v>
      </c>
      <c r="O33" s="31">
        <v>39737</v>
      </c>
      <c r="P33" s="32">
        <f t="shared" si="18"/>
        <v>-2.4930679949942358E-2</v>
      </c>
      <c r="Q33" s="32">
        <f t="shared" si="13"/>
        <v>-9.6586122810906727E-2</v>
      </c>
      <c r="R33" s="31">
        <f t="shared" si="19"/>
        <v>-1016</v>
      </c>
      <c r="S33" s="31">
        <f t="shared" si="14"/>
        <v>-4357</v>
      </c>
      <c r="T33" s="32">
        <f t="shared" si="15"/>
        <v>1.0927998468754675E-2</v>
      </c>
    </row>
    <row r="34" spans="1:20" x14ac:dyDescent="0.25">
      <c r="A34" s="54" t="s">
        <v>26</v>
      </c>
      <c r="B34" s="31">
        <v>1900</v>
      </c>
      <c r="C34" s="31">
        <v>3632</v>
      </c>
      <c r="D34" s="31">
        <v>2105</v>
      </c>
      <c r="E34" s="31">
        <v>2207</v>
      </c>
      <c r="F34" s="32">
        <f t="shared" si="16"/>
        <v>4.8456057007125963E-2</v>
      </c>
      <c r="G34" s="32">
        <f t="shared" si="10"/>
        <v>-0.42042951541850215</v>
      </c>
      <c r="H34" s="31">
        <f t="shared" si="17"/>
        <v>102</v>
      </c>
      <c r="I34" s="31">
        <f t="shared" si="11"/>
        <v>-1527</v>
      </c>
      <c r="J34" s="32">
        <f t="shared" si="12"/>
        <v>4.5560578848496108E-3</v>
      </c>
      <c r="K34" s="29"/>
      <c r="L34" s="31">
        <v>17117</v>
      </c>
      <c r="M34" s="31">
        <v>23701</v>
      </c>
      <c r="N34" s="31">
        <v>24331</v>
      </c>
      <c r="O34" s="31">
        <v>25131</v>
      </c>
      <c r="P34" s="32">
        <f t="shared" si="18"/>
        <v>3.2879865192552815E-2</v>
      </c>
      <c r="Q34" s="32">
        <f t="shared" si="13"/>
        <v>2.6581156913210391E-2</v>
      </c>
      <c r="R34" s="31">
        <f t="shared" si="19"/>
        <v>800</v>
      </c>
      <c r="S34" s="31">
        <f t="shared" si="14"/>
        <v>630</v>
      </c>
      <c r="T34" s="32">
        <f t="shared" si="15"/>
        <v>6.9112295723953426E-3</v>
      </c>
    </row>
    <row r="35" spans="1:20" x14ac:dyDescent="0.25">
      <c r="A35" s="54" t="s">
        <v>27</v>
      </c>
      <c r="B35" s="31">
        <v>157</v>
      </c>
      <c r="C35" s="31">
        <v>72</v>
      </c>
      <c r="D35" s="31">
        <v>80</v>
      </c>
      <c r="E35" s="31">
        <v>55</v>
      </c>
      <c r="F35" s="32">
        <f t="shared" si="16"/>
        <v>-0.3125</v>
      </c>
      <c r="G35" s="32">
        <f t="shared" si="10"/>
        <v>0.11111111111111116</v>
      </c>
      <c r="H35" s="31">
        <f t="shared" si="17"/>
        <v>-25</v>
      </c>
      <c r="I35" s="31">
        <f t="shared" si="11"/>
        <v>8</v>
      </c>
      <c r="J35" s="32">
        <f t="shared" si="12"/>
        <v>1.1354018290291283E-4</v>
      </c>
      <c r="K35" s="29"/>
      <c r="L35" s="31">
        <v>27160</v>
      </c>
      <c r="M35" s="31">
        <v>35943</v>
      </c>
      <c r="N35" s="31">
        <v>35893</v>
      </c>
      <c r="O35" s="31">
        <v>29801</v>
      </c>
      <c r="P35" s="32">
        <f t="shared" si="18"/>
        <v>-0.16972668765497456</v>
      </c>
      <c r="Q35" s="32">
        <f t="shared" si="13"/>
        <v>-1.3910914503519889E-3</v>
      </c>
      <c r="R35" s="31">
        <f t="shared" si="19"/>
        <v>-6092</v>
      </c>
      <c r="S35" s="31">
        <f t="shared" si="14"/>
        <v>-50</v>
      </c>
      <c r="T35" s="32">
        <f t="shared" si="15"/>
        <v>8.1955175873205839E-3</v>
      </c>
    </row>
    <row r="36" spans="1:20" x14ac:dyDescent="0.25">
      <c r="A36" s="54" t="s">
        <v>28</v>
      </c>
      <c r="B36" s="31">
        <v>428</v>
      </c>
      <c r="C36" s="31">
        <v>400</v>
      </c>
      <c r="D36" s="31">
        <v>528</v>
      </c>
      <c r="E36" s="31">
        <v>525</v>
      </c>
      <c r="F36" s="32">
        <f t="shared" si="16"/>
        <v>-5.6818181818182323E-3</v>
      </c>
      <c r="G36" s="32">
        <f t="shared" si="10"/>
        <v>0.32000000000000006</v>
      </c>
      <c r="H36" s="31">
        <f t="shared" si="17"/>
        <v>-3</v>
      </c>
      <c r="I36" s="31">
        <f t="shared" si="11"/>
        <v>128</v>
      </c>
      <c r="J36" s="32">
        <f t="shared" si="12"/>
        <v>1.0837926549823497E-3</v>
      </c>
      <c r="K36" s="29"/>
      <c r="L36" s="31">
        <v>3258</v>
      </c>
      <c r="M36" s="31">
        <v>3171</v>
      </c>
      <c r="N36" s="31">
        <v>4016</v>
      </c>
      <c r="O36" s="31">
        <v>3704</v>
      </c>
      <c r="P36" s="32">
        <f t="shared" si="18"/>
        <v>-7.7689243027888488E-2</v>
      </c>
      <c r="Q36" s="32">
        <f t="shared" si="13"/>
        <v>0.26647745190791539</v>
      </c>
      <c r="R36" s="31">
        <f t="shared" si="19"/>
        <v>-312</v>
      </c>
      <c r="S36" s="31">
        <f t="shared" si="14"/>
        <v>845</v>
      </c>
      <c r="T36" s="32">
        <f t="shared" si="15"/>
        <v>1.0186301514524829E-3</v>
      </c>
    </row>
    <row r="37" spans="1:20" x14ac:dyDescent="0.25">
      <c r="A37" s="54" t="s">
        <v>29</v>
      </c>
      <c r="B37" s="31">
        <v>165250</v>
      </c>
      <c r="C37" s="31">
        <v>169634</v>
      </c>
      <c r="D37" s="31">
        <v>187228</v>
      </c>
      <c r="E37" s="31">
        <v>183246</v>
      </c>
      <c r="F37" s="32">
        <f t="shared" si="16"/>
        <v>-2.1268186382378707E-2</v>
      </c>
      <c r="G37" s="32">
        <f t="shared" si="10"/>
        <v>0.10371741514083266</v>
      </c>
      <c r="H37" s="31">
        <f t="shared" si="17"/>
        <v>-3982</v>
      </c>
      <c r="I37" s="31">
        <f t="shared" si="11"/>
        <v>17594</v>
      </c>
      <c r="J37" s="32">
        <f t="shared" si="12"/>
        <v>0.37828698829503932</v>
      </c>
      <c r="K37" s="29"/>
      <c r="L37" s="31">
        <v>1108237</v>
      </c>
      <c r="M37" s="31">
        <v>1263474</v>
      </c>
      <c r="N37" s="31">
        <v>1384240</v>
      </c>
      <c r="O37" s="31">
        <v>1379554</v>
      </c>
      <c r="P37" s="32">
        <f t="shared" si="18"/>
        <v>-3.3852511125238571E-3</v>
      </c>
      <c r="Q37" s="32">
        <f t="shared" si="13"/>
        <v>9.5582497146755596E-2</v>
      </c>
      <c r="R37" s="31">
        <f t="shared" si="19"/>
        <v>-4686</v>
      </c>
      <c r="S37" s="31">
        <f t="shared" si="14"/>
        <v>120766</v>
      </c>
      <c r="T37" s="32">
        <f t="shared" si="15"/>
        <v>0.37938857990196512</v>
      </c>
    </row>
    <row r="38" spans="1:20" x14ac:dyDescent="0.25">
      <c r="A38" s="54" t="s">
        <v>30</v>
      </c>
      <c r="B38" s="31">
        <v>18573</v>
      </c>
      <c r="C38" s="31">
        <v>19267</v>
      </c>
      <c r="D38" s="31">
        <v>23094</v>
      </c>
      <c r="E38" s="31">
        <v>22684</v>
      </c>
      <c r="F38" s="32">
        <f t="shared" si="16"/>
        <v>-1.7753529055165806E-2</v>
      </c>
      <c r="G38" s="32">
        <f t="shared" si="10"/>
        <v>0.19862978149166977</v>
      </c>
      <c r="H38" s="31">
        <f t="shared" si="17"/>
        <v>-410</v>
      </c>
      <c r="I38" s="31">
        <f t="shared" si="11"/>
        <v>3827</v>
      </c>
      <c r="J38" s="32">
        <f t="shared" si="12"/>
        <v>4.6828100163084987E-2</v>
      </c>
      <c r="K38" s="29"/>
      <c r="L38" s="31">
        <v>129000</v>
      </c>
      <c r="M38" s="31">
        <v>145584</v>
      </c>
      <c r="N38" s="31">
        <v>158873</v>
      </c>
      <c r="O38" s="31">
        <v>152886</v>
      </c>
      <c r="P38" s="32">
        <f t="shared" si="18"/>
        <v>-3.7684187999219465E-2</v>
      </c>
      <c r="Q38" s="32">
        <f t="shared" si="13"/>
        <v>9.1280635234641139E-2</v>
      </c>
      <c r="R38" s="31">
        <f t="shared" si="19"/>
        <v>-5987</v>
      </c>
      <c r="S38" s="31">
        <f t="shared" si="14"/>
        <v>13289</v>
      </c>
      <c r="T38" s="32">
        <f t="shared" si="15"/>
        <v>4.2044894528878052E-2</v>
      </c>
    </row>
    <row r="39" spans="1:20" x14ac:dyDescent="0.25">
      <c r="A39" s="54" t="s">
        <v>31</v>
      </c>
      <c r="B39" s="31">
        <v>16648</v>
      </c>
      <c r="C39" s="31">
        <v>17740</v>
      </c>
      <c r="D39" s="31">
        <v>16204</v>
      </c>
      <c r="E39" s="31">
        <v>15372</v>
      </c>
      <c r="F39" s="32">
        <f t="shared" si="16"/>
        <v>-5.1345346827943672E-2</v>
      </c>
      <c r="G39" s="32">
        <f t="shared" si="10"/>
        <v>-8.6583990980834247E-2</v>
      </c>
      <c r="H39" s="31">
        <f t="shared" si="17"/>
        <v>-832</v>
      </c>
      <c r="I39" s="31">
        <f t="shared" si="11"/>
        <v>-1536</v>
      </c>
      <c r="J39" s="32">
        <f t="shared" si="12"/>
        <v>3.1733448937883199E-2</v>
      </c>
      <c r="K39" s="29"/>
      <c r="L39" s="31">
        <v>119177</v>
      </c>
      <c r="M39" s="31">
        <v>108600</v>
      </c>
      <c r="N39" s="31">
        <v>116652</v>
      </c>
      <c r="O39" s="31">
        <v>107800</v>
      </c>
      <c r="P39" s="32">
        <f t="shared" si="18"/>
        <v>-7.5883825395192561E-2</v>
      </c>
      <c r="Q39" s="32">
        <f t="shared" si="13"/>
        <v>7.4143646408839858E-2</v>
      </c>
      <c r="R39" s="31">
        <f t="shared" si="19"/>
        <v>-8852</v>
      </c>
      <c r="S39" s="31">
        <f t="shared" si="14"/>
        <v>8052</v>
      </c>
      <c r="T39" s="32">
        <f t="shared" si="15"/>
        <v>2.9645877517974532E-2</v>
      </c>
    </row>
    <row r="40" spans="1:20" x14ac:dyDescent="0.25">
      <c r="A40" s="54" t="s">
        <v>32</v>
      </c>
      <c r="B40" s="31">
        <v>10204</v>
      </c>
      <c r="C40" s="31">
        <v>11972</v>
      </c>
      <c r="D40" s="31">
        <v>12426</v>
      </c>
      <c r="E40" s="31">
        <v>11204</v>
      </c>
      <c r="F40" s="32">
        <f t="shared" si="16"/>
        <v>-9.8342185739578314E-2</v>
      </c>
      <c r="G40" s="32">
        <f t="shared" si="10"/>
        <v>3.79218175743401E-2</v>
      </c>
      <c r="H40" s="31">
        <f t="shared" si="17"/>
        <v>-1222</v>
      </c>
      <c r="I40" s="31">
        <f t="shared" si="11"/>
        <v>454</v>
      </c>
      <c r="J40" s="32">
        <f t="shared" si="12"/>
        <v>2.3129167440804278E-2</v>
      </c>
      <c r="K40" s="29"/>
      <c r="L40" s="31">
        <v>95518</v>
      </c>
      <c r="M40" s="31">
        <v>97831</v>
      </c>
      <c r="N40" s="31">
        <v>103939</v>
      </c>
      <c r="O40" s="31">
        <v>93713</v>
      </c>
      <c r="P40" s="32">
        <f t="shared" si="18"/>
        <v>-9.8384629446117478E-2</v>
      </c>
      <c r="Q40" s="32">
        <f t="shared" si="13"/>
        <v>6.2434197749179798E-2</v>
      </c>
      <c r="R40" s="31">
        <f t="shared" si="19"/>
        <v>-10226</v>
      </c>
      <c r="S40" s="31">
        <f t="shared" si="14"/>
        <v>6108</v>
      </c>
      <c r="T40" s="32">
        <f t="shared" si="15"/>
        <v>2.5771837846400254E-2</v>
      </c>
    </row>
    <row r="41" spans="1:20" x14ac:dyDescent="0.25">
      <c r="A41" s="54" t="s">
        <v>33</v>
      </c>
      <c r="B41" s="31">
        <v>11359</v>
      </c>
      <c r="C41" s="31">
        <v>12434</v>
      </c>
      <c r="D41" s="31">
        <v>17539</v>
      </c>
      <c r="E41" s="31">
        <v>18700</v>
      </c>
      <c r="F41" s="32">
        <f t="shared" si="16"/>
        <v>6.6195336108102021E-2</v>
      </c>
      <c r="G41" s="32">
        <f t="shared" si="10"/>
        <v>0.41056779797329912</v>
      </c>
      <c r="H41" s="31">
        <f t="shared" si="17"/>
        <v>1161</v>
      </c>
      <c r="I41" s="31">
        <f t="shared" si="11"/>
        <v>5105</v>
      </c>
      <c r="J41" s="32">
        <f t="shared" si="12"/>
        <v>3.8603662186990358E-2</v>
      </c>
      <c r="K41" s="29"/>
      <c r="L41" s="31">
        <v>92030</v>
      </c>
      <c r="M41" s="31">
        <v>100356</v>
      </c>
      <c r="N41" s="31">
        <v>132335</v>
      </c>
      <c r="O41" s="31">
        <v>149606</v>
      </c>
      <c r="P41" s="32">
        <f t="shared" si="18"/>
        <v>0.13050969131371137</v>
      </c>
      <c r="Q41" s="32">
        <f t="shared" si="13"/>
        <v>0.31865558611343614</v>
      </c>
      <c r="R41" s="31">
        <f t="shared" si="19"/>
        <v>17271</v>
      </c>
      <c r="S41" s="31">
        <f t="shared" si="14"/>
        <v>31979</v>
      </c>
      <c r="T41" s="32">
        <f t="shared" si="15"/>
        <v>4.1142867828887736E-2</v>
      </c>
    </row>
    <row r="42" spans="1:20" x14ac:dyDescent="0.25">
      <c r="A42" s="54" t="s">
        <v>34</v>
      </c>
      <c r="B42" s="31">
        <v>2991</v>
      </c>
      <c r="C42" s="31">
        <v>2398</v>
      </c>
      <c r="D42" s="31">
        <v>2342</v>
      </c>
      <c r="E42" s="31">
        <v>2049</v>
      </c>
      <c r="F42" s="32">
        <f t="shared" si="16"/>
        <v>-0.12510674637062336</v>
      </c>
      <c r="G42" s="32">
        <f t="shared" si="10"/>
        <v>-2.3352793994995791E-2</v>
      </c>
      <c r="H42" s="31">
        <f t="shared" si="17"/>
        <v>-293</v>
      </c>
      <c r="I42" s="31">
        <f t="shared" si="11"/>
        <v>-56</v>
      </c>
      <c r="J42" s="32">
        <f t="shared" si="12"/>
        <v>4.2298879048739708E-3</v>
      </c>
      <c r="K42" s="29"/>
      <c r="L42" s="31">
        <v>34237</v>
      </c>
      <c r="M42" s="31">
        <v>36113</v>
      </c>
      <c r="N42" s="31">
        <v>32933</v>
      </c>
      <c r="O42" s="31">
        <v>32670</v>
      </c>
      <c r="P42" s="32">
        <f t="shared" si="18"/>
        <v>-7.9859107885706937E-3</v>
      </c>
      <c r="Q42" s="32">
        <f t="shared" si="13"/>
        <v>-8.8056932406612609E-2</v>
      </c>
      <c r="R42" s="31">
        <f t="shared" si="19"/>
        <v>-263</v>
      </c>
      <c r="S42" s="31">
        <f t="shared" si="14"/>
        <v>-3180</v>
      </c>
      <c r="T42" s="32">
        <f t="shared" si="15"/>
        <v>8.9845159416718726E-3</v>
      </c>
    </row>
    <row r="43" spans="1:20" x14ac:dyDescent="0.25">
      <c r="A43" s="54" t="s">
        <v>35</v>
      </c>
      <c r="B43" s="31">
        <v>16104</v>
      </c>
      <c r="C43" s="31">
        <v>14421</v>
      </c>
      <c r="D43" s="31">
        <v>16993</v>
      </c>
      <c r="E43" s="31">
        <v>16982</v>
      </c>
      <c r="F43" s="32">
        <f t="shared" si="16"/>
        <v>-6.473253692697023E-4</v>
      </c>
      <c r="G43" s="32">
        <f t="shared" si="10"/>
        <v>0.17835101587961999</v>
      </c>
      <c r="H43" s="31">
        <f t="shared" si="17"/>
        <v>-11</v>
      </c>
      <c r="I43" s="31">
        <f t="shared" si="11"/>
        <v>2572</v>
      </c>
      <c r="J43" s="32">
        <f t="shared" si="12"/>
        <v>3.5057079746495738E-2</v>
      </c>
      <c r="K43" s="29"/>
      <c r="L43" s="31">
        <v>97303</v>
      </c>
      <c r="M43" s="31">
        <v>102306</v>
      </c>
      <c r="N43" s="31">
        <v>121346</v>
      </c>
      <c r="O43" s="31">
        <v>120672</v>
      </c>
      <c r="P43" s="32">
        <f t="shared" si="18"/>
        <v>-5.5543652036326163E-3</v>
      </c>
      <c r="Q43" s="32">
        <f t="shared" si="13"/>
        <v>0.1861083416417415</v>
      </c>
      <c r="R43" s="31">
        <f t="shared" si="19"/>
        <v>-674</v>
      </c>
      <c r="S43" s="31">
        <f t="shared" si="14"/>
        <v>19040</v>
      </c>
      <c r="T43" s="32">
        <f t="shared" si="15"/>
        <v>3.3185782299156058E-2</v>
      </c>
    </row>
    <row r="44" spans="1:20" x14ac:dyDescent="0.25">
      <c r="A44" s="54" t="s">
        <v>36</v>
      </c>
      <c r="B44" s="31">
        <v>359</v>
      </c>
      <c r="C44" s="31">
        <v>602</v>
      </c>
      <c r="D44" s="31">
        <v>444</v>
      </c>
      <c r="E44" s="31">
        <v>495</v>
      </c>
      <c r="F44" s="32">
        <f t="shared" si="16"/>
        <v>0.11486486486486491</v>
      </c>
      <c r="G44" s="32">
        <f t="shared" si="10"/>
        <v>-0.2624584717607974</v>
      </c>
      <c r="H44" s="31">
        <f t="shared" si="17"/>
        <v>51</v>
      </c>
      <c r="I44" s="31">
        <f t="shared" si="11"/>
        <v>-158</v>
      </c>
      <c r="J44" s="32">
        <f t="shared" si="12"/>
        <v>1.0218616461262155E-3</v>
      </c>
      <c r="K44" s="29"/>
      <c r="L44" s="31">
        <v>17163</v>
      </c>
      <c r="M44" s="31">
        <v>28451</v>
      </c>
      <c r="N44" s="31">
        <v>31441</v>
      </c>
      <c r="O44" s="31">
        <v>32010</v>
      </c>
      <c r="P44" s="32">
        <f t="shared" si="18"/>
        <v>1.8097388759899413E-2</v>
      </c>
      <c r="Q44" s="32">
        <f t="shared" si="13"/>
        <v>0.10509296685529512</v>
      </c>
      <c r="R44" s="31">
        <f t="shared" si="19"/>
        <v>569</v>
      </c>
      <c r="S44" s="31">
        <f t="shared" si="14"/>
        <v>2990</v>
      </c>
      <c r="T44" s="32">
        <f t="shared" si="15"/>
        <v>8.8030105691128454E-3</v>
      </c>
    </row>
    <row r="45" spans="1:20" x14ac:dyDescent="0.25">
      <c r="A45" s="54" t="s">
        <v>37</v>
      </c>
      <c r="B45" s="31">
        <v>649</v>
      </c>
      <c r="C45" s="31">
        <v>896</v>
      </c>
      <c r="D45" s="31">
        <v>384</v>
      </c>
      <c r="E45" s="31">
        <v>367</v>
      </c>
      <c r="F45" s="32">
        <f t="shared" si="16"/>
        <v>-4.427083333333337E-2</v>
      </c>
      <c r="G45" s="32">
        <f t="shared" si="10"/>
        <v>-0.5714285714285714</v>
      </c>
      <c r="H45" s="31">
        <f t="shared" si="17"/>
        <v>-17</v>
      </c>
      <c r="I45" s="31">
        <f t="shared" si="11"/>
        <v>-512</v>
      </c>
      <c r="J45" s="32">
        <f t="shared" si="12"/>
        <v>7.5762267500670917E-4</v>
      </c>
      <c r="K45" s="29"/>
      <c r="L45" s="31">
        <v>27370</v>
      </c>
      <c r="M45" s="31">
        <v>40524</v>
      </c>
      <c r="N45" s="31">
        <v>41335</v>
      </c>
      <c r="O45" s="31">
        <v>33145</v>
      </c>
      <c r="P45" s="32">
        <f t="shared" si="18"/>
        <v>-0.19813717188823032</v>
      </c>
      <c r="Q45" s="32">
        <f t="shared" si="13"/>
        <v>2.0012831902082695E-2</v>
      </c>
      <c r="R45" s="31">
        <f t="shared" si="19"/>
        <v>-8190</v>
      </c>
      <c r="S45" s="31">
        <f t="shared" si="14"/>
        <v>811</v>
      </c>
      <c r="T45" s="32">
        <f t="shared" si="15"/>
        <v>9.1151448082863254E-3</v>
      </c>
    </row>
    <row r="46" spans="1:20" x14ac:dyDescent="0.25">
      <c r="A46" s="54" t="s">
        <v>38</v>
      </c>
      <c r="B46" s="31">
        <v>2451</v>
      </c>
      <c r="C46" s="31">
        <v>2369</v>
      </c>
      <c r="D46" s="31">
        <v>3059</v>
      </c>
      <c r="E46" s="31">
        <v>1597</v>
      </c>
      <c r="F46" s="32">
        <f t="shared" si="16"/>
        <v>-0.47793396534815302</v>
      </c>
      <c r="G46" s="32">
        <f t="shared" si="10"/>
        <v>0.29126213592233019</v>
      </c>
      <c r="H46" s="31">
        <f t="shared" si="17"/>
        <v>-1462</v>
      </c>
      <c r="I46" s="31">
        <f t="shared" si="11"/>
        <v>690</v>
      </c>
      <c r="J46" s="32">
        <f t="shared" si="12"/>
        <v>3.2967940381082141E-3</v>
      </c>
      <c r="K46" s="29"/>
      <c r="L46" s="31">
        <v>18269</v>
      </c>
      <c r="M46" s="31">
        <v>19486</v>
      </c>
      <c r="N46" s="31">
        <v>22474</v>
      </c>
      <c r="O46" s="31">
        <v>16429</v>
      </c>
      <c r="P46" s="32">
        <f t="shared" si="18"/>
        <v>-0.2689774850938863</v>
      </c>
      <c r="Q46" s="32">
        <f t="shared" si="13"/>
        <v>0.15334086010469061</v>
      </c>
      <c r="R46" s="31">
        <f t="shared" si="19"/>
        <v>-6045</v>
      </c>
      <c r="S46" s="31">
        <f t="shared" si="14"/>
        <v>2988</v>
      </c>
      <c r="T46" s="32">
        <f t="shared" si="15"/>
        <v>4.5181087360185862E-3</v>
      </c>
    </row>
    <row r="47" spans="1:20" x14ac:dyDescent="0.25">
      <c r="A47" s="54" t="s">
        <v>39</v>
      </c>
      <c r="B47" s="31">
        <v>1294</v>
      </c>
      <c r="C47" s="31">
        <v>1406</v>
      </c>
      <c r="D47" s="31">
        <v>2074</v>
      </c>
      <c r="E47" s="31">
        <v>1733</v>
      </c>
      <c r="F47" s="32">
        <f t="shared" si="16"/>
        <v>-0.16441658630665379</v>
      </c>
      <c r="G47" s="32">
        <f t="shared" si="10"/>
        <v>0.47510668563300151</v>
      </c>
      <c r="H47" s="31">
        <f t="shared" si="17"/>
        <v>-341</v>
      </c>
      <c r="I47" s="31">
        <f t="shared" si="11"/>
        <v>668</v>
      </c>
      <c r="J47" s="32">
        <f t="shared" si="12"/>
        <v>3.5775479449226895E-3</v>
      </c>
      <c r="K47" s="29"/>
      <c r="L47" s="31">
        <v>10026</v>
      </c>
      <c r="M47" s="31">
        <v>12778</v>
      </c>
      <c r="N47" s="31">
        <v>17202</v>
      </c>
      <c r="O47" s="31">
        <v>15731</v>
      </c>
      <c r="P47" s="32">
        <f t="shared" si="18"/>
        <v>-8.5513312405534281E-2</v>
      </c>
      <c r="Q47" s="32">
        <f t="shared" si="13"/>
        <v>0.34622006573798725</v>
      </c>
      <c r="R47" s="31">
        <f t="shared" si="19"/>
        <v>-1471</v>
      </c>
      <c r="S47" s="31">
        <f t="shared" si="14"/>
        <v>4424</v>
      </c>
      <c r="T47" s="32">
        <f t="shared" si="15"/>
        <v>4.3261530541304025E-3</v>
      </c>
    </row>
    <row r="48" spans="1:20" x14ac:dyDescent="0.25">
      <c r="A48" s="54" t="s">
        <v>40</v>
      </c>
      <c r="B48" s="31">
        <v>3666</v>
      </c>
      <c r="C48" s="31">
        <v>4319</v>
      </c>
      <c r="D48" s="31">
        <v>3856</v>
      </c>
      <c r="E48" s="31">
        <v>3938</v>
      </c>
      <c r="F48" s="32">
        <f t="shared" si="16"/>
        <v>2.1265560165975028E-2</v>
      </c>
      <c r="G48" s="32">
        <f t="shared" si="10"/>
        <v>-0.10720074091224818</v>
      </c>
      <c r="H48" s="31">
        <f t="shared" si="17"/>
        <v>82</v>
      </c>
      <c r="I48" s="31">
        <f t="shared" si="11"/>
        <v>-463</v>
      </c>
      <c r="J48" s="32">
        <f t="shared" si="12"/>
        <v>8.1294770958485578E-3</v>
      </c>
      <c r="K48" s="29"/>
      <c r="L48" s="31">
        <v>13797</v>
      </c>
      <c r="M48" s="31">
        <v>17783</v>
      </c>
      <c r="N48" s="31">
        <v>15687</v>
      </c>
      <c r="O48" s="31">
        <v>16614</v>
      </c>
      <c r="P48" s="32">
        <f t="shared" si="18"/>
        <v>5.9093516924842326E-2</v>
      </c>
      <c r="Q48" s="32">
        <f t="shared" si="13"/>
        <v>-0.11786537704549294</v>
      </c>
      <c r="R48" s="31">
        <f t="shared" si="19"/>
        <v>927</v>
      </c>
      <c r="S48" s="31">
        <f t="shared" si="14"/>
        <v>-2096</v>
      </c>
      <c r="T48" s="32">
        <f t="shared" si="15"/>
        <v>4.5689852419631624E-3</v>
      </c>
    </row>
    <row r="49" spans="1:20" x14ac:dyDescent="0.25">
      <c r="A49" s="54" t="s">
        <v>41</v>
      </c>
      <c r="B49" s="31">
        <v>494</v>
      </c>
      <c r="C49" s="31">
        <v>472</v>
      </c>
      <c r="D49" s="31">
        <v>545</v>
      </c>
      <c r="E49" s="31">
        <v>402</v>
      </c>
      <c r="F49" s="32">
        <f t="shared" si="16"/>
        <v>-0.26238532110091739</v>
      </c>
      <c r="G49" s="32">
        <f t="shared" si="10"/>
        <v>0.15466101694915246</v>
      </c>
      <c r="H49" s="31">
        <f t="shared" si="17"/>
        <v>-143</v>
      </c>
      <c r="I49" s="31">
        <f t="shared" si="11"/>
        <v>73</v>
      </c>
      <c r="J49" s="32">
        <f t="shared" si="12"/>
        <v>8.2987551867219915E-4</v>
      </c>
      <c r="K49" s="29"/>
      <c r="L49" s="31">
        <v>13907</v>
      </c>
      <c r="M49" s="31">
        <v>14065</v>
      </c>
      <c r="N49" s="31">
        <v>15029</v>
      </c>
      <c r="O49" s="31">
        <v>11214</v>
      </c>
      <c r="P49" s="32">
        <f t="shared" si="18"/>
        <v>-0.25384257102934327</v>
      </c>
      <c r="Q49" s="32">
        <f t="shared" si="13"/>
        <v>6.8538926413082013E-2</v>
      </c>
      <c r="R49" s="31">
        <f t="shared" si="19"/>
        <v>-3815</v>
      </c>
      <c r="S49" s="31">
        <f t="shared" si="14"/>
        <v>964</v>
      </c>
      <c r="T49" s="32">
        <f t="shared" si="15"/>
        <v>3.0839412846620259E-3</v>
      </c>
    </row>
    <row r="50" spans="1:20" x14ac:dyDescent="0.25">
      <c r="A50" s="54" t="s">
        <v>42</v>
      </c>
      <c r="B50" s="31">
        <v>3343</v>
      </c>
      <c r="C50" s="31">
        <v>4010</v>
      </c>
      <c r="D50" s="31">
        <v>5710</v>
      </c>
      <c r="E50" s="31">
        <v>5505</v>
      </c>
      <c r="F50" s="32">
        <f t="shared" si="16"/>
        <v>-3.5901926444833587E-2</v>
      </c>
      <c r="G50" s="32">
        <f t="shared" si="10"/>
        <v>0.42394014962593518</v>
      </c>
      <c r="H50" s="31">
        <f t="shared" si="17"/>
        <v>-205</v>
      </c>
      <c r="I50" s="31">
        <f t="shared" si="11"/>
        <v>1700</v>
      </c>
      <c r="J50" s="32">
        <f t="shared" si="12"/>
        <v>1.1364340125100639E-2</v>
      </c>
      <c r="K50" s="29"/>
      <c r="L50" s="31">
        <v>19697</v>
      </c>
      <c r="M50" s="31">
        <v>24707</v>
      </c>
      <c r="N50" s="31">
        <v>30063</v>
      </c>
      <c r="O50" s="31">
        <v>29667</v>
      </c>
      <c r="P50" s="32">
        <f t="shared" si="18"/>
        <v>-1.3172338090010949E-2</v>
      </c>
      <c r="Q50" s="32">
        <f t="shared" si="13"/>
        <v>0.21678066944590602</v>
      </c>
      <c r="R50" s="31">
        <f t="shared" si="19"/>
        <v>-396</v>
      </c>
      <c r="S50" s="31">
        <f t="shared" si="14"/>
        <v>5356</v>
      </c>
      <c r="T50" s="32">
        <f t="shared" si="15"/>
        <v>8.1586664965282978E-3</v>
      </c>
    </row>
    <row r="51" spans="1:20" x14ac:dyDescent="0.25">
      <c r="A51" s="54" t="s">
        <v>43</v>
      </c>
      <c r="B51" s="31">
        <v>8119</v>
      </c>
      <c r="C51" s="31">
        <v>9076</v>
      </c>
      <c r="D51" s="31">
        <v>13739</v>
      </c>
      <c r="E51" s="31">
        <v>10656</v>
      </c>
      <c r="F51" s="32">
        <f t="shared" si="16"/>
        <v>-0.22439769997816439</v>
      </c>
      <c r="G51" s="32">
        <f t="shared" si="10"/>
        <v>0.51377258704275008</v>
      </c>
      <c r="H51" s="31">
        <f t="shared" si="17"/>
        <v>-3083</v>
      </c>
      <c r="I51" s="31">
        <f t="shared" si="11"/>
        <v>4663</v>
      </c>
      <c r="J51" s="32">
        <f t="shared" si="12"/>
        <v>2.199789434569889E-2</v>
      </c>
      <c r="K51" s="29"/>
      <c r="L51" s="31">
        <v>60354</v>
      </c>
      <c r="M51" s="31">
        <v>70203</v>
      </c>
      <c r="N51" s="31">
        <v>95548</v>
      </c>
      <c r="O51" s="31">
        <v>94000</v>
      </c>
      <c r="P51" s="32">
        <f t="shared" si="18"/>
        <v>-1.6201281031523407E-2</v>
      </c>
      <c r="Q51" s="32">
        <f t="shared" si="13"/>
        <v>0.36102445764426028</v>
      </c>
      <c r="R51" s="31">
        <f t="shared" si="19"/>
        <v>-1548</v>
      </c>
      <c r="S51" s="31">
        <f t="shared" si="14"/>
        <v>25345</v>
      </c>
      <c r="T51" s="32">
        <f t="shared" si="15"/>
        <v>2.5850765182649407E-2</v>
      </c>
    </row>
    <row r="52" spans="1:20" x14ac:dyDescent="0.25">
      <c r="A52" s="54" t="s">
        <v>44</v>
      </c>
      <c r="B52" s="31">
        <v>2470</v>
      </c>
      <c r="C52" s="31">
        <v>2547</v>
      </c>
      <c r="D52" s="31">
        <v>2291</v>
      </c>
      <c r="E52" s="31">
        <v>2288</v>
      </c>
      <c r="F52" s="32">
        <f t="shared" si="16"/>
        <v>-1.3094718463553257E-3</v>
      </c>
      <c r="G52" s="32">
        <f t="shared" si="10"/>
        <v>-0.10051040439733017</v>
      </c>
      <c r="H52" s="31">
        <f t="shared" si="17"/>
        <v>-3</v>
      </c>
      <c r="I52" s="31">
        <f t="shared" si="11"/>
        <v>-256</v>
      </c>
      <c r="J52" s="32">
        <f t="shared" si="12"/>
        <v>4.7232716087611737E-3</v>
      </c>
      <c r="K52" s="29"/>
      <c r="L52" s="31">
        <v>25858</v>
      </c>
      <c r="M52" s="31">
        <v>30305</v>
      </c>
      <c r="N52" s="31">
        <v>26885</v>
      </c>
      <c r="O52" s="31">
        <v>29253</v>
      </c>
      <c r="P52" s="32">
        <f t="shared" si="18"/>
        <v>8.8078854379765703E-2</v>
      </c>
      <c r="Q52" s="32">
        <f t="shared" si="13"/>
        <v>-0.11285266457680254</v>
      </c>
      <c r="R52" s="31">
        <f t="shared" si="19"/>
        <v>2368</v>
      </c>
      <c r="S52" s="31">
        <f t="shared" si="14"/>
        <v>-3420</v>
      </c>
      <c r="T52" s="32">
        <f t="shared" si="15"/>
        <v>8.0448131264685436E-3</v>
      </c>
    </row>
    <row r="53" spans="1:20" x14ac:dyDescent="0.25">
      <c r="A53" s="55" t="s">
        <v>45</v>
      </c>
      <c r="B53" s="31">
        <v>428</v>
      </c>
      <c r="C53" s="31">
        <v>615</v>
      </c>
      <c r="D53" s="31">
        <v>534</v>
      </c>
      <c r="E53" s="31">
        <v>505</v>
      </c>
      <c r="F53" s="32">
        <f t="shared" si="16"/>
        <v>-5.4307116104868935E-2</v>
      </c>
      <c r="G53" s="32">
        <f t="shared" si="10"/>
        <v>-0.13170731707317074</v>
      </c>
      <c r="H53" s="31">
        <f t="shared" si="17"/>
        <v>-29</v>
      </c>
      <c r="I53" s="31">
        <f t="shared" si="11"/>
        <v>-81</v>
      </c>
      <c r="J53" s="32">
        <f t="shared" si="12"/>
        <v>1.0425053157449267E-3</v>
      </c>
      <c r="K53" s="29"/>
      <c r="L53" s="31">
        <v>4926</v>
      </c>
      <c r="M53" s="31">
        <v>5921</v>
      </c>
      <c r="N53" s="31">
        <v>5173</v>
      </c>
      <c r="O53" s="31">
        <v>5220</v>
      </c>
      <c r="P53" s="32">
        <f t="shared" si="18"/>
        <v>9.0856369611445054E-3</v>
      </c>
      <c r="Q53" s="32">
        <f t="shared" si="13"/>
        <v>-0.12633001182232728</v>
      </c>
      <c r="R53" s="31">
        <f t="shared" si="19"/>
        <v>47</v>
      </c>
      <c r="S53" s="31">
        <f t="shared" si="14"/>
        <v>-748</v>
      </c>
      <c r="T53" s="32">
        <f t="shared" si="15"/>
        <v>1.4355424920577649E-3</v>
      </c>
    </row>
    <row r="54" spans="1:20" x14ac:dyDescent="0.25">
      <c r="A54" s="53" t="s">
        <v>46</v>
      </c>
      <c r="B54" s="34">
        <f>B29-SUM(B30:B53)</f>
        <v>20943</v>
      </c>
      <c r="C54" s="34">
        <f>C29-SUM(C30:C53)</f>
        <v>19113</v>
      </c>
      <c r="D54" s="34">
        <f>D29-SUM(D30:D53)</f>
        <v>19137</v>
      </c>
      <c r="E54" s="34">
        <f>E29-SUM(E30:E53)</f>
        <v>17697</v>
      </c>
      <c r="F54" s="35">
        <f t="shared" si="16"/>
        <v>-7.5246903903433138E-2</v>
      </c>
      <c r="G54" s="35">
        <f t="shared" si="10"/>
        <v>1.255689844608332E-3</v>
      </c>
      <c r="H54" s="34">
        <f t="shared" si="17"/>
        <v>-1440</v>
      </c>
      <c r="I54" s="34">
        <f t="shared" si="11"/>
        <v>24</v>
      </c>
      <c r="J54" s="35">
        <f t="shared" si="12"/>
        <v>3.65331021242336E-2</v>
      </c>
      <c r="K54" s="29"/>
      <c r="L54" s="34">
        <f>L29-SUM(L30:L53)</f>
        <v>166855</v>
      </c>
      <c r="M54" s="34">
        <f>M29-SUM(M30:M53)</f>
        <v>175609</v>
      </c>
      <c r="N54" s="34">
        <f>N29-SUM(N30:N53)</f>
        <v>160370</v>
      </c>
      <c r="O54" s="34">
        <f>O29-SUM(O30:O53)</f>
        <v>171820</v>
      </c>
      <c r="P54" s="35">
        <f t="shared" si="18"/>
        <v>7.1397393527467656E-2</v>
      </c>
      <c r="Q54" s="35">
        <f t="shared" si="13"/>
        <v>-8.6778012516442793E-2</v>
      </c>
      <c r="R54" s="34">
        <f t="shared" si="19"/>
        <v>11450</v>
      </c>
      <c r="S54" s="34">
        <f t="shared" si="14"/>
        <v>-15239</v>
      </c>
      <c r="T54" s="35">
        <f t="shared" si="15"/>
        <v>4.7251898656200227E-2</v>
      </c>
    </row>
    <row r="55" spans="1:20" ht="21" x14ac:dyDescent="0.35">
      <c r="A55" s="56" t="s">
        <v>47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8"/>
    </row>
    <row r="56" spans="1:20" x14ac:dyDescent="0.25">
      <c r="A56" s="10"/>
      <c r="B56" s="11" t="s">
        <v>150</v>
      </c>
      <c r="C56" s="12"/>
      <c r="D56" s="12"/>
      <c r="E56" s="12"/>
      <c r="F56" s="12"/>
      <c r="G56" s="12"/>
      <c r="H56" s="12"/>
      <c r="I56" s="12"/>
      <c r="J56" s="13"/>
      <c r="K56" s="14"/>
      <c r="L56" s="11" t="str">
        <f>L$5</f>
        <v>acumulado agosto</v>
      </c>
      <c r="M56" s="12"/>
      <c r="N56" s="12"/>
      <c r="O56" s="12"/>
      <c r="P56" s="12"/>
      <c r="Q56" s="12"/>
      <c r="R56" s="12"/>
      <c r="S56" s="12"/>
      <c r="T56" s="13"/>
    </row>
    <row r="57" spans="1:20" x14ac:dyDescent="0.25">
      <c r="A57" s="15"/>
      <c r="B57" s="16">
        <f>B$6</f>
        <v>2022</v>
      </c>
      <c r="C57" s="16">
        <f>C$6</f>
        <v>2023</v>
      </c>
      <c r="D57" s="16">
        <f>D$6</f>
        <v>2024</v>
      </c>
      <c r="E57" s="16">
        <f>E$6</f>
        <v>2025</v>
      </c>
      <c r="F57" s="16" t="str">
        <f>CONCATENATE("var ",RIGHT(E57,2),"/",RIGHT(D57,2))</f>
        <v>var 25/24</v>
      </c>
      <c r="G57" s="16" t="str">
        <f>CONCATENATE("var ",RIGHT(D57,2),"/",RIGHT(C57,2))</f>
        <v>var 24/23</v>
      </c>
      <c r="H57" s="16" t="str">
        <f>CONCATENATE("dif ",RIGHT(E57,2),"-",RIGHT(D57,2))</f>
        <v>dif 25-24</v>
      </c>
      <c r="I57" s="16" t="str">
        <f>CONCATENATE("dif ",RIGHT(D57,2),"-",RIGHT(C57,2))</f>
        <v>dif 24-23</v>
      </c>
      <c r="J57" s="16" t="str">
        <f>CONCATENATE("cuota ",RIGHT(E57,2))</f>
        <v>cuota 25</v>
      </c>
      <c r="K57" s="17"/>
      <c r="L57" s="16">
        <f>L$6</f>
        <v>2022</v>
      </c>
      <c r="M57" s="16">
        <f>M$6</f>
        <v>2023</v>
      </c>
      <c r="N57" s="16">
        <f>N$6</f>
        <v>2024</v>
      </c>
      <c r="O57" s="16">
        <f>O$6</f>
        <v>2025</v>
      </c>
      <c r="P57" s="16" t="str">
        <f>CONCATENATE("var ",RIGHT(O57,2),"/",RIGHT(N57,2))</f>
        <v>var 25/24</v>
      </c>
      <c r="Q57" s="16" t="str">
        <f>CONCATENATE("var ",RIGHT(N57,2),"/",RIGHT(M57,2))</f>
        <v>var 24/23</v>
      </c>
      <c r="R57" s="16" t="str">
        <f>CONCATENATE("dif ",RIGHT(O57,2),"-",RIGHT(N57,2))</f>
        <v>dif 25-24</v>
      </c>
      <c r="S57" s="16" t="str">
        <f>CONCATENATE("dif ",RIGHT(N57,2),"-",RIGHT(M57,2))</f>
        <v>dif 24-23</v>
      </c>
      <c r="T57" s="16" t="str">
        <f>CONCATENATE("cuota ",RIGHT(O57,2))</f>
        <v>cuota 25</v>
      </c>
    </row>
    <row r="58" spans="1:20" x14ac:dyDescent="0.25">
      <c r="A58" s="18" t="s">
        <v>48</v>
      </c>
      <c r="B58" s="19">
        <v>442299</v>
      </c>
      <c r="C58" s="19">
        <v>447853</v>
      </c>
      <c r="D58" s="19">
        <v>494247</v>
      </c>
      <c r="E58" s="19">
        <v>484410</v>
      </c>
      <c r="F58" s="20">
        <f>E58/D58-1</f>
        <v>-1.9903003963605226E-2</v>
      </c>
      <c r="G58" s="20">
        <f t="shared" ref="G58:G68" si="20">D58/C58-1</f>
        <v>0.10359202684809521</v>
      </c>
      <c r="H58" s="19">
        <f>E58-D58</f>
        <v>-9837</v>
      </c>
      <c r="I58" s="19">
        <f t="shared" ref="I58:I68" si="21">D58-C58</f>
        <v>46394</v>
      </c>
      <c r="J58" s="20">
        <f t="shared" ref="J58:J68" si="22">E58/$E$58</f>
        <v>1</v>
      </c>
      <c r="K58" s="21"/>
      <c r="L58" s="19">
        <v>3101117</v>
      </c>
      <c r="M58" s="19">
        <v>3425135</v>
      </c>
      <c r="N58" s="19">
        <v>3660664</v>
      </c>
      <c r="O58" s="19">
        <v>3636256</v>
      </c>
      <c r="P58" s="20">
        <f>O58/N58-1</f>
        <v>-6.6676428101568597E-3</v>
      </c>
      <c r="Q58" s="20">
        <f t="shared" ref="Q58:Q68" si="23">N58/M58-1</f>
        <v>6.8764880800318728E-2</v>
      </c>
      <c r="R58" s="19">
        <f>O58-N58</f>
        <v>-24408</v>
      </c>
      <c r="S58" s="19">
        <f t="shared" ref="S58:S68" si="24">N58-M58</f>
        <v>235529</v>
      </c>
      <c r="T58" s="20">
        <f t="shared" ref="T58:T68" si="25">O58/$O$58</f>
        <v>1</v>
      </c>
    </row>
    <row r="59" spans="1:20" x14ac:dyDescent="0.25">
      <c r="A59" s="59" t="s">
        <v>49</v>
      </c>
      <c r="B59" s="60">
        <v>164674</v>
      </c>
      <c r="C59" s="60">
        <v>166974</v>
      </c>
      <c r="D59" s="60">
        <v>175399</v>
      </c>
      <c r="E59" s="60">
        <v>164094</v>
      </c>
      <c r="F59" s="61">
        <f t="shared" ref="F59:F68" si="26">E59/D59-1</f>
        <v>-6.4453047052719814E-2</v>
      </c>
      <c r="G59" s="61">
        <f t="shared" si="20"/>
        <v>5.0456957370608624E-2</v>
      </c>
      <c r="H59" s="60">
        <f>E59-D59</f>
        <v>-11305</v>
      </c>
      <c r="I59" s="60">
        <f t="shared" si="21"/>
        <v>8425</v>
      </c>
      <c r="J59" s="61">
        <f t="shared" si="22"/>
        <v>0.3387502322412832</v>
      </c>
      <c r="K59" s="62"/>
      <c r="L59" s="60">
        <v>1157727</v>
      </c>
      <c r="M59" s="60">
        <v>1246990</v>
      </c>
      <c r="N59" s="60">
        <v>1301111</v>
      </c>
      <c r="O59" s="60">
        <v>1237425</v>
      </c>
      <c r="P59" s="61">
        <f t="shared" ref="P59:P68" si="27">O59/N59-1</f>
        <v>-4.8947399568522565E-2</v>
      </c>
      <c r="Q59" s="61">
        <f>N59/M59-1</f>
        <v>4.3401310355335676E-2</v>
      </c>
      <c r="R59" s="60">
        <f t="shared" ref="R59:R68" si="28">O59-N59</f>
        <v>-63686</v>
      </c>
      <c r="S59" s="60">
        <f t="shared" si="24"/>
        <v>54121</v>
      </c>
      <c r="T59" s="61">
        <f t="shared" si="25"/>
        <v>0.34030194793765894</v>
      </c>
    </row>
    <row r="60" spans="1:20" x14ac:dyDescent="0.25">
      <c r="A60" s="63" t="s">
        <v>50</v>
      </c>
      <c r="B60" s="31">
        <v>117894</v>
      </c>
      <c r="C60" s="31">
        <v>116797</v>
      </c>
      <c r="D60" s="31">
        <v>126181</v>
      </c>
      <c r="E60" s="31">
        <v>123588</v>
      </c>
      <c r="F60" s="32">
        <f t="shared" si="26"/>
        <v>-2.0549845063836836E-2</v>
      </c>
      <c r="G60" s="32">
        <f t="shared" si="20"/>
        <v>8.0344529397159192E-2</v>
      </c>
      <c r="H60" s="31">
        <f t="shared" ref="H60:H68" si="29">E60-D60</f>
        <v>-2593</v>
      </c>
      <c r="I60" s="31">
        <f t="shared" si="21"/>
        <v>9384</v>
      </c>
      <c r="J60" s="32">
        <f t="shared" si="22"/>
        <v>0.25513098408373075</v>
      </c>
      <c r="K60" s="29"/>
      <c r="L60" s="31">
        <v>810745</v>
      </c>
      <c r="M60" s="31">
        <v>867527</v>
      </c>
      <c r="N60" s="31">
        <v>922227</v>
      </c>
      <c r="O60" s="31">
        <v>945846</v>
      </c>
      <c r="P60" s="32">
        <f>O60/N60-1</f>
        <v>2.5610831172802273E-2</v>
      </c>
      <c r="Q60" s="32">
        <f t="shared" si="23"/>
        <v>6.3052792593198737E-2</v>
      </c>
      <c r="R60" s="31">
        <f>O60-N60</f>
        <v>23619</v>
      </c>
      <c r="S60" s="31">
        <f>N60-M60</f>
        <v>54700</v>
      </c>
      <c r="T60" s="32">
        <f t="shared" si="25"/>
        <v>0.26011534941434267</v>
      </c>
    </row>
    <row r="61" spans="1:20" x14ac:dyDescent="0.25">
      <c r="A61" s="64" t="s">
        <v>51</v>
      </c>
      <c r="B61" s="65">
        <v>3343</v>
      </c>
      <c r="C61" s="65">
        <v>3080</v>
      </c>
      <c r="D61" s="65">
        <v>3161</v>
      </c>
      <c r="E61" s="65">
        <v>3513</v>
      </c>
      <c r="F61" s="66">
        <f t="shared" si="26"/>
        <v>0.11135716545397023</v>
      </c>
      <c r="G61" s="66">
        <f t="shared" si="20"/>
        <v>2.6298701298701266E-2</v>
      </c>
      <c r="H61" s="65">
        <f t="shared" si="29"/>
        <v>352</v>
      </c>
      <c r="I61" s="65">
        <f t="shared" si="21"/>
        <v>81</v>
      </c>
      <c r="J61" s="66">
        <f t="shared" si="22"/>
        <v>7.2521211370533229E-3</v>
      </c>
      <c r="K61" s="29"/>
      <c r="L61" s="65">
        <v>22508</v>
      </c>
      <c r="M61" s="65">
        <v>33326</v>
      </c>
      <c r="N61" s="65">
        <v>28900</v>
      </c>
      <c r="O61" s="65">
        <v>27983</v>
      </c>
      <c r="P61" s="66">
        <f t="shared" si="27"/>
        <v>-3.1730103806228427E-2</v>
      </c>
      <c r="Q61" s="66">
        <f t="shared" si="23"/>
        <v>-0.13280921802796619</v>
      </c>
      <c r="R61" s="65">
        <f t="shared" si="28"/>
        <v>-917</v>
      </c>
      <c r="S61" s="65">
        <f t="shared" si="24"/>
        <v>-4426</v>
      </c>
      <c r="T61" s="66">
        <f t="shared" si="25"/>
        <v>7.6955527883625354E-3</v>
      </c>
    </row>
    <row r="62" spans="1:20" x14ac:dyDescent="0.25">
      <c r="A62" s="63" t="s">
        <v>52</v>
      </c>
      <c r="B62" s="31">
        <v>65748</v>
      </c>
      <c r="C62" s="31">
        <v>73184</v>
      </c>
      <c r="D62" s="31">
        <v>89034</v>
      </c>
      <c r="E62" s="31">
        <v>94925</v>
      </c>
      <c r="F62" s="32">
        <f t="shared" si="26"/>
        <v>6.6165734438529133E-2</v>
      </c>
      <c r="G62" s="32">
        <f t="shared" si="20"/>
        <v>0.21657739396589415</v>
      </c>
      <c r="H62" s="31">
        <f t="shared" si="29"/>
        <v>5891</v>
      </c>
      <c r="I62" s="31">
        <f t="shared" si="21"/>
        <v>15850</v>
      </c>
      <c r="J62" s="32">
        <f t="shared" si="22"/>
        <v>0.19596003385561817</v>
      </c>
      <c r="K62" s="29"/>
      <c r="L62" s="31">
        <v>461029</v>
      </c>
      <c r="M62" s="31">
        <v>526478</v>
      </c>
      <c r="N62" s="31">
        <v>613713</v>
      </c>
      <c r="O62" s="31">
        <v>632703</v>
      </c>
      <c r="P62" s="32">
        <f t="shared" si="27"/>
        <v>3.0942802254473989E-2</v>
      </c>
      <c r="Q62" s="32">
        <f t="shared" si="23"/>
        <v>0.16569543266765185</v>
      </c>
      <c r="R62" s="31">
        <f>O62-N62</f>
        <v>18990</v>
      </c>
      <c r="S62" s="31">
        <f t="shared" si="24"/>
        <v>87235</v>
      </c>
      <c r="T62" s="32">
        <f t="shared" si="25"/>
        <v>0.17399847535487051</v>
      </c>
    </row>
    <row r="63" spans="1:20" x14ac:dyDescent="0.25">
      <c r="A63" s="63" t="s">
        <v>53</v>
      </c>
      <c r="B63" s="31">
        <v>21074</v>
      </c>
      <c r="C63" s="31">
        <v>20367</v>
      </c>
      <c r="D63" s="31">
        <v>22021</v>
      </c>
      <c r="E63" s="31">
        <v>22682</v>
      </c>
      <c r="F63" s="32">
        <f t="shared" si="26"/>
        <v>3.0016802143408627E-2</v>
      </c>
      <c r="G63" s="32">
        <f t="shared" si="20"/>
        <v>8.1209800166936796E-2</v>
      </c>
      <c r="H63" s="31">
        <f t="shared" si="29"/>
        <v>661</v>
      </c>
      <c r="I63" s="31">
        <f t="shared" si="21"/>
        <v>1654</v>
      </c>
      <c r="J63" s="32">
        <f t="shared" si="22"/>
        <v>4.6823971429161247E-2</v>
      </c>
      <c r="K63" s="29"/>
      <c r="L63" s="31">
        <v>128669</v>
      </c>
      <c r="M63" s="31">
        <v>168871</v>
      </c>
      <c r="N63" s="31">
        <v>160886</v>
      </c>
      <c r="O63" s="31">
        <v>173841</v>
      </c>
      <c r="P63" s="32">
        <f t="shared" si="27"/>
        <v>8.0522854692142154E-2</v>
      </c>
      <c r="Q63" s="32">
        <f t="shared" si="23"/>
        <v>-4.7284613699214217E-2</v>
      </c>
      <c r="R63" s="31">
        <f t="shared" si="28"/>
        <v>12955</v>
      </c>
      <c r="S63" s="31">
        <f t="shared" si="24"/>
        <v>-7985</v>
      </c>
      <c r="T63" s="32">
        <f t="shared" si="25"/>
        <v>4.7807690107627185E-2</v>
      </c>
    </row>
    <row r="64" spans="1:20" x14ac:dyDescent="0.25">
      <c r="A64" s="63" t="s">
        <v>54</v>
      </c>
      <c r="B64" s="31">
        <v>15520</v>
      </c>
      <c r="C64" s="31">
        <v>14993</v>
      </c>
      <c r="D64" s="31">
        <v>15201</v>
      </c>
      <c r="E64" s="31">
        <v>16969</v>
      </c>
      <c r="F64" s="32">
        <f t="shared" si="26"/>
        <v>0.11630813762252479</v>
      </c>
      <c r="G64" s="32">
        <f t="shared" si="20"/>
        <v>1.3873140799039563E-2</v>
      </c>
      <c r="H64" s="31">
        <f t="shared" si="29"/>
        <v>1768</v>
      </c>
      <c r="I64" s="31">
        <f t="shared" si="21"/>
        <v>208</v>
      </c>
      <c r="J64" s="32">
        <f t="shared" si="22"/>
        <v>3.5030242975991409E-2</v>
      </c>
      <c r="K64" s="29"/>
      <c r="L64" s="31">
        <v>138024</v>
      </c>
      <c r="M64" s="31">
        <v>158379</v>
      </c>
      <c r="N64" s="31">
        <v>162243</v>
      </c>
      <c r="O64" s="31">
        <v>181603</v>
      </c>
      <c r="P64" s="32">
        <f t="shared" si="27"/>
        <v>0.11932718206640658</v>
      </c>
      <c r="Q64" s="32">
        <f t="shared" si="23"/>
        <v>2.4397173867747535E-2</v>
      </c>
      <c r="R64" s="31">
        <f t="shared" si="28"/>
        <v>19360</v>
      </c>
      <c r="S64" s="31">
        <f t="shared" si="24"/>
        <v>3864</v>
      </c>
      <c r="T64" s="32">
        <f t="shared" si="25"/>
        <v>4.9942303292177449E-2</v>
      </c>
    </row>
    <row r="65" spans="1:20" x14ac:dyDescent="0.25">
      <c r="A65" s="63" t="s">
        <v>55</v>
      </c>
      <c r="B65" s="31">
        <v>3932</v>
      </c>
      <c r="C65" s="31">
        <v>4645</v>
      </c>
      <c r="D65" s="31">
        <v>2899</v>
      </c>
      <c r="E65" s="31">
        <v>4117</v>
      </c>
      <c r="F65" s="32">
        <f t="shared" si="26"/>
        <v>0.42014487754398067</v>
      </c>
      <c r="G65" s="32">
        <f t="shared" si="20"/>
        <v>-0.37588805166846073</v>
      </c>
      <c r="H65" s="31">
        <f t="shared" si="29"/>
        <v>1218</v>
      </c>
      <c r="I65" s="31">
        <f t="shared" si="21"/>
        <v>-1746</v>
      </c>
      <c r="J65" s="32">
        <f t="shared" si="22"/>
        <v>8.4989987820234918E-3</v>
      </c>
      <c r="K65" s="29"/>
      <c r="L65" s="31">
        <v>32878</v>
      </c>
      <c r="M65" s="31">
        <v>39668</v>
      </c>
      <c r="N65" s="31">
        <v>36690</v>
      </c>
      <c r="O65" s="31">
        <v>36026</v>
      </c>
      <c r="P65" s="32">
        <f t="shared" si="27"/>
        <v>-1.8097574270918515E-2</v>
      </c>
      <c r="Q65" s="32">
        <f t="shared" si="23"/>
        <v>-7.5073106786326504E-2</v>
      </c>
      <c r="R65" s="31">
        <f>O65-N65</f>
        <v>-664</v>
      </c>
      <c r="S65" s="31">
        <f t="shared" si="24"/>
        <v>-2978</v>
      </c>
      <c r="T65" s="32">
        <f t="shared" si="25"/>
        <v>9.9074432603205049E-3</v>
      </c>
    </row>
    <row r="66" spans="1:20" x14ac:dyDescent="0.25">
      <c r="A66" s="63" t="s">
        <v>56</v>
      </c>
      <c r="B66" s="31">
        <v>24659</v>
      </c>
      <c r="C66" s="31">
        <v>25495</v>
      </c>
      <c r="D66" s="31">
        <v>25319</v>
      </c>
      <c r="E66" s="31">
        <v>25459</v>
      </c>
      <c r="F66" s="32">
        <f t="shared" si="26"/>
        <v>5.5294442908486729E-3</v>
      </c>
      <c r="G66" s="32">
        <f t="shared" si="20"/>
        <v>-6.9033143753677306E-3</v>
      </c>
      <c r="H66" s="31">
        <f t="shared" si="29"/>
        <v>140</v>
      </c>
      <c r="I66" s="31">
        <f t="shared" si="21"/>
        <v>-176</v>
      </c>
      <c r="J66" s="32">
        <f t="shared" si="22"/>
        <v>5.2556718482277408E-2</v>
      </c>
      <c r="K66" s="29"/>
      <c r="L66" s="31">
        <v>170296</v>
      </c>
      <c r="M66" s="31">
        <v>183132</v>
      </c>
      <c r="N66" s="31">
        <v>192634</v>
      </c>
      <c r="O66" s="31">
        <v>189476</v>
      </c>
      <c r="P66" s="32">
        <f t="shared" si="27"/>
        <v>-1.6393783028956443E-2</v>
      </c>
      <c r="Q66" s="32">
        <f t="shared" si="23"/>
        <v>5.1886071249153565E-2</v>
      </c>
      <c r="R66" s="31">
        <f t="shared" si="28"/>
        <v>-3158</v>
      </c>
      <c r="S66" s="31">
        <f t="shared" si="24"/>
        <v>9502</v>
      </c>
      <c r="T66" s="32">
        <f t="shared" si="25"/>
        <v>5.2107442380294459E-2</v>
      </c>
    </row>
    <row r="67" spans="1:20" x14ac:dyDescent="0.25">
      <c r="A67" s="67" t="s">
        <v>57</v>
      </c>
      <c r="B67" s="39">
        <v>14928</v>
      </c>
      <c r="C67" s="39">
        <v>11309</v>
      </c>
      <c r="D67" s="39">
        <v>25050</v>
      </c>
      <c r="E67" s="39">
        <v>16404</v>
      </c>
      <c r="F67" s="40">
        <f t="shared" si="26"/>
        <v>-0.34514970059880234</v>
      </c>
      <c r="G67" s="40">
        <f t="shared" si="20"/>
        <v>1.2150499602086833</v>
      </c>
      <c r="H67" s="39">
        <f t="shared" si="29"/>
        <v>-8646</v>
      </c>
      <c r="I67" s="39">
        <f t="shared" si="21"/>
        <v>13741</v>
      </c>
      <c r="J67" s="40">
        <f t="shared" si="22"/>
        <v>3.3863875642534215E-2</v>
      </c>
      <c r="K67" s="29"/>
      <c r="L67" s="39">
        <v>106797</v>
      </c>
      <c r="M67" s="39">
        <v>121209</v>
      </c>
      <c r="N67" s="39">
        <v>158757</v>
      </c>
      <c r="O67" s="39">
        <v>128099</v>
      </c>
      <c r="P67" s="40">
        <f t="shared" si="27"/>
        <v>-0.19311274463488226</v>
      </c>
      <c r="Q67" s="40">
        <f t="shared" si="23"/>
        <v>0.30977897680865274</v>
      </c>
      <c r="R67" s="39">
        <f>O67-N67</f>
        <v>-30658</v>
      </c>
      <c r="S67" s="39">
        <f t="shared" si="24"/>
        <v>37548</v>
      </c>
      <c r="T67" s="40">
        <f t="shared" si="25"/>
        <v>3.5228267756725599E-2</v>
      </c>
    </row>
    <row r="68" spans="1:20" x14ac:dyDescent="0.25">
      <c r="A68" s="68" t="s">
        <v>58</v>
      </c>
      <c r="B68" s="69">
        <f>B58-SUM(B59:B67)</f>
        <v>10527</v>
      </c>
      <c r="C68" s="69">
        <f>C58-SUM(C59:C67)</f>
        <v>11009</v>
      </c>
      <c r="D68" s="69">
        <f>D58-SUM(D59:D67)</f>
        <v>9982</v>
      </c>
      <c r="E68" s="69">
        <f>E58-SUM(E59:E67)</f>
        <v>12659</v>
      </c>
      <c r="F68" s="70">
        <f t="shared" si="26"/>
        <v>0.26818272891204176</v>
      </c>
      <c r="G68" s="70">
        <f t="shared" si="20"/>
        <v>-9.3287310382414335E-2</v>
      </c>
      <c r="H68" s="69">
        <f t="shared" si="29"/>
        <v>2677</v>
      </c>
      <c r="I68" s="69">
        <f t="shared" si="21"/>
        <v>-1027</v>
      </c>
      <c r="J68" s="70">
        <f t="shared" si="22"/>
        <v>2.6132821370326791E-2</v>
      </c>
      <c r="K68" s="29"/>
      <c r="L68" s="69">
        <f>L58-SUM(L59:L67)</f>
        <v>72444</v>
      </c>
      <c r="M68" s="69">
        <f>M58-SUM(M59:M67)</f>
        <v>79555</v>
      </c>
      <c r="N68" s="69">
        <f>N58-SUM(N59:N67)</f>
        <v>83503</v>
      </c>
      <c r="O68" s="69">
        <f>O58-SUM(O59:O67)</f>
        <v>83254</v>
      </c>
      <c r="P68" s="70">
        <f t="shared" si="27"/>
        <v>-2.9819287929775395E-3</v>
      </c>
      <c r="Q68" s="70">
        <f t="shared" si="23"/>
        <v>4.9626044874615083E-2</v>
      </c>
      <c r="R68" s="69">
        <f t="shared" si="28"/>
        <v>-249</v>
      </c>
      <c r="S68" s="69">
        <f t="shared" si="24"/>
        <v>3948</v>
      </c>
      <c r="T68" s="70">
        <f t="shared" si="25"/>
        <v>2.2895527707620145E-2</v>
      </c>
    </row>
    <row r="69" spans="1:20" ht="21" x14ac:dyDescent="0.35">
      <c r="A69" s="71" t="s">
        <v>59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</row>
    <row r="70" spans="1:20" x14ac:dyDescent="0.25">
      <c r="A70" s="72"/>
      <c r="B70" s="11" t="s">
        <v>150</v>
      </c>
      <c r="C70" s="12"/>
      <c r="D70" s="12"/>
      <c r="E70" s="12"/>
      <c r="F70" s="12"/>
      <c r="G70" s="12"/>
      <c r="H70" s="12"/>
      <c r="I70" s="12"/>
      <c r="J70" s="13"/>
      <c r="K70" s="73"/>
      <c r="L70" s="11" t="str">
        <f>L$5</f>
        <v>acumulado agosto</v>
      </c>
      <c r="M70" s="12"/>
      <c r="N70" s="12"/>
      <c r="O70" s="12"/>
      <c r="P70" s="12"/>
      <c r="Q70" s="12"/>
      <c r="R70" s="12"/>
      <c r="S70" s="12"/>
      <c r="T70" s="13"/>
    </row>
    <row r="71" spans="1:20" x14ac:dyDescent="0.25">
      <c r="A71" s="15"/>
      <c r="B71" s="16">
        <f>B$6</f>
        <v>2022</v>
      </c>
      <c r="C71" s="16">
        <f>C$6</f>
        <v>2023</v>
      </c>
      <c r="D71" s="16">
        <f>D$6</f>
        <v>2024</v>
      </c>
      <c r="E71" s="16">
        <f>E$6</f>
        <v>2025</v>
      </c>
      <c r="F71" s="16" t="str">
        <f>CONCATENATE("var ",RIGHT(E71,2),"/",RIGHT(D71,2))</f>
        <v>var 25/24</v>
      </c>
      <c r="G71" s="16" t="str">
        <f>CONCATENATE("var ",RIGHT(D71,2),"/",RIGHT(C71,2))</f>
        <v>var 24/23</v>
      </c>
      <c r="H71" s="16" t="str">
        <f>CONCATENATE("dif ",RIGHT(E71,2),"-",RIGHT(D71,2))</f>
        <v>dif 25-24</v>
      </c>
      <c r="I71" s="16" t="str">
        <f>CONCATENATE("dif ",RIGHT(D71,2),"-",RIGHT(C71,2))</f>
        <v>dif 24-23</v>
      </c>
      <c r="J71" s="16" t="str">
        <f>CONCATENATE("cuota ",RIGHT(E71,2))</f>
        <v>cuota 25</v>
      </c>
      <c r="K71" s="74"/>
      <c r="L71" s="16">
        <f>L$6</f>
        <v>2022</v>
      </c>
      <c r="M71" s="16">
        <f>M$6</f>
        <v>2023</v>
      </c>
      <c r="N71" s="16">
        <f>N$6</f>
        <v>2024</v>
      </c>
      <c r="O71" s="16">
        <f>O$6</f>
        <v>2025</v>
      </c>
      <c r="P71" s="16" t="str">
        <f>CONCATENATE("var ",RIGHT(O71,2),"/",RIGHT(N71,2))</f>
        <v>var 25/24</v>
      </c>
      <c r="Q71" s="16" t="str">
        <f>CONCATENATE("var ",RIGHT(N71,2),"/",RIGHT(M71,2))</f>
        <v>var 24/23</v>
      </c>
      <c r="R71" s="16" t="str">
        <f>CONCATENATE("dif ",RIGHT(O71,2),"-",RIGHT(N71,2))</f>
        <v>dif 25-24</v>
      </c>
      <c r="S71" s="16" t="str">
        <f>CONCATENATE("dif ",RIGHT(N71,2),"-",RIGHT(M71,2))</f>
        <v>dif 24-23</v>
      </c>
      <c r="T71" s="16" t="str">
        <f>CONCATENATE("cuota ",RIGHT(O71,2))</f>
        <v>cuota 25</v>
      </c>
    </row>
    <row r="72" spans="1:20" x14ac:dyDescent="0.25">
      <c r="A72" s="75" t="s">
        <v>4</v>
      </c>
      <c r="B72" s="76">
        <v>3120334</v>
      </c>
      <c r="C72" s="76">
        <v>3219468</v>
      </c>
      <c r="D72" s="76">
        <v>3413127</v>
      </c>
      <c r="E72" s="76">
        <v>3262336</v>
      </c>
      <c r="F72" s="77">
        <f>E72/D72-1</f>
        <v>-4.417972141089388E-2</v>
      </c>
      <c r="G72" s="77">
        <f t="shared" ref="G72:G83" si="30">D72/C72-1</f>
        <v>6.0152484820473529E-2</v>
      </c>
      <c r="H72" s="76">
        <f>E72-D72</f>
        <v>-150791</v>
      </c>
      <c r="I72" s="76">
        <f t="shared" ref="I72:I83" si="31">D72-C72</f>
        <v>193659</v>
      </c>
      <c r="J72" s="77">
        <f t="shared" ref="J72:J83" si="32">E72/$E$72</f>
        <v>1</v>
      </c>
      <c r="K72" s="78"/>
      <c r="L72" s="76">
        <v>20444877</v>
      </c>
      <c r="M72" s="76">
        <v>22753674</v>
      </c>
      <c r="N72" s="76">
        <v>24162826</v>
      </c>
      <c r="O72" s="76">
        <v>23419512</v>
      </c>
      <c r="P72" s="77">
        <f>O72/N72-1</f>
        <v>-3.0762709626762974E-2</v>
      </c>
      <c r="Q72" s="77">
        <f t="shared" ref="Q72:Q83" si="33">N72/M72-1</f>
        <v>6.1930745777583063E-2</v>
      </c>
      <c r="R72" s="76">
        <f>O72-N72</f>
        <v>-743314</v>
      </c>
      <c r="S72" s="76">
        <f t="shared" ref="S72:S83" si="34">N72-M72</f>
        <v>1409152</v>
      </c>
      <c r="T72" s="77">
        <f t="shared" ref="T72:T83" si="35">O72/$O$72</f>
        <v>1</v>
      </c>
    </row>
    <row r="73" spans="1:20" x14ac:dyDescent="0.25">
      <c r="A73" s="79" t="s">
        <v>5</v>
      </c>
      <c r="B73" s="80">
        <v>2397833</v>
      </c>
      <c r="C73" s="80">
        <v>2433075</v>
      </c>
      <c r="D73" s="80">
        <v>2569614</v>
      </c>
      <c r="E73" s="80">
        <v>2408077</v>
      </c>
      <c r="F73" s="81">
        <f t="shared" ref="F73:F83" si="36">E73/D73-1</f>
        <v>-6.2864305689492639E-2</v>
      </c>
      <c r="G73" s="81">
        <f t="shared" si="30"/>
        <v>5.6117875527881278E-2</v>
      </c>
      <c r="H73" s="80">
        <f t="shared" ref="H73:H83" si="37">E73-D73</f>
        <v>-161537</v>
      </c>
      <c r="I73" s="80">
        <f t="shared" si="31"/>
        <v>136539</v>
      </c>
      <c r="J73" s="81">
        <f t="shared" si="32"/>
        <v>0.73814499794012634</v>
      </c>
      <c r="K73" s="82"/>
      <c r="L73" s="80">
        <v>15715292</v>
      </c>
      <c r="M73" s="80">
        <v>17317435</v>
      </c>
      <c r="N73" s="80">
        <v>18184066</v>
      </c>
      <c r="O73" s="80">
        <v>17366217</v>
      </c>
      <c r="P73" s="81">
        <f t="shared" ref="P73:P83" si="38">O73/N73-1</f>
        <v>-4.4976134600479334E-2</v>
      </c>
      <c r="Q73" s="81">
        <f t="shared" si="33"/>
        <v>5.0043843098010798E-2</v>
      </c>
      <c r="R73" s="80">
        <f t="shared" ref="R73:R83" si="39">O73-N73</f>
        <v>-817849</v>
      </c>
      <c r="S73" s="80">
        <f t="shared" si="34"/>
        <v>866631</v>
      </c>
      <c r="T73" s="81">
        <f t="shared" si="35"/>
        <v>0.74152770561572756</v>
      </c>
    </row>
    <row r="74" spans="1:20" x14ac:dyDescent="0.25">
      <c r="A74" s="37" t="s">
        <v>6</v>
      </c>
      <c r="B74" s="31">
        <v>507458</v>
      </c>
      <c r="C74" s="31">
        <v>409748</v>
      </c>
      <c r="D74" s="31">
        <v>548329</v>
      </c>
      <c r="E74" s="31">
        <v>461973</v>
      </c>
      <c r="F74" s="32">
        <f t="shared" si="36"/>
        <v>-0.15748939049366351</v>
      </c>
      <c r="G74" s="32">
        <f t="shared" si="30"/>
        <v>0.33821031463240825</v>
      </c>
      <c r="H74" s="31">
        <f t="shared" si="37"/>
        <v>-86356</v>
      </c>
      <c r="I74" s="31">
        <f t="shared" si="31"/>
        <v>138581</v>
      </c>
      <c r="J74" s="32">
        <f t="shared" si="32"/>
        <v>0.1416080379212932</v>
      </c>
      <c r="K74" s="83"/>
      <c r="L74" s="31">
        <v>3303530</v>
      </c>
      <c r="M74" s="31">
        <v>3135731</v>
      </c>
      <c r="N74" s="31">
        <v>3520406</v>
      </c>
      <c r="O74" s="31">
        <v>3261698</v>
      </c>
      <c r="P74" s="32">
        <f>O74/N74-1</f>
        <v>-7.3488114723131326E-2</v>
      </c>
      <c r="Q74" s="32">
        <f t="shared" si="33"/>
        <v>0.12267474474054052</v>
      </c>
      <c r="R74" s="31">
        <f>O74-N74</f>
        <v>-258708</v>
      </c>
      <c r="S74" s="31">
        <f t="shared" si="34"/>
        <v>384675</v>
      </c>
      <c r="T74" s="32">
        <f t="shared" si="35"/>
        <v>0.13927267143738947</v>
      </c>
    </row>
    <row r="75" spans="1:20" x14ac:dyDescent="0.25">
      <c r="A75" s="37" t="s">
        <v>7</v>
      </c>
      <c r="B75" s="31">
        <v>1499345</v>
      </c>
      <c r="C75" s="31">
        <v>1629233</v>
      </c>
      <c r="D75" s="31">
        <v>1636746</v>
      </c>
      <c r="E75" s="31">
        <v>1592554</v>
      </c>
      <c r="F75" s="32">
        <f t="shared" si="36"/>
        <v>-2.6999913242494511E-2</v>
      </c>
      <c r="G75" s="32">
        <f t="shared" si="30"/>
        <v>4.6113723451464139E-3</v>
      </c>
      <c r="H75" s="31">
        <f t="shared" si="37"/>
        <v>-44192</v>
      </c>
      <c r="I75" s="31">
        <f t="shared" si="31"/>
        <v>7513</v>
      </c>
      <c r="J75" s="32">
        <f t="shared" si="32"/>
        <v>0.48816369619806177</v>
      </c>
      <c r="K75" s="83"/>
      <c r="L75" s="31">
        <v>9830804</v>
      </c>
      <c r="M75" s="31">
        <v>11409262</v>
      </c>
      <c r="N75" s="31">
        <v>11869418</v>
      </c>
      <c r="O75" s="31">
        <v>11432413</v>
      </c>
      <c r="P75" s="32">
        <f t="shared" si="38"/>
        <v>-3.6817727709985482E-2</v>
      </c>
      <c r="Q75" s="32">
        <f t="shared" si="33"/>
        <v>4.0331793590155041E-2</v>
      </c>
      <c r="R75" s="31">
        <f t="shared" si="39"/>
        <v>-437005</v>
      </c>
      <c r="S75" s="31">
        <f t="shared" si="34"/>
        <v>460156</v>
      </c>
      <c r="T75" s="32">
        <f t="shared" si="35"/>
        <v>0.48815760977427713</v>
      </c>
    </row>
    <row r="76" spans="1:20" x14ac:dyDescent="0.25">
      <c r="A76" s="37" t="s">
        <v>8</v>
      </c>
      <c r="B76" s="31">
        <v>345691</v>
      </c>
      <c r="C76" s="31">
        <v>347779</v>
      </c>
      <c r="D76" s="31">
        <v>336317</v>
      </c>
      <c r="E76" s="31">
        <v>301486</v>
      </c>
      <c r="F76" s="32">
        <f t="shared" si="36"/>
        <v>-0.10356598090492009</v>
      </c>
      <c r="G76" s="32">
        <f t="shared" si="30"/>
        <v>-3.2957711650214661E-2</v>
      </c>
      <c r="H76" s="31">
        <f t="shared" si="37"/>
        <v>-34831</v>
      </c>
      <c r="I76" s="31">
        <f t="shared" si="31"/>
        <v>-11462</v>
      </c>
      <c r="J76" s="32">
        <f t="shared" si="32"/>
        <v>9.241414740848275E-2</v>
      </c>
      <c r="K76" s="83"/>
      <c r="L76" s="31">
        <v>2269429</v>
      </c>
      <c r="M76" s="31">
        <v>2391654</v>
      </c>
      <c r="N76" s="31">
        <v>2394008</v>
      </c>
      <c r="O76" s="31">
        <v>2270938</v>
      </c>
      <c r="P76" s="32">
        <f t="shared" si="38"/>
        <v>-5.1407514093520179E-2</v>
      </c>
      <c r="Q76" s="32">
        <f t="shared" si="33"/>
        <v>9.8425608386487617E-4</v>
      </c>
      <c r="R76" s="31">
        <f>O76-N76</f>
        <v>-123070</v>
      </c>
      <c r="S76" s="31">
        <f t="shared" si="34"/>
        <v>2354</v>
      </c>
      <c r="T76" s="32">
        <f t="shared" si="35"/>
        <v>9.6967776271341607E-2</v>
      </c>
    </row>
    <row r="77" spans="1:20" x14ac:dyDescent="0.25">
      <c r="A77" s="37" t="s">
        <v>9</v>
      </c>
      <c r="B77" s="31">
        <v>33779</v>
      </c>
      <c r="C77" s="31">
        <v>34491</v>
      </c>
      <c r="D77" s="31">
        <v>36374</v>
      </c>
      <c r="E77" s="31">
        <v>38926</v>
      </c>
      <c r="F77" s="32">
        <f t="shared" si="36"/>
        <v>7.0160004398746256E-2</v>
      </c>
      <c r="G77" s="32">
        <f t="shared" si="30"/>
        <v>5.4593952045461025E-2</v>
      </c>
      <c r="H77" s="31">
        <f t="shared" si="37"/>
        <v>2552</v>
      </c>
      <c r="I77" s="31">
        <f t="shared" si="31"/>
        <v>1883</v>
      </c>
      <c r="J77" s="32">
        <f t="shared" si="32"/>
        <v>1.1931940793345627E-2</v>
      </c>
      <c r="K77" s="83"/>
      <c r="L77" s="31">
        <v>235499</v>
      </c>
      <c r="M77" s="31">
        <v>287083</v>
      </c>
      <c r="N77" s="31">
        <v>295903</v>
      </c>
      <c r="O77" s="31">
        <v>297652</v>
      </c>
      <c r="P77" s="32">
        <f t="shared" si="38"/>
        <v>5.910720742946074E-3</v>
      </c>
      <c r="Q77" s="32">
        <f t="shared" si="33"/>
        <v>3.0722822319677601E-2</v>
      </c>
      <c r="R77" s="31">
        <f t="shared" si="39"/>
        <v>1749</v>
      </c>
      <c r="S77" s="31">
        <f t="shared" si="34"/>
        <v>8820</v>
      </c>
      <c r="T77" s="32">
        <f t="shared" si="35"/>
        <v>1.2709573111514877E-2</v>
      </c>
    </row>
    <row r="78" spans="1:20" x14ac:dyDescent="0.25">
      <c r="A78" s="84" t="s">
        <v>10</v>
      </c>
      <c r="B78" s="34">
        <v>11560</v>
      </c>
      <c r="C78" s="34">
        <v>11824</v>
      </c>
      <c r="D78" s="34">
        <v>11848</v>
      </c>
      <c r="E78" s="34">
        <v>13138</v>
      </c>
      <c r="F78" s="35">
        <f t="shared" si="36"/>
        <v>0.10887913571910879</v>
      </c>
      <c r="G78" s="35">
        <f t="shared" si="30"/>
        <v>2.0297699594045149E-3</v>
      </c>
      <c r="H78" s="34">
        <f t="shared" si="37"/>
        <v>1290</v>
      </c>
      <c r="I78" s="34">
        <f t="shared" si="31"/>
        <v>24</v>
      </c>
      <c r="J78" s="35">
        <f t="shared" si="32"/>
        <v>4.0271756189429906E-3</v>
      </c>
      <c r="K78" s="83"/>
      <c r="L78" s="34">
        <v>76030</v>
      </c>
      <c r="M78" s="34">
        <v>93705</v>
      </c>
      <c r="N78" s="34">
        <v>104331</v>
      </c>
      <c r="O78" s="34">
        <v>103516</v>
      </c>
      <c r="P78" s="35">
        <f t="shared" si="38"/>
        <v>-7.811676299469994E-3</v>
      </c>
      <c r="Q78" s="35">
        <f t="shared" si="33"/>
        <v>0.11339843124699867</v>
      </c>
      <c r="R78" s="34">
        <f t="shared" si="39"/>
        <v>-815</v>
      </c>
      <c r="S78" s="34">
        <f t="shared" si="34"/>
        <v>10626</v>
      </c>
      <c r="T78" s="35">
        <f t="shared" si="35"/>
        <v>4.4200750212045406E-3</v>
      </c>
    </row>
    <row r="79" spans="1:20" x14ac:dyDescent="0.25">
      <c r="A79" s="79" t="s">
        <v>11</v>
      </c>
      <c r="B79" s="80">
        <v>722501</v>
      </c>
      <c r="C79" s="80">
        <v>786393</v>
      </c>
      <c r="D79" s="80">
        <v>843513</v>
      </c>
      <c r="E79" s="80">
        <v>854259</v>
      </c>
      <c r="F79" s="81">
        <f t="shared" si="36"/>
        <v>1.2739578406023355E-2</v>
      </c>
      <c r="G79" s="81">
        <f t="shared" si="30"/>
        <v>7.2635438006187769E-2</v>
      </c>
      <c r="H79" s="80">
        <f t="shared" si="37"/>
        <v>10746</v>
      </c>
      <c r="I79" s="80">
        <f t="shared" si="31"/>
        <v>57120</v>
      </c>
      <c r="J79" s="81">
        <f t="shared" si="32"/>
        <v>0.26185500205987366</v>
      </c>
      <c r="K79" s="82"/>
      <c r="L79" s="80">
        <v>4729585</v>
      </c>
      <c r="M79" s="80">
        <v>5436239</v>
      </c>
      <c r="N79" s="80">
        <v>5978760</v>
      </c>
      <c r="O79" s="80">
        <v>6053295</v>
      </c>
      <c r="P79" s="81">
        <f t="shared" si="38"/>
        <v>1.2466631876844048E-2</v>
      </c>
      <c r="Q79" s="81">
        <f t="shared" si="33"/>
        <v>9.979712076676539E-2</v>
      </c>
      <c r="R79" s="80">
        <f t="shared" si="39"/>
        <v>74535</v>
      </c>
      <c r="S79" s="80">
        <f t="shared" si="34"/>
        <v>542521</v>
      </c>
      <c r="T79" s="81">
        <f t="shared" si="35"/>
        <v>0.25847229438427238</v>
      </c>
    </row>
    <row r="80" spans="1:20" x14ac:dyDescent="0.25">
      <c r="A80" s="36" t="s">
        <v>12</v>
      </c>
      <c r="B80" s="31">
        <v>53174</v>
      </c>
      <c r="C80" s="31">
        <v>51554</v>
      </c>
      <c r="D80" s="31">
        <v>64420</v>
      </c>
      <c r="E80" s="31">
        <v>49392</v>
      </c>
      <c r="F80" s="32">
        <f t="shared" si="36"/>
        <v>-0.23328158956845702</v>
      </c>
      <c r="G80" s="32">
        <f t="shared" si="30"/>
        <v>0.24956356441789196</v>
      </c>
      <c r="H80" s="31">
        <f t="shared" si="37"/>
        <v>-15028</v>
      </c>
      <c r="I80" s="31">
        <f t="shared" si="31"/>
        <v>12866</v>
      </c>
      <c r="J80" s="32">
        <f t="shared" si="32"/>
        <v>1.5140071408953584E-2</v>
      </c>
      <c r="K80" s="83"/>
      <c r="L80" s="31">
        <v>365597</v>
      </c>
      <c r="M80" s="31">
        <v>343097</v>
      </c>
      <c r="N80" s="31">
        <v>461469</v>
      </c>
      <c r="O80" s="31">
        <v>450635</v>
      </c>
      <c r="P80" s="32">
        <f t="shared" si="38"/>
        <v>-2.347719998526443E-2</v>
      </c>
      <c r="Q80" s="32">
        <f t="shared" si="33"/>
        <v>0.34501030320871351</v>
      </c>
      <c r="R80" s="31">
        <f t="shared" si="39"/>
        <v>-10834</v>
      </c>
      <c r="S80" s="31">
        <f t="shared" si="34"/>
        <v>118372</v>
      </c>
      <c r="T80" s="32">
        <f t="shared" si="35"/>
        <v>1.9241861230925732E-2</v>
      </c>
    </row>
    <row r="81" spans="1:20" x14ac:dyDescent="0.25">
      <c r="A81" s="37" t="s">
        <v>8</v>
      </c>
      <c r="B81" s="31">
        <v>440608</v>
      </c>
      <c r="C81" s="31">
        <v>485192</v>
      </c>
      <c r="D81" s="31">
        <v>518713</v>
      </c>
      <c r="E81" s="31">
        <v>543963</v>
      </c>
      <c r="F81" s="32">
        <f t="shared" si="36"/>
        <v>4.8678170780373842E-2</v>
      </c>
      <c r="G81" s="32">
        <f t="shared" si="30"/>
        <v>6.9088113571534659E-2</v>
      </c>
      <c r="H81" s="31">
        <f t="shared" si="37"/>
        <v>25250</v>
      </c>
      <c r="I81" s="31">
        <f t="shared" si="31"/>
        <v>33521</v>
      </c>
      <c r="J81" s="32">
        <f t="shared" si="32"/>
        <v>0.16674033575940675</v>
      </c>
      <c r="K81" s="83"/>
      <c r="L81" s="31">
        <v>2888108</v>
      </c>
      <c r="M81" s="31">
        <v>3320537</v>
      </c>
      <c r="N81" s="31">
        <v>3628988</v>
      </c>
      <c r="O81" s="31">
        <v>3764198</v>
      </c>
      <c r="P81" s="32">
        <f t="shared" si="38"/>
        <v>3.725832105259097E-2</v>
      </c>
      <c r="Q81" s="32">
        <f t="shared" si="33"/>
        <v>9.289190272537251E-2</v>
      </c>
      <c r="R81" s="31">
        <f t="shared" si="39"/>
        <v>135210</v>
      </c>
      <c r="S81" s="31">
        <f t="shared" si="34"/>
        <v>308451</v>
      </c>
      <c r="T81" s="32">
        <f t="shared" si="35"/>
        <v>0.16072913901878058</v>
      </c>
    </row>
    <row r="82" spans="1:20" x14ac:dyDescent="0.25">
      <c r="A82" s="37" t="s">
        <v>9</v>
      </c>
      <c r="B82" s="31">
        <v>169177</v>
      </c>
      <c r="C82" s="31">
        <v>182860</v>
      </c>
      <c r="D82" s="31">
        <v>183371</v>
      </c>
      <c r="E82" s="31">
        <v>177624</v>
      </c>
      <c r="F82" s="32">
        <f t="shared" si="36"/>
        <v>-3.1340833610549068E-2</v>
      </c>
      <c r="G82" s="32">
        <f t="shared" si="30"/>
        <v>2.7944875861314333E-3</v>
      </c>
      <c r="H82" s="31">
        <f t="shared" si="37"/>
        <v>-5747</v>
      </c>
      <c r="I82" s="31">
        <f t="shared" si="31"/>
        <v>511</v>
      </c>
      <c r="J82" s="32">
        <f t="shared" si="32"/>
        <v>5.4446874877388474E-2</v>
      </c>
      <c r="K82" s="83"/>
      <c r="L82" s="31">
        <v>1077041</v>
      </c>
      <c r="M82" s="31">
        <v>1269816</v>
      </c>
      <c r="N82" s="31">
        <v>1334620</v>
      </c>
      <c r="O82" s="31">
        <v>1245264</v>
      </c>
      <c r="P82" s="32">
        <f t="shared" si="38"/>
        <v>-6.6952390942740303E-2</v>
      </c>
      <c r="Q82" s="32">
        <f t="shared" si="33"/>
        <v>5.103416557989493E-2</v>
      </c>
      <c r="R82" s="31">
        <f t="shared" si="39"/>
        <v>-89356</v>
      </c>
      <c r="S82" s="31">
        <f t="shared" si="34"/>
        <v>64804</v>
      </c>
      <c r="T82" s="32">
        <f t="shared" si="35"/>
        <v>5.3172072927907293E-2</v>
      </c>
    </row>
    <row r="83" spans="1:20" x14ac:dyDescent="0.25">
      <c r="A83" s="38" t="s">
        <v>10</v>
      </c>
      <c r="B83" s="69">
        <v>59542</v>
      </c>
      <c r="C83" s="69">
        <v>66787</v>
      </c>
      <c r="D83" s="69">
        <v>77009</v>
      </c>
      <c r="E83" s="69">
        <v>83280</v>
      </c>
      <c r="F83" s="70">
        <f t="shared" si="36"/>
        <v>8.1432040410861051E-2</v>
      </c>
      <c r="G83" s="70">
        <f t="shared" si="30"/>
        <v>0.15305373800290467</v>
      </c>
      <c r="H83" s="69">
        <f t="shared" si="37"/>
        <v>6271</v>
      </c>
      <c r="I83" s="69">
        <f t="shared" si="31"/>
        <v>10222</v>
      </c>
      <c r="J83" s="70">
        <f t="shared" si="32"/>
        <v>2.5527720014124847E-2</v>
      </c>
      <c r="K83" s="83"/>
      <c r="L83" s="69">
        <v>398839</v>
      </c>
      <c r="M83" s="69">
        <v>502789</v>
      </c>
      <c r="N83" s="69">
        <v>553683</v>
      </c>
      <c r="O83" s="69">
        <v>593198</v>
      </c>
      <c r="P83" s="70">
        <f t="shared" si="38"/>
        <v>7.1367551468981327E-2</v>
      </c>
      <c r="Q83" s="70">
        <f t="shared" si="33"/>
        <v>0.10122337600862386</v>
      </c>
      <c r="R83" s="69">
        <f t="shared" si="39"/>
        <v>39515</v>
      </c>
      <c r="S83" s="69">
        <f t="shared" si="34"/>
        <v>50894</v>
      </c>
      <c r="T83" s="70">
        <f t="shared" si="35"/>
        <v>2.532922120665879E-2</v>
      </c>
    </row>
    <row r="84" spans="1:20" x14ac:dyDescent="0.25">
      <c r="A84" s="42" t="s">
        <v>13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4"/>
    </row>
    <row r="85" spans="1:20" ht="21" x14ac:dyDescent="0.35">
      <c r="A85" s="71" t="s">
        <v>60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</row>
    <row r="86" spans="1:20" x14ac:dyDescent="0.25">
      <c r="A86" s="72"/>
      <c r="B86" s="11" t="s">
        <v>150</v>
      </c>
      <c r="C86" s="12"/>
      <c r="D86" s="12"/>
      <c r="E86" s="12"/>
      <c r="F86" s="12"/>
      <c r="G86" s="12"/>
      <c r="H86" s="12"/>
      <c r="I86" s="12"/>
      <c r="J86" s="13"/>
      <c r="K86" s="73"/>
      <c r="L86" s="11" t="str">
        <f>L$5</f>
        <v>acumulado agosto</v>
      </c>
      <c r="M86" s="12"/>
      <c r="N86" s="12"/>
      <c r="O86" s="12"/>
      <c r="P86" s="12"/>
      <c r="Q86" s="12"/>
      <c r="R86" s="12"/>
      <c r="S86" s="12"/>
      <c r="T86" s="13"/>
    </row>
    <row r="87" spans="1:20" x14ac:dyDescent="0.25">
      <c r="A87" s="15"/>
      <c r="B87" s="16">
        <f>B$6</f>
        <v>2022</v>
      </c>
      <c r="C87" s="16">
        <f>C$6</f>
        <v>2023</v>
      </c>
      <c r="D87" s="16">
        <f>D$6</f>
        <v>2024</v>
      </c>
      <c r="E87" s="16">
        <f>E$6</f>
        <v>2025</v>
      </c>
      <c r="F87" s="16" t="str">
        <f>CONCATENATE("var ",RIGHT(E87,2),"/",RIGHT(D87,2))</f>
        <v>var 25/24</v>
      </c>
      <c r="G87" s="16" t="str">
        <f>CONCATENATE("var ",RIGHT(D87,2),"/",RIGHT(C87,2))</f>
        <v>var 24/23</v>
      </c>
      <c r="H87" s="16" t="str">
        <f>CONCATENATE("dif ",RIGHT(E87,2),"-",RIGHT(D87,2))</f>
        <v>dif 25-24</v>
      </c>
      <c r="I87" s="16" t="str">
        <f>CONCATENATE("dif ",RIGHT(D87,2),"-",RIGHT(C87,2))</f>
        <v>dif 24-23</v>
      </c>
      <c r="J87" s="16" t="str">
        <f>CONCATENATE("cuota ",RIGHT(E87,2))</f>
        <v>cuota 25</v>
      </c>
      <c r="K87" s="74"/>
      <c r="L87" s="16">
        <f>L$6</f>
        <v>2022</v>
      </c>
      <c r="M87" s="16">
        <f>M$6</f>
        <v>2023</v>
      </c>
      <c r="N87" s="16">
        <f>N$6</f>
        <v>2024</v>
      </c>
      <c r="O87" s="16">
        <f>O$6</f>
        <v>2025</v>
      </c>
      <c r="P87" s="16" t="str">
        <f>CONCATENATE("var ",RIGHT(O87,2),"/",RIGHT(N87,2))</f>
        <v>var 25/24</v>
      </c>
      <c r="Q87" s="16" t="str">
        <f>CONCATENATE("var ",RIGHT(N87,2),"/",RIGHT(M87,2))</f>
        <v>var 24/23</v>
      </c>
      <c r="R87" s="16" t="str">
        <f>CONCATENATE("dif ",RIGHT(O87,2),"-",RIGHT(N87,2))</f>
        <v>dif 25-24</v>
      </c>
      <c r="S87" s="16" t="str">
        <f>CONCATENATE("dif ",RIGHT(N87,2),"-",RIGHT(M87,2))</f>
        <v>dif 24-23</v>
      </c>
      <c r="T87" s="16" t="str">
        <f>CONCATENATE("cuota ",RIGHT(O87,2))</f>
        <v>cuota 25</v>
      </c>
    </row>
    <row r="88" spans="1:20" x14ac:dyDescent="0.25">
      <c r="A88" s="75" t="s">
        <v>15</v>
      </c>
      <c r="B88" s="76">
        <v>3120334</v>
      </c>
      <c r="C88" s="76">
        <v>3219468</v>
      </c>
      <c r="D88" s="76">
        <v>3413127</v>
      </c>
      <c r="E88" s="76">
        <v>3262336</v>
      </c>
      <c r="F88" s="77">
        <f>E88/D88-1</f>
        <v>-4.417972141089388E-2</v>
      </c>
      <c r="G88" s="77">
        <f t="shared" ref="G88:G119" si="40">D88/C88-1</f>
        <v>6.0152484820473529E-2</v>
      </c>
      <c r="H88" s="76">
        <f>E88-D88</f>
        <v>-150791</v>
      </c>
      <c r="I88" s="76">
        <f t="shared" ref="I88:I119" si="41">D88-C88</f>
        <v>193659</v>
      </c>
      <c r="J88" s="77">
        <f>E88/$E$88</f>
        <v>1</v>
      </c>
      <c r="K88" s="78"/>
      <c r="L88" s="76">
        <v>20444877</v>
      </c>
      <c r="M88" s="76">
        <v>22753674</v>
      </c>
      <c r="N88" s="76">
        <v>24162826</v>
      </c>
      <c r="O88" s="76">
        <v>23419512</v>
      </c>
      <c r="P88" s="77">
        <f>O88/N88-1</f>
        <v>-3.0762709626762974E-2</v>
      </c>
      <c r="Q88" s="77">
        <f t="shared" ref="Q88:Q119" si="42">N88/M88-1</f>
        <v>6.1930745777583063E-2</v>
      </c>
      <c r="R88" s="76">
        <f>O88-N88</f>
        <v>-743314</v>
      </c>
      <c r="S88" s="76">
        <f t="shared" ref="S88:S119" si="43">N88-M88</f>
        <v>1409152</v>
      </c>
      <c r="T88" s="77">
        <f>O88/$O$88</f>
        <v>1</v>
      </c>
    </row>
    <row r="89" spans="1:20" x14ac:dyDescent="0.25">
      <c r="A89" s="85" t="s">
        <v>16</v>
      </c>
      <c r="B89" s="86">
        <v>565183</v>
      </c>
      <c r="C89" s="86">
        <v>588729</v>
      </c>
      <c r="D89" s="86">
        <v>582086</v>
      </c>
      <c r="E89" s="86">
        <v>583113</v>
      </c>
      <c r="F89" s="87">
        <f t="shared" ref="F89:F119" si="44">E89/D89-1</f>
        <v>1.7643441003563076E-3</v>
      </c>
      <c r="G89" s="87">
        <f t="shared" si="40"/>
        <v>-1.128362964963503E-2</v>
      </c>
      <c r="H89" s="86">
        <f t="shared" ref="H89:H119" si="45">E89-D89</f>
        <v>1027</v>
      </c>
      <c r="I89" s="86">
        <f t="shared" si="41"/>
        <v>-6643</v>
      </c>
      <c r="J89" s="87">
        <f>E89/$E$88</f>
        <v>0.1787409390081218</v>
      </c>
      <c r="K89" s="88"/>
      <c r="L89" s="86">
        <v>2856601</v>
      </c>
      <c r="M89" s="86">
        <v>3012057</v>
      </c>
      <c r="N89" s="86">
        <v>2965041</v>
      </c>
      <c r="O89" s="86">
        <v>2919074</v>
      </c>
      <c r="P89" s="87">
        <f t="shared" ref="P89:P119" si="46">O89/N89-1</f>
        <v>-1.5502989671980938E-2</v>
      </c>
      <c r="Q89" s="87">
        <f t="shared" si="42"/>
        <v>-1.5609266358505125E-2</v>
      </c>
      <c r="R89" s="86">
        <f t="shared" ref="R89:R119" si="47">O89-N89</f>
        <v>-45967</v>
      </c>
      <c r="S89" s="86">
        <f t="shared" si="43"/>
        <v>-47016</v>
      </c>
      <c r="T89" s="87">
        <f>O89/$O$88</f>
        <v>0.12464281920135654</v>
      </c>
    </row>
    <row r="90" spans="1:20" x14ac:dyDescent="0.25">
      <c r="A90" s="55" t="s">
        <v>17</v>
      </c>
      <c r="B90" s="27">
        <v>167122</v>
      </c>
      <c r="C90" s="27">
        <v>168986</v>
      </c>
      <c r="D90" s="27">
        <v>180507</v>
      </c>
      <c r="E90" s="27">
        <v>172692</v>
      </c>
      <c r="F90" s="28">
        <f t="shared" si="44"/>
        <v>-4.3294719872359555E-2</v>
      </c>
      <c r="G90" s="28">
        <f t="shared" si="40"/>
        <v>6.8177245452285984E-2</v>
      </c>
      <c r="H90" s="27">
        <f t="shared" si="45"/>
        <v>-7815</v>
      </c>
      <c r="I90" s="27">
        <f t="shared" si="41"/>
        <v>11521</v>
      </c>
      <c r="J90" s="28">
        <f>E90/$E$23</f>
        <v>0.35649965937945127</v>
      </c>
      <c r="K90" s="89"/>
      <c r="L90" s="27">
        <v>855690</v>
      </c>
      <c r="M90" s="27">
        <v>923942</v>
      </c>
      <c r="N90" s="27">
        <v>950451</v>
      </c>
      <c r="O90" s="27">
        <v>833483</v>
      </c>
      <c r="P90" s="28">
        <f t="shared" si="46"/>
        <v>-0.12306578666338397</v>
      </c>
      <c r="Q90" s="28">
        <f t="shared" si="42"/>
        <v>2.8691194901844463E-2</v>
      </c>
      <c r="R90" s="27">
        <f>O90-N90</f>
        <v>-116968</v>
      </c>
      <c r="S90" s="27">
        <f t="shared" si="43"/>
        <v>26509</v>
      </c>
      <c r="T90" s="28">
        <f>O90/$O$23</f>
        <v>0.22921460975244867</v>
      </c>
    </row>
    <row r="91" spans="1:20" x14ac:dyDescent="0.25">
      <c r="A91" s="50" t="s">
        <v>18</v>
      </c>
      <c r="B91" s="27">
        <v>105371</v>
      </c>
      <c r="C91" s="27">
        <v>100641</v>
      </c>
      <c r="D91" s="27">
        <v>105272</v>
      </c>
      <c r="E91" s="27">
        <v>116497</v>
      </c>
      <c r="F91" s="51">
        <f t="shared" si="44"/>
        <v>0.10662854320237103</v>
      </c>
      <c r="G91" s="51">
        <f t="shared" si="40"/>
        <v>4.6015043570711844E-2</v>
      </c>
      <c r="H91" s="27">
        <f t="shared" si="45"/>
        <v>11225</v>
      </c>
      <c r="I91" s="52">
        <f t="shared" si="41"/>
        <v>4631</v>
      </c>
      <c r="J91" s="51">
        <f>E91/$E$23</f>
        <v>0.24049255795710245</v>
      </c>
      <c r="K91" s="90"/>
      <c r="L91" s="27">
        <v>456505</v>
      </c>
      <c r="M91" s="27">
        <v>529157</v>
      </c>
      <c r="N91" s="27">
        <v>470068</v>
      </c>
      <c r="O91" s="27">
        <v>520305</v>
      </c>
      <c r="P91" s="51">
        <f t="shared" si="46"/>
        <v>0.10687177174366269</v>
      </c>
      <c r="Q91" s="51">
        <f t="shared" si="42"/>
        <v>-0.1116662918566701</v>
      </c>
      <c r="R91" s="52">
        <f t="shared" si="47"/>
        <v>50237</v>
      </c>
      <c r="S91" s="52">
        <f t="shared" si="43"/>
        <v>-59089</v>
      </c>
      <c r="T91" s="51">
        <f>O91/$O$23</f>
        <v>0.14308811040806807</v>
      </c>
    </row>
    <row r="92" spans="1:20" x14ac:dyDescent="0.25">
      <c r="A92" s="50" t="s">
        <v>19</v>
      </c>
      <c r="B92" s="52">
        <f>B90-B91</f>
        <v>61751</v>
      </c>
      <c r="C92" s="52">
        <f>C90-C91</f>
        <v>68345</v>
      </c>
      <c r="D92" s="52">
        <f>D90-D91</f>
        <v>75235</v>
      </c>
      <c r="E92" s="52">
        <f>E90-E91</f>
        <v>56195</v>
      </c>
      <c r="F92" s="51">
        <f t="shared" si="44"/>
        <v>-0.25307370239914928</v>
      </c>
      <c r="G92" s="51">
        <f t="shared" si="40"/>
        <v>0.10081205647816227</v>
      </c>
      <c r="H92" s="52">
        <f t="shared" si="45"/>
        <v>-19040</v>
      </c>
      <c r="I92" s="52">
        <f t="shared" si="41"/>
        <v>6890</v>
      </c>
      <c r="J92" s="51">
        <f>E92/$E$23</f>
        <v>0.11600710142234884</v>
      </c>
      <c r="K92" s="90"/>
      <c r="L92" s="52">
        <f>L90-L91</f>
        <v>399185</v>
      </c>
      <c r="M92" s="52">
        <f>M90-M91</f>
        <v>394785</v>
      </c>
      <c r="N92" s="52">
        <f>N90-N91</f>
        <v>480383</v>
      </c>
      <c r="O92" s="52">
        <f>O90-O91</f>
        <v>313178</v>
      </c>
      <c r="P92" s="51">
        <f t="shared" si="46"/>
        <v>-0.34806602231969075</v>
      </c>
      <c r="Q92" s="51">
        <f t="shared" si="42"/>
        <v>0.21682181440530912</v>
      </c>
      <c r="R92" s="52">
        <f t="shared" si="47"/>
        <v>-167205</v>
      </c>
      <c r="S92" s="52">
        <f t="shared" si="43"/>
        <v>85598</v>
      </c>
      <c r="T92" s="51">
        <f>O92/$O$23</f>
        <v>8.6126499344380589E-2</v>
      </c>
    </row>
    <row r="93" spans="1:20" x14ac:dyDescent="0.25">
      <c r="A93" s="91" t="s">
        <v>20</v>
      </c>
      <c r="B93" s="34">
        <v>398061</v>
      </c>
      <c r="C93" s="34">
        <v>419743</v>
      </c>
      <c r="D93" s="34">
        <v>401579</v>
      </c>
      <c r="E93" s="34">
        <v>410421</v>
      </c>
      <c r="F93" s="35">
        <f t="shared" si="44"/>
        <v>2.2018083614929962E-2</v>
      </c>
      <c r="G93" s="35">
        <f t="shared" si="40"/>
        <v>-4.3274098674665251E-2</v>
      </c>
      <c r="H93" s="34">
        <f t="shared" si="45"/>
        <v>8842</v>
      </c>
      <c r="I93" s="34">
        <f t="shared" si="41"/>
        <v>-18164</v>
      </c>
      <c r="J93" s="35">
        <f>E93/$E$23</f>
        <v>0.84725955285811605</v>
      </c>
      <c r="K93" s="90"/>
      <c r="L93" s="27">
        <v>2000911</v>
      </c>
      <c r="M93" s="27">
        <v>2088115</v>
      </c>
      <c r="N93" s="27">
        <v>2014590</v>
      </c>
      <c r="O93" s="27">
        <v>2085591</v>
      </c>
      <c r="P93" s="35">
        <f t="shared" si="46"/>
        <v>3.5243399401367004E-2</v>
      </c>
      <c r="Q93" s="35">
        <f t="shared" si="42"/>
        <v>-3.5211183292107928E-2</v>
      </c>
      <c r="R93" s="34">
        <f t="shared" si="47"/>
        <v>71001</v>
      </c>
      <c r="S93" s="34">
        <f t="shared" si="43"/>
        <v>-73525</v>
      </c>
      <c r="T93" s="35">
        <f>O93/$O$23</f>
        <v>0.57355450221326554</v>
      </c>
    </row>
    <row r="94" spans="1:20" x14ac:dyDescent="0.25">
      <c r="A94" s="85" t="s">
        <v>21</v>
      </c>
      <c r="B94" s="86">
        <v>2555151</v>
      </c>
      <c r="C94" s="86">
        <v>2630739</v>
      </c>
      <c r="D94" s="86">
        <v>2831041</v>
      </c>
      <c r="E94" s="86">
        <v>2679223</v>
      </c>
      <c r="F94" s="87">
        <f t="shared" si="44"/>
        <v>-5.3626210288017728E-2</v>
      </c>
      <c r="G94" s="87">
        <f t="shared" si="40"/>
        <v>7.613906206583021E-2</v>
      </c>
      <c r="H94" s="86">
        <f t="shared" si="45"/>
        <v>-151818</v>
      </c>
      <c r="I94" s="86">
        <f t="shared" si="41"/>
        <v>200302</v>
      </c>
      <c r="J94" s="87">
        <f t="shared" ref="J94:J119" si="48">E94/$E$88</f>
        <v>0.82125906099187818</v>
      </c>
      <c r="K94" s="88"/>
      <c r="L94" s="86">
        <v>17588276</v>
      </c>
      <c r="M94" s="86">
        <v>19741617</v>
      </c>
      <c r="N94" s="86">
        <v>21197785</v>
      </c>
      <c r="O94" s="86">
        <v>20500438</v>
      </c>
      <c r="P94" s="87">
        <f t="shared" si="46"/>
        <v>-3.2897163547983888E-2</v>
      </c>
      <c r="Q94" s="87">
        <f t="shared" si="42"/>
        <v>7.3761333734718937E-2</v>
      </c>
      <c r="R94" s="86">
        <f t="shared" si="47"/>
        <v>-697347</v>
      </c>
      <c r="S94" s="86">
        <f t="shared" si="43"/>
        <v>1456168</v>
      </c>
      <c r="T94" s="87">
        <f t="shared" ref="T94:T119" si="49">O94/$O$88</f>
        <v>0.87535718079864344</v>
      </c>
    </row>
    <row r="95" spans="1:20" x14ac:dyDescent="0.25">
      <c r="A95" s="49" t="s">
        <v>22</v>
      </c>
      <c r="B95" s="92">
        <v>236713</v>
      </c>
      <c r="C95" s="92">
        <v>240134</v>
      </c>
      <c r="D95" s="92">
        <v>239736</v>
      </c>
      <c r="E95" s="92">
        <v>233104</v>
      </c>
      <c r="F95" s="93">
        <f t="shared" si="44"/>
        <v>-2.7663763473153802E-2</v>
      </c>
      <c r="G95" s="93">
        <f t="shared" si="40"/>
        <v>-1.6574079472294612E-3</v>
      </c>
      <c r="H95" s="92">
        <f t="shared" si="45"/>
        <v>-6632</v>
      </c>
      <c r="I95" s="92">
        <f t="shared" si="41"/>
        <v>-398</v>
      </c>
      <c r="J95" s="93">
        <f t="shared" si="48"/>
        <v>7.1453093734060502E-2</v>
      </c>
      <c r="K95" s="89"/>
      <c r="L95" s="92">
        <v>1973645</v>
      </c>
      <c r="M95" s="92">
        <v>2266680</v>
      </c>
      <c r="N95" s="92">
        <v>2396723</v>
      </c>
      <c r="O95" s="92">
        <v>2271649</v>
      </c>
      <c r="P95" s="93">
        <f t="shared" si="46"/>
        <v>-5.2185421510954733E-2</v>
      </c>
      <c r="Q95" s="93">
        <f t="shared" si="42"/>
        <v>5.7371574284857063E-2</v>
      </c>
      <c r="R95" s="92">
        <f t="shared" si="47"/>
        <v>-125074</v>
      </c>
      <c r="S95" s="92">
        <f t="shared" si="43"/>
        <v>130043</v>
      </c>
      <c r="T95" s="93">
        <f t="shared" si="49"/>
        <v>9.6998135571740349E-2</v>
      </c>
    </row>
    <row r="96" spans="1:20" x14ac:dyDescent="0.25">
      <c r="A96" s="54" t="s">
        <v>23</v>
      </c>
      <c r="B96" s="31">
        <v>16801</v>
      </c>
      <c r="C96" s="31">
        <v>18997</v>
      </c>
      <c r="D96" s="31">
        <v>19158</v>
      </c>
      <c r="E96" s="31">
        <v>18689</v>
      </c>
      <c r="F96" s="32">
        <f t="shared" si="44"/>
        <v>-2.4480634721787298E-2</v>
      </c>
      <c r="G96" s="32">
        <f t="shared" si="40"/>
        <v>8.4750223719534112E-3</v>
      </c>
      <c r="H96" s="31">
        <f t="shared" si="45"/>
        <v>-469</v>
      </c>
      <c r="I96" s="31">
        <f t="shared" si="41"/>
        <v>161</v>
      </c>
      <c r="J96" s="32">
        <f t="shared" si="48"/>
        <v>5.7287170910660335E-3</v>
      </c>
      <c r="K96" s="90"/>
      <c r="L96" s="31">
        <v>132322</v>
      </c>
      <c r="M96" s="31">
        <v>154990</v>
      </c>
      <c r="N96" s="31">
        <v>165106</v>
      </c>
      <c r="O96" s="31">
        <v>153870</v>
      </c>
      <c r="P96" s="32">
        <f t="shared" si="46"/>
        <v>-6.8053250638983487E-2</v>
      </c>
      <c r="Q96" s="32">
        <f t="shared" si="42"/>
        <v>6.5268727014646144E-2</v>
      </c>
      <c r="R96" s="31">
        <f t="shared" si="47"/>
        <v>-11236</v>
      </c>
      <c r="S96" s="31">
        <f t="shared" si="43"/>
        <v>10116</v>
      </c>
      <c r="T96" s="32">
        <f t="shared" si="49"/>
        <v>6.570162520892835E-3</v>
      </c>
    </row>
    <row r="97" spans="1:20" x14ac:dyDescent="0.25">
      <c r="A97" s="54" t="s">
        <v>24</v>
      </c>
      <c r="B97" s="31">
        <v>1556</v>
      </c>
      <c r="C97" s="31">
        <v>1506</v>
      </c>
      <c r="D97" s="31">
        <v>1348</v>
      </c>
      <c r="E97" s="31">
        <v>1380</v>
      </c>
      <c r="F97" s="32">
        <f t="shared" si="44"/>
        <v>2.3738872403560762E-2</v>
      </c>
      <c r="G97" s="32">
        <f t="shared" si="40"/>
        <v>-0.10491367861885792</v>
      </c>
      <c r="H97" s="31">
        <f t="shared" si="45"/>
        <v>32</v>
      </c>
      <c r="I97" s="31">
        <f t="shared" si="41"/>
        <v>-158</v>
      </c>
      <c r="J97" s="32">
        <f t="shared" si="48"/>
        <v>4.2300976968650687E-4</v>
      </c>
      <c r="K97" s="90"/>
      <c r="L97" s="31">
        <v>12934</v>
      </c>
      <c r="M97" s="31">
        <v>20056</v>
      </c>
      <c r="N97" s="31">
        <v>20135</v>
      </c>
      <c r="O97" s="31">
        <v>21658</v>
      </c>
      <c r="P97" s="32">
        <f t="shared" si="46"/>
        <v>7.5639433821703461E-2</v>
      </c>
      <c r="Q97" s="32">
        <f t="shared" si="42"/>
        <v>3.9389708815316116E-3</v>
      </c>
      <c r="R97" s="31">
        <f t="shared" si="47"/>
        <v>1523</v>
      </c>
      <c r="S97" s="31">
        <f t="shared" si="43"/>
        <v>79</v>
      </c>
      <c r="T97" s="32">
        <f t="shared" si="49"/>
        <v>9.2478442761744991E-4</v>
      </c>
    </row>
    <row r="98" spans="1:20" x14ac:dyDescent="0.25">
      <c r="A98" s="54" t="s">
        <v>25</v>
      </c>
      <c r="B98" s="31">
        <v>13290</v>
      </c>
      <c r="C98" s="31">
        <v>9391</v>
      </c>
      <c r="D98" s="31">
        <v>9617</v>
      </c>
      <c r="E98" s="31">
        <v>9229</v>
      </c>
      <c r="F98" s="32">
        <f t="shared" si="44"/>
        <v>-4.0345222002703518E-2</v>
      </c>
      <c r="G98" s="32">
        <f t="shared" si="40"/>
        <v>2.4065594718347461E-2</v>
      </c>
      <c r="H98" s="31">
        <f t="shared" si="45"/>
        <v>-388</v>
      </c>
      <c r="I98" s="31">
        <f t="shared" si="41"/>
        <v>226</v>
      </c>
      <c r="J98" s="32">
        <f t="shared" si="48"/>
        <v>2.8289544669831677E-3</v>
      </c>
      <c r="K98" s="90"/>
      <c r="L98" s="31">
        <v>293569</v>
      </c>
      <c r="M98" s="31">
        <v>355039</v>
      </c>
      <c r="N98" s="31">
        <v>337692</v>
      </c>
      <c r="O98" s="31">
        <v>328285</v>
      </c>
      <c r="P98" s="32">
        <f t="shared" si="46"/>
        <v>-2.7856745199767885E-2</v>
      </c>
      <c r="Q98" s="32">
        <f t="shared" si="42"/>
        <v>-4.8859421077684373E-2</v>
      </c>
      <c r="R98" s="31">
        <f t="shared" si="47"/>
        <v>-9407</v>
      </c>
      <c r="S98" s="31">
        <f t="shared" si="43"/>
        <v>-17347</v>
      </c>
      <c r="T98" s="32">
        <f t="shared" si="49"/>
        <v>1.4017584994939263E-2</v>
      </c>
    </row>
    <row r="99" spans="1:20" x14ac:dyDescent="0.25">
      <c r="A99" s="54" t="s">
        <v>26</v>
      </c>
      <c r="B99" s="31">
        <v>9902</v>
      </c>
      <c r="C99" s="31">
        <v>19315</v>
      </c>
      <c r="D99" s="31">
        <v>10423</v>
      </c>
      <c r="E99" s="31">
        <v>10185</v>
      </c>
      <c r="F99" s="32">
        <f t="shared" si="44"/>
        <v>-2.2834116856951026E-2</v>
      </c>
      <c r="G99" s="32">
        <f t="shared" si="40"/>
        <v>-0.46036758995599281</v>
      </c>
      <c r="H99" s="31">
        <f t="shared" si="45"/>
        <v>-238</v>
      </c>
      <c r="I99" s="31">
        <f t="shared" si="41"/>
        <v>-8892</v>
      </c>
      <c r="J99" s="32">
        <f t="shared" si="48"/>
        <v>3.1219960175775884E-3</v>
      </c>
      <c r="K99" s="90"/>
      <c r="L99" s="31">
        <v>86414</v>
      </c>
      <c r="M99" s="31">
        <v>109917</v>
      </c>
      <c r="N99" s="31">
        <v>107524</v>
      </c>
      <c r="O99" s="31">
        <v>99820</v>
      </c>
      <c r="P99" s="32">
        <f t="shared" si="46"/>
        <v>-7.1649120196421223E-2</v>
      </c>
      <c r="Q99" s="32">
        <f t="shared" si="42"/>
        <v>-2.1770972642994213E-2</v>
      </c>
      <c r="R99" s="31">
        <f t="shared" si="47"/>
        <v>-7704</v>
      </c>
      <c r="S99" s="31">
        <f t="shared" si="43"/>
        <v>-2393</v>
      </c>
      <c r="T99" s="32">
        <f t="shared" si="49"/>
        <v>4.2622578984566374E-3</v>
      </c>
    </row>
    <row r="100" spans="1:20" x14ac:dyDescent="0.25">
      <c r="A100" s="54" t="s">
        <v>27</v>
      </c>
      <c r="B100" s="31">
        <v>1728</v>
      </c>
      <c r="C100" s="31">
        <v>2901</v>
      </c>
      <c r="D100" s="31">
        <v>882</v>
      </c>
      <c r="E100" s="31">
        <v>300</v>
      </c>
      <c r="F100" s="32">
        <f t="shared" si="44"/>
        <v>-0.65986394557823136</v>
      </c>
      <c r="G100" s="32">
        <f t="shared" si="40"/>
        <v>-0.6959669079627715</v>
      </c>
      <c r="H100" s="31">
        <f t="shared" si="45"/>
        <v>-582</v>
      </c>
      <c r="I100" s="31">
        <f t="shared" si="41"/>
        <v>-2019</v>
      </c>
      <c r="J100" s="32">
        <f t="shared" si="48"/>
        <v>9.1958645584023227E-5</v>
      </c>
      <c r="K100" s="90"/>
      <c r="L100" s="31">
        <v>218610</v>
      </c>
      <c r="M100" s="31">
        <v>309897</v>
      </c>
      <c r="N100" s="31">
        <v>297195</v>
      </c>
      <c r="O100" s="31">
        <v>247776</v>
      </c>
      <c r="P100" s="32">
        <f t="shared" si="46"/>
        <v>-0.1662847625296523</v>
      </c>
      <c r="Q100" s="32">
        <f t="shared" si="42"/>
        <v>-4.0987812079497421E-2</v>
      </c>
      <c r="R100" s="31">
        <f t="shared" si="47"/>
        <v>-49419</v>
      </c>
      <c r="S100" s="31">
        <f t="shared" si="43"/>
        <v>-12702</v>
      </c>
      <c r="T100" s="32">
        <f t="shared" si="49"/>
        <v>1.0579895943177637E-2</v>
      </c>
    </row>
    <row r="101" spans="1:20" x14ac:dyDescent="0.25">
      <c r="A101" s="54" t="s">
        <v>28</v>
      </c>
      <c r="B101" s="31">
        <v>3363</v>
      </c>
      <c r="C101" s="31">
        <v>3118</v>
      </c>
      <c r="D101" s="31">
        <v>3862</v>
      </c>
      <c r="E101" s="31">
        <v>3506</v>
      </c>
      <c r="F101" s="32">
        <f t="shared" si="44"/>
        <v>-9.2180217503883943E-2</v>
      </c>
      <c r="G101" s="32">
        <f t="shared" si="40"/>
        <v>0.23861449647209754</v>
      </c>
      <c r="H101" s="31">
        <f t="shared" si="45"/>
        <v>-356</v>
      </c>
      <c r="I101" s="31">
        <f t="shared" si="41"/>
        <v>744</v>
      </c>
      <c r="J101" s="32">
        <f t="shared" si="48"/>
        <v>1.0746900380586182E-3</v>
      </c>
      <c r="K101" s="90"/>
      <c r="L101" s="31">
        <v>25317</v>
      </c>
      <c r="M101" s="31">
        <v>25966</v>
      </c>
      <c r="N101" s="31">
        <v>32642</v>
      </c>
      <c r="O101" s="31">
        <v>28922</v>
      </c>
      <c r="P101" s="32">
        <f t="shared" si="46"/>
        <v>-0.11396360517125181</v>
      </c>
      <c r="Q101" s="32">
        <f t="shared" si="42"/>
        <v>0.25710544558268511</v>
      </c>
      <c r="R101" s="31">
        <f t="shared" si="47"/>
        <v>-3720</v>
      </c>
      <c r="S101" s="31">
        <f t="shared" si="43"/>
        <v>6676</v>
      </c>
      <c r="T101" s="32">
        <f t="shared" si="49"/>
        <v>1.2349531450527235E-3</v>
      </c>
    </row>
    <row r="102" spans="1:20" x14ac:dyDescent="0.25">
      <c r="A102" s="54" t="s">
        <v>29</v>
      </c>
      <c r="B102" s="31">
        <v>1344872</v>
      </c>
      <c r="C102" s="31">
        <v>1338126</v>
      </c>
      <c r="D102" s="31">
        <v>1472854</v>
      </c>
      <c r="E102" s="31">
        <v>1384601</v>
      </c>
      <c r="F102" s="32">
        <f t="shared" si="44"/>
        <v>-5.9919720488249339E-2</v>
      </c>
      <c r="G102" s="32">
        <f t="shared" si="40"/>
        <v>0.10068409103477549</v>
      </c>
      <c r="H102" s="31">
        <f t="shared" si="45"/>
        <v>-88253</v>
      </c>
      <c r="I102" s="31">
        <f t="shared" si="41"/>
        <v>134728</v>
      </c>
      <c r="J102" s="32">
        <f t="shared" si="48"/>
        <v>0.42442010878094716</v>
      </c>
      <c r="K102" s="90"/>
      <c r="L102" s="31">
        <v>8226768</v>
      </c>
      <c r="M102" s="31">
        <v>9062635</v>
      </c>
      <c r="N102" s="31">
        <v>9845418</v>
      </c>
      <c r="O102" s="31">
        <v>9555498</v>
      </c>
      <c r="P102" s="32">
        <f t="shared" si="46"/>
        <v>-2.944720071814122E-2</v>
      </c>
      <c r="Q102" s="32">
        <f t="shared" si="42"/>
        <v>8.6374768486207287E-2</v>
      </c>
      <c r="R102" s="31">
        <f t="shared" si="47"/>
        <v>-289920</v>
      </c>
      <c r="S102" s="31">
        <f t="shared" si="43"/>
        <v>782783</v>
      </c>
      <c r="T102" s="32">
        <f t="shared" si="49"/>
        <v>0.40801439415133844</v>
      </c>
    </row>
    <row r="103" spans="1:20" x14ac:dyDescent="0.25">
      <c r="A103" s="54" t="s">
        <v>30</v>
      </c>
      <c r="B103" s="31">
        <v>143032</v>
      </c>
      <c r="C103" s="31">
        <v>165297</v>
      </c>
      <c r="D103" s="31">
        <v>174502</v>
      </c>
      <c r="E103" s="31">
        <v>181123</v>
      </c>
      <c r="F103" s="32">
        <f t="shared" si="44"/>
        <v>3.7942258541449281E-2</v>
      </c>
      <c r="G103" s="32">
        <f t="shared" si="40"/>
        <v>5.5687641034017465E-2</v>
      </c>
      <c r="H103" s="31">
        <f t="shared" si="45"/>
        <v>6621</v>
      </c>
      <c r="I103" s="31">
        <f t="shared" si="41"/>
        <v>9205</v>
      </c>
      <c r="J103" s="32">
        <f t="shared" si="48"/>
        <v>5.5519419213716795E-2</v>
      </c>
      <c r="K103" s="90"/>
      <c r="L103" s="31">
        <v>846254</v>
      </c>
      <c r="M103" s="31">
        <v>1020771</v>
      </c>
      <c r="N103" s="31">
        <v>1105365</v>
      </c>
      <c r="O103" s="31">
        <v>1070899</v>
      </c>
      <c r="P103" s="32">
        <f t="shared" si="46"/>
        <v>-3.1180650735277537E-2</v>
      </c>
      <c r="Q103" s="32">
        <f t="shared" si="42"/>
        <v>8.2872652142351289E-2</v>
      </c>
      <c r="R103" s="31">
        <f t="shared" si="47"/>
        <v>-34466</v>
      </c>
      <c r="S103" s="31">
        <f t="shared" si="43"/>
        <v>84594</v>
      </c>
      <c r="T103" s="32">
        <f t="shared" si="49"/>
        <v>4.572678542575951E-2</v>
      </c>
    </row>
    <row r="104" spans="1:20" x14ac:dyDescent="0.25">
      <c r="A104" s="54" t="s">
        <v>31</v>
      </c>
      <c r="B104" s="31">
        <v>145474</v>
      </c>
      <c r="C104" s="31">
        <v>161643</v>
      </c>
      <c r="D104" s="31">
        <v>144801</v>
      </c>
      <c r="E104" s="31">
        <v>140641</v>
      </c>
      <c r="F104" s="32">
        <f t="shared" si="44"/>
        <v>-2.8729083362683983E-2</v>
      </c>
      <c r="G104" s="32">
        <f t="shared" si="40"/>
        <v>-0.10419257252092573</v>
      </c>
      <c r="H104" s="31">
        <f t="shared" si="45"/>
        <v>-4160</v>
      </c>
      <c r="I104" s="31">
        <f t="shared" si="41"/>
        <v>-16842</v>
      </c>
      <c r="J104" s="32">
        <f t="shared" si="48"/>
        <v>4.3110519578608703E-2</v>
      </c>
      <c r="K104" s="90"/>
      <c r="L104" s="31">
        <v>894323</v>
      </c>
      <c r="M104" s="31">
        <v>876898</v>
      </c>
      <c r="N104" s="31">
        <v>915633</v>
      </c>
      <c r="O104" s="31">
        <v>860430</v>
      </c>
      <c r="P104" s="32">
        <f t="shared" si="46"/>
        <v>-6.0289439109337484E-2</v>
      </c>
      <c r="Q104" s="32">
        <f t="shared" si="42"/>
        <v>4.4172754413854376E-2</v>
      </c>
      <c r="R104" s="31">
        <f t="shared" si="47"/>
        <v>-55203</v>
      </c>
      <c r="S104" s="31">
        <f t="shared" si="43"/>
        <v>38735</v>
      </c>
      <c r="T104" s="32">
        <f t="shared" si="49"/>
        <v>3.6739877415037515E-2</v>
      </c>
    </row>
    <row r="105" spans="1:20" x14ac:dyDescent="0.25">
      <c r="A105" s="54" t="s">
        <v>32</v>
      </c>
      <c r="B105" s="31">
        <v>82193</v>
      </c>
      <c r="C105" s="31">
        <v>95269</v>
      </c>
      <c r="D105" s="31">
        <v>97920</v>
      </c>
      <c r="E105" s="31">
        <v>82990</v>
      </c>
      <c r="F105" s="32">
        <f t="shared" si="44"/>
        <v>-0.15247140522875813</v>
      </c>
      <c r="G105" s="32">
        <f t="shared" si="40"/>
        <v>2.7826470310384321E-2</v>
      </c>
      <c r="H105" s="31">
        <f t="shared" si="45"/>
        <v>-14930</v>
      </c>
      <c r="I105" s="31">
        <f t="shared" si="41"/>
        <v>2651</v>
      </c>
      <c r="J105" s="32">
        <f t="shared" si="48"/>
        <v>2.5438826656726959E-2</v>
      </c>
      <c r="K105" s="90"/>
      <c r="L105" s="31">
        <v>739943</v>
      </c>
      <c r="M105" s="31">
        <v>760328</v>
      </c>
      <c r="N105" s="31">
        <v>791373</v>
      </c>
      <c r="O105" s="31">
        <v>711584</v>
      </c>
      <c r="P105" s="32">
        <f t="shared" si="46"/>
        <v>-0.10082350547718966</v>
      </c>
      <c r="Q105" s="32">
        <f t="shared" si="42"/>
        <v>4.083106238360279E-2</v>
      </c>
      <c r="R105" s="31">
        <f t="shared" si="47"/>
        <v>-79789</v>
      </c>
      <c r="S105" s="31">
        <f t="shared" si="43"/>
        <v>31045</v>
      </c>
      <c r="T105" s="32">
        <f t="shared" si="49"/>
        <v>3.0384236870520616E-2</v>
      </c>
    </row>
    <row r="106" spans="1:20" x14ac:dyDescent="0.25">
      <c r="A106" s="54" t="s">
        <v>33</v>
      </c>
      <c r="B106" s="31">
        <v>101352</v>
      </c>
      <c r="C106" s="31">
        <v>114055</v>
      </c>
      <c r="D106" s="31">
        <v>141168</v>
      </c>
      <c r="E106" s="31">
        <v>151786</v>
      </c>
      <c r="F106" s="32">
        <f t="shared" si="44"/>
        <v>7.5215346254108528E-2</v>
      </c>
      <c r="G106" s="32">
        <f t="shared" si="40"/>
        <v>0.23771864451361191</v>
      </c>
      <c r="H106" s="31">
        <f t="shared" si="45"/>
        <v>10618</v>
      </c>
      <c r="I106" s="31">
        <f t="shared" si="41"/>
        <v>27113</v>
      </c>
      <c r="J106" s="32">
        <f t="shared" si="48"/>
        <v>4.6526783262055164E-2</v>
      </c>
      <c r="K106" s="90"/>
      <c r="L106" s="31">
        <v>699679</v>
      </c>
      <c r="M106" s="31">
        <v>775866</v>
      </c>
      <c r="N106" s="31">
        <v>980856</v>
      </c>
      <c r="O106" s="31">
        <v>1095722</v>
      </c>
      <c r="P106" s="32">
        <f t="shared" si="46"/>
        <v>0.11710791390377384</v>
      </c>
      <c r="Q106" s="32">
        <f t="shared" si="42"/>
        <v>0.26420799467949352</v>
      </c>
      <c r="R106" s="31">
        <f t="shared" si="47"/>
        <v>114866</v>
      </c>
      <c r="S106" s="31">
        <f t="shared" si="43"/>
        <v>204990</v>
      </c>
      <c r="T106" s="32">
        <f t="shared" si="49"/>
        <v>4.6786713574561246E-2</v>
      </c>
    </row>
    <row r="107" spans="1:20" x14ac:dyDescent="0.25">
      <c r="A107" s="54" t="s">
        <v>34</v>
      </c>
      <c r="B107" s="31">
        <v>33393</v>
      </c>
      <c r="C107" s="31">
        <v>26897</v>
      </c>
      <c r="D107" s="31">
        <v>23131</v>
      </c>
      <c r="E107" s="31">
        <v>22202</v>
      </c>
      <c r="F107" s="32">
        <f t="shared" si="44"/>
        <v>-4.0162552418831821E-2</v>
      </c>
      <c r="G107" s="32">
        <f t="shared" si="40"/>
        <v>-0.14001561512436334</v>
      </c>
      <c r="H107" s="31">
        <f t="shared" si="45"/>
        <v>-929</v>
      </c>
      <c r="I107" s="31">
        <f t="shared" si="41"/>
        <v>-3766</v>
      </c>
      <c r="J107" s="32">
        <f t="shared" si="48"/>
        <v>6.8055528308549459E-3</v>
      </c>
      <c r="K107" s="90"/>
      <c r="L107" s="31">
        <v>336076</v>
      </c>
      <c r="M107" s="31">
        <v>349241</v>
      </c>
      <c r="N107" s="31">
        <v>297438</v>
      </c>
      <c r="O107" s="31">
        <v>292699</v>
      </c>
      <c r="P107" s="32">
        <f t="shared" si="46"/>
        <v>-1.5932732199651745E-2</v>
      </c>
      <c r="Q107" s="32">
        <f t="shared" si="42"/>
        <v>-0.14833023614065932</v>
      </c>
      <c r="R107" s="31">
        <f t="shared" si="47"/>
        <v>-4739</v>
      </c>
      <c r="S107" s="31">
        <f t="shared" si="43"/>
        <v>-51803</v>
      </c>
      <c r="T107" s="32">
        <f t="shared" si="49"/>
        <v>1.2498082795235016E-2</v>
      </c>
    </row>
    <row r="108" spans="1:20" x14ac:dyDescent="0.25">
      <c r="A108" s="54" t="s">
        <v>35</v>
      </c>
      <c r="B108" s="31">
        <v>111955</v>
      </c>
      <c r="C108" s="31">
        <v>107295</v>
      </c>
      <c r="D108" s="31">
        <v>120938</v>
      </c>
      <c r="E108" s="31">
        <v>117373</v>
      </c>
      <c r="F108" s="32">
        <f t="shared" si="44"/>
        <v>-2.9477914303196684E-2</v>
      </c>
      <c r="G108" s="32">
        <f t="shared" si="40"/>
        <v>0.12715410783354297</v>
      </c>
      <c r="H108" s="31">
        <f t="shared" si="45"/>
        <v>-3565</v>
      </c>
      <c r="I108" s="31">
        <f t="shared" si="41"/>
        <v>13643</v>
      </c>
      <c r="J108" s="32">
        <f t="shared" si="48"/>
        <v>3.597820702711186E-2</v>
      </c>
      <c r="K108" s="90"/>
      <c r="L108" s="31">
        <v>612968</v>
      </c>
      <c r="M108" s="31">
        <v>686099</v>
      </c>
      <c r="N108" s="31">
        <v>783048</v>
      </c>
      <c r="O108" s="31">
        <v>767172</v>
      </c>
      <c r="P108" s="32">
        <f t="shared" si="46"/>
        <v>-2.0274619180433384E-2</v>
      </c>
      <c r="Q108" s="32">
        <f t="shared" si="42"/>
        <v>0.14130468051986678</v>
      </c>
      <c r="R108" s="31">
        <f t="shared" si="47"/>
        <v>-15876</v>
      </c>
      <c r="S108" s="31">
        <f t="shared" si="43"/>
        <v>96949</v>
      </c>
      <c r="T108" s="32">
        <f t="shared" si="49"/>
        <v>3.2757813228559161E-2</v>
      </c>
    </row>
    <row r="109" spans="1:20" x14ac:dyDescent="0.25">
      <c r="A109" s="54" t="s">
        <v>36</v>
      </c>
      <c r="B109" s="31">
        <v>3837</v>
      </c>
      <c r="C109" s="31">
        <v>6024</v>
      </c>
      <c r="D109" s="31">
        <v>3797</v>
      </c>
      <c r="E109" s="31">
        <v>4602</v>
      </c>
      <c r="F109" s="32">
        <f t="shared" si="44"/>
        <v>0.21200948116934426</v>
      </c>
      <c r="G109" s="32">
        <f t="shared" si="40"/>
        <v>-0.36968791500664011</v>
      </c>
      <c r="H109" s="31">
        <f t="shared" si="45"/>
        <v>805</v>
      </c>
      <c r="I109" s="31">
        <f t="shared" si="41"/>
        <v>-2227</v>
      </c>
      <c r="J109" s="32">
        <f t="shared" si="48"/>
        <v>1.4106456232589163E-3</v>
      </c>
      <c r="K109" s="90"/>
      <c r="L109" s="31">
        <v>145372</v>
      </c>
      <c r="M109" s="31">
        <v>258149</v>
      </c>
      <c r="N109" s="31">
        <v>294894</v>
      </c>
      <c r="O109" s="31">
        <v>291393</v>
      </c>
      <c r="P109" s="32">
        <f t="shared" si="46"/>
        <v>-1.1872062503814895E-2</v>
      </c>
      <c r="Q109" s="32">
        <f t="shared" si="42"/>
        <v>0.14234027635202917</v>
      </c>
      <c r="R109" s="31">
        <f t="shared" si="47"/>
        <v>-3501</v>
      </c>
      <c r="S109" s="31">
        <f t="shared" si="43"/>
        <v>36745</v>
      </c>
      <c r="T109" s="32">
        <f t="shared" si="49"/>
        <v>1.2442317329242386E-2</v>
      </c>
    </row>
    <row r="110" spans="1:20" x14ac:dyDescent="0.25">
      <c r="A110" s="54" t="s">
        <v>37</v>
      </c>
      <c r="B110" s="31">
        <v>4669</v>
      </c>
      <c r="C110" s="31">
        <v>6376</v>
      </c>
      <c r="D110" s="31">
        <v>2663</v>
      </c>
      <c r="E110" s="31">
        <v>2419</v>
      </c>
      <c r="F110" s="32">
        <f t="shared" si="44"/>
        <v>-9.1625985730379278E-2</v>
      </c>
      <c r="G110" s="32">
        <f t="shared" si="40"/>
        <v>-0.58234002509410288</v>
      </c>
      <c r="H110" s="31">
        <f t="shared" si="45"/>
        <v>-244</v>
      </c>
      <c r="I110" s="31">
        <f t="shared" si="41"/>
        <v>-3713</v>
      </c>
      <c r="J110" s="32">
        <f t="shared" si="48"/>
        <v>7.414932122258406E-4</v>
      </c>
      <c r="K110" s="90"/>
      <c r="L110" s="31">
        <v>216658</v>
      </c>
      <c r="M110" s="31">
        <v>317865</v>
      </c>
      <c r="N110" s="31">
        <v>330606</v>
      </c>
      <c r="O110" s="31">
        <v>282383</v>
      </c>
      <c r="P110" s="32">
        <f t="shared" si="46"/>
        <v>-0.14586244653757041</v>
      </c>
      <c r="Q110" s="32">
        <f t="shared" si="42"/>
        <v>4.0083054126751838E-2</v>
      </c>
      <c r="R110" s="31">
        <f t="shared" si="47"/>
        <v>-48223</v>
      </c>
      <c r="S110" s="31">
        <f t="shared" si="43"/>
        <v>12741</v>
      </c>
      <c r="T110" s="32">
        <f t="shared" si="49"/>
        <v>1.2057595393106397E-2</v>
      </c>
    </row>
    <row r="111" spans="1:20" x14ac:dyDescent="0.25">
      <c r="A111" s="54" t="s">
        <v>38</v>
      </c>
      <c r="B111" s="31">
        <v>18821</v>
      </c>
      <c r="C111" s="31">
        <v>18848</v>
      </c>
      <c r="D111" s="31">
        <v>23885</v>
      </c>
      <c r="E111" s="31">
        <v>11693</v>
      </c>
      <c r="F111" s="32">
        <f t="shared" si="44"/>
        <v>-0.51044588653966927</v>
      </c>
      <c r="G111" s="32">
        <f t="shared" si="40"/>
        <v>0.26724320882852282</v>
      </c>
      <c r="H111" s="31">
        <f t="shared" si="45"/>
        <v>-12192</v>
      </c>
      <c r="I111" s="31">
        <f t="shared" si="41"/>
        <v>5037</v>
      </c>
      <c r="J111" s="32">
        <f t="shared" si="48"/>
        <v>3.584241476046612E-3</v>
      </c>
      <c r="K111" s="90"/>
      <c r="L111" s="31">
        <v>130832</v>
      </c>
      <c r="M111" s="31">
        <v>135144</v>
      </c>
      <c r="N111" s="31">
        <v>150208</v>
      </c>
      <c r="O111" s="31">
        <v>107195</v>
      </c>
      <c r="P111" s="32">
        <f t="shared" si="46"/>
        <v>-0.28635625266297404</v>
      </c>
      <c r="Q111" s="32">
        <f t="shared" si="42"/>
        <v>0.11146628781151957</v>
      </c>
      <c r="R111" s="31">
        <f t="shared" si="47"/>
        <v>-43013</v>
      </c>
      <c r="S111" s="31">
        <f t="shared" si="43"/>
        <v>15064</v>
      </c>
      <c r="T111" s="32">
        <f t="shared" si="49"/>
        <v>4.5771662535069053E-3</v>
      </c>
    </row>
    <row r="112" spans="1:20" x14ac:dyDescent="0.25">
      <c r="A112" s="54" t="s">
        <v>39</v>
      </c>
      <c r="B112" s="31">
        <v>9754</v>
      </c>
      <c r="C112" s="31">
        <v>12728</v>
      </c>
      <c r="D112" s="31">
        <v>16283</v>
      </c>
      <c r="E112" s="31">
        <v>11315</v>
      </c>
      <c r="F112" s="32">
        <f t="shared" si="44"/>
        <v>-0.30510348215930727</v>
      </c>
      <c r="G112" s="32">
        <f t="shared" si="40"/>
        <v>0.27930546825895664</v>
      </c>
      <c r="H112" s="31">
        <f t="shared" si="45"/>
        <v>-4968</v>
      </c>
      <c r="I112" s="31">
        <f t="shared" si="41"/>
        <v>3555</v>
      </c>
      <c r="J112" s="32">
        <f t="shared" si="48"/>
        <v>3.4683735826107429E-3</v>
      </c>
      <c r="K112" s="90"/>
      <c r="L112" s="31">
        <v>70370</v>
      </c>
      <c r="M112" s="31">
        <v>86412</v>
      </c>
      <c r="N112" s="31">
        <v>113267</v>
      </c>
      <c r="O112" s="31">
        <v>97843</v>
      </c>
      <c r="P112" s="32">
        <f t="shared" si="46"/>
        <v>-0.13617381938252093</v>
      </c>
      <c r="Q112" s="32">
        <f t="shared" si="42"/>
        <v>0.31077859556543075</v>
      </c>
      <c r="R112" s="31">
        <f t="shared" si="47"/>
        <v>-15424</v>
      </c>
      <c r="S112" s="31">
        <f t="shared" si="43"/>
        <v>26855</v>
      </c>
      <c r="T112" s="32">
        <f t="shared" si="49"/>
        <v>4.1778411095841793E-3</v>
      </c>
    </row>
    <row r="113" spans="1:20" x14ac:dyDescent="0.25">
      <c r="A113" s="54" t="s">
        <v>40</v>
      </c>
      <c r="B113" s="31">
        <v>23894</v>
      </c>
      <c r="C113" s="31">
        <v>28430</v>
      </c>
      <c r="D113" s="31">
        <v>26591</v>
      </c>
      <c r="E113" s="31">
        <v>24584</v>
      </c>
      <c r="F113" s="32">
        <f t="shared" si="44"/>
        <v>-7.5476665037042645E-2</v>
      </c>
      <c r="G113" s="32">
        <f t="shared" si="40"/>
        <v>-6.4685191698909628E-2</v>
      </c>
      <c r="H113" s="31">
        <f t="shared" si="45"/>
        <v>-2007</v>
      </c>
      <c r="I113" s="31">
        <f t="shared" si="41"/>
        <v>-1839</v>
      </c>
      <c r="J113" s="32">
        <f t="shared" si="48"/>
        <v>7.53570447679209E-3</v>
      </c>
      <c r="K113" s="90"/>
      <c r="L113" s="31">
        <v>79291</v>
      </c>
      <c r="M113" s="31">
        <v>101795</v>
      </c>
      <c r="N113" s="31">
        <v>91903</v>
      </c>
      <c r="O113" s="31">
        <v>90469</v>
      </c>
      <c r="P113" s="32">
        <f t="shared" si="46"/>
        <v>-1.5603407940981251E-2</v>
      </c>
      <c r="Q113" s="32">
        <f t="shared" si="42"/>
        <v>-9.7175696252271737E-2</v>
      </c>
      <c r="R113" s="31">
        <f t="shared" si="47"/>
        <v>-1434</v>
      </c>
      <c r="S113" s="31">
        <f t="shared" si="43"/>
        <v>-9892</v>
      </c>
      <c r="T113" s="32">
        <f t="shared" si="49"/>
        <v>3.8629754539718847E-3</v>
      </c>
    </row>
    <row r="114" spans="1:20" x14ac:dyDescent="0.25">
      <c r="A114" s="54" t="s">
        <v>41</v>
      </c>
      <c r="B114" s="31">
        <v>3857</v>
      </c>
      <c r="C114" s="31">
        <v>3810</v>
      </c>
      <c r="D114" s="31">
        <v>4447</v>
      </c>
      <c r="E114" s="31">
        <v>2732</v>
      </c>
      <c r="F114" s="32">
        <f t="shared" si="44"/>
        <v>-0.38565324938160561</v>
      </c>
      <c r="G114" s="32">
        <f t="shared" si="40"/>
        <v>0.16719160104986885</v>
      </c>
      <c r="H114" s="31">
        <f t="shared" si="45"/>
        <v>-1715</v>
      </c>
      <c r="I114" s="31">
        <f t="shared" si="41"/>
        <v>637</v>
      </c>
      <c r="J114" s="32">
        <f t="shared" si="48"/>
        <v>8.3743673245183822E-4</v>
      </c>
      <c r="K114" s="90"/>
      <c r="L114" s="31">
        <v>99052</v>
      </c>
      <c r="M114" s="31">
        <v>100749</v>
      </c>
      <c r="N114" s="31">
        <v>103397</v>
      </c>
      <c r="O114" s="31">
        <v>72034</v>
      </c>
      <c r="P114" s="32">
        <f t="shared" si="46"/>
        <v>-0.30332601526156466</v>
      </c>
      <c r="Q114" s="32">
        <f t="shared" si="42"/>
        <v>2.6283139286742196E-2</v>
      </c>
      <c r="R114" s="31">
        <f t="shared" si="47"/>
        <v>-31363</v>
      </c>
      <c r="S114" s="31">
        <f t="shared" si="43"/>
        <v>2648</v>
      </c>
      <c r="T114" s="32">
        <f t="shared" si="49"/>
        <v>3.0758113149411482E-3</v>
      </c>
    </row>
    <row r="115" spans="1:20" x14ac:dyDescent="0.25">
      <c r="A115" s="54" t="s">
        <v>42</v>
      </c>
      <c r="B115" s="31">
        <v>23049</v>
      </c>
      <c r="C115" s="31">
        <v>29006</v>
      </c>
      <c r="D115" s="31">
        <v>39283</v>
      </c>
      <c r="E115" s="31">
        <v>37803</v>
      </c>
      <c r="F115" s="32">
        <f t="shared" si="44"/>
        <v>-3.7675330295547704E-2</v>
      </c>
      <c r="G115" s="32">
        <f t="shared" si="40"/>
        <v>0.35430600565400261</v>
      </c>
      <c r="H115" s="31">
        <f t="shared" si="45"/>
        <v>-1480</v>
      </c>
      <c r="I115" s="31">
        <f t="shared" si="41"/>
        <v>10277</v>
      </c>
      <c r="J115" s="32">
        <f t="shared" si="48"/>
        <v>1.1587708930042767E-2</v>
      </c>
      <c r="K115" s="90"/>
      <c r="L115" s="31">
        <v>122238</v>
      </c>
      <c r="M115" s="31">
        <v>154327</v>
      </c>
      <c r="N115" s="31">
        <v>181574</v>
      </c>
      <c r="O115" s="31">
        <v>177652</v>
      </c>
      <c r="P115" s="32">
        <f t="shared" si="46"/>
        <v>-2.1600008811834326E-2</v>
      </c>
      <c r="Q115" s="32">
        <f t="shared" si="42"/>
        <v>0.17655368146856998</v>
      </c>
      <c r="R115" s="31">
        <f t="shared" si="47"/>
        <v>-3922</v>
      </c>
      <c r="S115" s="31">
        <f t="shared" si="43"/>
        <v>27247</v>
      </c>
      <c r="T115" s="32">
        <f t="shared" si="49"/>
        <v>7.5856405547647622E-3</v>
      </c>
    </row>
    <row r="116" spans="1:20" x14ac:dyDescent="0.25">
      <c r="A116" s="54" t="s">
        <v>43</v>
      </c>
      <c r="B116" s="31">
        <v>68394</v>
      </c>
      <c r="C116" s="31">
        <v>70554</v>
      </c>
      <c r="D116" s="31">
        <v>107982</v>
      </c>
      <c r="E116" s="31">
        <v>89055</v>
      </c>
      <c r="F116" s="32">
        <f t="shared" si="44"/>
        <v>-0.17527921320220041</v>
      </c>
      <c r="G116" s="32">
        <f t="shared" si="40"/>
        <v>0.53048728633387188</v>
      </c>
      <c r="H116" s="31">
        <f t="shared" si="45"/>
        <v>-18927</v>
      </c>
      <c r="I116" s="31">
        <f t="shared" si="41"/>
        <v>37428</v>
      </c>
      <c r="J116" s="32">
        <f t="shared" si="48"/>
        <v>2.7297923941617296E-2</v>
      </c>
      <c r="K116" s="90"/>
      <c r="L116" s="31">
        <v>434554</v>
      </c>
      <c r="M116" s="31">
        <v>495671</v>
      </c>
      <c r="N116" s="31">
        <v>663271</v>
      </c>
      <c r="O116" s="31">
        <v>643521</v>
      </c>
      <c r="P116" s="32">
        <f t="shared" si="46"/>
        <v>-2.9776667455685524E-2</v>
      </c>
      <c r="Q116" s="32">
        <f t="shared" si="42"/>
        <v>0.33812750796395186</v>
      </c>
      <c r="R116" s="31">
        <f t="shared" si="47"/>
        <v>-19750</v>
      </c>
      <c r="S116" s="31">
        <f t="shared" si="43"/>
        <v>167600</v>
      </c>
      <c r="T116" s="32">
        <f t="shared" si="49"/>
        <v>2.7477985023769923E-2</v>
      </c>
    </row>
    <row r="117" spans="1:20" x14ac:dyDescent="0.25">
      <c r="A117" s="54" t="s">
        <v>44</v>
      </c>
      <c r="B117" s="31">
        <v>20835</v>
      </c>
      <c r="C117" s="31">
        <v>22397</v>
      </c>
      <c r="D117" s="31">
        <v>17675</v>
      </c>
      <c r="E117" s="31">
        <v>18083</v>
      </c>
      <c r="F117" s="32">
        <f t="shared" si="44"/>
        <v>2.3083451202263072E-2</v>
      </c>
      <c r="G117" s="32">
        <f t="shared" si="40"/>
        <v>-0.21083180783140598</v>
      </c>
      <c r="H117" s="31">
        <f t="shared" si="45"/>
        <v>408</v>
      </c>
      <c r="I117" s="31">
        <f t="shared" si="41"/>
        <v>-4722</v>
      </c>
      <c r="J117" s="32">
        <f t="shared" si="48"/>
        <v>5.542960626986307E-3</v>
      </c>
      <c r="K117" s="90"/>
      <c r="L117" s="31">
        <v>185747</v>
      </c>
      <c r="M117" s="31">
        <v>220834</v>
      </c>
      <c r="N117" s="31">
        <v>191794</v>
      </c>
      <c r="O117" s="31">
        <v>205266</v>
      </c>
      <c r="P117" s="32">
        <f t="shared" si="46"/>
        <v>7.0242030511903364E-2</v>
      </c>
      <c r="Q117" s="32">
        <f t="shared" si="42"/>
        <v>-0.13150148980682319</v>
      </c>
      <c r="R117" s="31">
        <f t="shared" si="47"/>
        <v>13472</v>
      </c>
      <c r="S117" s="31">
        <f t="shared" si="43"/>
        <v>-29040</v>
      </c>
      <c r="T117" s="32">
        <f t="shared" si="49"/>
        <v>8.7647428349489093E-3</v>
      </c>
    </row>
    <row r="118" spans="1:20" x14ac:dyDescent="0.25">
      <c r="A118" s="55" t="s">
        <v>45</v>
      </c>
      <c r="B118" s="31">
        <v>3810</v>
      </c>
      <c r="C118" s="31">
        <v>4840</v>
      </c>
      <c r="D118" s="31">
        <v>3597</v>
      </c>
      <c r="E118" s="31">
        <v>3405</v>
      </c>
      <c r="F118" s="32">
        <f t="shared" si="44"/>
        <v>-5.3377814845704807E-2</v>
      </c>
      <c r="G118" s="32">
        <f t="shared" si="40"/>
        <v>-0.25681818181818183</v>
      </c>
      <c r="H118" s="31">
        <f t="shared" si="45"/>
        <v>-192</v>
      </c>
      <c r="I118" s="31">
        <f t="shared" si="41"/>
        <v>-1243</v>
      </c>
      <c r="J118" s="32">
        <f t="shared" si="48"/>
        <v>1.0437306273786637E-3</v>
      </c>
      <c r="K118" s="90"/>
      <c r="L118" s="31">
        <v>32718</v>
      </c>
      <c r="M118" s="31">
        <v>41128</v>
      </c>
      <c r="N118" s="31">
        <v>32184</v>
      </c>
      <c r="O118" s="31">
        <v>30252</v>
      </c>
      <c r="P118" s="32">
        <f t="shared" si="46"/>
        <v>-6.0029828486204306E-2</v>
      </c>
      <c r="Q118" s="32">
        <f t="shared" si="42"/>
        <v>-0.21746741879011866</v>
      </c>
      <c r="R118" s="31">
        <f t="shared" si="47"/>
        <v>-1932</v>
      </c>
      <c r="S118" s="31">
        <f t="shared" si="43"/>
        <v>-8944</v>
      </c>
      <c r="T118" s="32">
        <f t="shared" si="49"/>
        <v>1.2917433975567041E-3</v>
      </c>
    </row>
    <row r="119" spans="1:20" x14ac:dyDescent="0.25">
      <c r="A119" s="53" t="s">
        <v>46</v>
      </c>
      <c r="B119" s="69">
        <f>B94-SUM(B95:B118)</f>
        <v>128607</v>
      </c>
      <c r="C119" s="69">
        <f>C94-SUM(C95:C118)</f>
        <v>123782</v>
      </c>
      <c r="D119" s="69">
        <f>D94-SUM(D95:D118)</f>
        <v>124498</v>
      </c>
      <c r="E119" s="69">
        <f>E94-SUM(E95:E118)</f>
        <v>116423</v>
      </c>
      <c r="F119" s="70">
        <f t="shared" si="44"/>
        <v>-6.4860479686420613E-2</v>
      </c>
      <c r="G119" s="70">
        <f t="shared" si="40"/>
        <v>5.7843628314293571E-3</v>
      </c>
      <c r="H119" s="69">
        <f t="shared" si="45"/>
        <v>-8075</v>
      </c>
      <c r="I119" s="69">
        <f t="shared" si="41"/>
        <v>716</v>
      </c>
      <c r="J119" s="70">
        <f t="shared" si="48"/>
        <v>3.5687004649429123E-2</v>
      </c>
      <c r="K119" s="90"/>
      <c r="L119" s="69">
        <f>L94-SUM(L95:L118)</f>
        <v>972622</v>
      </c>
      <c r="M119" s="69">
        <f>M94-SUM(M95:M118)</f>
        <v>1055160</v>
      </c>
      <c r="N119" s="69">
        <f>N94-SUM(N95:N118)</f>
        <v>968539</v>
      </c>
      <c r="O119" s="69">
        <f>O94-SUM(O95:O118)</f>
        <v>996446</v>
      </c>
      <c r="P119" s="70">
        <f t="shared" si="46"/>
        <v>2.8813501572987787E-2</v>
      </c>
      <c r="Q119" s="70">
        <f t="shared" si="42"/>
        <v>-8.2092763182834871E-2</v>
      </c>
      <c r="R119" s="69">
        <f t="shared" si="47"/>
        <v>27907</v>
      </c>
      <c r="S119" s="69">
        <f t="shared" si="43"/>
        <v>-86621</v>
      </c>
      <c r="T119" s="70">
        <f t="shared" si="49"/>
        <v>4.2547684170361873E-2</v>
      </c>
    </row>
    <row r="120" spans="1:20" ht="21" x14ac:dyDescent="0.35">
      <c r="A120" s="71" t="s">
        <v>61</v>
      </c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</row>
    <row r="121" spans="1:20" x14ac:dyDescent="0.25">
      <c r="A121" s="72"/>
      <c r="B121" s="11" t="s">
        <v>150</v>
      </c>
      <c r="C121" s="12"/>
      <c r="D121" s="12"/>
      <c r="E121" s="12"/>
      <c r="F121" s="12"/>
      <c r="G121" s="12"/>
      <c r="H121" s="12"/>
      <c r="I121" s="12"/>
      <c r="J121" s="13"/>
      <c r="K121" s="73"/>
      <c r="L121" s="11" t="str">
        <f>L$5</f>
        <v>acumulado agosto</v>
      </c>
      <c r="M121" s="12"/>
      <c r="N121" s="12"/>
      <c r="O121" s="12"/>
      <c r="P121" s="12"/>
      <c r="Q121" s="12"/>
      <c r="R121" s="12"/>
      <c r="S121" s="12"/>
      <c r="T121" s="13"/>
    </row>
    <row r="122" spans="1:20" x14ac:dyDescent="0.25">
      <c r="A122" s="15"/>
      <c r="B122" s="16">
        <f>B$6</f>
        <v>2022</v>
      </c>
      <c r="C122" s="16">
        <f>C$6</f>
        <v>2023</v>
      </c>
      <c r="D122" s="16">
        <f>D$6</f>
        <v>2024</v>
      </c>
      <c r="E122" s="16">
        <f>E$6</f>
        <v>2025</v>
      </c>
      <c r="F122" s="16" t="str">
        <f>CONCATENATE("var ",RIGHT(E122,2),"/",RIGHT(D122,2))</f>
        <v>var 25/24</v>
      </c>
      <c r="G122" s="16" t="str">
        <f>CONCATENATE("var ",RIGHT(D122,2),"/",RIGHT(C122,2))</f>
        <v>var 24/23</v>
      </c>
      <c r="H122" s="16" t="str">
        <f>CONCATENATE("dif ",RIGHT(E122,2),"-",RIGHT(D122,2))</f>
        <v>dif 25-24</v>
      </c>
      <c r="I122" s="16" t="str">
        <f>CONCATENATE("dif ",RIGHT(D122,2),"-",RIGHT(C122,2))</f>
        <v>dif 24-23</v>
      </c>
      <c r="J122" s="16" t="str">
        <f>CONCATENATE("cuota ",RIGHT(E122,2))</f>
        <v>cuota 25</v>
      </c>
      <c r="K122" s="74"/>
      <c r="L122" s="16">
        <f>L$6</f>
        <v>2022</v>
      </c>
      <c r="M122" s="16">
        <f>M$6</f>
        <v>2023</v>
      </c>
      <c r="N122" s="16">
        <f>N$6</f>
        <v>2024</v>
      </c>
      <c r="O122" s="16">
        <f>O$6</f>
        <v>2025</v>
      </c>
      <c r="P122" s="16" t="str">
        <f>CONCATENATE("var ",RIGHT(O122,2),"/",RIGHT(M122,2))</f>
        <v>var 25/23</v>
      </c>
      <c r="Q122" s="16" t="str">
        <f>CONCATENATE("var ",RIGHT(N122,2),"/",RIGHT(M122,2))</f>
        <v>var 24/23</v>
      </c>
      <c r="R122" s="16" t="str">
        <f>CONCATENATE("dif ",RIGHT(O122,2),"-",RIGHT(N122,2))</f>
        <v>dif 25-24</v>
      </c>
      <c r="S122" s="16" t="str">
        <f>CONCATENATE("dif ",RIGHT(N122,2),"-",RIGHT(M122,2))</f>
        <v>dif 24-23</v>
      </c>
      <c r="T122" s="16" t="str">
        <f>CONCATENATE("cuota ",RIGHT(O122,2))</f>
        <v>cuota 25</v>
      </c>
    </row>
    <row r="123" spans="1:20" x14ac:dyDescent="0.25">
      <c r="A123" s="75" t="s">
        <v>48</v>
      </c>
      <c r="B123" s="76">
        <v>3120334</v>
      </c>
      <c r="C123" s="76">
        <v>3219468</v>
      </c>
      <c r="D123" s="76">
        <v>3413127</v>
      </c>
      <c r="E123" s="76">
        <v>3262336</v>
      </c>
      <c r="F123" s="77">
        <f>E123/D123-1</f>
        <v>-4.417972141089388E-2</v>
      </c>
      <c r="G123" s="77">
        <f t="shared" ref="G123:G133" si="50">D123/C123-1</f>
        <v>6.0152484820473529E-2</v>
      </c>
      <c r="H123" s="76">
        <f>E123-D123</f>
        <v>-150791</v>
      </c>
      <c r="I123" s="76">
        <f t="shared" ref="I123:I133" si="51">D123-C123</f>
        <v>193659</v>
      </c>
      <c r="J123" s="77">
        <f t="shared" ref="J123:J133" si="52">E123/$E$123</f>
        <v>1</v>
      </c>
      <c r="K123" s="78"/>
      <c r="L123" s="76">
        <v>20444877</v>
      </c>
      <c r="M123" s="76">
        <v>22753674</v>
      </c>
      <c r="N123" s="76">
        <v>24162826</v>
      </c>
      <c r="O123" s="76">
        <v>23419512</v>
      </c>
      <c r="P123" s="77">
        <f>O123/N123-1</f>
        <v>-3.0762709626762974E-2</v>
      </c>
      <c r="Q123" s="77">
        <f t="shared" ref="Q123:Q133" si="53">N123/M123-1</f>
        <v>6.1930745777583063E-2</v>
      </c>
      <c r="R123" s="76">
        <f>O123-N123</f>
        <v>-743314</v>
      </c>
      <c r="S123" s="76">
        <f t="shared" ref="S123:S133" si="54">N123-M123</f>
        <v>1409152</v>
      </c>
      <c r="T123" s="77">
        <f>O123/$O$123</f>
        <v>1</v>
      </c>
    </row>
    <row r="124" spans="1:20" x14ac:dyDescent="0.25">
      <c r="A124" s="94" t="s">
        <v>49</v>
      </c>
      <c r="B124" s="95">
        <v>1241553</v>
      </c>
      <c r="C124" s="95">
        <v>1271908</v>
      </c>
      <c r="D124" s="95">
        <v>1304294</v>
      </c>
      <c r="E124" s="95">
        <v>1214780</v>
      </c>
      <c r="F124" s="96">
        <f t="shared" ref="F124:F133" si="55">E124/D124-1</f>
        <v>-6.8630232140913017E-2</v>
      </c>
      <c r="G124" s="96">
        <f t="shared" si="50"/>
        <v>2.5462533453677549E-2</v>
      </c>
      <c r="H124" s="95">
        <f t="shared" ref="H124:H133" si="56">E124-D124</f>
        <v>-89514</v>
      </c>
      <c r="I124" s="95">
        <f t="shared" si="51"/>
        <v>32386</v>
      </c>
      <c r="J124" s="96">
        <f t="shared" si="52"/>
        <v>0.3723650782751991</v>
      </c>
      <c r="K124" s="90"/>
      <c r="L124" s="95">
        <v>8320045</v>
      </c>
      <c r="M124" s="95">
        <v>8974624</v>
      </c>
      <c r="N124" s="95">
        <v>9249706</v>
      </c>
      <c r="O124" s="95">
        <v>8746362</v>
      </c>
      <c r="P124" s="96">
        <f t="shared" ref="P124:P133" si="57">O124/N124-1</f>
        <v>-5.4417297155174404E-2</v>
      </c>
      <c r="Q124" s="96">
        <f t="shared" si="53"/>
        <v>3.0651089115265373E-2</v>
      </c>
      <c r="R124" s="95">
        <f t="shared" ref="R124:R133" si="58">O124-N124</f>
        <v>-503344</v>
      </c>
      <c r="S124" s="95">
        <f t="shared" si="54"/>
        <v>275082</v>
      </c>
      <c r="T124" s="96">
        <f t="shared" ref="T124:T133" si="59">O124/$O$123</f>
        <v>0.37346474170768373</v>
      </c>
    </row>
    <row r="125" spans="1:20" x14ac:dyDescent="0.25">
      <c r="A125" s="97" t="s">
        <v>50</v>
      </c>
      <c r="B125" s="31">
        <v>895466</v>
      </c>
      <c r="C125" s="31">
        <v>947197</v>
      </c>
      <c r="D125" s="31">
        <v>936279</v>
      </c>
      <c r="E125" s="31">
        <v>908634</v>
      </c>
      <c r="F125" s="32">
        <f t="shared" si="55"/>
        <v>-2.9526455255324491E-2</v>
      </c>
      <c r="G125" s="32">
        <f t="shared" si="50"/>
        <v>-1.1526641237250557E-2</v>
      </c>
      <c r="H125" s="31">
        <f t="shared" si="56"/>
        <v>-27645</v>
      </c>
      <c r="I125" s="31">
        <f t="shared" si="51"/>
        <v>-10918</v>
      </c>
      <c r="J125" s="32">
        <f t="shared" si="52"/>
        <v>0.27852250657197786</v>
      </c>
      <c r="K125" s="90"/>
      <c r="L125" s="31">
        <v>5738436</v>
      </c>
      <c r="M125" s="31">
        <v>6396470</v>
      </c>
      <c r="N125" s="31">
        <v>6684568</v>
      </c>
      <c r="O125" s="31">
        <v>6661737</v>
      </c>
      <c r="P125" s="32">
        <f t="shared" si="57"/>
        <v>-3.4154787564432132E-3</v>
      </c>
      <c r="Q125" s="32">
        <f t="shared" si="53"/>
        <v>4.5040154960470424E-2</v>
      </c>
      <c r="R125" s="31">
        <f t="shared" si="58"/>
        <v>-22831</v>
      </c>
      <c r="S125" s="31">
        <f t="shared" si="54"/>
        <v>288098</v>
      </c>
      <c r="T125" s="32">
        <f t="shared" si="59"/>
        <v>0.28445242582339036</v>
      </c>
    </row>
    <row r="126" spans="1:20" x14ac:dyDescent="0.25">
      <c r="A126" s="97" t="s">
        <v>51</v>
      </c>
      <c r="B126" s="31">
        <v>14845</v>
      </c>
      <c r="C126" s="31">
        <v>12529</v>
      </c>
      <c r="D126" s="31">
        <v>16653</v>
      </c>
      <c r="E126" s="31">
        <v>16490</v>
      </c>
      <c r="F126" s="32">
        <f t="shared" si="55"/>
        <v>-9.7880261814687897E-3</v>
      </c>
      <c r="G126" s="32">
        <f t="shared" si="50"/>
        <v>0.32915635725117731</v>
      </c>
      <c r="H126" s="31">
        <f t="shared" si="56"/>
        <v>-163</v>
      </c>
      <c r="I126" s="31">
        <f t="shared" si="51"/>
        <v>4124</v>
      </c>
      <c r="J126" s="32">
        <f t="shared" si="52"/>
        <v>5.0546602189351433E-3</v>
      </c>
      <c r="K126" s="90"/>
      <c r="L126" s="31">
        <v>105500</v>
      </c>
      <c r="M126" s="31">
        <v>110466</v>
      </c>
      <c r="N126" s="31">
        <v>124605</v>
      </c>
      <c r="O126" s="31">
        <v>127839</v>
      </c>
      <c r="P126" s="32">
        <f t="shared" si="57"/>
        <v>2.595401468640901E-2</v>
      </c>
      <c r="Q126" s="32">
        <f t="shared" si="53"/>
        <v>0.12799413394166526</v>
      </c>
      <c r="R126" s="31">
        <f>O126-N126</f>
        <v>3234</v>
      </c>
      <c r="S126" s="31">
        <f t="shared" si="54"/>
        <v>14139</v>
      </c>
      <c r="T126" s="32">
        <f t="shared" si="59"/>
        <v>5.4586534510198161E-3</v>
      </c>
    </row>
    <row r="127" spans="1:20" x14ac:dyDescent="0.25">
      <c r="A127" s="97" t="s">
        <v>52</v>
      </c>
      <c r="B127" s="31">
        <v>416027</v>
      </c>
      <c r="C127" s="31">
        <v>480859</v>
      </c>
      <c r="D127" s="31">
        <v>551869</v>
      </c>
      <c r="E127" s="31">
        <v>557802</v>
      </c>
      <c r="F127" s="32">
        <f t="shared" si="55"/>
        <v>1.0750739758891958E-2</v>
      </c>
      <c r="G127" s="32">
        <f t="shared" si="50"/>
        <v>0.14767322645515635</v>
      </c>
      <c r="H127" s="31">
        <f t="shared" si="56"/>
        <v>5933</v>
      </c>
      <c r="I127" s="31">
        <f t="shared" si="51"/>
        <v>71010</v>
      </c>
      <c r="J127" s="32">
        <f t="shared" si="52"/>
        <v>0.17098238808019775</v>
      </c>
      <c r="K127" s="90"/>
      <c r="L127" s="31">
        <v>2786196</v>
      </c>
      <c r="M127" s="31">
        <v>3356298</v>
      </c>
      <c r="N127" s="31">
        <v>3819820</v>
      </c>
      <c r="O127" s="31">
        <v>3813638</v>
      </c>
      <c r="P127" s="32">
        <f t="shared" si="57"/>
        <v>-1.6184008670565575E-3</v>
      </c>
      <c r="Q127" s="32">
        <f t="shared" si="53"/>
        <v>0.13810513845909989</v>
      </c>
      <c r="R127" s="31">
        <f t="shared" si="58"/>
        <v>-6182</v>
      </c>
      <c r="S127" s="31">
        <f t="shared" si="54"/>
        <v>463522</v>
      </c>
      <c r="T127" s="32">
        <f t="shared" si="59"/>
        <v>0.16284019923216161</v>
      </c>
    </row>
    <row r="128" spans="1:20" x14ac:dyDescent="0.25">
      <c r="A128" s="97" t="s">
        <v>53</v>
      </c>
      <c r="B128" s="31">
        <v>136811</v>
      </c>
      <c r="C128" s="31">
        <v>135765</v>
      </c>
      <c r="D128" s="31">
        <v>150260</v>
      </c>
      <c r="E128" s="31">
        <v>139313</v>
      </c>
      <c r="F128" s="32">
        <f t="shared" si="55"/>
        <v>-7.2853720218288287E-2</v>
      </c>
      <c r="G128" s="32">
        <f t="shared" si="50"/>
        <v>0.10676536662615543</v>
      </c>
      <c r="H128" s="31">
        <f t="shared" si="56"/>
        <v>-10947</v>
      </c>
      <c r="I128" s="31">
        <f t="shared" si="51"/>
        <v>14495</v>
      </c>
      <c r="J128" s="32">
        <f t="shared" si="52"/>
        <v>4.2703449307490093E-2</v>
      </c>
      <c r="K128" s="90"/>
      <c r="L128" s="31">
        <v>853267</v>
      </c>
      <c r="M128" s="31">
        <v>938988</v>
      </c>
      <c r="N128" s="31">
        <v>995472</v>
      </c>
      <c r="O128" s="31">
        <v>982337</v>
      </c>
      <c r="P128" s="32">
        <f t="shared" si="57"/>
        <v>-1.3194745809023245E-2</v>
      </c>
      <c r="Q128" s="32">
        <f t="shared" si="53"/>
        <v>6.0154123375378621E-2</v>
      </c>
      <c r="R128" s="31">
        <f>O128-N128</f>
        <v>-13135</v>
      </c>
      <c r="S128" s="31">
        <f t="shared" si="54"/>
        <v>56484</v>
      </c>
      <c r="T128" s="32">
        <f t="shared" si="59"/>
        <v>4.1945237800001985E-2</v>
      </c>
    </row>
    <row r="129" spans="1:20" x14ac:dyDescent="0.25">
      <c r="A129" s="97" t="s">
        <v>54</v>
      </c>
      <c r="B129" s="31">
        <v>41695</v>
      </c>
      <c r="C129" s="31">
        <v>43373</v>
      </c>
      <c r="D129" s="31">
        <v>42595</v>
      </c>
      <c r="E129" s="31">
        <v>49206</v>
      </c>
      <c r="F129" s="32">
        <f t="shared" si="55"/>
        <v>0.15520601009508161</v>
      </c>
      <c r="G129" s="32">
        <f t="shared" si="50"/>
        <v>-1.7937426509579746E-2</v>
      </c>
      <c r="H129" s="31">
        <f t="shared" si="56"/>
        <v>6611</v>
      </c>
      <c r="I129" s="31">
        <f t="shared" si="51"/>
        <v>-778</v>
      </c>
      <c r="J129" s="32">
        <f t="shared" si="52"/>
        <v>1.508305704869149E-2</v>
      </c>
      <c r="K129" s="90"/>
      <c r="L129" s="31">
        <v>342925</v>
      </c>
      <c r="M129" s="31">
        <v>377873</v>
      </c>
      <c r="N129" s="31">
        <v>389611</v>
      </c>
      <c r="O129" s="31">
        <v>400712</v>
      </c>
      <c r="P129" s="32">
        <f t="shared" si="57"/>
        <v>2.8492522028382261E-2</v>
      </c>
      <c r="Q129" s="32">
        <f t="shared" si="53"/>
        <v>3.1063346679969239E-2</v>
      </c>
      <c r="R129" s="31">
        <f t="shared" si="58"/>
        <v>11101</v>
      </c>
      <c r="S129" s="31">
        <f t="shared" si="54"/>
        <v>11738</v>
      </c>
      <c r="T129" s="32">
        <f t="shared" si="59"/>
        <v>1.7110177189003768E-2</v>
      </c>
    </row>
    <row r="130" spans="1:20" x14ac:dyDescent="0.25">
      <c r="A130" s="97" t="s">
        <v>55</v>
      </c>
      <c r="B130" s="31">
        <v>10270</v>
      </c>
      <c r="C130" s="31">
        <v>11871</v>
      </c>
      <c r="D130" s="31">
        <v>9259</v>
      </c>
      <c r="E130" s="31">
        <v>11761</v>
      </c>
      <c r="F130" s="32">
        <f t="shared" si="55"/>
        <v>0.27022356625985533</v>
      </c>
      <c r="G130" s="32">
        <f t="shared" si="50"/>
        <v>-0.22003201078257939</v>
      </c>
      <c r="H130" s="31">
        <f t="shared" si="56"/>
        <v>2502</v>
      </c>
      <c r="I130" s="31">
        <f t="shared" si="51"/>
        <v>-2612</v>
      </c>
      <c r="J130" s="32">
        <f t="shared" si="52"/>
        <v>3.6050854357123239E-3</v>
      </c>
      <c r="K130" s="90"/>
      <c r="L130" s="31">
        <v>90028</v>
      </c>
      <c r="M130" s="31">
        <v>101541</v>
      </c>
      <c r="N130" s="31">
        <v>100477</v>
      </c>
      <c r="O130" s="31">
        <v>100264</v>
      </c>
      <c r="P130" s="32">
        <f t="shared" si="57"/>
        <v>-2.1198881336027542E-3</v>
      </c>
      <c r="Q130" s="32">
        <f t="shared" si="53"/>
        <v>-1.0478525915640025E-2</v>
      </c>
      <c r="R130" s="31">
        <f t="shared" si="58"/>
        <v>-213</v>
      </c>
      <c r="S130" s="31">
        <f t="shared" si="54"/>
        <v>-1064</v>
      </c>
      <c r="T130" s="32">
        <f t="shared" si="59"/>
        <v>4.2812164489166131E-3</v>
      </c>
    </row>
    <row r="131" spans="1:20" x14ac:dyDescent="0.25">
      <c r="A131" s="97" t="s">
        <v>56</v>
      </c>
      <c r="B131" s="31">
        <v>178525</v>
      </c>
      <c r="C131" s="31">
        <v>181874</v>
      </c>
      <c r="D131" s="31">
        <v>179514</v>
      </c>
      <c r="E131" s="31">
        <v>189132</v>
      </c>
      <c r="F131" s="32">
        <f t="shared" si="55"/>
        <v>5.3577993916908984E-2</v>
      </c>
      <c r="G131" s="32">
        <f t="shared" si="50"/>
        <v>-1.2976016362976517E-2</v>
      </c>
      <c r="H131" s="31">
        <f t="shared" si="56"/>
        <v>9618</v>
      </c>
      <c r="I131" s="31">
        <f t="shared" si="51"/>
        <v>-2360</v>
      </c>
      <c r="J131" s="32">
        <f t="shared" si="52"/>
        <v>5.7974408521991601E-2</v>
      </c>
      <c r="K131" s="90"/>
      <c r="L131" s="31">
        <v>1153750</v>
      </c>
      <c r="M131" s="31">
        <v>1242308</v>
      </c>
      <c r="N131" s="31">
        <v>1342017</v>
      </c>
      <c r="O131" s="31">
        <v>1340515</v>
      </c>
      <c r="P131" s="32">
        <f t="shared" si="57"/>
        <v>-1.1192108594749728E-3</v>
      </c>
      <c r="Q131" s="32">
        <f t="shared" si="53"/>
        <v>8.0261094672174682E-2</v>
      </c>
      <c r="R131" s="31">
        <f>O131-N131</f>
        <v>-1502</v>
      </c>
      <c r="S131" s="31">
        <f t="shared" si="54"/>
        <v>99709</v>
      </c>
      <c r="T131" s="32">
        <f t="shared" si="59"/>
        <v>5.723923709426567E-2</v>
      </c>
    </row>
    <row r="132" spans="1:20" x14ac:dyDescent="0.25">
      <c r="A132" s="98" t="s">
        <v>57</v>
      </c>
      <c r="B132" s="39">
        <v>125617</v>
      </c>
      <c r="C132" s="39">
        <v>71685</v>
      </c>
      <c r="D132" s="39">
        <v>168193</v>
      </c>
      <c r="E132" s="39">
        <v>105506</v>
      </c>
      <c r="F132" s="40">
        <f t="shared" si="55"/>
        <v>-0.37270873341934563</v>
      </c>
      <c r="G132" s="40">
        <f t="shared" si="50"/>
        <v>1.3462788588965613</v>
      </c>
      <c r="H132" s="39">
        <f t="shared" si="56"/>
        <v>-62687</v>
      </c>
      <c r="I132" s="39">
        <f t="shared" si="51"/>
        <v>96508</v>
      </c>
      <c r="J132" s="40">
        <f t="shared" si="52"/>
        <v>3.2340629536626517E-2</v>
      </c>
      <c r="K132" s="90"/>
      <c r="L132" s="39">
        <v>654193</v>
      </c>
      <c r="M132" s="39">
        <v>722818</v>
      </c>
      <c r="N132" s="39">
        <v>957820</v>
      </c>
      <c r="O132" s="39">
        <v>753556</v>
      </c>
      <c r="P132" s="40">
        <f t="shared" si="57"/>
        <v>-0.21325927627320374</v>
      </c>
      <c r="Q132" s="40">
        <f t="shared" si="53"/>
        <v>0.32511918629585868</v>
      </c>
      <c r="R132" s="39">
        <f t="shared" si="58"/>
        <v>-204264</v>
      </c>
      <c r="S132" s="39">
        <f t="shared" si="54"/>
        <v>235002</v>
      </c>
      <c r="T132" s="40">
        <f t="shared" si="59"/>
        <v>3.2176417681119916E-2</v>
      </c>
    </row>
    <row r="133" spans="1:20" x14ac:dyDescent="0.25">
      <c r="A133" s="99" t="s">
        <v>58</v>
      </c>
      <c r="B133" s="100">
        <f>B123-SUM(B124:B132)</f>
        <v>59525</v>
      </c>
      <c r="C133" s="100">
        <f>C123-SUM(C124:C132)</f>
        <v>62407</v>
      </c>
      <c r="D133" s="100">
        <f>D123-SUM(D124:D132)</f>
        <v>54211</v>
      </c>
      <c r="E133" s="100">
        <f>E123-SUM(E124:E132)</f>
        <v>69712</v>
      </c>
      <c r="F133" s="101">
        <f t="shared" si="55"/>
        <v>0.28593827820921947</v>
      </c>
      <c r="G133" s="101">
        <f t="shared" si="50"/>
        <v>-0.13133142115467811</v>
      </c>
      <c r="H133" s="100">
        <f t="shared" si="56"/>
        <v>15501</v>
      </c>
      <c r="I133" s="100">
        <f t="shared" si="51"/>
        <v>-8196</v>
      </c>
      <c r="J133" s="101">
        <f t="shared" si="52"/>
        <v>2.1368737003178092E-2</v>
      </c>
      <c r="K133" s="90"/>
      <c r="L133" s="100">
        <f>L123-SUM(L124:L132)</f>
        <v>400537</v>
      </c>
      <c r="M133" s="100">
        <f>M123-SUM(M124:M132)</f>
        <v>532288</v>
      </c>
      <c r="N133" s="100">
        <f>N123-SUM(N124:N132)</f>
        <v>498730</v>
      </c>
      <c r="O133" s="100">
        <f>O123-SUM(O124:O132)</f>
        <v>492552</v>
      </c>
      <c r="P133" s="101">
        <f t="shared" si="57"/>
        <v>-1.2387464158963746E-2</v>
      </c>
      <c r="Q133" s="101">
        <f t="shared" si="53"/>
        <v>-6.3044817842972223E-2</v>
      </c>
      <c r="R133" s="100">
        <f t="shared" si="58"/>
        <v>-6178</v>
      </c>
      <c r="S133" s="100">
        <f t="shared" si="54"/>
        <v>-33558</v>
      </c>
      <c r="T133" s="101">
        <f t="shared" si="59"/>
        <v>2.1031693572436522E-2</v>
      </c>
    </row>
    <row r="134" spans="1:20" ht="21" x14ac:dyDescent="0.35">
      <c r="A134" s="102" t="s">
        <v>62</v>
      </c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</row>
    <row r="135" spans="1:20" x14ac:dyDescent="0.25">
      <c r="A135" s="72"/>
      <c r="B135" s="11" t="s">
        <v>150</v>
      </c>
      <c r="C135" s="12"/>
      <c r="D135" s="12"/>
      <c r="E135" s="12"/>
      <c r="F135" s="12"/>
      <c r="G135" s="12"/>
      <c r="H135" s="12"/>
      <c r="I135" s="12"/>
      <c r="J135" s="13"/>
      <c r="K135" s="103"/>
      <c r="L135" s="11" t="str">
        <f>L$5</f>
        <v>acumulado agosto</v>
      </c>
      <c r="M135" s="12"/>
      <c r="N135" s="12"/>
      <c r="O135" s="12"/>
      <c r="P135" s="12"/>
      <c r="Q135" s="12"/>
      <c r="R135" s="12"/>
      <c r="S135" s="12"/>
      <c r="T135" s="13"/>
    </row>
    <row r="136" spans="1:20" x14ac:dyDescent="0.25">
      <c r="A136" s="15"/>
      <c r="B136" s="104">
        <f>B$6</f>
        <v>2022</v>
      </c>
      <c r="C136" s="105">
        <f>C$6</f>
        <v>2023</v>
      </c>
      <c r="D136" s="11">
        <f>D$6</f>
        <v>2024</v>
      </c>
      <c r="E136" s="13"/>
      <c r="F136" s="106">
        <f>E$6</f>
        <v>2025</v>
      </c>
      <c r="G136" s="107" t="str">
        <f>CONCATENATE("dif ",RIGHT(E122,2),"-",RIGHT(D122,2))</f>
        <v>dif 25-24</v>
      </c>
      <c r="H136" s="108"/>
      <c r="I136" s="107" t="str">
        <f>CONCATENATE("dif ",RIGHT(D136,2),"-",RIGHT(C136,2))</f>
        <v>dif 24-23</v>
      </c>
      <c r="J136" s="108"/>
      <c r="K136" s="109"/>
      <c r="L136" s="104">
        <f>L$6</f>
        <v>2022</v>
      </c>
      <c r="M136" s="105">
        <f>M$6</f>
        <v>2023</v>
      </c>
      <c r="N136" s="11">
        <f>N$6</f>
        <v>2024</v>
      </c>
      <c r="O136" s="13"/>
      <c r="P136" s="106">
        <f>O$6</f>
        <v>2025</v>
      </c>
      <c r="Q136" s="107" t="str">
        <f>CONCATENATE("dif ",RIGHT(O122,2),"-",RIGHT(N122,2))</f>
        <v>dif 25-24</v>
      </c>
      <c r="R136" s="108"/>
      <c r="S136" s="107" t="str">
        <f>CONCATENATE("dif ",RIGHT(N136,2),"-",RIGHT(M136,2))</f>
        <v>dif 24-23</v>
      </c>
      <c r="T136" s="108"/>
    </row>
    <row r="137" spans="1:20" x14ac:dyDescent="0.25">
      <c r="A137" s="110" t="s">
        <v>4</v>
      </c>
      <c r="B137" s="111">
        <f t="shared" ref="B137:D148" si="60">B72/B7</f>
        <v>7.0548068162035182</v>
      </c>
      <c r="C137" s="112">
        <f>C72/C7</f>
        <v>7.1886712827646573</v>
      </c>
      <c r="D137" s="113">
        <f>D72/D7</f>
        <v>6.9057111120553083</v>
      </c>
      <c r="E137" s="114"/>
      <c r="F137" s="111">
        <f t="shared" ref="F137:F148" si="61">E72/E7</f>
        <v>6.7346586569228544</v>
      </c>
      <c r="G137" s="113">
        <f>F137-D137</f>
        <v>-0.17105245513245393</v>
      </c>
      <c r="H137" s="114"/>
      <c r="I137" s="113">
        <f>D137-C137</f>
        <v>-0.28296017070934898</v>
      </c>
      <c r="J137" s="114"/>
      <c r="K137" s="115"/>
      <c r="L137" s="111">
        <f t="shared" ref="L137:N148" si="62">L72/L7</f>
        <v>6.5927460976157946</v>
      </c>
      <c r="M137" s="112">
        <f t="shared" si="62"/>
        <v>6.64314662049817</v>
      </c>
      <c r="N137" s="113">
        <f>N72/N7</f>
        <v>6.6006675291695718</v>
      </c>
      <c r="O137" s="114"/>
      <c r="P137" s="111">
        <f t="shared" ref="P137:P148" si="63">O72/O7</f>
        <v>6.4405564404706377</v>
      </c>
      <c r="Q137" s="113">
        <f>P137-N137</f>
        <v>-0.16011108869893409</v>
      </c>
      <c r="R137" s="114"/>
      <c r="S137" s="113">
        <f>N137-M137</f>
        <v>-4.2479091328598173E-2</v>
      </c>
      <c r="T137" s="114"/>
    </row>
    <row r="138" spans="1:20" x14ac:dyDescent="0.25">
      <c r="A138" s="116" t="s">
        <v>5</v>
      </c>
      <c r="B138" s="117">
        <f t="shared" si="60"/>
        <v>6.90413297860088</v>
      </c>
      <c r="C138" s="118">
        <f t="shared" si="60"/>
        <v>7.0169607373782235</v>
      </c>
      <c r="D138" s="119">
        <f t="shared" si="60"/>
        <v>6.6851398496788308</v>
      </c>
      <c r="E138" s="120"/>
      <c r="F138" s="117">
        <f t="shared" si="61"/>
        <v>6.5798948015574839</v>
      </c>
      <c r="G138" s="119">
        <f t="shared" ref="G138:G148" si="64">F138-D138</f>
        <v>-0.10524504812134694</v>
      </c>
      <c r="H138" s="120"/>
      <c r="I138" s="119">
        <f t="shared" ref="I138:I148" si="65">D138-C138</f>
        <v>-0.33182088769939266</v>
      </c>
      <c r="J138" s="120"/>
      <c r="K138" s="115"/>
      <c r="L138" s="117">
        <f t="shared" si="62"/>
        <v>6.3924799961601089</v>
      </c>
      <c r="M138" s="118">
        <f t="shared" si="62"/>
        <v>6.4187501969091292</v>
      </c>
      <c r="N138" s="119">
        <f t="shared" si="62"/>
        <v>6.3637300897932212</v>
      </c>
      <c r="O138" s="120"/>
      <c r="P138" s="117">
        <f t="shared" si="63"/>
        <v>6.2103270519195597</v>
      </c>
      <c r="Q138" s="119">
        <f t="shared" ref="Q138:Q148" si="66">P138-N138</f>
        <v>-0.1534030378736615</v>
      </c>
      <c r="R138" s="120"/>
      <c r="S138" s="119">
        <f t="shared" ref="S138:S148" si="67">N138-M138</f>
        <v>-5.502010711590799E-2</v>
      </c>
      <c r="T138" s="120"/>
    </row>
    <row r="139" spans="1:20" x14ac:dyDescent="0.25">
      <c r="A139" s="121" t="s">
        <v>6</v>
      </c>
      <c r="B139" s="122">
        <f t="shared" si="60"/>
        <v>7.0292830230496453</v>
      </c>
      <c r="C139" s="123">
        <f t="shared" si="60"/>
        <v>6.8117633368244315</v>
      </c>
      <c r="D139" s="124">
        <f t="shared" si="60"/>
        <v>6.8754263215969509</v>
      </c>
      <c r="E139" s="125"/>
      <c r="F139" s="122">
        <f t="shared" si="61"/>
        <v>6.9467534810983125</v>
      </c>
      <c r="G139" s="124">
        <f t="shared" si="64"/>
        <v>7.1327159501361592E-2</v>
      </c>
      <c r="H139" s="125"/>
      <c r="I139" s="124">
        <f t="shared" si="65"/>
        <v>6.3662984772519415E-2</v>
      </c>
      <c r="J139" s="125"/>
      <c r="K139" s="126"/>
      <c r="L139" s="122">
        <f t="shared" si="62"/>
        <v>6.411620969604515</v>
      </c>
      <c r="M139" s="123">
        <f t="shared" si="62"/>
        <v>6.3049919471750773</v>
      </c>
      <c r="N139" s="124">
        <f>N74/N9</f>
        <v>6.3728367438559905</v>
      </c>
      <c r="O139" s="125"/>
      <c r="P139" s="122">
        <f t="shared" si="63"/>
        <v>6.188769246824215</v>
      </c>
      <c r="Q139" s="124">
        <f t="shared" si="66"/>
        <v>-0.1840674970317755</v>
      </c>
      <c r="R139" s="125"/>
      <c r="S139" s="124">
        <f t="shared" si="67"/>
        <v>6.7844796680913255E-2</v>
      </c>
      <c r="T139" s="125"/>
    </row>
    <row r="140" spans="1:20" x14ac:dyDescent="0.25">
      <c r="A140" s="37" t="s">
        <v>7</v>
      </c>
      <c r="B140" s="127">
        <f t="shared" si="60"/>
        <v>7.0179269348685906</v>
      </c>
      <c r="C140" s="128">
        <f t="shared" si="60"/>
        <v>7.0316183356998891</v>
      </c>
      <c r="D140" s="129">
        <f t="shared" si="60"/>
        <v>6.790631871551259</v>
      </c>
      <c r="E140" s="130"/>
      <c r="F140" s="127">
        <f t="shared" si="61"/>
        <v>6.740997845493526</v>
      </c>
      <c r="G140" s="129">
        <f t="shared" si="64"/>
        <v>-4.9634026057733038E-2</v>
      </c>
      <c r="H140" s="130"/>
      <c r="I140" s="129">
        <f t="shared" si="65"/>
        <v>-0.24098646414863012</v>
      </c>
      <c r="J140" s="130"/>
      <c r="K140" s="126"/>
      <c r="L140" s="127">
        <f t="shared" si="62"/>
        <v>6.5170955355911708</v>
      </c>
      <c r="M140" s="128">
        <f t="shared" si="62"/>
        <v>6.6610164049085698</v>
      </c>
      <c r="N140" s="129">
        <f t="shared" si="62"/>
        <v>6.5902950786904269</v>
      </c>
      <c r="O140" s="130"/>
      <c r="P140" s="127">
        <f t="shared" si="63"/>
        <v>6.4689496541285312</v>
      </c>
      <c r="Q140" s="129">
        <f>P140-N140</f>
        <v>-0.12134542456189568</v>
      </c>
      <c r="R140" s="130"/>
      <c r="S140" s="129">
        <f t="shared" si="67"/>
        <v>-7.0721326218142977E-2</v>
      </c>
      <c r="T140" s="130"/>
    </row>
    <row r="141" spans="1:20" x14ac:dyDescent="0.25">
      <c r="A141" s="37" t="s">
        <v>8</v>
      </c>
      <c r="B141" s="127">
        <f t="shared" si="60"/>
        <v>6.8531015205281207</v>
      </c>
      <c r="C141" s="128">
        <f t="shared" si="60"/>
        <v>7.8684811873571796</v>
      </c>
      <c r="D141" s="129">
        <f t="shared" si="60"/>
        <v>6.3240066941200803</v>
      </c>
      <c r="E141" s="130"/>
      <c r="F141" s="127">
        <f t="shared" si="61"/>
        <v>6.0033054559936279</v>
      </c>
      <c r="G141" s="129">
        <f t="shared" si="64"/>
        <v>-0.32070123812645246</v>
      </c>
      <c r="H141" s="130"/>
      <c r="I141" s="129">
        <f t="shared" si="65"/>
        <v>-1.5444744932370993</v>
      </c>
      <c r="J141" s="130"/>
      <c r="K141" s="126"/>
      <c r="L141" s="127">
        <f t="shared" si="62"/>
        <v>6.3347811159277487</v>
      </c>
      <c r="M141" s="128">
        <f t="shared" si="62"/>
        <v>6.079430403074725</v>
      </c>
      <c r="N141" s="129">
        <f t="shared" si="62"/>
        <v>5.9289910347218786</v>
      </c>
      <c r="O141" s="130"/>
      <c r="P141" s="127">
        <f t="shared" si="63"/>
        <v>5.840965032986535</v>
      </c>
      <c r="Q141" s="129">
        <f t="shared" si="66"/>
        <v>-8.8026001735343584E-2</v>
      </c>
      <c r="R141" s="130"/>
      <c r="S141" s="129">
        <f t="shared" si="67"/>
        <v>-0.15043936835284644</v>
      </c>
      <c r="T141" s="130"/>
    </row>
    <row r="142" spans="1:20" x14ac:dyDescent="0.25">
      <c r="A142" s="37" t="s">
        <v>9</v>
      </c>
      <c r="B142" s="127">
        <f t="shared" si="60"/>
        <v>4.4259696016771493</v>
      </c>
      <c r="C142" s="128">
        <f t="shared" si="60"/>
        <v>4.7241473770716338</v>
      </c>
      <c r="D142" s="129">
        <f t="shared" si="60"/>
        <v>4.5863068969865086</v>
      </c>
      <c r="E142" s="130"/>
      <c r="F142" s="127">
        <f t="shared" si="61"/>
        <v>4.2032177950545293</v>
      </c>
      <c r="G142" s="129">
        <f t="shared" si="64"/>
        <v>-0.38308910193197931</v>
      </c>
      <c r="H142" s="130"/>
      <c r="I142" s="129">
        <f t="shared" si="65"/>
        <v>-0.13784048008512517</v>
      </c>
      <c r="J142" s="130"/>
      <c r="K142" s="126"/>
      <c r="L142" s="127">
        <f t="shared" si="62"/>
        <v>4.1841198209082506</v>
      </c>
      <c r="M142" s="128">
        <f t="shared" si="62"/>
        <v>4.1714447624998181</v>
      </c>
      <c r="N142" s="129">
        <f t="shared" si="62"/>
        <v>3.9945327159577197</v>
      </c>
      <c r="O142" s="130"/>
      <c r="P142" s="127">
        <f t="shared" si="63"/>
        <v>3.6976781743419012</v>
      </c>
      <c r="Q142" s="129">
        <f t="shared" si="66"/>
        <v>-0.29685454161581859</v>
      </c>
      <c r="R142" s="130"/>
      <c r="S142" s="129">
        <f t="shared" si="67"/>
        <v>-0.17691204654209836</v>
      </c>
      <c r="T142" s="130"/>
    </row>
    <row r="143" spans="1:20" x14ac:dyDescent="0.25">
      <c r="A143" s="131" t="s">
        <v>10</v>
      </c>
      <c r="B143" s="132">
        <f t="shared" si="60"/>
        <v>3.4080188679245285</v>
      </c>
      <c r="C143" s="133">
        <f t="shared" si="60"/>
        <v>3.4899645808736719</v>
      </c>
      <c r="D143" s="134">
        <f t="shared" si="60"/>
        <v>4.7716472009665729</v>
      </c>
      <c r="E143" s="135"/>
      <c r="F143" s="132">
        <f t="shared" si="61"/>
        <v>3.5100187015762758</v>
      </c>
      <c r="G143" s="134">
        <f t="shared" si="64"/>
        <v>-1.2616284993902971</v>
      </c>
      <c r="H143" s="135"/>
      <c r="I143" s="134">
        <f t="shared" si="65"/>
        <v>1.281682620092901</v>
      </c>
      <c r="J143" s="135"/>
      <c r="K143" s="126"/>
      <c r="L143" s="132">
        <f t="shared" si="62"/>
        <v>3.7703942474584675</v>
      </c>
      <c r="M143" s="133">
        <f t="shared" si="62"/>
        <v>3.6688070161700796</v>
      </c>
      <c r="N143" s="134">
        <f t="shared" si="62"/>
        <v>3.9906288249694004</v>
      </c>
      <c r="O143" s="135"/>
      <c r="P143" s="132">
        <f t="shared" si="63"/>
        <v>3.161469627095868</v>
      </c>
      <c r="Q143" s="134">
        <f t="shared" si="66"/>
        <v>-0.82915919787353243</v>
      </c>
      <c r="R143" s="135"/>
      <c r="S143" s="134">
        <f t="shared" si="67"/>
        <v>0.32182180879932076</v>
      </c>
      <c r="T143" s="135"/>
    </row>
    <row r="144" spans="1:20" x14ac:dyDescent="0.25">
      <c r="A144" s="136" t="s">
        <v>11</v>
      </c>
      <c r="B144" s="137">
        <f t="shared" si="60"/>
        <v>7.6056739828412026</v>
      </c>
      <c r="C144" s="118">
        <f t="shared" si="60"/>
        <v>7.7775217335403664</v>
      </c>
      <c r="D144" s="119">
        <f t="shared" si="60"/>
        <v>7.677373259306453</v>
      </c>
      <c r="E144" s="120"/>
      <c r="F144" s="137">
        <f t="shared" si="61"/>
        <v>7.2128931481403304</v>
      </c>
      <c r="G144" s="119">
        <f t="shared" si="64"/>
        <v>-0.46448011116612253</v>
      </c>
      <c r="H144" s="120"/>
      <c r="I144" s="119">
        <f t="shared" si="65"/>
        <v>-0.10014847423391338</v>
      </c>
      <c r="J144" s="120"/>
      <c r="K144" s="115"/>
      <c r="L144" s="137">
        <f t="shared" si="62"/>
        <v>7.3587707751814957</v>
      </c>
      <c r="M144" s="118">
        <f t="shared" si="62"/>
        <v>7.4756789834843715</v>
      </c>
      <c r="N144" s="119">
        <f t="shared" si="62"/>
        <v>7.4435826247183181</v>
      </c>
      <c r="O144" s="120"/>
      <c r="P144" s="137">
        <f t="shared" si="63"/>
        <v>7.2070671773556958</v>
      </c>
      <c r="Q144" s="119">
        <f t="shared" si="66"/>
        <v>-0.23651544736262231</v>
      </c>
      <c r="R144" s="120"/>
      <c r="S144" s="119">
        <f t="shared" si="67"/>
        <v>-3.2096358766053434E-2</v>
      </c>
      <c r="T144" s="120"/>
    </row>
    <row r="145" spans="1:20" x14ac:dyDescent="0.25">
      <c r="A145" s="36" t="s">
        <v>12</v>
      </c>
      <c r="B145" s="138">
        <f t="shared" si="60"/>
        <v>8.0057211683227951</v>
      </c>
      <c r="C145" s="139">
        <f t="shared" si="60"/>
        <v>7.7315536892621477</v>
      </c>
      <c r="D145" s="140">
        <f t="shared" si="60"/>
        <v>6.8927883586561096</v>
      </c>
      <c r="E145" s="141"/>
      <c r="F145" s="138">
        <f t="shared" si="61"/>
        <v>5.9745977984758678</v>
      </c>
      <c r="G145" s="140">
        <f t="shared" si="64"/>
        <v>-0.91819056018024181</v>
      </c>
      <c r="H145" s="141"/>
      <c r="I145" s="140">
        <f t="shared" si="65"/>
        <v>-0.83876533060603808</v>
      </c>
      <c r="J145" s="141"/>
      <c r="K145" s="126"/>
      <c r="L145" s="138">
        <f t="shared" si="62"/>
        <v>7.0505071932734218</v>
      </c>
      <c r="M145" s="139">
        <f t="shared" si="62"/>
        <v>6.722646759150404</v>
      </c>
      <c r="N145" s="140">
        <f t="shared" si="62"/>
        <v>6.2305947478566122</v>
      </c>
      <c r="O145" s="141"/>
      <c r="P145" s="138">
        <f t="shared" si="63"/>
        <v>6.2236385984780478</v>
      </c>
      <c r="Q145" s="140">
        <f t="shared" si="66"/>
        <v>-6.9561493785643691E-3</v>
      </c>
      <c r="R145" s="141"/>
      <c r="S145" s="140">
        <f t="shared" si="67"/>
        <v>-0.49205201129379184</v>
      </c>
      <c r="T145" s="141"/>
    </row>
    <row r="146" spans="1:20" x14ac:dyDescent="0.25">
      <c r="A146" s="37" t="s">
        <v>8</v>
      </c>
      <c r="B146" s="142">
        <f t="shared" si="60"/>
        <v>7.9892656391659109</v>
      </c>
      <c r="C146" s="143">
        <f t="shared" si="60"/>
        <v>8.0958435534197655</v>
      </c>
      <c r="D146" s="144">
        <f t="shared" si="60"/>
        <v>8.2133322777293962</v>
      </c>
      <c r="E146" s="145"/>
      <c r="F146" s="142">
        <f t="shared" si="61"/>
        <v>7.4392171879487421</v>
      </c>
      <c r="G146" s="144">
        <f t="shared" si="64"/>
        <v>-0.77411508978065413</v>
      </c>
      <c r="H146" s="145"/>
      <c r="I146" s="144">
        <f t="shared" si="65"/>
        <v>0.11748872430963075</v>
      </c>
      <c r="J146" s="145"/>
      <c r="K146" s="126"/>
      <c r="L146" s="142">
        <f t="shared" si="62"/>
        <v>7.5854725772307754</v>
      </c>
      <c r="M146" s="143">
        <f t="shared" si="62"/>
        <v>7.8960388270095976</v>
      </c>
      <c r="N146" s="144">
        <f t="shared" si="62"/>
        <v>7.8879040146064732</v>
      </c>
      <c r="O146" s="145"/>
      <c r="P146" s="142">
        <f t="shared" si="63"/>
        <v>7.5447227800961283</v>
      </c>
      <c r="Q146" s="144">
        <f t="shared" si="66"/>
        <v>-0.34318123451034488</v>
      </c>
      <c r="R146" s="145"/>
      <c r="S146" s="144">
        <f t="shared" si="67"/>
        <v>-8.134812403124414E-3</v>
      </c>
      <c r="T146" s="145"/>
    </row>
    <row r="147" spans="1:20" x14ac:dyDescent="0.25">
      <c r="A147" s="37" t="s">
        <v>9</v>
      </c>
      <c r="B147" s="142">
        <f t="shared" si="60"/>
        <v>6.8252309678460481</v>
      </c>
      <c r="C147" s="143">
        <f t="shared" si="60"/>
        <v>7.1901541365209187</v>
      </c>
      <c r="D147" s="144">
        <f t="shared" si="60"/>
        <v>6.8580671703193961</v>
      </c>
      <c r="E147" s="145"/>
      <c r="F147" s="142">
        <f t="shared" si="61"/>
        <v>6.8416917032586086</v>
      </c>
      <c r="G147" s="144">
        <f t="shared" si="64"/>
        <v>-1.6375467060787408E-2</v>
      </c>
      <c r="H147" s="145"/>
      <c r="I147" s="144">
        <f t="shared" si="65"/>
        <v>-0.33208696620152267</v>
      </c>
      <c r="J147" s="145"/>
      <c r="K147" s="126"/>
      <c r="L147" s="142">
        <f t="shared" si="62"/>
        <v>7.1022901870792037</v>
      </c>
      <c r="M147" s="143">
        <f t="shared" si="62"/>
        <v>6.8138163437236727</v>
      </c>
      <c r="N147" s="144">
        <f t="shared" si="62"/>
        <v>6.9250686218043516</v>
      </c>
      <c r="O147" s="145"/>
      <c r="P147" s="142">
        <f t="shared" si="63"/>
        <v>6.6597712091473555</v>
      </c>
      <c r="Q147" s="144">
        <f t="shared" si="66"/>
        <v>-0.26529741265699602</v>
      </c>
      <c r="R147" s="145"/>
      <c r="S147" s="144">
        <f t="shared" si="67"/>
        <v>0.11125227808067883</v>
      </c>
      <c r="T147" s="145"/>
    </row>
    <row r="148" spans="1:20" x14ac:dyDescent="0.25">
      <c r="A148" s="38" t="s">
        <v>10</v>
      </c>
      <c r="B148" s="146">
        <f t="shared" si="60"/>
        <v>7.0748574144486689</v>
      </c>
      <c r="C148" s="147">
        <f t="shared" si="60"/>
        <v>7.3553964757709247</v>
      </c>
      <c r="D148" s="148">
        <f t="shared" si="60"/>
        <v>7.2438152572664851</v>
      </c>
      <c r="E148" s="149"/>
      <c r="F148" s="146">
        <f t="shared" si="61"/>
        <v>7.512855209742896</v>
      </c>
      <c r="G148" s="148">
        <f t="shared" si="64"/>
        <v>0.26903995247641088</v>
      </c>
      <c r="H148" s="149"/>
      <c r="I148" s="148">
        <f t="shared" si="65"/>
        <v>-0.11158121850443958</v>
      </c>
      <c r="J148" s="149"/>
      <c r="K148" s="126"/>
      <c r="L148" s="146">
        <f t="shared" si="62"/>
        <v>6.8211421046330658</v>
      </c>
      <c r="M148" s="147">
        <f t="shared" si="62"/>
        <v>7.2591282502923642</v>
      </c>
      <c r="N148" s="148">
        <f t="shared" si="62"/>
        <v>7.2517157376362116</v>
      </c>
      <c r="O148" s="149"/>
      <c r="P148" s="146">
        <f t="shared" si="63"/>
        <v>7.269316079065721</v>
      </c>
      <c r="Q148" s="148">
        <f t="shared" si="66"/>
        <v>1.7600341429509392E-2</v>
      </c>
      <c r="R148" s="149"/>
      <c r="S148" s="148">
        <f t="shared" si="67"/>
        <v>-7.4125126561526145E-3</v>
      </c>
      <c r="T148" s="149"/>
    </row>
    <row r="149" spans="1:20" x14ac:dyDescent="0.25">
      <c r="A149" s="42" t="s">
        <v>13</v>
      </c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4"/>
    </row>
    <row r="150" spans="1:20" ht="21" x14ac:dyDescent="0.35">
      <c r="A150" s="102" t="s">
        <v>63</v>
      </c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</row>
    <row r="151" spans="1:20" x14ac:dyDescent="0.25">
      <c r="A151" s="72"/>
      <c r="B151" s="11" t="s">
        <v>150</v>
      </c>
      <c r="C151" s="12"/>
      <c r="D151" s="12"/>
      <c r="E151" s="12"/>
      <c r="F151" s="12"/>
      <c r="G151" s="12"/>
      <c r="H151" s="12"/>
      <c r="I151" s="12"/>
      <c r="J151" s="13"/>
      <c r="K151" s="103"/>
      <c r="L151" s="11" t="str">
        <f>L$5</f>
        <v>acumulado agosto</v>
      </c>
      <c r="M151" s="12"/>
      <c r="N151" s="12"/>
      <c r="O151" s="12"/>
      <c r="P151" s="12"/>
      <c r="Q151" s="12"/>
      <c r="R151" s="12"/>
      <c r="S151" s="12"/>
      <c r="T151" s="13"/>
    </row>
    <row r="152" spans="1:20" x14ac:dyDescent="0.25">
      <c r="A152" s="15"/>
      <c r="B152" s="104">
        <f>B$6</f>
        <v>2022</v>
      </c>
      <c r="C152" s="105">
        <f>C$6</f>
        <v>2023</v>
      </c>
      <c r="D152" s="11">
        <f>D$6</f>
        <v>2024</v>
      </c>
      <c r="E152" s="13"/>
      <c r="F152" s="106">
        <f>E$6</f>
        <v>2025</v>
      </c>
      <c r="G152" s="107" t="str">
        <f>CONCATENATE("dif ",RIGHT(F152,2),"-",RIGHT(D152,2))</f>
        <v>dif 25-24</v>
      </c>
      <c r="H152" s="108"/>
      <c r="I152" s="107" t="str">
        <f>CONCATENATE("dif ",RIGHT(D152,2),"-",RIGHT(C152,2))</f>
        <v>dif 24-23</v>
      </c>
      <c r="J152" s="108"/>
      <c r="K152" s="109"/>
      <c r="L152" s="104">
        <f>L$6</f>
        <v>2022</v>
      </c>
      <c r="M152" s="105">
        <f>M$6</f>
        <v>2023</v>
      </c>
      <c r="N152" s="11">
        <f>N$6</f>
        <v>2024</v>
      </c>
      <c r="O152" s="13"/>
      <c r="P152" s="106">
        <f>O$6</f>
        <v>2025</v>
      </c>
      <c r="Q152" s="107" t="str">
        <f>CONCATENATE("dif ",RIGHT(P152,2),"-",RIGHT(N152,2))</f>
        <v>dif 25-24</v>
      </c>
      <c r="R152" s="108"/>
      <c r="S152" s="107" t="str">
        <f>CONCATENATE("dif ",RIGHT(N152,2),"-",RIGHT(M152,2))</f>
        <v>dif 24-23</v>
      </c>
      <c r="T152" s="108"/>
    </row>
    <row r="153" spans="1:20" x14ac:dyDescent="0.25">
      <c r="A153" s="110" t="s">
        <v>15</v>
      </c>
      <c r="B153" s="150">
        <f t="shared" ref="B153:D168" si="68">B88/B23</f>
        <v>7.0548068162035182</v>
      </c>
      <c r="C153" s="151">
        <f t="shared" si="68"/>
        <v>7.1886712827646573</v>
      </c>
      <c r="D153" s="152">
        <f t="shared" si="68"/>
        <v>6.9057111120553083</v>
      </c>
      <c r="E153" s="153"/>
      <c r="F153" s="154">
        <f t="shared" ref="F153:F184" si="69">E88/E23</f>
        <v>6.7346586569228544</v>
      </c>
      <c r="G153" s="113">
        <f>F153-D153</f>
        <v>-0.17105245513245393</v>
      </c>
      <c r="H153" s="114"/>
      <c r="I153" s="113">
        <f t="shared" ref="I153:I184" si="70">D153-C153</f>
        <v>-0.28296017070934898</v>
      </c>
      <c r="J153" s="114"/>
      <c r="K153" s="115"/>
      <c r="L153" s="150">
        <f t="shared" ref="L153:N168" si="71">L88/L23</f>
        <v>6.5927460976157946</v>
      </c>
      <c r="M153" s="151">
        <f>M88/M23</f>
        <v>6.64314662049817</v>
      </c>
      <c r="N153" s="152">
        <f>N88/N23</f>
        <v>6.6006675291695718</v>
      </c>
      <c r="O153" s="153"/>
      <c r="P153" s="154">
        <f t="shared" ref="P153:P184" si="72">O88/O23</f>
        <v>6.4405564404706377</v>
      </c>
      <c r="Q153" s="113">
        <f>P153-N153</f>
        <v>-0.16011108869893409</v>
      </c>
      <c r="R153" s="114"/>
      <c r="S153" s="113">
        <f t="shared" ref="S153:S184" si="73">N153-M153</f>
        <v>-4.2479091328598173E-2</v>
      </c>
      <c r="T153" s="114"/>
    </row>
    <row r="154" spans="1:20" x14ac:dyDescent="0.25">
      <c r="A154" s="155" t="s">
        <v>16</v>
      </c>
      <c r="B154" s="111">
        <f t="shared" si="68"/>
        <v>4.5828373578969561</v>
      </c>
      <c r="C154" s="151">
        <f t="shared" si="68"/>
        <v>4.9940112141287845</v>
      </c>
      <c r="D154" s="113">
        <f t="shared" si="68"/>
        <v>4.451321816666284</v>
      </c>
      <c r="E154" s="114"/>
      <c r="F154" s="156">
        <f t="shared" si="69"/>
        <v>4.3787114214913272</v>
      </c>
      <c r="G154" s="119">
        <f t="shared" ref="G154:G184" si="74">F154-D154</f>
        <v>-7.2610395174956821E-2</v>
      </c>
      <c r="H154" s="120"/>
      <c r="I154" s="119">
        <f t="shared" si="70"/>
        <v>-0.54268939746250044</v>
      </c>
      <c r="J154" s="120"/>
      <c r="K154" s="115"/>
      <c r="L154" s="150">
        <f t="shared" si="71"/>
        <v>4.0462515598729158</v>
      </c>
      <c r="M154" s="151">
        <f t="shared" si="71"/>
        <v>4.1345047541786943</v>
      </c>
      <c r="N154" s="113">
        <f t="shared" si="71"/>
        <v>4.0422418658675907</v>
      </c>
      <c r="O154" s="114"/>
      <c r="P154" s="154">
        <f t="shared" si="72"/>
        <v>3.9402219102640248</v>
      </c>
      <c r="Q154" s="119">
        <f t="shared" ref="Q154:Q184" si="75">P154-N154</f>
        <v>-0.10201995560356591</v>
      </c>
      <c r="R154" s="120"/>
      <c r="S154" s="119">
        <f t="shared" si="73"/>
        <v>-9.226288831110363E-2</v>
      </c>
      <c r="T154" s="120"/>
    </row>
    <row r="155" spans="1:20" x14ac:dyDescent="0.25">
      <c r="A155" s="157" t="s">
        <v>17</v>
      </c>
      <c r="B155" s="122">
        <f t="shared" si="68"/>
        <v>3.2626996212564912</v>
      </c>
      <c r="C155" s="158">
        <f t="shared" si="68"/>
        <v>3.5115433368659477</v>
      </c>
      <c r="D155" s="159">
        <f t="shared" si="68"/>
        <v>3.354525181193087</v>
      </c>
      <c r="E155" s="160"/>
      <c r="F155" s="161">
        <f t="shared" si="69"/>
        <v>3.0180883972107169</v>
      </c>
      <c r="G155" s="124">
        <f t="shared" si="74"/>
        <v>-0.33643678398237009</v>
      </c>
      <c r="H155" s="125"/>
      <c r="I155" s="124">
        <f t="shared" si="70"/>
        <v>-0.1570181556728607</v>
      </c>
      <c r="J155" s="125"/>
      <c r="K155" s="126"/>
      <c r="L155" s="162">
        <f t="shared" si="71"/>
        <v>2.8114773488940581</v>
      </c>
      <c r="M155" s="158">
        <f t="shared" si="71"/>
        <v>3.0481767525642254</v>
      </c>
      <c r="N155" s="159">
        <f t="shared" si="71"/>
        <v>3.2031159955110251</v>
      </c>
      <c r="O155" s="160"/>
      <c r="P155" s="163">
        <f t="shared" si="72"/>
        <v>2.8888222653542215</v>
      </c>
      <c r="Q155" s="124">
        <f t="shared" si="75"/>
        <v>-0.31429373015680362</v>
      </c>
      <c r="R155" s="125"/>
      <c r="S155" s="124">
        <f t="shared" si="73"/>
        <v>0.15493924294679973</v>
      </c>
      <c r="T155" s="125"/>
    </row>
    <row r="156" spans="1:20" x14ac:dyDescent="0.25">
      <c r="A156" s="121" t="s">
        <v>18</v>
      </c>
      <c r="B156" s="122">
        <f t="shared" si="68"/>
        <v>3.6302280713842761</v>
      </c>
      <c r="C156" s="158">
        <f t="shared" si="68"/>
        <v>3.344221439489599</v>
      </c>
      <c r="D156" s="159">
        <f t="shared" si="68"/>
        <v>3.3163847147402579</v>
      </c>
      <c r="E156" s="160"/>
      <c r="F156" s="161">
        <f t="shared" si="69"/>
        <v>3.1556464501449195</v>
      </c>
      <c r="G156" s="124">
        <f t="shared" si="74"/>
        <v>-0.16073826459533835</v>
      </c>
      <c r="H156" s="125"/>
      <c r="I156" s="124">
        <f t="shared" si="70"/>
        <v>-2.783672474934118E-2</v>
      </c>
      <c r="J156" s="125"/>
      <c r="K156" s="126"/>
      <c r="L156" s="162">
        <f t="shared" si="71"/>
        <v>3.0003614853762732</v>
      </c>
      <c r="M156" s="158">
        <f t="shared" si="71"/>
        <v>3.0534160415464511</v>
      </c>
      <c r="N156" s="159">
        <f t="shared" si="71"/>
        <v>3.0706139032961866</v>
      </c>
      <c r="O156" s="160"/>
      <c r="P156" s="163">
        <f t="shared" si="72"/>
        <v>3.1811067430499937</v>
      </c>
      <c r="Q156" s="124">
        <f t="shared" si="75"/>
        <v>0.11049283975380719</v>
      </c>
      <c r="R156" s="125"/>
      <c r="S156" s="124">
        <f t="shared" si="73"/>
        <v>1.7197861749735477E-2</v>
      </c>
      <c r="T156" s="125"/>
    </row>
    <row r="157" spans="1:20" x14ac:dyDescent="0.25">
      <c r="A157" s="121" t="s">
        <v>19</v>
      </c>
      <c r="B157" s="122">
        <f t="shared" si="68"/>
        <v>2.7820778518652007</v>
      </c>
      <c r="C157" s="158">
        <f t="shared" si="68"/>
        <v>3.7908369848577292</v>
      </c>
      <c r="D157" s="124">
        <f t="shared" si="68"/>
        <v>3.4093895862600263</v>
      </c>
      <c r="E157" s="125"/>
      <c r="F157" s="161">
        <f t="shared" si="69"/>
        <v>2.7679538961678651</v>
      </c>
      <c r="G157" s="124">
        <f t="shared" si="74"/>
        <v>-0.64143569009216117</v>
      </c>
      <c r="H157" s="125"/>
      <c r="I157" s="124">
        <f t="shared" si="70"/>
        <v>-0.38144739859770294</v>
      </c>
      <c r="J157" s="125"/>
      <c r="K157" s="126"/>
      <c r="L157" s="162">
        <f t="shared" si="71"/>
        <v>2.6226627071206128</v>
      </c>
      <c r="M157" s="158">
        <f t="shared" si="71"/>
        <v>3.0411823161008527</v>
      </c>
      <c r="N157" s="124">
        <f t="shared" si="71"/>
        <v>3.3443306576813026</v>
      </c>
      <c r="O157" s="125"/>
      <c r="P157" s="163">
        <f t="shared" si="72"/>
        <v>2.506246048703975</v>
      </c>
      <c r="Q157" s="124">
        <f>P157-N157</f>
        <v>-0.83808460897732751</v>
      </c>
      <c r="R157" s="125"/>
      <c r="S157" s="124">
        <f t="shared" si="73"/>
        <v>0.3031483415804499</v>
      </c>
      <c r="T157" s="125"/>
    </row>
    <row r="158" spans="1:20" x14ac:dyDescent="0.25">
      <c r="A158" s="164" t="s">
        <v>64</v>
      </c>
      <c r="B158" s="132">
        <f t="shared" si="68"/>
        <v>5.5206507267280598</v>
      </c>
      <c r="C158" s="165">
        <f t="shared" si="68"/>
        <v>6.0166131529155438</v>
      </c>
      <c r="D158" s="134">
        <f t="shared" si="68"/>
        <v>5.2182257624387649</v>
      </c>
      <c r="E158" s="135"/>
      <c r="F158" s="166">
        <f t="shared" si="69"/>
        <v>5.4037603191531378</v>
      </c>
      <c r="G158" s="129">
        <f t="shared" si="74"/>
        <v>0.18553455671437291</v>
      </c>
      <c r="H158" s="130"/>
      <c r="I158" s="129">
        <f t="shared" si="70"/>
        <v>-0.79838739047677887</v>
      </c>
      <c r="J158" s="130"/>
      <c r="K158" s="126"/>
      <c r="L158" s="167">
        <f t="shared" si="71"/>
        <v>4.9819635436507639</v>
      </c>
      <c r="M158" s="165">
        <f t="shared" si="71"/>
        <v>4.9085457588551122</v>
      </c>
      <c r="N158" s="134">
        <f t="shared" si="71"/>
        <v>4.6122938640573095</v>
      </c>
      <c r="O158" s="135"/>
      <c r="P158" s="168">
        <f t="shared" si="72"/>
        <v>4.6108750442164839</v>
      </c>
      <c r="Q158" s="129">
        <f t="shared" si="75"/>
        <v>-1.4188198408255914E-3</v>
      </c>
      <c r="R158" s="130"/>
      <c r="S158" s="129">
        <f t="shared" si="73"/>
        <v>-0.29625189479780278</v>
      </c>
      <c r="T158" s="130"/>
    </row>
    <row r="159" spans="1:20" x14ac:dyDescent="0.25">
      <c r="A159" s="169" t="s">
        <v>21</v>
      </c>
      <c r="B159" s="117">
        <f t="shared" si="68"/>
        <v>8.0105557523677557</v>
      </c>
      <c r="C159" s="170">
        <f t="shared" si="68"/>
        <v>7.9727577992884111</v>
      </c>
      <c r="D159" s="119">
        <f t="shared" si="68"/>
        <v>7.7887118961153297</v>
      </c>
      <c r="E159" s="120"/>
      <c r="F159" s="171">
        <f t="shared" si="69"/>
        <v>7.627898303154538</v>
      </c>
      <c r="G159" s="119">
        <f t="shared" si="74"/>
        <v>-0.16081359296079167</v>
      </c>
      <c r="H159" s="120"/>
      <c r="I159" s="119">
        <f t="shared" si="70"/>
        <v>-0.18404590317308145</v>
      </c>
      <c r="J159" s="120"/>
      <c r="K159" s="115"/>
      <c r="L159" s="172">
        <f t="shared" si="71"/>
        <v>7.3433492127775946</v>
      </c>
      <c r="M159" s="170">
        <f t="shared" si="71"/>
        <v>7.3208800801596663</v>
      </c>
      <c r="N159" s="119">
        <f t="shared" si="71"/>
        <v>7.2417829629503103</v>
      </c>
      <c r="O159" s="120"/>
      <c r="P159" s="173">
        <f t="shared" si="72"/>
        <v>7.0803083218439076</v>
      </c>
      <c r="Q159" s="119">
        <f t="shared" si="75"/>
        <v>-0.16147464110640275</v>
      </c>
      <c r="R159" s="120"/>
      <c r="S159" s="119">
        <f t="shared" si="73"/>
        <v>-7.9097117209355972E-2</v>
      </c>
      <c r="T159" s="120"/>
    </row>
    <row r="160" spans="1:20" x14ac:dyDescent="0.25">
      <c r="A160" s="49" t="s">
        <v>22</v>
      </c>
      <c r="B160" s="142">
        <f t="shared" si="68"/>
        <v>8.6498940290871893</v>
      </c>
      <c r="C160" s="174">
        <f t="shared" si="68"/>
        <v>8.3519059543683909</v>
      </c>
      <c r="D160" s="140">
        <f t="shared" si="68"/>
        <v>8.2542349538631044</v>
      </c>
      <c r="E160" s="141"/>
      <c r="F160" s="175">
        <f t="shared" si="69"/>
        <v>7.9262810704206199</v>
      </c>
      <c r="G160" s="140">
        <f t="shared" si="74"/>
        <v>-0.32795388344248444</v>
      </c>
      <c r="H160" s="141"/>
      <c r="I160" s="140">
        <f t="shared" si="70"/>
        <v>-9.7671000505286543E-2</v>
      </c>
      <c r="J160" s="141"/>
      <c r="K160" s="126"/>
      <c r="L160" s="176">
        <f t="shared" si="71"/>
        <v>8.2839939894563646</v>
      </c>
      <c r="M160" s="174">
        <f t="shared" si="71"/>
        <v>8.3232536876080943</v>
      </c>
      <c r="N160" s="140">
        <f t="shared" si="71"/>
        <v>8.3805312828904803</v>
      </c>
      <c r="O160" s="141"/>
      <c r="P160" s="177">
        <f t="shared" si="72"/>
        <v>8.1047537158473837</v>
      </c>
      <c r="Q160" s="140">
        <f t="shared" si="75"/>
        <v>-0.27577756704309664</v>
      </c>
      <c r="R160" s="141"/>
      <c r="S160" s="140">
        <f t="shared" si="73"/>
        <v>5.7277595282386073E-2</v>
      </c>
      <c r="T160" s="141"/>
    </row>
    <row r="161" spans="1:20" x14ac:dyDescent="0.25">
      <c r="A161" s="54" t="s">
        <v>23</v>
      </c>
      <c r="B161" s="142">
        <f t="shared" si="68"/>
        <v>8.5068354430379749</v>
      </c>
      <c r="C161" s="178">
        <f t="shared" si="68"/>
        <v>8.383495145631068</v>
      </c>
      <c r="D161" s="144">
        <f t="shared" si="68"/>
        <v>7.1618691588785044</v>
      </c>
      <c r="E161" s="145"/>
      <c r="F161" s="179">
        <f t="shared" si="69"/>
        <v>8.0764909248055314</v>
      </c>
      <c r="G161" s="144">
        <f t="shared" si="74"/>
        <v>0.91462176592702704</v>
      </c>
      <c r="H161" s="145"/>
      <c r="I161" s="144">
        <f t="shared" si="70"/>
        <v>-1.2216259867525636</v>
      </c>
      <c r="J161" s="145"/>
      <c r="K161" s="126"/>
      <c r="L161" s="180">
        <f t="shared" si="71"/>
        <v>8.0035081352446618</v>
      </c>
      <c r="M161" s="178">
        <f t="shared" si="71"/>
        <v>8.3095646579455291</v>
      </c>
      <c r="N161" s="144">
        <f t="shared" si="71"/>
        <v>7.9248344052990305</v>
      </c>
      <c r="O161" s="145"/>
      <c r="P161" s="181">
        <f t="shared" si="72"/>
        <v>7.5992690636112208</v>
      </c>
      <c r="Q161" s="144">
        <f t="shared" si="75"/>
        <v>-0.32556534168780971</v>
      </c>
      <c r="R161" s="145"/>
      <c r="S161" s="144">
        <f t="shared" si="73"/>
        <v>-0.38473025264649863</v>
      </c>
      <c r="T161" s="145"/>
    </row>
    <row r="162" spans="1:20" x14ac:dyDescent="0.25">
      <c r="A162" s="54" t="s">
        <v>24</v>
      </c>
      <c r="B162" s="142">
        <f t="shared" si="68"/>
        <v>6.7947598253275112</v>
      </c>
      <c r="C162" s="178">
        <f t="shared" si="68"/>
        <v>5.397849462365591</v>
      </c>
      <c r="D162" s="144">
        <f t="shared" si="68"/>
        <v>4.3067092651757193</v>
      </c>
      <c r="E162" s="145"/>
      <c r="F162" s="179">
        <f t="shared" si="69"/>
        <v>5.7261410788381744</v>
      </c>
      <c r="G162" s="144">
        <f t="shared" si="74"/>
        <v>1.4194318136624551</v>
      </c>
      <c r="H162" s="145"/>
      <c r="I162" s="144">
        <f t="shared" si="70"/>
        <v>-1.0911401971898718</v>
      </c>
      <c r="J162" s="145"/>
      <c r="K162" s="126"/>
      <c r="L162" s="180">
        <f t="shared" si="71"/>
        <v>5.2555871596911823</v>
      </c>
      <c r="M162" s="178">
        <f t="shared" si="71"/>
        <v>5.5495296070835636</v>
      </c>
      <c r="N162" s="144">
        <f t="shared" si="71"/>
        <v>5.2833901863028077</v>
      </c>
      <c r="O162" s="145"/>
      <c r="P162" s="181">
        <f t="shared" si="72"/>
        <v>4.807547169811321</v>
      </c>
      <c r="Q162" s="144">
        <f t="shared" si="75"/>
        <v>-0.47584301649148664</v>
      </c>
      <c r="R162" s="145"/>
      <c r="S162" s="144">
        <f t="shared" si="73"/>
        <v>-0.26613942078075592</v>
      </c>
      <c r="T162" s="145"/>
    </row>
    <row r="163" spans="1:20" x14ac:dyDescent="0.25">
      <c r="A163" s="54" t="s">
        <v>25</v>
      </c>
      <c r="B163" s="142">
        <f t="shared" si="68"/>
        <v>8.4488239033693571</v>
      </c>
      <c r="C163" s="178">
        <f t="shared" si="68"/>
        <v>7.3712715855572997</v>
      </c>
      <c r="D163" s="144">
        <f t="shared" si="68"/>
        <v>8.4656690140845079</v>
      </c>
      <c r="E163" s="145"/>
      <c r="F163" s="179">
        <f t="shared" si="69"/>
        <v>8.6333021515434982</v>
      </c>
      <c r="G163" s="144">
        <f t="shared" si="74"/>
        <v>0.16763313745899033</v>
      </c>
      <c r="H163" s="145"/>
      <c r="I163" s="144">
        <f t="shared" si="70"/>
        <v>1.0943974285272082</v>
      </c>
      <c r="J163" s="145"/>
      <c r="K163" s="126"/>
      <c r="L163" s="180">
        <f t="shared" si="71"/>
        <v>8.0146605148925723</v>
      </c>
      <c r="M163" s="178">
        <f t="shared" si="71"/>
        <v>7.8705165151851029</v>
      </c>
      <c r="N163" s="144">
        <f t="shared" si="71"/>
        <v>8.2863102102912674</v>
      </c>
      <c r="O163" s="145"/>
      <c r="P163" s="181">
        <f t="shared" si="72"/>
        <v>8.2614439942622742</v>
      </c>
      <c r="Q163" s="144">
        <f t="shared" si="75"/>
        <v>-2.4866216028993193E-2</v>
      </c>
      <c r="R163" s="145"/>
      <c r="S163" s="144">
        <f t="shared" si="73"/>
        <v>0.41579369510616448</v>
      </c>
      <c r="T163" s="145"/>
    </row>
    <row r="164" spans="1:20" x14ac:dyDescent="0.25">
      <c r="A164" s="54" t="s">
        <v>26</v>
      </c>
      <c r="B164" s="142">
        <f t="shared" si="68"/>
        <v>5.2115789473684213</v>
      </c>
      <c r="C164" s="178">
        <f t="shared" si="68"/>
        <v>5.3180066079295152</v>
      </c>
      <c r="D164" s="144">
        <f t="shared" si="68"/>
        <v>4.951543942992874</v>
      </c>
      <c r="E164" s="145"/>
      <c r="F164" s="179">
        <f t="shared" si="69"/>
        <v>4.6148618033529676</v>
      </c>
      <c r="G164" s="144">
        <f t="shared" si="74"/>
        <v>-0.33668213963990645</v>
      </c>
      <c r="H164" s="145"/>
      <c r="I164" s="144">
        <f t="shared" si="70"/>
        <v>-0.36646266493664115</v>
      </c>
      <c r="J164" s="145"/>
      <c r="K164" s="126"/>
      <c r="L164" s="180">
        <f t="shared" si="71"/>
        <v>5.0484313840042061</v>
      </c>
      <c r="M164" s="178">
        <f t="shared" si="71"/>
        <v>4.6376524197291253</v>
      </c>
      <c r="N164" s="144">
        <f t="shared" si="71"/>
        <v>4.4192182812050467</v>
      </c>
      <c r="O164" s="145"/>
      <c r="P164" s="181">
        <f t="shared" si="72"/>
        <v>3.9719867892244638</v>
      </c>
      <c r="Q164" s="144">
        <f t="shared" si="75"/>
        <v>-0.44723149198058287</v>
      </c>
      <c r="R164" s="145"/>
      <c r="S164" s="144">
        <f t="shared" si="73"/>
        <v>-0.21843413852407867</v>
      </c>
      <c r="T164" s="145"/>
    </row>
    <row r="165" spans="1:20" x14ac:dyDescent="0.25">
      <c r="A165" s="54" t="s">
        <v>27</v>
      </c>
      <c r="B165" s="142">
        <f t="shared" si="68"/>
        <v>11.006369426751592</v>
      </c>
      <c r="C165" s="178">
        <f t="shared" si="68"/>
        <v>40.291666666666664</v>
      </c>
      <c r="D165" s="144">
        <f t="shared" si="68"/>
        <v>11.025</v>
      </c>
      <c r="E165" s="145"/>
      <c r="F165" s="179">
        <f t="shared" si="69"/>
        <v>5.4545454545454541</v>
      </c>
      <c r="G165" s="144">
        <f t="shared" si="74"/>
        <v>-5.5704545454545462</v>
      </c>
      <c r="H165" s="145"/>
      <c r="I165" s="144">
        <f t="shared" si="70"/>
        <v>-29.266666666666666</v>
      </c>
      <c r="J165" s="145"/>
      <c r="K165" s="126"/>
      <c r="L165" s="180">
        <f t="shared" si="71"/>
        <v>8.0489690721649492</v>
      </c>
      <c r="M165" s="178">
        <f t="shared" si="71"/>
        <v>8.6219013437943417</v>
      </c>
      <c r="N165" s="144">
        <f t="shared" si="71"/>
        <v>8.2800267461622035</v>
      </c>
      <c r="O165" s="145"/>
      <c r="P165" s="181">
        <f t="shared" si="72"/>
        <v>8.3143518673869998</v>
      </c>
      <c r="Q165" s="144">
        <f t="shared" si="75"/>
        <v>3.4325121224796362E-2</v>
      </c>
      <c r="R165" s="145"/>
      <c r="S165" s="144">
        <f t="shared" si="73"/>
        <v>-0.34187459763213823</v>
      </c>
      <c r="T165" s="145"/>
    </row>
    <row r="166" spans="1:20" x14ac:dyDescent="0.25">
      <c r="A166" s="54" t="s">
        <v>28</v>
      </c>
      <c r="B166" s="142">
        <f t="shared" si="68"/>
        <v>7.8574766355140184</v>
      </c>
      <c r="C166" s="178">
        <f t="shared" si="68"/>
        <v>7.7949999999999999</v>
      </c>
      <c r="D166" s="144">
        <f t="shared" si="68"/>
        <v>7.3143939393939394</v>
      </c>
      <c r="E166" s="145"/>
      <c r="F166" s="179">
        <f t="shared" si="69"/>
        <v>6.6780952380952385</v>
      </c>
      <c r="G166" s="144">
        <f t="shared" si="74"/>
        <v>-0.63629870129870092</v>
      </c>
      <c r="H166" s="145"/>
      <c r="I166" s="144">
        <f t="shared" si="70"/>
        <v>-0.48060606060606048</v>
      </c>
      <c r="J166" s="145"/>
      <c r="K166" s="126"/>
      <c r="L166" s="180">
        <f t="shared" si="71"/>
        <v>7.7707182320441985</v>
      </c>
      <c r="M166" s="178">
        <f t="shared" si="71"/>
        <v>8.188584042888678</v>
      </c>
      <c r="N166" s="144">
        <f t="shared" si="71"/>
        <v>8.1279880478087652</v>
      </c>
      <c r="O166" s="145"/>
      <c r="P166" s="181">
        <f t="shared" si="72"/>
        <v>7.8083153347732184</v>
      </c>
      <c r="Q166" s="144">
        <f t="shared" si="75"/>
        <v>-0.31967271303554678</v>
      </c>
      <c r="R166" s="145"/>
      <c r="S166" s="144">
        <f t="shared" si="73"/>
        <v>-6.0595995079912868E-2</v>
      </c>
      <c r="T166" s="145"/>
    </row>
    <row r="167" spans="1:20" x14ac:dyDescent="0.25">
      <c r="A167" s="54" t="s">
        <v>29</v>
      </c>
      <c r="B167" s="142">
        <f t="shared" si="68"/>
        <v>8.1384084720121024</v>
      </c>
      <c r="C167" s="178">
        <f t="shared" si="68"/>
        <v>7.8883124845255077</v>
      </c>
      <c r="D167" s="144">
        <f>D102/D37</f>
        <v>7.8666331958895039</v>
      </c>
      <c r="E167" s="145"/>
      <c r="F167" s="179">
        <f t="shared" si="69"/>
        <v>7.5559684795302493</v>
      </c>
      <c r="G167" s="144">
        <f t="shared" si="74"/>
        <v>-0.31066471635925463</v>
      </c>
      <c r="H167" s="145"/>
      <c r="I167" s="144">
        <f t="shared" si="70"/>
        <v>-2.1679288636003768E-2</v>
      </c>
      <c r="J167" s="145"/>
      <c r="K167" s="126"/>
      <c r="L167" s="180">
        <f t="shared" si="71"/>
        <v>7.4232930320860975</v>
      </c>
      <c r="M167" s="178">
        <f t="shared" si="71"/>
        <v>7.1727910507062278</v>
      </c>
      <c r="N167" s="144">
        <f t="shared" si="71"/>
        <v>7.1125079465988561</v>
      </c>
      <c r="O167" s="145"/>
      <c r="P167" s="181">
        <f t="shared" si="72"/>
        <v>6.9265124815701302</v>
      </c>
      <c r="Q167" s="144">
        <f t="shared" si="75"/>
        <v>-0.18599546502872588</v>
      </c>
      <c r="R167" s="145"/>
      <c r="S167" s="144">
        <f t="shared" si="73"/>
        <v>-6.0283104107371699E-2</v>
      </c>
      <c r="T167" s="145"/>
    </row>
    <row r="168" spans="1:20" x14ac:dyDescent="0.25">
      <c r="A168" s="54" t="s">
        <v>30</v>
      </c>
      <c r="B168" s="142">
        <f t="shared" si="68"/>
        <v>7.7010714478005706</v>
      </c>
      <c r="C168" s="178">
        <f t="shared" si="68"/>
        <v>8.5792806352831263</v>
      </c>
      <c r="D168" s="144">
        <f t="shared" si="68"/>
        <v>7.5561617736208539</v>
      </c>
      <c r="E168" s="145"/>
      <c r="F168" s="179">
        <f t="shared" si="69"/>
        <v>7.9846147064009871</v>
      </c>
      <c r="G168" s="144">
        <f t="shared" si="74"/>
        <v>0.42845293278013319</v>
      </c>
      <c r="H168" s="145"/>
      <c r="I168" s="144">
        <f t="shared" si="70"/>
        <v>-1.0231188616622724</v>
      </c>
      <c r="J168" s="145"/>
      <c r="K168" s="126"/>
      <c r="L168" s="180">
        <f t="shared" si="71"/>
        <v>6.5601085271317832</v>
      </c>
      <c r="M168" s="178">
        <f t="shared" si="71"/>
        <v>7.0115603363006924</v>
      </c>
      <c r="N168" s="144">
        <f t="shared" si="71"/>
        <v>6.9575384111837755</v>
      </c>
      <c r="O168" s="145"/>
      <c r="P168" s="181">
        <f t="shared" si="72"/>
        <v>7.0045589524220659</v>
      </c>
      <c r="Q168" s="144">
        <f t="shared" si="75"/>
        <v>4.702054123829047E-2</v>
      </c>
      <c r="R168" s="145"/>
      <c r="S168" s="144">
        <f t="shared" si="73"/>
        <v>-5.4021925116916947E-2</v>
      </c>
      <c r="T168" s="145"/>
    </row>
    <row r="169" spans="1:20" x14ac:dyDescent="0.25">
      <c r="A169" s="54" t="s">
        <v>31</v>
      </c>
      <c r="B169" s="142">
        <f t="shared" ref="B169:D184" si="76">B104/B39</f>
        <v>8.7382268140317159</v>
      </c>
      <c r="C169" s="178">
        <f t="shared" si="76"/>
        <v>9.1117812852311157</v>
      </c>
      <c r="D169" s="144">
        <f t="shared" si="76"/>
        <v>8.9361268822512958</v>
      </c>
      <c r="E169" s="145"/>
      <c r="F169" s="179">
        <f t="shared" si="69"/>
        <v>9.1491673172001047</v>
      </c>
      <c r="G169" s="144">
        <f t="shared" si="74"/>
        <v>0.21304043494880887</v>
      </c>
      <c r="H169" s="145"/>
      <c r="I169" s="144">
        <f t="shared" si="70"/>
        <v>-0.17565440297981993</v>
      </c>
      <c r="J169" s="145"/>
      <c r="K169" s="126"/>
      <c r="L169" s="180">
        <f t="shared" ref="L169:N184" si="77">L104/L39</f>
        <v>7.5041576814318196</v>
      </c>
      <c r="M169" s="178">
        <f t="shared" si="77"/>
        <v>8.0745672191528541</v>
      </c>
      <c r="N169" s="144">
        <f t="shared" si="77"/>
        <v>7.8492696224668244</v>
      </c>
      <c r="O169" s="145"/>
      <c r="P169" s="181">
        <f t="shared" si="72"/>
        <v>7.9817254174397032</v>
      </c>
      <c r="Q169" s="144">
        <f t="shared" si="75"/>
        <v>0.13245579497287885</v>
      </c>
      <c r="R169" s="145"/>
      <c r="S169" s="144">
        <f t="shared" si="73"/>
        <v>-0.22529759668602978</v>
      </c>
      <c r="T169" s="145"/>
    </row>
    <row r="170" spans="1:20" x14ac:dyDescent="0.25">
      <c r="A170" s="54" t="s">
        <v>32</v>
      </c>
      <c r="B170" s="142">
        <f t="shared" si="76"/>
        <v>8.0549784398275186</v>
      </c>
      <c r="C170" s="178">
        <f t="shared" si="76"/>
        <v>7.9576511861009021</v>
      </c>
      <c r="D170" s="144">
        <f>D105/D40</f>
        <v>7.8802510864316755</v>
      </c>
      <c r="E170" s="145"/>
      <c r="F170" s="179">
        <f t="shared" si="69"/>
        <v>7.407176008568368</v>
      </c>
      <c r="G170" s="144">
        <f t="shared" si="74"/>
        <v>-0.47307507786330749</v>
      </c>
      <c r="H170" s="145"/>
      <c r="I170" s="144">
        <f t="shared" si="70"/>
        <v>-7.7400099669226563E-2</v>
      </c>
      <c r="J170" s="145"/>
      <c r="K170" s="126"/>
      <c r="L170" s="180">
        <f t="shared" si="77"/>
        <v>7.7466341422559095</v>
      </c>
      <c r="M170" s="178">
        <f t="shared" si="77"/>
        <v>7.7718514581267693</v>
      </c>
      <c r="N170" s="144">
        <f t="shared" si="77"/>
        <v>7.6138215684199384</v>
      </c>
      <c r="O170" s="145"/>
      <c r="P170" s="181">
        <f t="shared" si="72"/>
        <v>7.5932261265779557</v>
      </c>
      <c r="Q170" s="144">
        <f t="shared" si="75"/>
        <v>-2.0595441841982698E-2</v>
      </c>
      <c r="R170" s="145"/>
      <c r="S170" s="144">
        <f t="shared" si="73"/>
        <v>-0.15802988970683085</v>
      </c>
      <c r="T170" s="145"/>
    </row>
    <row r="171" spans="1:20" x14ac:dyDescent="0.25">
      <c r="A171" s="54" t="s">
        <v>33</v>
      </c>
      <c r="B171" s="142">
        <f t="shared" si="76"/>
        <v>8.9226164275024207</v>
      </c>
      <c r="C171" s="178">
        <f t="shared" si="76"/>
        <v>9.1728325558951269</v>
      </c>
      <c r="D171" s="144">
        <f t="shared" si="76"/>
        <v>8.0488055191287984</v>
      </c>
      <c r="E171" s="145"/>
      <c r="F171" s="179">
        <f t="shared" si="69"/>
        <v>8.1168983957219254</v>
      </c>
      <c r="G171" s="144">
        <f t="shared" si="74"/>
        <v>6.8092876593127016E-2</v>
      </c>
      <c r="H171" s="145"/>
      <c r="I171" s="144">
        <f t="shared" si="70"/>
        <v>-1.1240270367663285</v>
      </c>
      <c r="J171" s="145"/>
      <c r="K171" s="126"/>
      <c r="L171" s="180">
        <f t="shared" si="77"/>
        <v>7.6027273715092907</v>
      </c>
      <c r="M171" s="178">
        <f t="shared" si="77"/>
        <v>7.731137151739806</v>
      </c>
      <c r="N171" s="144">
        <f t="shared" si="77"/>
        <v>7.4119167264895909</v>
      </c>
      <c r="O171" s="145"/>
      <c r="P171" s="181">
        <f t="shared" si="72"/>
        <v>7.3240511744181385</v>
      </c>
      <c r="Q171" s="144">
        <f t="shared" si="75"/>
        <v>-8.7865552071452413E-2</v>
      </c>
      <c r="R171" s="145"/>
      <c r="S171" s="144">
        <f t="shared" si="73"/>
        <v>-0.3192204252502151</v>
      </c>
      <c r="T171" s="145"/>
    </row>
    <row r="172" spans="1:20" x14ac:dyDescent="0.25">
      <c r="A172" s="54" t="s">
        <v>34</v>
      </c>
      <c r="B172" s="142">
        <f t="shared" si="76"/>
        <v>11.164493480441324</v>
      </c>
      <c r="C172" s="178">
        <f t="shared" si="76"/>
        <v>11.216430358632193</v>
      </c>
      <c r="D172" s="144">
        <f t="shared" si="76"/>
        <v>9.8766011955593509</v>
      </c>
      <c r="E172" s="145"/>
      <c r="F172" s="179">
        <f t="shared" si="69"/>
        <v>10.835529526598341</v>
      </c>
      <c r="G172" s="144">
        <f t="shared" si="74"/>
        <v>0.95892833103899022</v>
      </c>
      <c r="H172" s="145"/>
      <c r="I172" s="144">
        <f t="shared" si="70"/>
        <v>-1.3398291630728423</v>
      </c>
      <c r="J172" s="145"/>
      <c r="K172" s="126"/>
      <c r="L172" s="180">
        <f t="shared" si="77"/>
        <v>9.8161637993983124</v>
      </c>
      <c r="M172" s="178">
        <f t="shared" si="77"/>
        <v>9.6707833744081082</v>
      </c>
      <c r="N172" s="144">
        <f t="shared" si="77"/>
        <v>9.0316096316764334</v>
      </c>
      <c r="O172" s="145"/>
      <c r="P172" s="181">
        <f t="shared" si="72"/>
        <v>8.9592592592592588</v>
      </c>
      <c r="Q172" s="144">
        <f t="shared" si="75"/>
        <v>-7.2350372417174569E-2</v>
      </c>
      <c r="R172" s="145"/>
      <c r="S172" s="144">
        <f t="shared" si="73"/>
        <v>-0.63917374273167482</v>
      </c>
      <c r="T172" s="145"/>
    </row>
    <row r="173" spans="1:20" x14ac:dyDescent="0.25">
      <c r="A173" s="54" t="s">
        <v>35</v>
      </c>
      <c r="B173" s="142">
        <f t="shared" si="76"/>
        <v>6.9519995032290112</v>
      </c>
      <c r="C173" s="178">
        <f t="shared" si="76"/>
        <v>7.4401913875598087</v>
      </c>
      <c r="D173" s="144">
        <f t="shared" si="76"/>
        <v>7.116930500794445</v>
      </c>
      <c r="E173" s="145"/>
      <c r="F173" s="179">
        <f t="shared" si="69"/>
        <v>6.9116122953715697</v>
      </c>
      <c r="G173" s="144">
        <f t="shared" si="74"/>
        <v>-0.20531820542287527</v>
      </c>
      <c r="H173" s="145"/>
      <c r="I173" s="144">
        <f t="shared" si="70"/>
        <v>-0.32326088676536369</v>
      </c>
      <c r="J173" s="145"/>
      <c r="K173" s="126"/>
      <c r="L173" s="180">
        <f t="shared" si="77"/>
        <v>6.299579663525277</v>
      </c>
      <c r="M173" s="178">
        <f t="shared" si="77"/>
        <v>6.7063417590366159</v>
      </c>
      <c r="N173" s="144">
        <f t="shared" si="77"/>
        <v>6.4530186409111137</v>
      </c>
      <c r="O173" s="145"/>
      <c r="P173" s="181">
        <f t="shared" si="72"/>
        <v>6.3574980111376291</v>
      </c>
      <c r="Q173" s="144">
        <f t="shared" si="75"/>
        <v>-9.5520629773484522E-2</v>
      </c>
      <c r="R173" s="145"/>
      <c r="S173" s="144">
        <f t="shared" si="73"/>
        <v>-0.25332311812550223</v>
      </c>
      <c r="T173" s="145"/>
    </row>
    <row r="174" spans="1:20" x14ac:dyDescent="0.25">
      <c r="A174" s="54" t="s">
        <v>36</v>
      </c>
      <c r="B174" s="142">
        <f t="shared" si="76"/>
        <v>10.688022284122562</v>
      </c>
      <c r="C174" s="178">
        <f t="shared" si="76"/>
        <v>10.006644518272426</v>
      </c>
      <c r="D174" s="144">
        <f t="shared" si="76"/>
        <v>8.5518018018018012</v>
      </c>
      <c r="E174" s="145"/>
      <c r="F174" s="179">
        <f t="shared" si="69"/>
        <v>9.2969696969696969</v>
      </c>
      <c r="G174" s="144">
        <f t="shared" si="74"/>
        <v>0.74516789516789572</v>
      </c>
      <c r="H174" s="145"/>
      <c r="I174" s="144">
        <f t="shared" si="70"/>
        <v>-1.4548427164706244</v>
      </c>
      <c r="J174" s="145"/>
      <c r="K174" s="126"/>
      <c r="L174" s="180">
        <f t="shared" si="77"/>
        <v>8.4700809881722314</v>
      </c>
      <c r="M174" s="178">
        <f t="shared" si="77"/>
        <v>9.0734596323503567</v>
      </c>
      <c r="N174" s="144">
        <f t="shared" si="77"/>
        <v>9.3792818294583498</v>
      </c>
      <c r="O174" s="145"/>
      <c r="P174" s="181">
        <f t="shared" si="72"/>
        <v>9.1031865042174314</v>
      </c>
      <c r="Q174" s="144">
        <f t="shared" si="75"/>
        <v>-0.2760953252409184</v>
      </c>
      <c r="R174" s="145"/>
      <c r="S174" s="144">
        <f t="shared" si="73"/>
        <v>0.30582219710799308</v>
      </c>
      <c r="T174" s="145"/>
    </row>
    <row r="175" spans="1:20" x14ac:dyDescent="0.25">
      <c r="A175" s="54" t="s">
        <v>37</v>
      </c>
      <c r="B175" s="142">
        <f t="shared" si="76"/>
        <v>7.194144838212635</v>
      </c>
      <c r="C175" s="178">
        <f t="shared" si="76"/>
        <v>7.1160714285714288</v>
      </c>
      <c r="D175" s="144">
        <f t="shared" si="76"/>
        <v>6.934895833333333</v>
      </c>
      <c r="E175" s="145"/>
      <c r="F175" s="179">
        <f t="shared" si="69"/>
        <v>6.5912806539509541</v>
      </c>
      <c r="G175" s="144">
        <f t="shared" si="74"/>
        <v>-0.34361517938237895</v>
      </c>
      <c r="H175" s="145"/>
      <c r="I175" s="144">
        <f t="shared" si="70"/>
        <v>-0.18117559523809579</v>
      </c>
      <c r="J175" s="145"/>
      <c r="K175" s="126"/>
      <c r="L175" s="180">
        <f t="shared" si="77"/>
        <v>7.9158933138472785</v>
      </c>
      <c r="M175" s="178">
        <f t="shared" si="77"/>
        <v>7.8438702990820257</v>
      </c>
      <c r="N175" s="144">
        <f t="shared" si="77"/>
        <v>7.9982097496068709</v>
      </c>
      <c r="O175" s="145"/>
      <c r="P175" s="181">
        <f t="shared" si="72"/>
        <v>8.5196258862573533</v>
      </c>
      <c r="Q175" s="144">
        <f t="shared" si="75"/>
        <v>0.52141613665048236</v>
      </c>
      <c r="R175" s="145"/>
      <c r="S175" s="144">
        <f t="shared" si="73"/>
        <v>0.15433945052484521</v>
      </c>
      <c r="T175" s="145"/>
    </row>
    <row r="176" spans="1:20" x14ac:dyDescent="0.25">
      <c r="A176" s="54" t="s">
        <v>38</v>
      </c>
      <c r="B176" s="142">
        <f t="shared" si="76"/>
        <v>7.6789065687474496</v>
      </c>
      <c r="C176" s="178">
        <f t="shared" si="76"/>
        <v>7.956099620092866</v>
      </c>
      <c r="D176" s="144">
        <f t="shared" si="76"/>
        <v>7.8081072245831971</v>
      </c>
      <c r="E176" s="145"/>
      <c r="F176" s="179">
        <f t="shared" si="69"/>
        <v>7.3218534752661242</v>
      </c>
      <c r="G176" s="144">
        <f t="shared" si="74"/>
        <v>-0.48625374931707288</v>
      </c>
      <c r="H176" s="145"/>
      <c r="I176" s="144">
        <f t="shared" si="70"/>
        <v>-0.14799239550966892</v>
      </c>
      <c r="J176" s="145"/>
      <c r="K176" s="126"/>
      <c r="L176" s="180">
        <f t="shared" si="77"/>
        <v>7.161420986370354</v>
      </c>
      <c r="M176" s="178">
        <f t="shared" si="77"/>
        <v>6.9354408293133529</v>
      </c>
      <c r="N176" s="144">
        <f t="shared" si="77"/>
        <v>6.6836344219987538</v>
      </c>
      <c r="O176" s="145"/>
      <c r="P176" s="181">
        <f t="shared" si="72"/>
        <v>6.524742832795666</v>
      </c>
      <c r="Q176" s="144">
        <f t="shared" si="75"/>
        <v>-0.15889158920308777</v>
      </c>
      <c r="R176" s="145"/>
      <c r="S176" s="144">
        <f t="shared" si="73"/>
        <v>-0.25180640731459913</v>
      </c>
      <c r="T176" s="145"/>
    </row>
    <row r="177" spans="1:20" x14ac:dyDescent="0.25">
      <c r="A177" s="54" t="s">
        <v>39</v>
      </c>
      <c r="B177" s="142">
        <f t="shared" si="76"/>
        <v>7.5378670788253475</v>
      </c>
      <c r="C177" s="178">
        <f t="shared" si="76"/>
        <v>9.0526315789473681</v>
      </c>
      <c r="D177" s="144">
        <f t="shared" si="76"/>
        <v>7.8510125361620062</v>
      </c>
      <c r="E177" s="145"/>
      <c r="F177" s="179">
        <f t="shared" si="69"/>
        <v>6.5291402192729375</v>
      </c>
      <c r="G177" s="144">
        <f t="shared" si="74"/>
        <v>-1.3218723168890687</v>
      </c>
      <c r="H177" s="145"/>
      <c r="I177" s="144">
        <f t="shared" si="70"/>
        <v>-1.2016190427853619</v>
      </c>
      <c r="J177" s="145"/>
      <c r="K177" s="126"/>
      <c r="L177" s="180">
        <f t="shared" si="77"/>
        <v>7.0187512467584279</v>
      </c>
      <c r="M177" s="178">
        <f t="shared" si="77"/>
        <v>6.7625606511191112</v>
      </c>
      <c r="N177" s="144">
        <f t="shared" si="77"/>
        <v>6.5845250552261367</v>
      </c>
      <c r="O177" s="145"/>
      <c r="P177" s="181">
        <f t="shared" si="72"/>
        <v>6.2197571673765175</v>
      </c>
      <c r="Q177" s="144">
        <f t="shared" si="75"/>
        <v>-0.36476788784961922</v>
      </c>
      <c r="R177" s="145"/>
      <c r="S177" s="144">
        <f t="shared" si="73"/>
        <v>-0.17803559589297446</v>
      </c>
      <c r="T177" s="145"/>
    </row>
    <row r="178" spans="1:20" x14ac:dyDescent="0.25">
      <c r="A178" s="54" t="s">
        <v>40</v>
      </c>
      <c r="B178" s="142">
        <f t="shared" si="76"/>
        <v>6.5177304964539005</v>
      </c>
      <c r="C178" s="178">
        <f t="shared" si="76"/>
        <v>6.5825422551516555</v>
      </c>
      <c r="D178" s="144">
        <f t="shared" si="76"/>
        <v>6.8960062240663902</v>
      </c>
      <c r="E178" s="145"/>
      <c r="F178" s="179">
        <f t="shared" si="69"/>
        <v>6.2427628237684107</v>
      </c>
      <c r="G178" s="144">
        <f t="shared" si="74"/>
        <v>-0.65324340029797945</v>
      </c>
      <c r="H178" s="145"/>
      <c r="I178" s="144">
        <f t="shared" si="70"/>
        <v>0.31346396891473471</v>
      </c>
      <c r="J178" s="145"/>
      <c r="K178" s="126"/>
      <c r="L178" s="180">
        <f t="shared" si="77"/>
        <v>5.7469739798506918</v>
      </c>
      <c r="M178" s="178">
        <f t="shared" si="77"/>
        <v>5.7242872406230667</v>
      </c>
      <c r="N178" s="144">
        <f t="shared" si="77"/>
        <v>5.8585452922802324</v>
      </c>
      <c r="O178" s="145"/>
      <c r="P178" s="181">
        <f t="shared" si="72"/>
        <v>5.4453472974599739</v>
      </c>
      <c r="Q178" s="144">
        <f t="shared" si="75"/>
        <v>-0.41319799482025843</v>
      </c>
      <c r="R178" s="145"/>
      <c r="S178" s="144">
        <f t="shared" si="73"/>
        <v>0.13425805165716564</v>
      </c>
      <c r="T178" s="145"/>
    </row>
    <row r="179" spans="1:20" x14ac:dyDescent="0.25">
      <c r="A179" s="54" t="s">
        <v>41</v>
      </c>
      <c r="B179" s="142">
        <f t="shared" si="76"/>
        <v>7.8076923076923075</v>
      </c>
      <c r="C179" s="178">
        <f t="shared" si="76"/>
        <v>8.0720338983050848</v>
      </c>
      <c r="D179" s="144">
        <f t="shared" si="76"/>
        <v>8.1596330275229363</v>
      </c>
      <c r="E179" s="145"/>
      <c r="F179" s="179">
        <f t="shared" si="69"/>
        <v>6.7960199004975124</v>
      </c>
      <c r="G179" s="144">
        <f t="shared" si="74"/>
        <v>-1.3636131270254239</v>
      </c>
      <c r="H179" s="145"/>
      <c r="I179" s="144">
        <f t="shared" si="70"/>
        <v>8.7599129217851512E-2</v>
      </c>
      <c r="J179" s="145"/>
      <c r="K179" s="126"/>
      <c r="L179" s="180">
        <f t="shared" si="77"/>
        <v>7.1224563169626807</v>
      </c>
      <c r="M179" s="178">
        <f t="shared" si="77"/>
        <v>7.1630998933522934</v>
      </c>
      <c r="N179" s="144">
        <f t="shared" si="77"/>
        <v>6.8798323241732646</v>
      </c>
      <c r="O179" s="145"/>
      <c r="P179" s="181">
        <f t="shared" si="72"/>
        <v>6.4235776707686822</v>
      </c>
      <c r="Q179" s="144">
        <f t="shared" si="75"/>
        <v>-0.45625465340458238</v>
      </c>
      <c r="R179" s="145"/>
      <c r="S179" s="144">
        <f t="shared" si="73"/>
        <v>-0.28326756917902873</v>
      </c>
      <c r="T179" s="145"/>
    </row>
    <row r="180" spans="1:20" x14ac:dyDescent="0.25">
      <c r="A180" s="54" t="s">
        <v>42</v>
      </c>
      <c r="B180" s="142">
        <f t="shared" si="76"/>
        <v>6.8947053544720314</v>
      </c>
      <c r="C180" s="178">
        <f t="shared" si="76"/>
        <v>7.2334164588528678</v>
      </c>
      <c r="D180" s="144">
        <f t="shared" si="76"/>
        <v>6.8796847635726799</v>
      </c>
      <c r="E180" s="145"/>
      <c r="F180" s="179">
        <f t="shared" si="69"/>
        <v>6.8670299727520439</v>
      </c>
      <c r="G180" s="144">
        <f t="shared" si="74"/>
        <v>-1.265479082063603E-2</v>
      </c>
      <c r="H180" s="145"/>
      <c r="I180" s="144">
        <f t="shared" si="70"/>
        <v>-0.35373169528018789</v>
      </c>
      <c r="J180" s="145"/>
      <c r="K180" s="126"/>
      <c r="L180" s="180">
        <f t="shared" si="77"/>
        <v>6.205919683200487</v>
      </c>
      <c r="M180" s="178">
        <f t="shared" si="77"/>
        <v>6.2462864775164935</v>
      </c>
      <c r="N180" s="144">
        <f t="shared" si="77"/>
        <v>6.0397831221102356</v>
      </c>
      <c r="O180" s="145"/>
      <c r="P180" s="181">
        <f t="shared" si="72"/>
        <v>5.9882023797485422</v>
      </c>
      <c r="Q180" s="144">
        <f t="shared" si="75"/>
        <v>-5.158074236169341E-2</v>
      </c>
      <c r="R180" s="145"/>
      <c r="S180" s="144">
        <f t="shared" si="73"/>
        <v>-0.20650335540625786</v>
      </c>
      <c r="T180" s="145"/>
    </row>
    <row r="181" spans="1:20" x14ac:dyDescent="0.25">
      <c r="A181" s="54" t="s">
        <v>43</v>
      </c>
      <c r="B181" s="142">
        <f t="shared" si="76"/>
        <v>8.4239438354477159</v>
      </c>
      <c r="C181" s="178">
        <f t="shared" si="76"/>
        <v>7.7736888497135306</v>
      </c>
      <c r="D181" s="144">
        <f t="shared" si="76"/>
        <v>7.8595239828226218</v>
      </c>
      <c r="E181" s="145"/>
      <c r="F181" s="179">
        <f t="shared" si="69"/>
        <v>8.357263513513514</v>
      </c>
      <c r="G181" s="144">
        <f t="shared" si="74"/>
        <v>0.49773953069089227</v>
      </c>
      <c r="H181" s="145"/>
      <c r="I181" s="144">
        <f t="shared" si="70"/>
        <v>8.5835133109091188E-2</v>
      </c>
      <c r="J181" s="145"/>
      <c r="K181" s="126"/>
      <c r="L181" s="180">
        <f t="shared" si="77"/>
        <v>7.2000861583325051</v>
      </c>
      <c r="M181" s="178">
        <f t="shared" si="77"/>
        <v>7.0605387234163786</v>
      </c>
      <c r="N181" s="144">
        <f t="shared" si="77"/>
        <v>6.9417570226483027</v>
      </c>
      <c r="O181" s="145"/>
      <c r="P181" s="181">
        <f t="shared" si="72"/>
        <v>6.8459680851063833</v>
      </c>
      <c r="Q181" s="144">
        <f t="shared" si="75"/>
        <v>-9.5788937541919417E-2</v>
      </c>
      <c r="R181" s="145"/>
      <c r="S181" s="144">
        <f t="shared" si="73"/>
        <v>-0.11878170076807582</v>
      </c>
      <c r="T181" s="145"/>
    </row>
    <row r="182" spans="1:20" x14ac:dyDescent="0.25">
      <c r="A182" s="54" t="s">
        <v>44</v>
      </c>
      <c r="B182" s="142">
        <f t="shared" si="76"/>
        <v>8.4352226720647767</v>
      </c>
      <c r="C182" s="178">
        <f t="shared" si="76"/>
        <v>8.7934825284648603</v>
      </c>
      <c r="D182" s="144">
        <f t="shared" si="76"/>
        <v>7.7149716281099954</v>
      </c>
      <c r="E182" s="145"/>
      <c r="F182" s="179">
        <f t="shared" si="69"/>
        <v>7.9034090909090908</v>
      </c>
      <c r="G182" s="144">
        <f t="shared" si="74"/>
        <v>0.18843746279909546</v>
      </c>
      <c r="H182" s="145"/>
      <c r="I182" s="144">
        <f t="shared" si="70"/>
        <v>-1.078510900354865</v>
      </c>
      <c r="J182" s="145"/>
      <c r="K182" s="126"/>
      <c r="L182" s="180">
        <f t="shared" si="77"/>
        <v>7.183347513342099</v>
      </c>
      <c r="M182" s="178">
        <f t="shared" si="77"/>
        <v>7.2870483418577789</v>
      </c>
      <c r="N182" s="144">
        <f t="shared" si="77"/>
        <v>7.1338664682908686</v>
      </c>
      <c r="O182" s="145"/>
      <c r="P182" s="181">
        <f t="shared" si="72"/>
        <v>7.0169213414008818</v>
      </c>
      <c r="Q182" s="144">
        <f t="shared" si="75"/>
        <v>-0.11694512688998682</v>
      </c>
      <c r="R182" s="145"/>
      <c r="S182" s="144">
        <f t="shared" si="73"/>
        <v>-0.15318187356691038</v>
      </c>
      <c r="T182" s="145"/>
    </row>
    <row r="183" spans="1:20" x14ac:dyDescent="0.25">
      <c r="A183" s="55" t="s">
        <v>45</v>
      </c>
      <c r="B183" s="142">
        <f t="shared" si="76"/>
        <v>8.9018691588785046</v>
      </c>
      <c r="C183" s="178">
        <f t="shared" si="76"/>
        <v>7.8699186991869921</v>
      </c>
      <c r="D183" s="144">
        <f t="shared" si="76"/>
        <v>6.7359550561797752</v>
      </c>
      <c r="E183" s="145"/>
      <c r="F183" s="179">
        <f t="shared" si="69"/>
        <v>6.7425742574257423</v>
      </c>
      <c r="G183" s="144">
        <f t="shared" si="74"/>
        <v>6.6192012459671545E-3</v>
      </c>
      <c r="H183" s="145"/>
      <c r="I183" s="144">
        <f t="shared" si="70"/>
        <v>-1.1339636430072169</v>
      </c>
      <c r="J183" s="145"/>
      <c r="K183" s="126"/>
      <c r="L183" s="180">
        <f t="shared" si="77"/>
        <v>6.6419001218026796</v>
      </c>
      <c r="M183" s="178">
        <f t="shared" si="77"/>
        <v>6.9461239655463602</v>
      </c>
      <c r="N183" s="144">
        <f t="shared" si="77"/>
        <v>6.2215348927121594</v>
      </c>
      <c r="O183" s="145"/>
      <c r="P183" s="181">
        <f t="shared" si="72"/>
        <v>5.7954022988505747</v>
      </c>
      <c r="Q183" s="144">
        <f t="shared" si="75"/>
        <v>-0.42613259386158475</v>
      </c>
      <c r="R183" s="145"/>
      <c r="S183" s="144">
        <f t="shared" si="73"/>
        <v>-0.72458907283420082</v>
      </c>
      <c r="T183" s="145"/>
    </row>
    <row r="184" spans="1:20" x14ac:dyDescent="0.25">
      <c r="A184" s="53" t="s">
        <v>46</v>
      </c>
      <c r="B184" s="142">
        <f t="shared" si="76"/>
        <v>6.1408107720956879</v>
      </c>
      <c r="C184" s="178">
        <f t="shared" si="76"/>
        <v>6.476325014388113</v>
      </c>
      <c r="D184" s="144">
        <f t="shared" si="76"/>
        <v>6.5056173903955692</v>
      </c>
      <c r="E184" s="145"/>
      <c r="F184" s="179">
        <f t="shared" si="69"/>
        <v>6.5786856529355262</v>
      </c>
      <c r="G184" s="144">
        <f t="shared" si="74"/>
        <v>7.3068262539957018E-2</v>
      </c>
      <c r="H184" s="145"/>
      <c r="I184" s="144">
        <f t="shared" si="70"/>
        <v>2.9292376007456156E-2</v>
      </c>
      <c r="J184" s="145"/>
      <c r="K184" s="126"/>
      <c r="L184" s="180">
        <f t="shared" si="77"/>
        <v>5.829145066075335</v>
      </c>
      <c r="M184" s="178">
        <f t="shared" si="77"/>
        <v>6.0085758702572187</v>
      </c>
      <c r="N184" s="144">
        <f t="shared" si="77"/>
        <v>6.0394026314148528</v>
      </c>
      <c r="O184" s="145"/>
      <c r="P184" s="181">
        <f t="shared" si="72"/>
        <v>5.7993597951344427</v>
      </c>
      <c r="Q184" s="144">
        <f t="shared" si="75"/>
        <v>-0.24004283628041012</v>
      </c>
      <c r="R184" s="145"/>
      <c r="S184" s="144">
        <f t="shared" si="73"/>
        <v>3.0826761157634053E-2</v>
      </c>
      <c r="T184" s="145"/>
    </row>
    <row r="185" spans="1:20" ht="21" x14ac:dyDescent="0.35">
      <c r="A185" s="102" t="s">
        <v>65</v>
      </c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</row>
    <row r="186" spans="1:20" x14ac:dyDescent="0.25">
      <c r="A186" s="72"/>
      <c r="B186" s="11" t="s">
        <v>150</v>
      </c>
      <c r="C186" s="12"/>
      <c r="D186" s="12"/>
      <c r="E186" s="12"/>
      <c r="F186" s="12"/>
      <c r="G186" s="12"/>
      <c r="H186" s="12"/>
      <c r="I186" s="12"/>
      <c r="J186" s="13"/>
      <c r="K186" s="103"/>
      <c r="L186" s="11" t="str">
        <f>L$5</f>
        <v>acumulado agosto</v>
      </c>
      <c r="M186" s="12"/>
      <c r="N186" s="12"/>
      <c r="O186" s="12"/>
      <c r="P186" s="12"/>
      <c r="Q186" s="12"/>
      <c r="R186" s="12"/>
      <c r="S186" s="12"/>
      <c r="T186" s="13"/>
    </row>
    <row r="187" spans="1:20" x14ac:dyDescent="0.25">
      <c r="A187" s="15"/>
      <c r="B187" s="104">
        <f>B$6</f>
        <v>2022</v>
      </c>
      <c r="C187" s="105">
        <f>C$6</f>
        <v>2023</v>
      </c>
      <c r="D187" s="11">
        <f>D$6</f>
        <v>2024</v>
      </c>
      <c r="E187" s="13"/>
      <c r="F187" s="106">
        <f>E$6</f>
        <v>2025</v>
      </c>
      <c r="G187" s="107" t="str">
        <f>CONCATENATE("dif ",RIGHT(F187,2),"-",RIGHT(D187,2))</f>
        <v>dif 25-24</v>
      </c>
      <c r="H187" s="108"/>
      <c r="I187" s="107" t="str">
        <f>CONCATENATE("dif ",RIGHT(D187,2),"-",RIGHT(C187,2))</f>
        <v>dif 24-23</v>
      </c>
      <c r="J187" s="108"/>
      <c r="K187" s="109"/>
      <c r="L187" s="104">
        <f>L$6</f>
        <v>2022</v>
      </c>
      <c r="M187" s="105">
        <f>M$6</f>
        <v>2023</v>
      </c>
      <c r="N187" s="11">
        <f>N$6</f>
        <v>2024</v>
      </c>
      <c r="O187" s="13"/>
      <c r="P187" s="106">
        <f>O$6</f>
        <v>2025</v>
      </c>
      <c r="Q187" s="107" t="str">
        <f>CONCATENATE("dif ",RIGHT(P187,2),"-",RIGHT(N187,2))</f>
        <v>dif 25-24</v>
      </c>
      <c r="R187" s="108"/>
      <c r="S187" s="107" t="str">
        <f>CONCATENATE("dif ",RIGHT(N187,2),"-",RIGHT(M187,2))</f>
        <v>dif 24-23</v>
      </c>
      <c r="T187" s="108"/>
    </row>
    <row r="188" spans="1:20" x14ac:dyDescent="0.25">
      <c r="A188" s="110" t="s">
        <v>48</v>
      </c>
      <c r="B188" s="111">
        <f t="shared" ref="B188:D198" si="78">B123/B58</f>
        <v>7.0548068162035182</v>
      </c>
      <c r="C188" s="182">
        <f t="shared" si="78"/>
        <v>7.1886712827646573</v>
      </c>
      <c r="D188" s="152">
        <f>D123/D58</f>
        <v>6.9057111120553083</v>
      </c>
      <c r="E188" s="153"/>
      <c r="F188" s="156">
        <f t="shared" ref="F188:F198" si="79">E123/E58</f>
        <v>6.7346586569228544</v>
      </c>
      <c r="G188" s="113">
        <f>F188-D188</f>
        <v>-0.17105245513245393</v>
      </c>
      <c r="H188" s="114"/>
      <c r="I188" s="113">
        <f t="shared" ref="I188:I198" si="80">D188-C188</f>
        <v>-0.28296017070934898</v>
      </c>
      <c r="J188" s="114"/>
      <c r="K188" s="115"/>
      <c r="L188" s="111">
        <f t="shared" ref="L188:N198" si="81">L123/L58</f>
        <v>6.5927460976157946</v>
      </c>
      <c r="M188" s="151">
        <f t="shared" si="81"/>
        <v>6.64314662049817</v>
      </c>
      <c r="N188" s="152">
        <f>N123/N58</f>
        <v>6.6006675291695718</v>
      </c>
      <c r="O188" s="153"/>
      <c r="P188" s="156">
        <f t="shared" ref="P188:P198" si="82">O123/O58</f>
        <v>6.4405564404706377</v>
      </c>
      <c r="Q188" s="119">
        <f>P188-N188</f>
        <v>-0.16011108869893409</v>
      </c>
      <c r="R188" s="120"/>
      <c r="S188" s="119">
        <f t="shared" ref="S188:S198" si="83">N188-M188</f>
        <v>-4.2479091328598173E-2</v>
      </c>
      <c r="T188" s="120"/>
    </row>
    <row r="189" spans="1:20" x14ac:dyDescent="0.25">
      <c r="A189" s="183" t="s">
        <v>49</v>
      </c>
      <c r="B189" s="184">
        <f t="shared" si="78"/>
        <v>7.5394597811433499</v>
      </c>
      <c r="C189" s="185">
        <f t="shared" si="78"/>
        <v>7.6174015116125862</v>
      </c>
      <c r="D189" s="186">
        <f>D124/D59</f>
        <v>7.4361541399893953</v>
      </c>
      <c r="E189" s="187"/>
      <c r="F189" s="188">
        <f t="shared" si="79"/>
        <v>7.4029519665557544</v>
      </c>
      <c r="G189" s="140">
        <f t="shared" ref="G189:G198" si="84">F189-D189</f>
        <v>-3.3202173433640958E-2</v>
      </c>
      <c r="H189" s="141"/>
      <c r="I189" s="140">
        <f t="shared" si="80"/>
        <v>-0.18124737162319082</v>
      </c>
      <c r="J189" s="141"/>
      <c r="K189" s="126"/>
      <c r="L189" s="184">
        <f t="shared" si="81"/>
        <v>7.1865344766080428</v>
      </c>
      <c r="M189" s="185">
        <f t="shared" si="81"/>
        <v>7.1970296473909174</v>
      </c>
      <c r="N189" s="186">
        <f t="shared" si="81"/>
        <v>7.1090829298960658</v>
      </c>
      <c r="O189" s="187"/>
      <c r="P189" s="188">
        <f t="shared" si="82"/>
        <v>7.0681956482211046</v>
      </c>
      <c r="Q189" s="140">
        <f t="shared" ref="Q189:Q198" si="85">P189-N189</f>
        <v>-4.0887281674961251E-2</v>
      </c>
      <c r="R189" s="141"/>
      <c r="S189" s="140">
        <f t="shared" si="83"/>
        <v>-8.7946717494851612E-2</v>
      </c>
      <c r="T189" s="141"/>
    </row>
    <row r="190" spans="1:20" x14ac:dyDescent="0.25">
      <c r="A190" s="189" t="s">
        <v>50</v>
      </c>
      <c r="B190" s="142">
        <f t="shared" si="78"/>
        <v>7.5955180077018341</v>
      </c>
      <c r="C190" s="178">
        <f t="shared" si="78"/>
        <v>8.1097716550938816</v>
      </c>
      <c r="D190" s="144">
        <f t="shared" si="78"/>
        <v>7.4201266434724724</v>
      </c>
      <c r="E190" s="145"/>
      <c r="F190" s="179">
        <f t="shared" si="79"/>
        <v>7.3521215652005045</v>
      </c>
      <c r="G190" s="144">
        <f t="shared" si="84"/>
        <v>-6.8005078271967889E-2</v>
      </c>
      <c r="H190" s="145"/>
      <c r="I190" s="144">
        <f t="shared" si="80"/>
        <v>-0.68964501162140923</v>
      </c>
      <c r="J190" s="145"/>
      <c r="K190" s="126"/>
      <c r="L190" s="142">
        <f t="shared" si="81"/>
        <v>7.0779788959537218</v>
      </c>
      <c r="M190" s="178">
        <f t="shared" si="81"/>
        <v>7.3732229659710882</v>
      </c>
      <c r="N190" s="144">
        <f t="shared" si="81"/>
        <v>7.2482891956101918</v>
      </c>
      <c r="O190" s="145"/>
      <c r="P190" s="179">
        <f t="shared" si="82"/>
        <v>7.0431518450149388</v>
      </c>
      <c r="Q190" s="144">
        <f t="shared" si="85"/>
        <v>-0.20513735059525295</v>
      </c>
      <c r="R190" s="145"/>
      <c r="S190" s="144">
        <f t="shared" si="83"/>
        <v>-0.12493377036089637</v>
      </c>
      <c r="T190" s="145"/>
    </row>
    <row r="191" spans="1:20" x14ac:dyDescent="0.25">
      <c r="A191" s="189" t="s">
        <v>51</v>
      </c>
      <c r="B191" s="142">
        <f t="shared" si="78"/>
        <v>4.440622195632665</v>
      </c>
      <c r="C191" s="178">
        <f t="shared" si="78"/>
        <v>4.0678571428571431</v>
      </c>
      <c r="D191" s="144">
        <f t="shared" si="78"/>
        <v>5.2682695349572919</v>
      </c>
      <c r="E191" s="145"/>
      <c r="F191" s="179">
        <f t="shared" si="79"/>
        <v>4.6939937375462568</v>
      </c>
      <c r="G191" s="144">
        <f t="shared" si="84"/>
        <v>-0.57427579741103507</v>
      </c>
      <c r="H191" s="145"/>
      <c r="I191" s="144">
        <f t="shared" si="80"/>
        <v>1.2004123921001488</v>
      </c>
      <c r="J191" s="145"/>
      <c r="K191" s="126"/>
      <c r="L191" s="142">
        <f t="shared" si="81"/>
        <v>4.6872223209525501</v>
      </c>
      <c r="M191" s="178">
        <f t="shared" si="81"/>
        <v>3.314709236031927</v>
      </c>
      <c r="N191" s="144">
        <f t="shared" si="81"/>
        <v>4.3115916955017299</v>
      </c>
      <c r="O191" s="145"/>
      <c r="P191" s="179">
        <f t="shared" si="82"/>
        <v>4.5684522745952902</v>
      </c>
      <c r="Q191" s="144">
        <f t="shared" si="85"/>
        <v>0.2568605790935603</v>
      </c>
      <c r="R191" s="145"/>
      <c r="S191" s="144">
        <f t="shared" si="83"/>
        <v>0.99688245946980292</v>
      </c>
      <c r="T191" s="145"/>
    </row>
    <row r="192" spans="1:20" x14ac:dyDescent="0.25">
      <c r="A192" s="189" t="s">
        <v>52</v>
      </c>
      <c r="B192" s="142">
        <f t="shared" si="78"/>
        <v>6.327599318610452</v>
      </c>
      <c r="C192" s="178">
        <f t="shared" si="78"/>
        <v>6.5705482072584172</v>
      </c>
      <c r="D192" s="144">
        <f t="shared" si="78"/>
        <v>6.1984073500011228</v>
      </c>
      <c r="E192" s="145"/>
      <c r="F192" s="179">
        <f t="shared" si="79"/>
        <v>5.8762391361601267</v>
      </c>
      <c r="G192" s="144">
        <f t="shared" si="84"/>
        <v>-0.32216821384099603</v>
      </c>
      <c r="H192" s="145"/>
      <c r="I192" s="144">
        <f t="shared" si="80"/>
        <v>-0.3721408572572944</v>
      </c>
      <c r="J192" s="145"/>
      <c r="K192" s="126"/>
      <c r="L192" s="142">
        <f t="shared" si="81"/>
        <v>6.0434289383097379</v>
      </c>
      <c r="M192" s="178">
        <f t="shared" si="81"/>
        <v>6.3750014245609501</v>
      </c>
      <c r="N192" s="144">
        <f t="shared" si="81"/>
        <v>6.2241145291039945</v>
      </c>
      <c r="O192" s="145"/>
      <c r="P192" s="179">
        <f t="shared" si="82"/>
        <v>6.0275326654054115</v>
      </c>
      <c r="Q192" s="144">
        <f t="shared" si="85"/>
        <v>-0.19658186369858299</v>
      </c>
      <c r="R192" s="145"/>
      <c r="S192" s="144">
        <f t="shared" si="83"/>
        <v>-0.15088689545695555</v>
      </c>
      <c r="T192" s="145"/>
    </row>
    <row r="193" spans="1:20" x14ac:dyDescent="0.25">
      <c r="A193" s="189" t="s">
        <v>53</v>
      </c>
      <c r="B193" s="142">
        <f t="shared" si="78"/>
        <v>6.491933187814368</v>
      </c>
      <c r="C193" s="178">
        <f t="shared" si="78"/>
        <v>6.6659301811754306</v>
      </c>
      <c r="D193" s="144">
        <f t="shared" si="78"/>
        <v>6.823486671813269</v>
      </c>
      <c r="E193" s="145"/>
      <c r="F193" s="179">
        <f t="shared" si="79"/>
        <v>6.1420068777003793</v>
      </c>
      <c r="G193" s="144">
        <f t="shared" si="84"/>
        <v>-0.68147979411288961</v>
      </c>
      <c r="H193" s="145"/>
      <c r="I193" s="144">
        <f t="shared" si="80"/>
        <v>0.15755649063783839</v>
      </c>
      <c r="J193" s="145"/>
      <c r="K193" s="126"/>
      <c r="L193" s="142">
        <f t="shared" si="81"/>
        <v>6.6314885481351373</v>
      </c>
      <c r="M193" s="178">
        <f t="shared" si="81"/>
        <v>5.5603863303942065</v>
      </c>
      <c r="N193" s="144">
        <f t="shared" si="81"/>
        <v>6.1874370672401575</v>
      </c>
      <c r="O193" s="145"/>
      <c r="P193" s="179">
        <f t="shared" si="82"/>
        <v>5.6507785850288483</v>
      </c>
      <c r="Q193" s="144">
        <f t="shared" si="85"/>
        <v>-0.53665848221130918</v>
      </c>
      <c r="R193" s="145"/>
      <c r="S193" s="144">
        <f t="shared" si="83"/>
        <v>0.62705073684595103</v>
      </c>
      <c r="T193" s="145"/>
    </row>
    <row r="194" spans="1:20" x14ac:dyDescent="0.25">
      <c r="A194" s="189" t="s">
        <v>54</v>
      </c>
      <c r="B194" s="142">
        <f t="shared" si="78"/>
        <v>2.6865335051546393</v>
      </c>
      <c r="C194" s="178">
        <f t="shared" si="78"/>
        <v>2.8928833455612621</v>
      </c>
      <c r="D194" s="144">
        <f t="shared" si="78"/>
        <v>2.8021182816919938</v>
      </c>
      <c r="E194" s="145"/>
      <c r="F194" s="179">
        <f t="shared" si="79"/>
        <v>2.8997583829335847</v>
      </c>
      <c r="G194" s="144">
        <f t="shared" si="84"/>
        <v>9.7640101241590838E-2</v>
      </c>
      <c r="H194" s="145"/>
      <c r="I194" s="144">
        <f t="shared" si="80"/>
        <v>-9.0765063869268303E-2</v>
      </c>
      <c r="J194" s="145"/>
      <c r="K194" s="126"/>
      <c r="L194" s="142">
        <f t="shared" si="81"/>
        <v>2.4845316756506115</v>
      </c>
      <c r="M194" s="178">
        <f t="shared" si="81"/>
        <v>2.3858781782938396</v>
      </c>
      <c r="N194" s="144">
        <f t="shared" si="81"/>
        <v>2.401404066739397</v>
      </c>
      <c r="O194" s="145"/>
      <c r="P194" s="179">
        <f t="shared" si="82"/>
        <v>2.2065274252077334</v>
      </c>
      <c r="Q194" s="144">
        <f>P194-N194</f>
        <v>-0.19487664153166362</v>
      </c>
      <c r="R194" s="145"/>
      <c r="S194" s="144">
        <f t="shared" si="83"/>
        <v>1.5525888445557356E-2</v>
      </c>
      <c r="T194" s="145"/>
    </row>
    <row r="195" spans="1:20" x14ac:dyDescent="0.25">
      <c r="A195" s="189" t="s">
        <v>55</v>
      </c>
      <c r="B195" s="142">
        <f t="shared" si="78"/>
        <v>2.6119023397761953</v>
      </c>
      <c r="C195" s="178">
        <f t="shared" si="78"/>
        <v>2.5556512378902045</v>
      </c>
      <c r="D195" s="144">
        <f t="shared" si="78"/>
        <v>3.1938599517074855</v>
      </c>
      <c r="E195" s="145"/>
      <c r="F195" s="179">
        <f t="shared" si="79"/>
        <v>2.856691765848919</v>
      </c>
      <c r="G195" s="144">
        <f t="shared" si="84"/>
        <v>-0.33716818585856645</v>
      </c>
      <c r="H195" s="145"/>
      <c r="I195" s="144">
        <f t="shared" si="80"/>
        <v>0.63820871381728095</v>
      </c>
      <c r="J195" s="145"/>
      <c r="K195" s="126"/>
      <c r="L195" s="142">
        <f t="shared" si="81"/>
        <v>2.738244418760265</v>
      </c>
      <c r="M195" s="178">
        <f t="shared" si="81"/>
        <v>2.5597711001310879</v>
      </c>
      <c r="N195" s="144">
        <f t="shared" si="81"/>
        <v>2.7385391114745161</v>
      </c>
      <c r="O195" s="145"/>
      <c r="P195" s="179">
        <f t="shared" si="82"/>
        <v>2.7831010936545826</v>
      </c>
      <c r="Q195" s="144">
        <f t="shared" si="85"/>
        <v>4.4561982180066462E-2</v>
      </c>
      <c r="R195" s="145"/>
      <c r="S195" s="144">
        <f t="shared" si="83"/>
        <v>0.17876801134342823</v>
      </c>
      <c r="T195" s="145"/>
    </row>
    <row r="196" spans="1:20" x14ac:dyDescent="0.25">
      <c r="A196" s="189" t="s">
        <v>56</v>
      </c>
      <c r="B196" s="142">
        <f t="shared" si="78"/>
        <v>7.2397501926274384</v>
      </c>
      <c r="C196" s="178">
        <f t="shared" si="78"/>
        <v>7.1337124926456168</v>
      </c>
      <c r="D196" s="144">
        <f t="shared" si="78"/>
        <v>7.0900904459101861</v>
      </c>
      <c r="E196" s="145"/>
      <c r="F196" s="179">
        <f t="shared" si="79"/>
        <v>7.4288856592953376</v>
      </c>
      <c r="G196" s="144">
        <f t="shared" si="84"/>
        <v>0.33879521338515151</v>
      </c>
      <c r="H196" s="145"/>
      <c r="I196" s="144">
        <f t="shared" si="80"/>
        <v>-4.3622046735430686E-2</v>
      </c>
      <c r="J196" s="145"/>
      <c r="K196" s="126"/>
      <c r="L196" s="142">
        <f t="shared" si="81"/>
        <v>6.7749682905059423</v>
      </c>
      <c r="M196" s="178">
        <f t="shared" si="81"/>
        <v>6.7836751632702095</v>
      </c>
      <c r="N196" s="144">
        <f t="shared" si="81"/>
        <v>6.9666673588255446</v>
      </c>
      <c r="O196" s="145"/>
      <c r="P196" s="179">
        <f t="shared" si="82"/>
        <v>7.0748538073423548</v>
      </c>
      <c r="Q196" s="144">
        <f t="shared" si="85"/>
        <v>0.10818644851681025</v>
      </c>
      <c r="R196" s="145"/>
      <c r="S196" s="144">
        <f t="shared" si="83"/>
        <v>0.18299219555533508</v>
      </c>
      <c r="T196" s="145"/>
    </row>
    <row r="197" spans="1:20" x14ac:dyDescent="0.25">
      <c r="A197" s="190" t="s">
        <v>57</v>
      </c>
      <c r="B197" s="142">
        <f t="shared" si="78"/>
        <v>8.4148579849946401</v>
      </c>
      <c r="C197" s="143">
        <f t="shared" si="78"/>
        <v>6.3387567424175435</v>
      </c>
      <c r="D197" s="144">
        <f t="shared" si="78"/>
        <v>6.7142914171656685</v>
      </c>
      <c r="E197" s="145"/>
      <c r="F197" s="191">
        <f t="shared" si="79"/>
        <v>6.431723969763472</v>
      </c>
      <c r="G197" s="144">
        <f t="shared" si="84"/>
        <v>-0.28256744740219641</v>
      </c>
      <c r="H197" s="145"/>
      <c r="I197" s="144">
        <f t="shared" si="80"/>
        <v>0.37553467474812496</v>
      </c>
      <c r="J197" s="145"/>
      <c r="K197" s="126"/>
      <c r="L197" s="142">
        <f t="shared" si="81"/>
        <v>6.1255746884275775</v>
      </c>
      <c r="M197" s="143">
        <f t="shared" si="81"/>
        <v>5.9634020576029831</v>
      </c>
      <c r="N197" s="144">
        <f t="shared" si="81"/>
        <v>6.0332457781389168</v>
      </c>
      <c r="O197" s="145"/>
      <c r="P197" s="191">
        <f t="shared" si="82"/>
        <v>5.8826064215957974</v>
      </c>
      <c r="Q197" s="144">
        <f t="shared" si="85"/>
        <v>-0.15063935654311944</v>
      </c>
      <c r="R197" s="145"/>
      <c r="S197" s="144">
        <f t="shared" si="83"/>
        <v>6.9843720535933684E-2</v>
      </c>
      <c r="T197" s="145"/>
    </row>
    <row r="198" spans="1:20" x14ac:dyDescent="0.25">
      <c r="A198" s="192" t="s">
        <v>58</v>
      </c>
      <c r="B198" s="146">
        <f t="shared" si="78"/>
        <v>5.6545074570152938</v>
      </c>
      <c r="C198" s="193">
        <f t="shared" si="78"/>
        <v>5.6687255881551462</v>
      </c>
      <c r="D198" s="194">
        <f t="shared" si="78"/>
        <v>5.4308755760368665</v>
      </c>
      <c r="E198" s="195"/>
      <c r="F198" s="196">
        <f t="shared" si="79"/>
        <v>5.5069120783632197</v>
      </c>
      <c r="G198" s="144">
        <f t="shared" si="84"/>
        <v>7.6036502326353173E-2</v>
      </c>
      <c r="H198" s="145"/>
      <c r="I198" s="144">
        <f t="shared" si="80"/>
        <v>-0.23785001211827961</v>
      </c>
      <c r="J198" s="145"/>
      <c r="K198" s="126"/>
      <c r="L198" s="146">
        <f t="shared" si="81"/>
        <v>5.5289188890729388</v>
      </c>
      <c r="M198" s="193">
        <f t="shared" si="81"/>
        <v>6.6908176733077749</v>
      </c>
      <c r="N198" s="194">
        <f t="shared" si="81"/>
        <v>5.9725997868340057</v>
      </c>
      <c r="O198" s="195"/>
      <c r="P198" s="196">
        <f t="shared" si="82"/>
        <v>5.9162562759747281</v>
      </c>
      <c r="Q198" s="144">
        <f t="shared" si="85"/>
        <v>-5.6343510859277579E-2</v>
      </c>
      <c r="R198" s="145"/>
      <c r="S198" s="144">
        <f t="shared" si="83"/>
        <v>-0.71821788647376916</v>
      </c>
      <c r="T198" s="145"/>
    </row>
    <row r="199" spans="1:20" ht="21" x14ac:dyDescent="0.35">
      <c r="A199" s="197" t="s">
        <v>66</v>
      </c>
      <c r="B199" s="197"/>
      <c r="C199" s="197"/>
      <c r="D199" s="197"/>
      <c r="E199" s="197"/>
      <c r="F199" s="197"/>
      <c r="G199" s="197"/>
      <c r="H199" s="197"/>
      <c r="I199" s="197"/>
      <c r="J199" s="197"/>
      <c r="K199" s="197"/>
      <c r="L199" s="197"/>
      <c r="M199" s="197"/>
      <c r="N199" s="197"/>
      <c r="O199" s="197"/>
      <c r="P199" s="197"/>
      <c r="Q199" s="197"/>
      <c r="R199" s="197"/>
      <c r="S199" s="197"/>
      <c r="T199" s="197"/>
    </row>
    <row r="200" spans="1:20" x14ac:dyDescent="0.25">
      <c r="A200" s="72"/>
      <c r="B200" s="11" t="s">
        <v>150</v>
      </c>
      <c r="C200" s="12"/>
      <c r="D200" s="12"/>
      <c r="E200" s="12"/>
      <c r="F200" s="12"/>
      <c r="G200" s="12"/>
      <c r="H200" s="12"/>
      <c r="I200" s="12"/>
      <c r="J200" s="13"/>
      <c r="K200" s="198"/>
      <c r="L200" s="11" t="str">
        <f>L$5</f>
        <v>acumulado agosto</v>
      </c>
      <c r="M200" s="12"/>
      <c r="N200" s="12"/>
      <c r="O200" s="12"/>
      <c r="P200" s="12"/>
      <c r="Q200" s="12"/>
      <c r="R200" s="12"/>
      <c r="S200" s="12"/>
      <c r="T200" s="13"/>
    </row>
    <row r="201" spans="1:20" x14ac:dyDescent="0.25">
      <c r="A201" s="15"/>
      <c r="B201" s="16">
        <f>B$6</f>
        <v>2022</v>
      </c>
      <c r="C201" s="16">
        <f>C$6</f>
        <v>2023</v>
      </c>
      <c r="D201" s="16">
        <f>D$6</f>
        <v>2024</v>
      </c>
      <c r="E201" s="16">
        <f>E$6</f>
        <v>2025</v>
      </c>
      <c r="F201" s="16" t="str">
        <f>CONCATENATE("var ",RIGHT(E201,2),"/",RIGHT(D201,2))</f>
        <v>var 25/24</v>
      </c>
      <c r="G201" s="16" t="str">
        <f>CONCATENATE("var ",RIGHT(D201,2),"/",RIGHT(C201,2))</f>
        <v>var 24/23</v>
      </c>
      <c r="H201" s="16" t="str">
        <f>CONCATENATE("dif ",RIGHT(E201,2),"-",RIGHT(D201,2))</f>
        <v>dif 25-24</v>
      </c>
      <c r="I201" s="107" t="str">
        <f>CONCATENATE("dif ",RIGHT(D201,2),"-",RIGHT(C201,2))</f>
        <v>dif 24-23</v>
      </c>
      <c r="J201" s="108"/>
      <c r="K201" s="199"/>
      <c r="L201" s="16">
        <f>L$6</f>
        <v>2022</v>
      </c>
      <c r="M201" s="16">
        <f>M$6</f>
        <v>2023</v>
      </c>
      <c r="N201" s="16">
        <f>N$6</f>
        <v>2024</v>
      </c>
      <c r="O201" s="16">
        <f>O$6</f>
        <v>2025</v>
      </c>
      <c r="P201" s="16" t="str">
        <f>CONCATENATE("var ",RIGHT(O201,2),"/",RIGHT(N201,2))</f>
        <v>var 25/24</v>
      </c>
      <c r="Q201" s="16" t="str">
        <f>CONCATENATE("var ",RIGHT(N201,2),"/",RIGHT(M201,2))</f>
        <v>var 24/23</v>
      </c>
      <c r="R201" s="16" t="str">
        <f>CONCATENATE("dif ",RIGHT(O201,2),"-",RIGHT(N201,2))</f>
        <v>dif 25-24</v>
      </c>
      <c r="S201" s="107" t="str">
        <f>CONCATENATE("dif ",RIGHT(N201,2),"-",RIGHT(M201,2))</f>
        <v>dif 24-23</v>
      </c>
      <c r="T201" s="108"/>
    </row>
    <row r="202" spans="1:20" x14ac:dyDescent="0.25">
      <c r="A202" s="200" t="s">
        <v>4</v>
      </c>
      <c r="B202" s="201">
        <v>0.80730000000000002</v>
      </c>
      <c r="C202" s="201">
        <v>0.83629999999999993</v>
      </c>
      <c r="D202" s="201">
        <v>0.86360000000000003</v>
      </c>
      <c r="E202" s="201">
        <v>0.8395999999999999</v>
      </c>
      <c r="F202" s="201">
        <f>E202/D202-1</f>
        <v>-2.7790643816581917E-2</v>
      </c>
      <c r="G202" s="201">
        <f>D202/C202-1</f>
        <v>3.2643788114313121E-2</v>
      </c>
      <c r="H202" s="202">
        <f>(E202-D202)*100</f>
        <v>-2.4000000000000132</v>
      </c>
      <c r="I202" s="203">
        <f>(D202-C202)*100</f>
        <v>2.7300000000000102</v>
      </c>
      <c r="J202" s="204"/>
      <c r="K202" s="205"/>
      <c r="L202" s="201">
        <v>0.68451435732721533</v>
      </c>
      <c r="M202" s="201">
        <v>0.74914475475759335</v>
      </c>
      <c r="N202" s="201">
        <v>0.77942674061666739</v>
      </c>
      <c r="O202" s="201">
        <v>0.76992093582256393</v>
      </c>
      <c r="P202" s="201">
        <f>O202/N202-1</f>
        <v>-1.2195892569175415E-2</v>
      </c>
      <c r="Q202" s="201">
        <f t="shared" ref="Q202:Q213" si="86">N202/M202-1</f>
        <v>4.0422075529144674E-2</v>
      </c>
      <c r="R202" s="202">
        <f>(O202-N202)*100</f>
        <v>-0.95058047941034562</v>
      </c>
      <c r="S202" s="203">
        <f t="shared" ref="S202:S213" si="87">(O202-L202)*100</f>
        <v>8.5406578495348597</v>
      </c>
      <c r="T202" s="204"/>
    </row>
    <row r="203" spans="1:20" x14ac:dyDescent="0.25">
      <c r="A203" s="206" t="s">
        <v>5</v>
      </c>
      <c r="B203" s="201">
        <v>0.86199999999999999</v>
      </c>
      <c r="C203" s="201">
        <v>0.8901</v>
      </c>
      <c r="D203" s="201">
        <v>0.90249999999999997</v>
      </c>
      <c r="E203" s="201">
        <v>0.86959999999999993</v>
      </c>
      <c r="F203" s="207">
        <f t="shared" ref="F203:F213" si="88">E203/D203-1</f>
        <v>-3.645429362880892E-2</v>
      </c>
      <c r="G203" s="207">
        <f t="shared" ref="G203:G213" si="89">D203/C203-1</f>
        <v>1.3931018986630628E-2</v>
      </c>
      <c r="H203" s="208">
        <f t="shared" ref="H203:H213" si="90">(E203-D203)*100</f>
        <v>-3.290000000000004</v>
      </c>
      <c r="I203" s="209">
        <f t="shared" ref="I203:I213" si="91">(D203-C203)*100</f>
        <v>1.2399999999999967</v>
      </c>
      <c r="J203" s="210"/>
      <c r="K203" s="205"/>
      <c r="L203" s="207">
        <v>0.72467774458468504</v>
      </c>
      <c r="M203" s="207">
        <v>0.8032671189192323</v>
      </c>
      <c r="N203" s="207">
        <v>0.8166630086727914</v>
      </c>
      <c r="O203" s="207">
        <v>0.80081193365490222</v>
      </c>
      <c r="P203" s="207">
        <f t="shared" ref="P203:P213" si="92">O203/N203-1</f>
        <v>-1.9409566552609947E-2</v>
      </c>
      <c r="Q203" s="207">
        <f t="shared" si="86"/>
        <v>1.6676756010606697E-2</v>
      </c>
      <c r="R203" s="208">
        <f>(O203-N203)*100</f>
        <v>-1.5851075017889182</v>
      </c>
      <c r="S203" s="209">
        <f t="shared" si="87"/>
        <v>7.6134189070217184</v>
      </c>
      <c r="T203" s="210"/>
    </row>
    <row r="204" spans="1:20" x14ac:dyDescent="0.25">
      <c r="A204" s="211" t="s">
        <v>6</v>
      </c>
      <c r="B204" s="212">
        <v>0.93019999999999992</v>
      </c>
      <c r="C204" s="212">
        <v>0.82989999999999997</v>
      </c>
      <c r="D204" s="212">
        <v>0.95150000000000001</v>
      </c>
      <c r="E204" s="212">
        <v>0.82269999999999999</v>
      </c>
      <c r="F204" s="212">
        <f t="shared" si="88"/>
        <v>-0.1353652128218602</v>
      </c>
      <c r="G204" s="212">
        <f t="shared" si="89"/>
        <v>0.14652367755151219</v>
      </c>
      <c r="H204" s="213">
        <f t="shared" si="90"/>
        <v>-12.880000000000003</v>
      </c>
      <c r="I204" s="214">
        <f t="shared" si="91"/>
        <v>12.160000000000004</v>
      </c>
      <c r="J204" s="215"/>
      <c r="K204" s="216"/>
      <c r="L204" s="212">
        <v>0.76921088783849867</v>
      </c>
      <c r="M204" s="212">
        <v>0.78848764600908294</v>
      </c>
      <c r="N204" s="212">
        <v>0.81099349989955893</v>
      </c>
      <c r="O204" s="212">
        <v>0.75464955290624824</v>
      </c>
      <c r="P204" s="212">
        <f>O204/N204-1</f>
        <v>-6.9475214043378752E-2</v>
      </c>
      <c r="Q204" s="212">
        <f t="shared" si="86"/>
        <v>2.8543064694024123E-2</v>
      </c>
      <c r="R204" s="213">
        <f t="shared" ref="R204:R213" si="93">(O204-N204)*100</f>
        <v>-5.634394699331069</v>
      </c>
      <c r="S204" s="214">
        <f t="shared" si="87"/>
        <v>-1.4561334932250425</v>
      </c>
      <c r="T204" s="215"/>
    </row>
    <row r="205" spans="1:20" x14ac:dyDescent="0.25">
      <c r="A205" s="37" t="s">
        <v>7</v>
      </c>
      <c r="B205" s="32">
        <v>0.89549999999999996</v>
      </c>
      <c r="C205" s="32">
        <v>0.93049999999999999</v>
      </c>
      <c r="D205" s="32">
        <v>0.93090000000000006</v>
      </c>
      <c r="E205" s="32">
        <v>0.92500000000000004</v>
      </c>
      <c r="F205" s="32">
        <f t="shared" si="88"/>
        <v>-6.3379525190675468E-3</v>
      </c>
      <c r="G205" s="32">
        <f t="shared" si="89"/>
        <v>4.2987641053193748E-4</v>
      </c>
      <c r="H205" s="217">
        <f t="shared" si="90"/>
        <v>-0.59000000000000163</v>
      </c>
      <c r="I205" s="218">
        <f t="shared" si="91"/>
        <v>4.0000000000006697E-2</v>
      </c>
      <c r="J205" s="219"/>
      <c r="K205" s="216"/>
      <c r="L205" s="32">
        <v>0.75352306458137974</v>
      </c>
      <c r="M205" s="32">
        <v>0.84188005082303341</v>
      </c>
      <c r="N205" s="32">
        <v>0.85690822459979987</v>
      </c>
      <c r="O205" s="32">
        <v>0.84591515138241313</v>
      </c>
      <c r="P205" s="32">
        <f t="shared" si="92"/>
        <v>-1.2828763806673527E-2</v>
      </c>
      <c r="Q205" s="32">
        <f t="shared" si="86"/>
        <v>1.7850730352946043E-2</v>
      </c>
      <c r="R205" s="217">
        <f>(O205-N205)*100</f>
        <v>-1.099307321738674</v>
      </c>
      <c r="S205" s="218">
        <f t="shared" si="87"/>
        <v>9.2392086801033386</v>
      </c>
      <c r="T205" s="219"/>
    </row>
    <row r="206" spans="1:20" x14ac:dyDescent="0.25">
      <c r="A206" s="37" t="s">
        <v>8</v>
      </c>
      <c r="B206" s="32">
        <v>0.72010000000000007</v>
      </c>
      <c r="C206" s="32">
        <v>0.84609999999999996</v>
      </c>
      <c r="D206" s="32">
        <v>0.78599999999999992</v>
      </c>
      <c r="E206" s="32">
        <v>0.75650000000000006</v>
      </c>
      <c r="F206" s="32">
        <f>E206/D206-1</f>
        <v>-3.7531806615775931E-2</v>
      </c>
      <c r="G206" s="32">
        <f t="shared" si="89"/>
        <v>-7.1031792932277571E-2</v>
      </c>
      <c r="H206" s="217">
        <f t="shared" si="90"/>
        <v>-2.949999999999986</v>
      </c>
      <c r="I206" s="218">
        <f t="shared" si="91"/>
        <v>-6.0100000000000042</v>
      </c>
      <c r="J206" s="219"/>
      <c r="K206" s="216"/>
      <c r="L206" s="32">
        <v>0.6055387382147055</v>
      </c>
      <c r="M206" s="32">
        <v>0.70774405314293287</v>
      </c>
      <c r="N206" s="32">
        <v>0.70368764603159994</v>
      </c>
      <c r="O206" s="32">
        <v>0.71609304607684765</v>
      </c>
      <c r="P206" s="32">
        <f t="shared" si="92"/>
        <v>1.7629128655600512E-2</v>
      </c>
      <c r="Q206" s="32">
        <f t="shared" si="86"/>
        <v>-5.7314605376326266E-3</v>
      </c>
      <c r="R206" s="217">
        <f t="shared" si="93"/>
        <v>1.2405400045247705</v>
      </c>
      <c r="S206" s="218">
        <f t="shared" si="87"/>
        <v>11.055430786214215</v>
      </c>
      <c r="T206" s="219"/>
    </row>
    <row r="207" spans="1:20" x14ac:dyDescent="0.25">
      <c r="A207" s="37" t="s">
        <v>9</v>
      </c>
      <c r="B207" s="32">
        <v>0.53129999999999999</v>
      </c>
      <c r="C207" s="32">
        <v>0.57950000000000002</v>
      </c>
      <c r="D207" s="32">
        <v>0.57069999999999999</v>
      </c>
      <c r="E207" s="32">
        <v>0.60199999999999998</v>
      </c>
      <c r="F207" s="32">
        <f t="shared" si="88"/>
        <v>5.484492728228485E-2</v>
      </c>
      <c r="G207" s="32">
        <f t="shared" si="89"/>
        <v>-1.5185504745470313E-2</v>
      </c>
      <c r="H207" s="217">
        <f t="shared" si="90"/>
        <v>3.1299999999999994</v>
      </c>
      <c r="I207" s="218">
        <f t="shared" si="91"/>
        <v>-0.880000000000003</v>
      </c>
      <c r="J207" s="219"/>
      <c r="K207" s="216"/>
      <c r="L207" s="32">
        <v>0.50260909651629593</v>
      </c>
      <c r="M207" s="32">
        <v>0.56515294089854995</v>
      </c>
      <c r="N207" s="32">
        <v>0.58478391475166203</v>
      </c>
      <c r="O207" s="32">
        <v>0.58750429300605167</v>
      </c>
      <c r="P207" s="32">
        <f t="shared" si="92"/>
        <v>4.6519375546518749E-3</v>
      </c>
      <c r="Q207" s="32">
        <f t="shared" si="86"/>
        <v>3.4735683798973627E-2</v>
      </c>
      <c r="R207" s="217">
        <f t="shared" si="93"/>
        <v>0.27203782543896438</v>
      </c>
      <c r="S207" s="218">
        <f t="shared" si="87"/>
        <v>8.4895196489755733</v>
      </c>
      <c r="T207" s="219"/>
    </row>
    <row r="208" spans="1:20" x14ac:dyDescent="0.25">
      <c r="A208" s="220" t="s">
        <v>10</v>
      </c>
      <c r="B208" s="221">
        <v>0.63739999999999997</v>
      </c>
      <c r="C208" s="221">
        <v>0.64</v>
      </c>
      <c r="D208" s="221">
        <v>0.56119999999999992</v>
      </c>
      <c r="E208" s="221">
        <v>0.57899999999999996</v>
      </c>
      <c r="F208" s="221">
        <f t="shared" si="88"/>
        <v>3.1717747683535302E-2</v>
      </c>
      <c r="G208" s="221">
        <f t="shared" si="89"/>
        <v>-0.12312500000000015</v>
      </c>
      <c r="H208" s="222">
        <f t="shared" si="90"/>
        <v>1.7800000000000038</v>
      </c>
      <c r="I208" s="223">
        <f t="shared" si="91"/>
        <v>-7.8800000000000097</v>
      </c>
      <c r="J208" s="224"/>
      <c r="K208" s="216"/>
      <c r="L208" s="221">
        <v>0.59207862193564464</v>
      </c>
      <c r="M208" s="221">
        <v>0.65759740624298224</v>
      </c>
      <c r="N208" s="221">
        <v>0.62884851845601175</v>
      </c>
      <c r="O208" s="221">
        <v>0.60587756726542696</v>
      </c>
      <c r="P208" s="221">
        <f t="shared" si="92"/>
        <v>-3.6528592365907886E-2</v>
      </c>
      <c r="Q208" s="221">
        <f t="shared" si="86"/>
        <v>-4.3718067489377788E-2</v>
      </c>
      <c r="R208" s="222">
        <f t="shared" si="93"/>
        <v>-2.2970951190584787</v>
      </c>
      <c r="S208" s="223">
        <f t="shared" si="87"/>
        <v>1.3798945329782319</v>
      </c>
      <c r="T208" s="224"/>
    </row>
    <row r="209" spans="1:20" x14ac:dyDescent="0.25">
      <c r="A209" s="206" t="s">
        <v>11</v>
      </c>
      <c r="B209" s="201">
        <v>0.66689999999999994</v>
      </c>
      <c r="C209" s="201">
        <v>0.70459999999999989</v>
      </c>
      <c r="D209" s="201">
        <v>0.76349999999999996</v>
      </c>
      <c r="E209" s="201">
        <v>0.7651</v>
      </c>
      <c r="F209" s="207">
        <f t="shared" si="88"/>
        <v>2.0956123117223946E-3</v>
      </c>
      <c r="G209" s="207">
        <f t="shared" si="89"/>
        <v>8.3593528242974946E-2</v>
      </c>
      <c r="H209" s="208">
        <f t="shared" si="90"/>
        <v>0.16000000000000458</v>
      </c>
      <c r="I209" s="209">
        <f t="shared" si="91"/>
        <v>5.8900000000000059</v>
      </c>
      <c r="J209" s="210"/>
      <c r="K209" s="205"/>
      <c r="L209" s="207">
        <v>0.57806117890583342</v>
      </c>
      <c r="M209" s="207">
        <v>0.61676501457831789</v>
      </c>
      <c r="N209" s="207">
        <v>0.68450229853855926</v>
      </c>
      <c r="O209" s="207">
        <v>0.69320644979244905</v>
      </c>
      <c r="P209" s="207">
        <f t="shared" si="92"/>
        <v>1.2716029255816164E-2</v>
      </c>
      <c r="Q209" s="207">
        <f t="shared" si="86"/>
        <v>0.10982672875268928</v>
      </c>
      <c r="R209" s="208">
        <f t="shared" si="93"/>
        <v>0.87041512538897914</v>
      </c>
      <c r="S209" s="209">
        <f t="shared" si="87"/>
        <v>11.514527088661563</v>
      </c>
      <c r="T209" s="210"/>
    </row>
    <row r="210" spans="1:20" x14ac:dyDescent="0.25">
      <c r="A210" s="36" t="s">
        <v>12</v>
      </c>
      <c r="B210" s="212">
        <v>0.76919999999999999</v>
      </c>
      <c r="C210" s="212">
        <v>0.78560000000000008</v>
      </c>
      <c r="D210" s="212">
        <v>0.98069999999999991</v>
      </c>
      <c r="E210" s="212">
        <v>0.72389999999999999</v>
      </c>
      <c r="F210" s="212">
        <f t="shared" si="88"/>
        <v>-0.26185377791373499</v>
      </c>
      <c r="G210" s="212">
        <f t="shared" si="89"/>
        <v>0.24834521384928698</v>
      </c>
      <c r="H210" s="213">
        <f t="shared" si="90"/>
        <v>-25.679999999999993</v>
      </c>
      <c r="I210" s="214">
        <f t="shared" si="91"/>
        <v>19.509999999999984</v>
      </c>
      <c r="J210" s="215"/>
      <c r="K210" s="216"/>
      <c r="L210" s="212">
        <v>0.67467013600546233</v>
      </c>
      <c r="M210" s="212">
        <v>0.66694464369371209</v>
      </c>
      <c r="N210" s="212">
        <v>0.89305287847472192</v>
      </c>
      <c r="O210" s="212">
        <v>0.84255566586830155</v>
      </c>
      <c r="P210" s="212">
        <f t="shared" si="92"/>
        <v>-5.6544482217745551E-2</v>
      </c>
      <c r="Q210" s="212">
        <f t="shared" si="86"/>
        <v>0.33902099210027981</v>
      </c>
      <c r="R210" s="213">
        <f t="shared" si="93"/>
        <v>-5.0497212606420376</v>
      </c>
      <c r="S210" s="214">
        <f t="shared" si="87"/>
        <v>16.788552986283921</v>
      </c>
      <c r="T210" s="215"/>
    </row>
    <row r="211" spans="1:20" x14ac:dyDescent="0.25">
      <c r="A211" s="37" t="s">
        <v>8</v>
      </c>
      <c r="B211" s="32">
        <v>0.68640000000000001</v>
      </c>
      <c r="C211" s="32">
        <v>0.73140000000000005</v>
      </c>
      <c r="D211" s="32">
        <v>0.78620000000000001</v>
      </c>
      <c r="E211" s="32">
        <v>0.80549999999999999</v>
      </c>
      <c r="F211" s="32">
        <f t="shared" si="88"/>
        <v>2.4548460951411943E-2</v>
      </c>
      <c r="G211" s="32">
        <f t="shared" si="89"/>
        <v>7.4924801750068326E-2</v>
      </c>
      <c r="H211" s="217">
        <f t="shared" si="90"/>
        <v>1.9299999999999984</v>
      </c>
      <c r="I211" s="218">
        <f t="shared" si="91"/>
        <v>5.479999999999996</v>
      </c>
      <c r="J211" s="219"/>
      <c r="K211" s="216"/>
      <c r="L211" s="32">
        <v>0.59613332824189558</v>
      </c>
      <c r="M211" s="32">
        <v>0.63496528716632905</v>
      </c>
      <c r="N211" s="32">
        <v>0.70045215890144652</v>
      </c>
      <c r="O211" s="32">
        <v>0.72086298310504016</v>
      </c>
      <c r="P211" s="32">
        <f t="shared" si="92"/>
        <v>2.9139497886058185E-2</v>
      </c>
      <c r="Q211" s="32">
        <f t="shared" si="86"/>
        <v>0.10313456980832281</v>
      </c>
      <c r="R211" s="217">
        <f t="shared" si="93"/>
        <v>2.0410824203593636</v>
      </c>
      <c r="S211" s="218">
        <f t="shared" si="87"/>
        <v>12.472965486314457</v>
      </c>
      <c r="T211" s="219"/>
    </row>
    <row r="212" spans="1:20" x14ac:dyDescent="0.25">
      <c r="A212" s="37" t="s">
        <v>9</v>
      </c>
      <c r="B212" s="32">
        <v>0.60560000000000003</v>
      </c>
      <c r="C212" s="32">
        <v>0.6341</v>
      </c>
      <c r="D212" s="32">
        <v>0.67549999999999999</v>
      </c>
      <c r="E212" s="32">
        <v>0.6734</v>
      </c>
      <c r="F212" s="32">
        <f t="shared" si="88"/>
        <v>-3.1088082901554737E-3</v>
      </c>
      <c r="G212" s="32">
        <f t="shared" si="89"/>
        <v>6.5289386532092708E-2</v>
      </c>
      <c r="H212" s="217">
        <f t="shared" si="90"/>
        <v>-0.20999999999999908</v>
      </c>
      <c r="I212" s="218">
        <f t="shared" si="91"/>
        <v>4.1399999999999988</v>
      </c>
      <c r="J212" s="219"/>
      <c r="K212" s="216"/>
      <c r="L212" s="32">
        <v>0.52114853474288081</v>
      </c>
      <c r="M212" s="32">
        <v>0.56253978773671631</v>
      </c>
      <c r="N212" s="32">
        <v>0.6068686166867725</v>
      </c>
      <c r="O212" s="32">
        <v>0.58707271228079605</v>
      </c>
      <c r="P212" s="32">
        <f t="shared" si="92"/>
        <v>-3.2619753043176103E-2</v>
      </c>
      <c r="Q212" s="32">
        <f t="shared" si="86"/>
        <v>7.8801233115271208E-2</v>
      </c>
      <c r="R212" s="217">
        <f t="shared" si="93"/>
        <v>-1.979590440597645</v>
      </c>
      <c r="S212" s="218">
        <f t="shared" si="87"/>
        <v>6.5924177537915245</v>
      </c>
      <c r="T212" s="219"/>
    </row>
    <row r="213" spans="1:20" x14ac:dyDescent="0.25">
      <c r="A213" s="38" t="s">
        <v>10</v>
      </c>
      <c r="B213" s="101">
        <v>0.64069999999999994</v>
      </c>
      <c r="C213" s="101">
        <v>0.67659999999999998</v>
      </c>
      <c r="D213" s="101">
        <v>0.71450000000000002</v>
      </c>
      <c r="E213" s="101">
        <v>0.76230000000000009</v>
      </c>
      <c r="F213" s="101">
        <f t="shared" si="88"/>
        <v>6.6899930020993814E-2</v>
      </c>
      <c r="G213" s="101">
        <f t="shared" si="89"/>
        <v>5.6015370972509748E-2</v>
      </c>
      <c r="H213" s="225">
        <f t="shared" si="90"/>
        <v>4.7800000000000065</v>
      </c>
      <c r="I213" s="226">
        <f t="shared" si="91"/>
        <v>3.7900000000000045</v>
      </c>
      <c r="J213" s="227"/>
      <c r="K213" s="216"/>
      <c r="L213" s="101">
        <v>0.54746923188847429</v>
      </c>
      <c r="M213" s="101">
        <v>0.61849979764231777</v>
      </c>
      <c r="N213" s="101">
        <v>0.66102089496644056</v>
      </c>
      <c r="O213" s="101">
        <v>0.69417717726854633</v>
      </c>
      <c r="P213" s="101">
        <f t="shared" si="92"/>
        <v>5.0159204579741878E-2</v>
      </c>
      <c r="Q213" s="101">
        <f t="shared" si="86"/>
        <v>6.8748765134945211E-2</v>
      </c>
      <c r="R213" s="225">
        <f t="shared" si="93"/>
        <v>3.3156282302105766</v>
      </c>
      <c r="S213" s="226">
        <f t="shared" si="87"/>
        <v>14.670794538007204</v>
      </c>
      <c r="T213" s="227"/>
    </row>
    <row r="214" spans="1:20" x14ac:dyDescent="0.25">
      <c r="A214" s="42" t="s">
        <v>13</v>
      </c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4"/>
    </row>
    <row r="215" spans="1:20" ht="21" x14ac:dyDescent="0.35">
      <c r="A215" s="197" t="s">
        <v>67</v>
      </c>
      <c r="B215" s="197"/>
      <c r="C215" s="197"/>
      <c r="D215" s="197"/>
      <c r="E215" s="197"/>
      <c r="F215" s="197"/>
      <c r="G215" s="197"/>
      <c r="H215" s="197"/>
      <c r="I215" s="197"/>
      <c r="J215" s="197"/>
      <c r="K215" s="197"/>
      <c r="L215" s="197"/>
      <c r="M215" s="197"/>
      <c r="N215" s="197"/>
      <c r="O215" s="197"/>
      <c r="P215" s="197"/>
      <c r="Q215" s="197"/>
      <c r="R215" s="197"/>
      <c r="S215" s="197"/>
      <c r="T215" s="197"/>
    </row>
    <row r="216" spans="1:20" x14ac:dyDescent="0.25">
      <c r="A216" s="72"/>
      <c r="B216" s="11" t="s">
        <v>150</v>
      </c>
      <c r="C216" s="12"/>
      <c r="D216" s="12"/>
      <c r="E216" s="12"/>
      <c r="F216" s="12"/>
      <c r="G216" s="12"/>
      <c r="H216" s="12"/>
      <c r="I216" s="12"/>
      <c r="J216" s="13"/>
      <c r="K216" s="198"/>
      <c r="L216" s="11" t="str">
        <f>L$5</f>
        <v>acumulado agosto</v>
      </c>
      <c r="M216" s="12"/>
      <c r="N216" s="12"/>
      <c r="O216" s="12"/>
      <c r="P216" s="12"/>
      <c r="Q216" s="12"/>
      <c r="R216" s="12"/>
      <c r="S216" s="12"/>
      <c r="T216" s="13"/>
    </row>
    <row r="217" spans="1:20" x14ac:dyDescent="0.25">
      <c r="A217" s="10"/>
      <c r="B217" s="16">
        <f>B$6</f>
        <v>2022</v>
      </c>
      <c r="C217" s="16">
        <f>C$6</f>
        <v>2023</v>
      </c>
      <c r="D217" s="16">
        <f>D$6</f>
        <v>2024</v>
      </c>
      <c r="E217" s="16">
        <f>E$6</f>
        <v>2025</v>
      </c>
      <c r="F217" s="16" t="str">
        <f>CONCATENATE("var ",RIGHT(E217,2),"/",RIGHT(D217,2))</f>
        <v>var 25/24</v>
      </c>
      <c r="G217" s="16" t="str">
        <f>CONCATENATE("var ",RIGHT(D217,2),"/",RIGHT(C217,2))</f>
        <v>var 24/23</v>
      </c>
      <c r="H217" s="16" t="str">
        <f>CONCATENATE("dif ",RIGHT(E217,2),"-",RIGHT(D217,2))</f>
        <v>dif 25-24</v>
      </c>
      <c r="I217" s="107" t="str">
        <f>CONCATENATE("dif ",RIGHT(D217,2),"-",RIGHT(C217,2))</f>
        <v>dif 24-23</v>
      </c>
      <c r="J217" s="108"/>
      <c r="K217" s="199"/>
      <c r="L217" s="16">
        <f>L$6</f>
        <v>2022</v>
      </c>
      <c r="M217" s="16">
        <f>M$6</f>
        <v>2023</v>
      </c>
      <c r="N217" s="16">
        <f>N$6</f>
        <v>2024</v>
      </c>
      <c r="O217" s="16">
        <f>O$6</f>
        <v>2025</v>
      </c>
      <c r="P217" s="16" t="str">
        <f>CONCATENATE("var ",RIGHT(O217,2),"/",RIGHT(N217,2))</f>
        <v>var 25/24</v>
      </c>
      <c r="Q217" s="16" t="str">
        <f>CONCATENATE("var ",RIGHT(N217,2),"/",RIGHT(M217,2))</f>
        <v>var 24/23</v>
      </c>
      <c r="R217" s="16" t="str">
        <f>CONCATENATE("dif ",RIGHT(O217,2),"-",RIGHT(N217,2))</f>
        <v>dif 25-24</v>
      </c>
      <c r="S217" s="107" t="str">
        <f>CONCATENATE("dif ",RIGHT(N217,2),"-",RIGHT(M217,2))</f>
        <v>dif 24-23</v>
      </c>
      <c r="T217" s="108"/>
    </row>
    <row r="218" spans="1:20" x14ac:dyDescent="0.25">
      <c r="A218" s="200" t="s">
        <v>48</v>
      </c>
      <c r="B218" s="201">
        <v>0.80730000000000002</v>
      </c>
      <c r="C218" s="201">
        <v>0.83629999999999993</v>
      </c>
      <c r="D218" s="201">
        <v>0.86360000000000003</v>
      </c>
      <c r="E218" s="201">
        <v>0.8395999999999999</v>
      </c>
      <c r="F218" s="228">
        <f>IFERROR(E218/D218-1,"-")</f>
        <v>-2.7790643816581917E-2</v>
      </c>
      <c r="G218" s="228">
        <f t="shared" ref="G218:G228" si="94">D218/C218-1</f>
        <v>3.2643788114313121E-2</v>
      </c>
      <c r="H218" s="202">
        <f>IFERROR((E218-D218)*100,"-")</f>
        <v>-2.4000000000000132</v>
      </c>
      <c r="I218" s="203">
        <f t="shared" ref="I218:I228" si="95">(D218-C218)*100</f>
        <v>2.7300000000000102</v>
      </c>
      <c r="J218" s="204"/>
      <c r="K218" s="205"/>
      <c r="L218" s="201">
        <v>0.68451435732721533</v>
      </c>
      <c r="M218" s="201">
        <v>0.74914475475759335</v>
      </c>
      <c r="N218" s="201">
        <v>0.77942674061666739</v>
      </c>
      <c r="O218" s="201">
        <v>0.76992093582256393</v>
      </c>
      <c r="P218" s="228">
        <f>IFERROR(O218/N218-1,"-")</f>
        <v>-1.2195892569175415E-2</v>
      </c>
      <c r="Q218" s="228">
        <f>N218/M218-1</f>
        <v>4.0422075529144674E-2</v>
      </c>
      <c r="R218" s="202">
        <f>IFERROR((O218-N218)*100,"-")</f>
        <v>-0.95058047941034562</v>
      </c>
      <c r="S218" s="203">
        <f t="shared" ref="S218:S228" si="96">IFERROR((O218-L218)*100,"-")</f>
        <v>8.5406578495348597</v>
      </c>
      <c r="T218" s="204"/>
    </row>
    <row r="219" spans="1:20" x14ac:dyDescent="0.25">
      <c r="A219" s="229" t="s">
        <v>49</v>
      </c>
      <c r="B219" s="212">
        <v>0.90879999999999994</v>
      </c>
      <c r="C219" s="212">
        <v>0.91400000000000003</v>
      </c>
      <c r="D219" s="212">
        <v>0.90689999999999993</v>
      </c>
      <c r="E219" s="212">
        <v>0.86560000000000004</v>
      </c>
      <c r="F219" s="230">
        <f>IFERROR(E219/D219-1,"-")</f>
        <v>-4.5539750799426515E-2</v>
      </c>
      <c r="G219" s="230">
        <f t="shared" si="94"/>
        <v>-7.7680525164115499E-3</v>
      </c>
      <c r="H219" s="217">
        <f t="shared" ref="H219:H228" si="97">IFERROR((E219-D219)*100,"-")</f>
        <v>-4.1299999999999892</v>
      </c>
      <c r="I219" s="218">
        <f t="shared" si="95"/>
        <v>-0.71000000000001062</v>
      </c>
      <c r="J219" s="219"/>
      <c r="K219" s="199"/>
      <c r="L219" s="212">
        <v>0.77783927328515179</v>
      </c>
      <c r="M219" s="212">
        <v>0.80989669346160831</v>
      </c>
      <c r="N219" s="212">
        <v>0.81771161303206763</v>
      </c>
      <c r="O219" s="212">
        <v>0.80628247443436274</v>
      </c>
      <c r="P219" s="230">
        <f t="shared" ref="P219:P228" si="98">IFERROR(O219/N219-1,"-")</f>
        <v>-1.3976979677866819E-2</v>
      </c>
      <c r="Q219" s="230">
        <f t="shared" ref="Q219:Q228" si="99">N219/M219-1</f>
        <v>9.6492795112637086E-3</v>
      </c>
      <c r="R219" s="217">
        <f t="shared" ref="R219:R228" si="100">IFERROR((O219-N219)*100,"-")</f>
        <v>-1.1429138597704891</v>
      </c>
      <c r="S219" s="218">
        <f t="shared" si="96"/>
        <v>2.844320114921095</v>
      </c>
      <c r="T219" s="219"/>
    </row>
    <row r="220" spans="1:20" x14ac:dyDescent="0.25">
      <c r="A220" s="97" t="s">
        <v>50</v>
      </c>
      <c r="B220" s="32">
        <v>0.74010000000000009</v>
      </c>
      <c r="C220" s="32">
        <v>0.82290000000000008</v>
      </c>
      <c r="D220" s="32">
        <v>0.79330000000000001</v>
      </c>
      <c r="E220" s="32">
        <v>0.79189999999999994</v>
      </c>
      <c r="F220" s="230">
        <f t="shared" ref="F220:F228" si="101">IFERROR(E220/D220-1,"-")</f>
        <v>-1.7647800327745822E-3</v>
      </c>
      <c r="G220" s="230">
        <f t="shared" si="94"/>
        <v>-3.5970348766557358E-2</v>
      </c>
      <c r="H220" s="217">
        <f t="shared" si="97"/>
        <v>-0.14000000000000679</v>
      </c>
      <c r="I220" s="218">
        <f t="shared" si="95"/>
        <v>-2.9600000000000071</v>
      </c>
      <c r="J220" s="219"/>
      <c r="K220" s="199"/>
      <c r="L220" s="32">
        <v>0.62439112074042935</v>
      </c>
      <c r="M220" s="32">
        <v>0.70465983217417083</v>
      </c>
      <c r="N220" s="32">
        <v>0.72684632801448956</v>
      </c>
      <c r="O220" s="32">
        <v>0.73457893964383092</v>
      </c>
      <c r="P220" s="230">
        <f t="shared" si="98"/>
        <v>1.0638578377996755E-2</v>
      </c>
      <c r="Q220" s="230">
        <f t="shared" si="99"/>
        <v>3.1485398808477782E-2</v>
      </c>
      <c r="R220" s="217">
        <f t="shared" si="100"/>
        <v>0.77326116293413572</v>
      </c>
      <c r="S220" s="218">
        <f t="shared" si="96"/>
        <v>11.018781890340158</v>
      </c>
      <c r="T220" s="219"/>
    </row>
    <row r="221" spans="1:20" x14ac:dyDescent="0.25">
      <c r="A221" s="97" t="s">
        <v>51</v>
      </c>
      <c r="B221" s="32">
        <v>0.56740000000000002</v>
      </c>
      <c r="C221" s="32">
        <v>0.44319999999999998</v>
      </c>
      <c r="D221" s="32">
        <v>0.58899999999999997</v>
      </c>
      <c r="E221" s="32">
        <v>0.58069999999999999</v>
      </c>
      <c r="F221" s="230">
        <f>IFERROR(E221/D221-1,"-")</f>
        <v>-1.4091680814940499E-2</v>
      </c>
      <c r="G221" s="230">
        <f t="shared" si="94"/>
        <v>0.32897111913357402</v>
      </c>
      <c r="H221" s="217">
        <f t="shared" si="97"/>
        <v>-0.82999999999999741</v>
      </c>
      <c r="I221" s="218">
        <f t="shared" si="95"/>
        <v>14.579999999999998</v>
      </c>
      <c r="J221" s="219"/>
      <c r="K221" s="199"/>
      <c r="L221" s="230">
        <v>0.52069452258975191</v>
      </c>
      <c r="M221" s="230">
        <v>0.50906694562597643</v>
      </c>
      <c r="N221" s="230">
        <v>0.57143053682965084</v>
      </c>
      <c r="O221" s="230">
        <v>0.57465028049482159</v>
      </c>
      <c r="P221" s="230">
        <f t="shared" si="98"/>
        <v>5.6345320343469396E-3</v>
      </c>
      <c r="Q221" s="230">
        <f t="shared" si="99"/>
        <v>0.12250567776894017</v>
      </c>
      <c r="R221" s="217">
        <f t="shared" si="100"/>
        <v>0.32197436651707489</v>
      </c>
      <c r="S221" s="218">
        <f t="shared" si="96"/>
        <v>5.3955757905069675</v>
      </c>
      <c r="T221" s="219"/>
    </row>
    <row r="222" spans="1:20" x14ac:dyDescent="0.25">
      <c r="A222" s="97" t="s">
        <v>52</v>
      </c>
      <c r="B222" s="32">
        <v>0.72010000000000007</v>
      </c>
      <c r="C222" s="32">
        <v>0.79819999999999991</v>
      </c>
      <c r="D222" s="32">
        <v>0.88090000000000002</v>
      </c>
      <c r="E222" s="32">
        <v>0.89469999999999994</v>
      </c>
      <c r="F222" s="230">
        <f t="shared" si="101"/>
        <v>1.5665796344647376E-2</v>
      </c>
      <c r="G222" s="230">
        <f t="shared" si="94"/>
        <v>0.10360811826609884</v>
      </c>
      <c r="H222" s="217">
        <f t="shared" si="97"/>
        <v>1.3799999999999923</v>
      </c>
      <c r="I222" s="218">
        <f t="shared" si="95"/>
        <v>8.2700000000000102</v>
      </c>
      <c r="J222" s="219"/>
      <c r="K222" s="199"/>
      <c r="L222" s="230">
        <v>0.62367422589028498</v>
      </c>
      <c r="M222" s="230">
        <v>0.72327025321693073</v>
      </c>
      <c r="N222" s="230">
        <v>0.78227326215539961</v>
      </c>
      <c r="O222" s="230">
        <v>0.7852613012483628</v>
      </c>
      <c r="P222" s="230">
        <f t="shared" si="98"/>
        <v>3.8196871061784154E-3</v>
      </c>
      <c r="Q222" s="230">
        <f t="shared" si="99"/>
        <v>8.1578094323716099E-2</v>
      </c>
      <c r="R222" s="217">
        <f>IFERROR((O222-N222)*100,"-")</f>
        <v>0.29880390929631906</v>
      </c>
      <c r="S222" s="218">
        <f t="shared" si="96"/>
        <v>16.158707535807782</v>
      </c>
      <c r="T222" s="219"/>
    </row>
    <row r="223" spans="1:20" x14ac:dyDescent="0.25">
      <c r="A223" s="97" t="s">
        <v>53</v>
      </c>
      <c r="B223" s="32">
        <v>0.92120000000000002</v>
      </c>
      <c r="C223" s="32">
        <v>0.91409999999999991</v>
      </c>
      <c r="D223" s="32">
        <v>1.0104</v>
      </c>
      <c r="E223" s="32">
        <v>0.96959999999999991</v>
      </c>
      <c r="F223" s="230">
        <f t="shared" si="101"/>
        <v>-4.0380047505938266E-2</v>
      </c>
      <c r="G223" s="230">
        <f t="shared" si="94"/>
        <v>0.10534952412208742</v>
      </c>
      <c r="H223" s="217">
        <f t="shared" si="97"/>
        <v>-4.0800000000000054</v>
      </c>
      <c r="I223" s="218">
        <f t="shared" si="95"/>
        <v>9.6300000000000061</v>
      </c>
      <c r="J223" s="219"/>
      <c r="K223" s="199"/>
      <c r="L223" s="230">
        <v>0.80688636486140175</v>
      </c>
      <c r="M223" s="230">
        <v>0.80654313257110166</v>
      </c>
      <c r="N223" s="230">
        <v>0.85049057300156861</v>
      </c>
      <c r="O223" s="230">
        <v>0.84764384939895743</v>
      </c>
      <c r="P223" s="230">
        <f t="shared" si="98"/>
        <v>-3.3471547986293482E-3</v>
      </c>
      <c r="Q223" s="230">
        <f t="shared" si="99"/>
        <v>5.4488642523520259E-2</v>
      </c>
      <c r="R223" s="217">
        <f t="shared" si="100"/>
        <v>-0.28467236026111786</v>
      </c>
      <c r="S223" s="218">
        <f t="shared" si="96"/>
        <v>4.0757484537555673</v>
      </c>
      <c r="T223" s="219"/>
    </row>
    <row r="224" spans="1:20" x14ac:dyDescent="0.25">
      <c r="A224" s="97" t="s">
        <v>54</v>
      </c>
      <c r="B224" s="230">
        <v>0.51259999999999994</v>
      </c>
      <c r="C224" s="230">
        <v>0.52780000000000005</v>
      </c>
      <c r="D224" s="230">
        <v>0.52239999999999998</v>
      </c>
      <c r="E224" s="230">
        <v>0.62690000000000001</v>
      </c>
      <c r="F224" s="230">
        <f t="shared" si="101"/>
        <v>0.20003828483920372</v>
      </c>
      <c r="G224" s="230">
        <f t="shared" si="94"/>
        <v>-1.0231148162182735E-2</v>
      </c>
      <c r="H224" s="217">
        <f t="shared" si="97"/>
        <v>10.450000000000003</v>
      </c>
      <c r="I224" s="218">
        <f t="shared" si="95"/>
        <v>-0.54000000000000714</v>
      </c>
      <c r="J224" s="219"/>
      <c r="K224" s="199"/>
      <c r="L224" s="230">
        <v>0.5415360563447007</v>
      </c>
      <c r="M224" s="230">
        <v>0.55888038454427802</v>
      </c>
      <c r="N224" s="230">
        <v>0.57981106074450639</v>
      </c>
      <c r="O224" s="230">
        <v>0.61999393485539578</v>
      </c>
      <c r="P224" s="230">
        <f t="shared" si="98"/>
        <v>6.9303393521490619E-2</v>
      </c>
      <c r="Q224" s="230">
        <f t="shared" si="99"/>
        <v>3.7451083951167252E-2</v>
      </c>
      <c r="R224" s="217">
        <f t="shared" si="100"/>
        <v>4.0182874110889388</v>
      </c>
      <c r="S224" s="218">
        <f t="shared" si="96"/>
        <v>7.8457878510695078</v>
      </c>
      <c r="T224" s="219"/>
    </row>
    <row r="225" spans="1:20" x14ac:dyDescent="0.25">
      <c r="A225" s="97" t="s">
        <v>55</v>
      </c>
      <c r="B225" s="230">
        <v>0.49969999999999998</v>
      </c>
      <c r="C225" s="230">
        <v>0.60020000000000007</v>
      </c>
      <c r="D225" s="230">
        <v>0.44380000000000003</v>
      </c>
      <c r="E225" s="230">
        <v>0.56369999999999998</v>
      </c>
      <c r="F225" s="230">
        <f t="shared" si="101"/>
        <v>0.27016674177557443</v>
      </c>
      <c r="G225" s="230">
        <f t="shared" si="94"/>
        <v>-0.26057980673108971</v>
      </c>
      <c r="H225" s="217">
        <f t="shared" si="97"/>
        <v>11.989999999999995</v>
      </c>
      <c r="I225" s="218">
        <f t="shared" si="95"/>
        <v>-15.640000000000004</v>
      </c>
      <c r="J225" s="219"/>
      <c r="K225" s="199"/>
      <c r="L225" s="230">
        <v>0.57092124371389252</v>
      </c>
      <c r="M225" s="230">
        <v>0.63330921700949272</v>
      </c>
      <c r="N225" s="230">
        <v>0.61187367549265581</v>
      </c>
      <c r="O225" s="230">
        <v>0.61308923253780445</v>
      </c>
      <c r="P225" s="230">
        <f t="shared" si="98"/>
        <v>1.9866143843660922E-3</v>
      </c>
      <c r="Q225" s="230">
        <f t="shared" si="99"/>
        <v>-3.384688070395736E-2</v>
      </c>
      <c r="R225" s="217">
        <f t="shared" si="100"/>
        <v>0.12155570451486408</v>
      </c>
      <c r="S225" s="218">
        <f t="shared" si="96"/>
        <v>4.2167988823911928</v>
      </c>
      <c r="T225" s="219"/>
    </row>
    <row r="226" spans="1:20" x14ac:dyDescent="0.25">
      <c r="A226" s="97" t="s">
        <v>56</v>
      </c>
      <c r="B226" s="32">
        <v>0.89769999999999994</v>
      </c>
      <c r="C226" s="32">
        <v>0.91459999999999997</v>
      </c>
      <c r="D226" s="32">
        <v>0.90269999999999995</v>
      </c>
      <c r="E226" s="32">
        <v>0.93909999999999993</v>
      </c>
      <c r="F226" s="230">
        <f t="shared" si="101"/>
        <v>4.0323474022377237E-2</v>
      </c>
      <c r="G226" s="230">
        <f t="shared" si="94"/>
        <v>-1.3011152416356864E-2</v>
      </c>
      <c r="H226" s="217">
        <f t="shared" si="97"/>
        <v>3.6399999999999988</v>
      </c>
      <c r="I226" s="218">
        <f t="shared" si="95"/>
        <v>-1.1900000000000022</v>
      </c>
      <c r="J226" s="219"/>
      <c r="K226" s="199"/>
      <c r="L226" s="230">
        <v>0.74043340784195188</v>
      </c>
      <c r="M226" s="230">
        <v>0.8081697282113367</v>
      </c>
      <c r="N226" s="230">
        <v>0.85737641030883049</v>
      </c>
      <c r="O226" s="230">
        <v>0.84908767642679017</v>
      </c>
      <c r="P226" s="230">
        <f t="shared" si="98"/>
        <v>-9.667555326201116E-3</v>
      </c>
      <c r="Q226" s="230">
        <f t="shared" si="99"/>
        <v>6.0886569219066544E-2</v>
      </c>
      <c r="R226" s="217">
        <f t="shared" si="100"/>
        <v>-0.82887338820403222</v>
      </c>
      <c r="S226" s="218">
        <f t="shared" si="96"/>
        <v>10.865426858483829</v>
      </c>
      <c r="T226" s="219"/>
    </row>
    <row r="227" spans="1:20" x14ac:dyDescent="0.25">
      <c r="A227" s="98" t="s">
        <v>57</v>
      </c>
      <c r="B227" s="231">
        <v>0.88819999999999988</v>
      </c>
      <c r="C227" s="231">
        <v>0.54079999999999995</v>
      </c>
      <c r="D227" s="231">
        <v>1.26</v>
      </c>
      <c r="E227" s="231">
        <v>0.73730000000000007</v>
      </c>
      <c r="F227" s="231">
        <f t="shared" si="101"/>
        <v>-0.41484126984126979</v>
      </c>
      <c r="G227" s="231">
        <f t="shared" si="94"/>
        <v>1.329881656804734</v>
      </c>
      <c r="H227" s="232">
        <f t="shared" si="97"/>
        <v>-52.269999999999996</v>
      </c>
      <c r="I227" s="233">
        <f t="shared" si="95"/>
        <v>71.92</v>
      </c>
      <c r="J227" s="234"/>
      <c r="K227" s="199"/>
      <c r="L227" s="231">
        <v>0.59012544133592404</v>
      </c>
      <c r="M227" s="231">
        <v>0.67339862193354127</v>
      </c>
      <c r="N227" s="231">
        <v>0.89839477895147568</v>
      </c>
      <c r="O227" s="231">
        <v>0.67180535050744949</v>
      </c>
      <c r="P227" s="231">
        <f t="shared" si="98"/>
        <v>-0.25221587853446858</v>
      </c>
      <c r="Q227" s="231">
        <f t="shared" si="99"/>
        <v>0.33412031104533457</v>
      </c>
      <c r="R227" s="232">
        <f t="shared" si="100"/>
        <v>-22.658942844402617</v>
      </c>
      <c r="S227" s="233">
        <f t="shared" si="96"/>
        <v>8.1679909171525455</v>
      </c>
      <c r="T227" s="234"/>
    </row>
    <row r="228" spans="1:20" x14ac:dyDescent="0.25">
      <c r="A228" s="97" t="s">
        <v>58</v>
      </c>
      <c r="B228" s="230">
        <v>0.63100000000000001</v>
      </c>
      <c r="C228" s="230">
        <v>0.66049999999999998</v>
      </c>
      <c r="D228" s="230">
        <v>0.56869999999999998</v>
      </c>
      <c r="E228" s="230">
        <v>0.73129999999999995</v>
      </c>
      <c r="F228" s="230">
        <f t="shared" si="101"/>
        <v>0.28591524529628964</v>
      </c>
      <c r="G228" s="230">
        <f t="shared" si="94"/>
        <v>-0.13898561695685085</v>
      </c>
      <c r="H228" s="217">
        <f t="shared" si="97"/>
        <v>16.259999999999998</v>
      </c>
      <c r="I228" s="218">
        <f t="shared" si="95"/>
        <v>-9.18</v>
      </c>
      <c r="J228" s="219"/>
      <c r="K228" s="199"/>
      <c r="L228" s="230">
        <v>0.50336994210209485</v>
      </c>
      <c r="M228" s="230">
        <v>0.71391323941244</v>
      </c>
      <c r="N228" s="230">
        <v>0.66204620637289002</v>
      </c>
      <c r="O228" s="230">
        <v>0.65383732120930538</v>
      </c>
      <c r="P228" s="230">
        <f t="shared" si="98"/>
        <v>-1.2399263200310595E-2</v>
      </c>
      <c r="Q228" s="230">
        <f t="shared" si="99"/>
        <v>-7.2651731577687562E-2</v>
      </c>
      <c r="R228" s="217">
        <f t="shared" si="100"/>
        <v>-0.82088851635846449</v>
      </c>
      <c r="S228" s="218">
        <f t="shared" si="96"/>
        <v>15.046737910721053</v>
      </c>
      <c r="T228" s="219"/>
    </row>
    <row r="229" spans="1:20" ht="23.25" x14ac:dyDescent="0.35">
      <c r="A229" s="235" t="s">
        <v>68</v>
      </c>
      <c r="B229" s="235"/>
      <c r="C229" s="235"/>
      <c r="D229" s="235"/>
      <c r="E229" s="235"/>
      <c r="F229" s="235"/>
      <c r="G229" s="235"/>
      <c r="H229" s="235"/>
      <c r="I229" s="235"/>
      <c r="J229" s="235"/>
      <c r="K229" s="235"/>
      <c r="L229" s="235"/>
      <c r="M229" s="235"/>
      <c r="N229" s="235"/>
      <c r="O229" s="235"/>
      <c r="P229" s="235"/>
      <c r="Q229" s="235"/>
      <c r="R229" s="235"/>
      <c r="S229" s="235"/>
      <c r="T229" s="235"/>
    </row>
    <row r="230" spans="1:20" ht="21" x14ac:dyDescent="0.35">
      <c r="A230" s="236" t="s">
        <v>69</v>
      </c>
      <c r="B230" s="236"/>
      <c r="C230" s="236"/>
      <c r="D230" s="236"/>
      <c r="E230" s="236"/>
      <c r="F230" s="236"/>
      <c r="G230" s="236"/>
      <c r="H230" s="236"/>
      <c r="I230" s="236"/>
      <c r="J230" s="236"/>
      <c r="K230" s="236"/>
      <c r="L230" s="236"/>
      <c r="M230" s="236"/>
      <c r="N230" s="236"/>
      <c r="O230" s="236"/>
      <c r="P230" s="236"/>
      <c r="Q230" s="236"/>
      <c r="R230" s="236"/>
      <c r="S230" s="236"/>
      <c r="T230" s="236"/>
    </row>
    <row r="231" spans="1:20" x14ac:dyDescent="0.25">
      <c r="A231" s="72"/>
      <c r="B231" s="11" t="s">
        <v>150</v>
      </c>
      <c r="C231" s="12"/>
      <c r="D231" s="12"/>
      <c r="E231" s="12"/>
      <c r="F231" s="12"/>
      <c r="G231" s="12"/>
      <c r="H231" s="12"/>
      <c r="I231" s="12"/>
      <c r="J231" s="13"/>
      <c r="K231" s="237"/>
      <c r="L231" s="11" t="str">
        <f>L$5</f>
        <v>acumulado agosto</v>
      </c>
      <c r="M231" s="12"/>
      <c r="N231" s="12"/>
      <c r="O231" s="12"/>
      <c r="P231" s="12"/>
      <c r="Q231" s="12"/>
      <c r="R231" s="12"/>
      <c r="S231" s="12"/>
      <c r="T231" s="13"/>
    </row>
    <row r="232" spans="1:20" x14ac:dyDescent="0.25">
      <c r="A232" s="15"/>
      <c r="B232" s="16">
        <f>B$6</f>
        <v>2022</v>
      </c>
      <c r="C232" s="16">
        <f>C$6</f>
        <v>2023</v>
      </c>
      <c r="D232" s="16">
        <f>D$6</f>
        <v>2024</v>
      </c>
      <c r="E232" s="16">
        <f>E$6</f>
        <v>2025</v>
      </c>
      <c r="F232" s="16" t="str">
        <f>CONCATENATE("var ",RIGHT(E232,2),"/",RIGHT(C232,2))</f>
        <v>var 25/23</v>
      </c>
      <c r="G232" s="16" t="str">
        <f>CONCATENATE("var ",RIGHT(D232,2),"/",RIGHT(C232,2))</f>
        <v>var 24/23</v>
      </c>
      <c r="H232" s="16" t="str">
        <f>CONCATENATE("dif ",RIGHT(E232,2),"-",RIGHT(D232,2))</f>
        <v>dif 25-24</v>
      </c>
      <c r="I232" s="16" t="str">
        <f>CONCATENATE("dif ",RIGHT(D232,2),"-",RIGHT(C232,2))</f>
        <v>dif 24-23</v>
      </c>
      <c r="J232" s="16" t="str">
        <f>CONCATENATE("cuota ",RIGHT(E232,2))</f>
        <v>cuota 25</v>
      </c>
      <c r="K232" s="238"/>
      <c r="L232" s="16">
        <f>L$6</f>
        <v>2022</v>
      </c>
      <c r="M232" s="16">
        <f>M$6</f>
        <v>2023</v>
      </c>
      <c r="N232" s="16">
        <f>N$6</f>
        <v>2024</v>
      </c>
      <c r="O232" s="16">
        <f>O$6</f>
        <v>2025</v>
      </c>
      <c r="P232" s="16" t="str">
        <f>CONCATENATE("var ",RIGHT(O232,2),"/",RIGHT(N232,2))</f>
        <v>var 25/24</v>
      </c>
      <c r="Q232" s="16" t="str">
        <f>CONCATENATE("var ",RIGHT(N232,2),"/",RIGHT(M232,2))</f>
        <v>var 24/23</v>
      </c>
      <c r="R232" s="16" t="str">
        <f>CONCATENATE("dif ",RIGHT(O232,2),"-",RIGHT(N232,2))</f>
        <v>dif 25-24</v>
      </c>
      <c r="S232" s="16" t="str">
        <f>CONCATENATE("dif ",RIGHT(N232,2),"-",RIGHT(M232,2))</f>
        <v>dif 24-23</v>
      </c>
      <c r="T232" s="16" t="str">
        <f>CONCATENATE("cuota ",RIGHT(O232,2))</f>
        <v>cuota 25</v>
      </c>
    </row>
    <row r="233" spans="1:20" x14ac:dyDescent="0.25">
      <c r="A233" s="239" t="s">
        <v>4</v>
      </c>
      <c r="B233" s="240">
        <v>143721654.31</v>
      </c>
      <c r="C233" s="240">
        <v>159824731.65000001</v>
      </c>
      <c r="D233" s="240">
        <v>180138085.19</v>
      </c>
      <c r="E233" s="240">
        <v>186178545.43000001</v>
      </c>
      <c r="F233" s="241">
        <f>E233/D233-1</f>
        <v>3.3532388409862612E-2</v>
      </c>
      <c r="G233" s="241">
        <f>D233/C233-1</f>
        <v>0.12709768588558745</v>
      </c>
      <c r="H233" s="240">
        <f>E233-D233</f>
        <v>6040460.2400000095</v>
      </c>
      <c r="I233" s="240">
        <f>D233-C233</f>
        <v>20313353.539999992</v>
      </c>
      <c r="J233" s="241">
        <f t="shared" ref="J233:J244" si="102">E233/$E$233</f>
        <v>1</v>
      </c>
      <c r="K233" s="242"/>
      <c r="L233" s="240">
        <v>965949441.74999976</v>
      </c>
      <c r="M233" s="240">
        <v>1145544683.48</v>
      </c>
      <c r="N233" s="240">
        <v>1317355458.4700003</v>
      </c>
      <c r="O233" s="240">
        <v>1375032768.26</v>
      </c>
      <c r="P233" s="241">
        <f>O233/N233-1</f>
        <v>4.37826475907932E-2</v>
      </c>
      <c r="Q233" s="241">
        <f t="shared" ref="Q233:Q244" si="103">N233/M233-1</f>
        <v>0.14998173136997495</v>
      </c>
      <c r="R233" s="240">
        <f>O233-N233</f>
        <v>57677309.789999723</v>
      </c>
      <c r="S233" s="240">
        <f t="shared" ref="S233:S244" si="104">N233-M233</f>
        <v>171810774.99000025</v>
      </c>
      <c r="T233" s="241">
        <f>O233/$O$233</f>
        <v>1</v>
      </c>
    </row>
    <row r="234" spans="1:20" x14ac:dyDescent="0.25">
      <c r="A234" s="243" t="s">
        <v>5</v>
      </c>
      <c r="B234" s="244">
        <v>122265132.7</v>
      </c>
      <c r="C234" s="244">
        <v>136122966.68000001</v>
      </c>
      <c r="D234" s="244">
        <v>152655638.31</v>
      </c>
      <c r="E234" s="244">
        <v>154708192.11000001</v>
      </c>
      <c r="F234" s="245">
        <f t="shared" ref="F234:F244" si="105">E234/D234-1</f>
        <v>1.3445646834425284E-2</v>
      </c>
      <c r="G234" s="245">
        <f t="shared" ref="G234:G244" si="106">D234/C234-1</f>
        <v>0.12145394736264636</v>
      </c>
      <c r="H234" s="244">
        <f t="shared" ref="H234:H244" si="107">E234-D234</f>
        <v>2052553.8000000119</v>
      </c>
      <c r="I234" s="244">
        <f t="shared" ref="I234:I244" si="108">D234-C234</f>
        <v>16532671.629999995</v>
      </c>
      <c r="J234" s="245">
        <f t="shared" si="102"/>
        <v>0.83096681066384037</v>
      </c>
      <c r="K234" s="246"/>
      <c r="L234" s="244">
        <v>826480054.49000001</v>
      </c>
      <c r="M234" s="244">
        <v>971158195.50999999</v>
      </c>
      <c r="N234" s="244">
        <v>1121439655.77</v>
      </c>
      <c r="O234" s="244">
        <v>1149954181.6300001</v>
      </c>
      <c r="P234" s="247">
        <f t="shared" ref="P234:P244" si="109">O234/N234-1</f>
        <v>2.5426714414179985E-2</v>
      </c>
      <c r="Q234" s="247">
        <f t="shared" si="103"/>
        <v>0.15474457297977118</v>
      </c>
      <c r="R234" s="248">
        <f t="shared" ref="R234:R244" si="110">O234-N234</f>
        <v>28514525.860000134</v>
      </c>
      <c r="S234" s="248">
        <f t="shared" si="104"/>
        <v>150281460.25999999</v>
      </c>
      <c r="T234" s="247">
        <f>O234/$O$233</f>
        <v>0.83631038341375685</v>
      </c>
    </row>
    <row r="235" spans="1:20" x14ac:dyDescent="0.25">
      <c r="A235" s="249" t="s">
        <v>70</v>
      </c>
      <c r="B235" s="250">
        <v>39194450.829999998</v>
      </c>
      <c r="C235" s="250">
        <v>38662725.82</v>
      </c>
      <c r="D235" s="250">
        <v>43236192.399999999</v>
      </c>
      <c r="E235" s="250">
        <v>46156787.210000001</v>
      </c>
      <c r="F235" s="251">
        <f t="shared" si="105"/>
        <v>6.7549769021751471E-2</v>
      </c>
      <c r="G235" s="251">
        <f t="shared" si="106"/>
        <v>0.1182913641757295</v>
      </c>
      <c r="H235" s="250">
        <f t="shared" si="107"/>
        <v>2920594.8100000024</v>
      </c>
      <c r="I235" s="250">
        <f t="shared" si="108"/>
        <v>4573466.5799999982</v>
      </c>
      <c r="J235" s="251">
        <f t="shared" si="102"/>
        <v>0.24791678924870628</v>
      </c>
      <c r="K235" s="252"/>
      <c r="L235" s="250">
        <v>281044624.51999998</v>
      </c>
      <c r="M235" s="250">
        <v>281341744.43000001</v>
      </c>
      <c r="N235" s="250">
        <v>323520274.75999999</v>
      </c>
      <c r="O235" s="250">
        <v>365301951.29999989</v>
      </c>
      <c r="P235" s="253">
        <f t="shared" si="109"/>
        <v>0.12914701117571448</v>
      </c>
      <c r="Q235" s="253">
        <f t="shared" si="103"/>
        <v>0.1499192038332382</v>
      </c>
      <c r="R235" s="254">
        <f t="shared" si="110"/>
        <v>41781676.539999902</v>
      </c>
      <c r="S235" s="254">
        <f t="shared" si="104"/>
        <v>42178530.329999983</v>
      </c>
      <c r="T235" s="253">
        <f t="shared" ref="T235:T244" si="111">O235/$O$233</f>
        <v>0.2656678151476069</v>
      </c>
    </row>
    <row r="236" spans="1:20" x14ac:dyDescent="0.25">
      <c r="A236" s="255" t="s">
        <v>71</v>
      </c>
      <c r="B236" s="256">
        <v>71703774.450000003</v>
      </c>
      <c r="C236" s="256">
        <v>85585763.540000007</v>
      </c>
      <c r="D236" s="256">
        <v>95741511.620000005</v>
      </c>
      <c r="E236" s="256">
        <v>94640809.379999995</v>
      </c>
      <c r="F236" s="32">
        <f t="shared" si="105"/>
        <v>-1.1496603943007666E-2</v>
      </c>
      <c r="G236" s="32">
        <f t="shared" si="106"/>
        <v>0.11866165189089584</v>
      </c>
      <c r="H236" s="256">
        <f t="shared" si="107"/>
        <v>-1100702.2400000095</v>
      </c>
      <c r="I236" s="256">
        <f t="shared" si="108"/>
        <v>10155748.079999998</v>
      </c>
      <c r="J236" s="32">
        <f t="shared" si="102"/>
        <v>0.50833359537435718</v>
      </c>
      <c r="K236" s="252"/>
      <c r="L236" s="256">
        <v>467774471.56999993</v>
      </c>
      <c r="M236" s="256">
        <v>596760829.38</v>
      </c>
      <c r="N236" s="256">
        <v>692862031.43999994</v>
      </c>
      <c r="O236" s="256">
        <v>677224705.54999995</v>
      </c>
      <c r="P236" s="230">
        <f t="shared" si="109"/>
        <v>-2.2569177095042137E-2</v>
      </c>
      <c r="Q236" s="230">
        <f t="shared" si="103"/>
        <v>0.1610380529832085</v>
      </c>
      <c r="R236" s="257">
        <f t="shared" si="110"/>
        <v>-15637325.889999986</v>
      </c>
      <c r="S236" s="257">
        <f t="shared" si="104"/>
        <v>96101202.059999943</v>
      </c>
      <c r="T236" s="230">
        <f t="shared" si="111"/>
        <v>0.49251532122174557</v>
      </c>
    </row>
    <row r="237" spans="1:20" x14ac:dyDescent="0.25">
      <c r="A237" s="258" t="s">
        <v>72</v>
      </c>
      <c r="B237" s="256">
        <v>10349915.32</v>
      </c>
      <c r="C237" s="256">
        <v>10854800.67</v>
      </c>
      <c r="D237" s="256">
        <v>12809143.960000001</v>
      </c>
      <c r="E237" s="256">
        <v>12627330.41</v>
      </c>
      <c r="F237" s="32">
        <f t="shared" si="105"/>
        <v>-1.4194043768089637E-2</v>
      </c>
      <c r="G237" s="32">
        <f t="shared" si="106"/>
        <v>0.18004414354667286</v>
      </c>
      <c r="H237" s="256">
        <f t="shared" si="107"/>
        <v>-181813.55000000075</v>
      </c>
      <c r="I237" s="256">
        <f t="shared" si="108"/>
        <v>1954343.290000001</v>
      </c>
      <c r="J237" s="32">
        <f t="shared" si="102"/>
        <v>6.7823767667943582E-2</v>
      </c>
      <c r="K237" s="252"/>
      <c r="L237" s="256">
        <v>69789086.230000004</v>
      </c>
      <c r="M237" s="256">
        <v>82593500.870000005</v>
      </c>
      <c r="N237" s="256">
        <v>94468017.960000008</v>
      </c>
      <c r="O237" s="256">
        <v>96511360</v>
      </c>
      <c r="P237" s="230">
        <f t="shared" si="109"/>
        <v>2.1629987419289343E-2</v>
      </c>
      <c r="Q237" s="230">
        <f t="shared" si="103"/>
        <v>0.1437705989565714</v>
      </c>
      <c r="R237" s="257">
        <f t="shared" si="110"/>
        <v>2043342.0399999917</v>
      </c>
      <c r="S237" s="257">
        <f t="shared" si="104"/>
        <v>11874517.090000004</v>
      </c>
      <c r="T237" s="230">
        <f t="shared" si="111"/>
        <v>7.0188407307651163E-2</v>
      </c>
    </row>
    <row r="238" spans="1:20" x14ac:dyDescent="0.25">
      <c r="A238" s="258" t="s">
        <v>73</v>
      </c>
      <c r="B238" s="256">
        <v>694611.01</v>
      </c>
      <c r="C238" s="256">
        <v>732293.73</v>
      </c>
      <c r="D238" s="256">
        <v>628497.67000000004</v>
      </c>
      <c r="E238" s="256">
        <v>999247.49</v>
      </c>
      <c r="F238" s="32">
        <f t="shared" si="105"/>
        <v>0.58989847965546138</v>
      </c>
      <c r="G238" s="32">
        <f t="shared" si="106"/>
        <v>-0.14174101968618513</v>
      </c>
      <c r="H238" s="256">
        <f t="shared" si="107"/>
        <v>370749.81999999995</v>
      </c>
      <c r="I238" s="256">
        <f t="shared" si="108"/>
        <v>-103796.05999999994</v>
      </c>
      <c r="J238" s="32">
        <f t="shared" si="102"/>
        <v>5.3671462933182071E-3</v>
      </c>
      <c r="K238" s="252"/>
      <c r="L238" s="256">
        <v>5646552.8199999994</v>
      </c>
      <c r="M238" s="256">
        <v>7769999.2200000007</v>
      </c>
      <c r="N238" s="256">
        <v>7625897.4899999993</v>
      </c>
      <c r="O238" s="256">
        <v>8375546.9799999995</v>
      </c>
      <c r="P238" s="230">
        <f t="shared" si="109"/>
        <v>9.8303116581757388E-2</v>
      </c>
      <c r="Q238" s="230">
        <f t="shared" si="103"/>
        <v>-1.8545913058663266E-2</v>
      </c>
      <c r="R238" s="257">
        <f>O238-N238</f>
        <v>749649.49000000022</v>
      </c>
      <c r="S238" s="257">
        <f t="shared" si="104"/>
        <v>-144101.73000000138</v>
      </c>
      <c r="T238" s="230">
        <f t="shared" si="111"/>
        <v>6.0911617332571801E-3</v>
      </c>
    </row>
    <row r="239" spans="1:20" x14ac:dyDescent="0.25">
      <c r="A239" s="259" t="s">
        <v>74</v>
      </c>
      <c r="B239" s="260">
        <v>322381.09000000003</v>
      </c>
      <c r="C239" s="260">
        <v>287382.90999999997</v>
      </c>
      <c r="D239" s="260">
        <v>240292.65</v>
      </c>
      <c r="E239" s="260">
        <v>284017.62</v>
      </c>
      <c r="F239" s="261">
        <f t="shared" si="105"/>
        <v>0.18196549082961955</v>
      </c>
      <c r="G239" s="261">
        <f t="shared" si="106"/>
        <v>-0.16385894345631058</v>
      </c>
      <c r="H239" s="260">
        <f t="shared" si="107"/>
        <v>43724.97</v>
      </c>
      <c r="I239" s="260">
        <f t="shared" si="108"/>
        <v>-47090.25999999998</v>
      </c>
      <c r="J239" s="261">
        <f t="shared" si="102"/>
        <v>1.5255120795150149E-3</v>
      </c>
      <c r="K239" s="252"/>
      <c r="L239" s="260">
        <v>2225319.34</v>
      </c>
      <c r="M239" s="260">
        <v>2692121.5900000003</v>
      </c>
      <c r="N239" s="260">
        <v>2963434.08</v>
      </c>
      <c r="O239" s="260">
        <v>2540617.8199999998</v>
      </c>
      <c r="P239" s="262">
        <f t="shared" si="109"/>
        <v>-0.1426778016941751</v>
      </c>
      <c r="Q239" s="262">
        <f t="shared" si="103"/>
        <v>0.10078017687158014</v>
      </c>
      <c r="R239" s="263">
        <f t="shared" si="110"/>
        <v>-422816.26000000024</v>
      </c>
      <c r="S239" s="263">
        <f t="shared" si="104"/>
        <v>271312.48999999976</v>
      </c>
      <c r="T239" s="262">
        <f t="shared" si="111"/>
        <v>1.8476780180409515E-3</v>
      </c>
    </row>
    <row r="240" spans="1:20" x14ac:dyDescent="0.25">
      <c r="A240" s="243" t="s">
        <v>11</v>
      </c>
      <c r="B240" s="244">
        <v>21456521.600000001</v>
      </c>
      <c r="C240" s="244">
        <v>23701764.969999999</v>
      </c>
      <c r="D240" s="244">
        <v>27482446.879999999</v>
      </c>
      <c r="E240" s="244">
        <v>31470353.32</v>
      </c>
      <c r="F240" s="245">
        <f t="shared" si="105"/>
        <v>0.14510740100446262</v>
      </c>
      <c r="G240" s="245">
        <f t="shared" si="106"/>
        <v>0.15951056449953493</v>
      </c>
      <c r="H240" s="244">
        <f t="shared" si="107"/>
        <v>3987906.4400000013</v>
      </c>
      <c r="I240" s="244">
        <f t="shared" si="108"/>
        <v>3780681.91</v>
      </c>
      <c r="J240" s="245">
        <f t="shared" si="102"/>
        <v>0.16903318933615968</v>
      </c>
      <c r="K240" s="246"/>
      <c r="L240" s="244">
        <v>139469387.24000001</v>
      </c>
      <c r="M240" s="244">
        <v>174386487.97</v>
      </c>
      <c r="N240" s="244">
        <v>195915802.71999997</v>
      </c>
      <c r="O240" s="244">
        <v>225078586.62</v>
      </c>
      <c r="P240" s="247">
        <f t="shared" si="109"/>
        <v>0.14885365802614237</v>
      </c>
      <c r="Q240" s="247">
        <f t="shared" si="103"/>
        <v>0.12345747082023739</v>
      </c>
      <c r="R240" s="248">
        <f t="shared" si="110"/>
        <v>29162783.900000036</v>
      </c>
      <c r="S240" s="248">
        <f t="shared" si="104"/>
        <v>21529314.74999997</v>
      </c>
      <c r="T240" s="247">
        <f>O240/$O$233</f>
        <v>0.16368961657897066</v>
      </c>
    </row>
    <row r="241" spans="1:20" x14ac:dyDescent="0.25">
      <c r="A241" s="36" t="s">
        <v>12</v>
      </c>
      <c r="B241" s="264">
        <v>2322455.89</v>
      </c>
      <c r="C241" s="264">
        <v>2654814.0299999998</v>
      </c>
      <c r="D241" s="264">
        <v>3063569.69</v>
      </c>
      <c r="E241" s="264">
        <v>3223454.8</v>
      </c>
      <c r="F241" s="265">
        <f t="shared" si="105"/>
        <v>5.2189153888645423E-2</v>
      </c>
      <c r="G241" s="265">
        <f t="shared" si="106"/>
        <v>0.15396771878593696</v>
      </c>
      <c r="H241" s="264">
        <f t="shared" si="107"/>
        <v>159885.10999999987</v>
      </c>
      <c r="I241" s="264">
        <f t="shared" si="108"/>
        <v>408755.66000000015</v>
      </c>
      <c r="J241" s="265">
        <f t="shared" si="102"/>
        <v>1.7313782275799144E-2</v>
      </c>
      <c r="K241" s="252"/>
      <c r="L241" s="264">
        <v>14049749.210000001</v>
      </c>
      <c r="M241" s="264">
        <v>16458867.449999999</v>
      </c>
      <c r="N241" s="264">
        <v>16969166.400000002</v>
      </c>
      <c r="O241" s="264">
        <v>21282286.390000001</v>
      </c>
      <c r="P241" s="266">
        <f t="shared" si="109"/>
        <v>0.25417394634069934</v>
      </c>
      <c r="Q241" s="266">
        <f t="shared" si="103"/>
        <v>3.1004499644354588E-2</v>
      </c>
      <c r="R241" s="267">
        <f t="shared" si="110"/>
        <v>4313119.9899999984</v>
      </c>
      <c r="S241" s="267">
        <f t="shared" si="104"/>
        <v>510298.95000000298</v>
      </c>
      <c r="T241" s="266">
        <f t="shared" si="111"/>
        <v>1.5477657610248172E-2</v>
      </c>
    </row>
    <row r="242" spans="1:20" x14ac:dyDescent="0.25">
      <c r="A242" s="37" t="s">
        <v>8</v>
      </c>
      <c r="B242" s="256">
        <v>13551144.51</v>
      </c>
      <c r="C242" s="256">
        <v>14846224.85</v>
      </c>
      <c r="D242" s="256">
        <v>17101895.890000001</v>
      </c>
      <c r="E242" s="256">
        <v>20256923.02</v>
      </c>
      <c r="F242" s="32">
        <f t="shared" si="105"/>
        <v>0.18448405663870515</v>
      </c>
      <c r="G242" s="32">
        <f t="shared" si="106"/>
        <v>0.15193566464137187</v>
      </c>
      <c r="H242" s="256">
        <f t="shared" si="107"/>
        <v>3155027.129999999</v>
      </c>
      <c r="I242" s="256">
        <f t="shared" si="108"/>
        <v>2255671.040000001</v>
      </c>
      <c r="J242" s="32">
        <f t="shared" si="102"/>
        <v>0.10880374520713108</v>
      </c>
      <c r="K242" s="252"/>
      <c r="L242" s="256">
        <v>89251815.579999998</v>
      </c>
      <c r="M242" s="256">
        <v>110788699.00999999</v>
      </c>
      <c r="N242" s="256">
        <v>123204375.88000001</v>
      </c>
      <c r="O242" s="256">
        <v>141994596.57000002</v>
      </c>
      <c r="P242" s="230">
        <f t="shared" si="109"/>
        <v>0.15251260806110922</v>
      </c>
      <c r="Q242" s="230">
        <f t="shared" si="103"/>
        <v>0.11206627554024573</v>
      </c>
      <c r="R242" s="257">
        <f t="shared" si="110"/>
        <v>18790220.690000013</v>
      </c>
      <c r="S242" s="257">
        <f t="shared" si="104"/>
        <v>12415676.87000002</v>
      </c>
      <c r="T242" s="230">
        <f t="shared" si="111"/>
        <v>0.10326633651769873</v>
      </c>
    </row>
    <row r="243" spans="1:20" x14ac:dyDescent="0.25">
      <c r="A243" s="37" t="s">
        <v>9</v>
      </c>
      <c r="B243" s="256">
        <v>3706471.12</v>
      </c>
      <c r="C243" s="256">
        <v>4247146.2</v>
      </c>
      <c r="D243" s="256">
        <v>4752710.0199999996</v>
      </c>
      <c r="E243" s="256">
        <v>4996872.75</v>
      </c>
      <c r="F243" s="32">
        <f t="shared" si="105"/>
        <v>5.1373369924218704E-2</v>
      </c>
      <c r="G243" s="32">
        <f t="shared" si="106"/>
        <v>0.11903612359753457</v>
      </c>
      <c r="H243" s="256">
        <f t="shared" si="107"/>
        <v>244162.73000000045</v>
      </c>
      <c r="I243" s="256">
        <f t="shared" si="108"/>
        <v>505563.81999999937</v>
      </c>
      <c r="J243" s="32">
        <f t="shared" si="102"/>
        <v>2.6839143782432975E-2</v>
      </c>
      <c r="K243" s="252"/>
      <c r="L243" s="256">
        <v>23301154.310000002</v>
      </c>
      <c r="M243" s="256">
        <v>32115730.390000004</v>
      </c>
      <c r="N243" s="256">
        <v>36853577.069999993</v>
      </c>
      <c r="O243" s="256">
        <v>38197710.18</v>
      </c>
      <c r="P243" s="230">
        <f t="shared" si="109"/>
        <v>3.647225634154716E-2</v>
      </c>
      <c r="Q243" s="230">
        <f t="shared" si="103"/>
        <v>0.14752417654730432</v>
      </c>
      <c r="R243" s="257">
        <f t="shared" si="110"/>
        <v>1344133.1100000069</v>
      </c>
      <c r="S243" s="257">
        <f t="shared" si="104"/>
        <v>4737846.6799999885</v>
      </c>
      <c r="T243" s="230">
        <f t="shared" si="111"/>
        <v>2.7779490832306721E-2</v>
      </c>
    </row>
    <row r="244" spans="1:20" x14ac:dyDescent="0.25">
      <c r="A244" s="38" t="s">
        <v>10</v>
      </c>
      <c r="B244" s="268">
        <v>1876450.08</v>
      </c>
      <c r="C244" s="268">
        <v>1953579.9</v>
      </c>
      <c r="D244" s="268">
        <v>2564271.29</v>
      </c>
      <c r="E244" s="268">
        <v>2993102.75</v>
      </c>
      <c r="F244" s="101">
        <f t="shared" si="105"/>
        <v>0.16723326493274437</v>
      </c>
      <c r="G244" s="101">
        <f t="shared" si="106"/>
        <v>0.3126011841133296</v>
      </c>
      <c r="H244" s="268">
        <f t="shared" si="107"/>
        <v>428831.45999999996</v>
      </c>
      <c r="I244" s="268">
        <f t="shared" si="108"/>
        <v>610691.39000000013</v>
      </c>
      <c r="J244" s="101">
        <f t="shared" si="102"/>
        <v>1.6076518070796488E-2</v>
      </c>
      <c r="K244" s="252"/>
      <c r="L244" s="268">
        <v>12866668.140000001</v>
      </c>
      <c r="M244" s="268">
        <v>15023191.110000001</v>
      </c>
      <c r="N244" s="268">
        <v>18888683.370000001</v>
      </c>
      <c r="O244" s="268">
        <v>23603993.48</v>
      </c>
      <c r="P244" s="269">
        <f t="shared" si="109"/>
        <v>0.24963678079802554</v>
      </c>
      <c r="Q244" s="269">
        <f t="shared" si="103"/>
        <v>0.25730167656770231</v>
      </c>
      <c r="R244" s="270">
        <f t="shared" si="110"/>
        <v>4715310.1099999994</v>
      </c>
      <c r="S244" s="270">
        <f t="shared" si="104"/>
        <v>3865492.26</v>
      </c>
      <c r="T244" s="269">
        <f t="shared" si="111"/>
        <v>1.7166131618717037E-2</v>
      </c>
    </row>
    <row r="245" spans="1:20" x14ac:dyDescent="0.25">
      <c r="A245" s="42" t="s">
        <v>13</v>
      </c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4"/>
    </row>
    <row r="246" spans="1:20" ht="21" x14ac:dyDescent="0.35">
      <c r="A246" s="236" t="s">
        <v>75</v>
      </c>
      <c r="B246" s="236"/>
      <c r="C246" s="236"/>
      <c r="D246" s="236"/>
      <c r="E246" s="236"/>
      <c r="F246" s="236"/>
      <c r="G246" s="236"/>
      <c r="H246" s="236"/>
      <c r="I246" s="236"/>
      <c r="J246" s="236"/>
      <c r="K246" s="236"/>
      <c r="L246" s="236"/>
      <c r="M246" s="236"/>
      <c r="N246" s="236"/>
      <c r="O246" s="236"/>
      <c r="P246" s="236"/>
      <c r="Q246" s="236"/>
      <c r="R246" s="236"/>
      <c r="S246" s="236"/>
      <c r="T246" s="236"/>
    </row>
    <row r="247" spans="1:20" x14ac:dyDescent="0.25">
      <c r="A247" s="72"/>
      <c r="B247" s="11" t="s">
        <v>150</v>
      </c>
      <c r="C247" s="12"/>
      <c r="D247" s="12"/>
      <c r="E247" s="12"/>
      <c r="F247" s="12"/>
      <c r="G247" s="12"/>
      <c r="H247" s="12"/>
      <c r="I247" s="12"/>
      <c r="J247" s="13"/>
      <c r="K247" s="237"/>
      <c r="L247" s="11" t="str">
        <f>L$5</f>
        <v>acumulado agosto</v>
      </c>
      <c r="M247" s="12"/>
      <c r="N247" s="12"/>
      <c r="O247" s="12"/>
      <c r="P247" s="12"/>
      <c r="Q247" s="12"/>
      <c r="R247" s="12"/>
      <c r="S247" s="12"/>
      <c r="T247" s="13"/>
    </row>
    <row r="248" spans="1:20" x14ac:dyDescent="0.25">
      <c r="A248" s="15"/>
      <c r="B248" s="16">
        <f>B$6</f>
        <v>2022</v>
      </c>
      <c r="C248" s="16">
        <f>C$6</f>
        <v>2023</v>
      </c>
      <c r="D248" s="16">
        <f>D$6</f>
        <v>2024</v>
      </c>
      <c r="E248" s="16">
        <f>E$6</f>
        <v>2025</v>
      </c>
      <c r="F248" s="16" t="str">
        <f>CONCATENATE("var ",RIGHT(E248,2),"/",RIGHT(D248,2))</f>
        <v>var 25/24</v>
      </c>
      <c r="G248" s="16" t="str">
        <f>CONCATENATE("var ",RIGHT(D248,2),"/",RIGHT(C248,2))</f>
        <v>var 24/23</v>
      </c>
      <c r="H248" s="16" t="str">
        <f>CONCATENATE("dif ",RIGHT(E248,2),"-",RIGHT(D248,2))</f>
        <v>dif 25-24</v>
      </c>
      <c r="I248" s="16" t="str">
        <f>CONCATENATE("dif ",RIGHT(D248,2),"-",RIGHT(C248,2))</f>
        <v>dif 24-23</v>
      </c>
      <c r="J248" s="16" t="str">
        <f>CONCATENATE("cuota ",RIGHT(E248,2))</f>
        <v>cuota 25</v>
      </c>
      <c r="K248" s="238"/>
      <c r="L248" s="16">
        <f>L$6</f>
        <v>2022</v>
      </c>
      <c r="M248" s="16">
        <f>M$6</f>
        <v>2023</v>
      </c>
      <c r="N248" s="16">
        <f>N$6</f>
        <v>2024</v>
      </c>
      <c r="O248" s="16">
        <f>O$6</f>
        <v>2025</v>
      </c>
      <c r="P248" s="16" t="str">
        <f>CONCATENATE("var ",RIGHT(O248,2),"/",RIGHT(N248,2))</f>
        <v>var 25/24</v>
      </c>
      <c r="Q248" s="16" t="str">
        <f>CONCATENATE("var ",RIGHT(N248,2),"/",RIGHT(M248,2))</f>
        <v>var 24/23</v>
      </c>
      <c r="R248" s="16" t="str">
        <f>CONCATENATE("dif ",RIGHT(O248,2),"-",RIGHT(N248,2))</f>
        <v>dif 25-24</v>
      </c>
      <c r="S248" s="16" t="str">
        <f>CONCATENATE("dif ",RIGHT(N248,2),"-",RIGHT(M248,2))</f>
        <v>dif 24-23</v>
      </c>
      <c r="T248" s="16" t="str">
        <f>CONCATENATE("cuota ",RIGHT(O248,2))</f>
        <v>cuota 25</v>
      </c>
    </row>
    <row r="249" spans="1:20" x14ac:dyDescent="0.25">
      <c r="A249" s="239" t="s">
        <v>48</v>
      </c>
      <c r="B249" s="240">
        <v>143721654.31</v>
      </c>
      <c r="C249" s="240">
        <v>159824731.65000001</v>
      </c>
      <c r="D249" s="240">
        <v>180138085.19</v>
      </c>
      <c r="E249" s="240">
        <v>186178545.43000001</v>
      </c>
      <c r="F249" s="271">
        <f>E249/D249-1</f>
        <v>3.3532388409862612E-2</v>
      </c>
      <c r="G249" s="271">
        <f t="shared" ref="G249:G259" si="112">D249/C249-1</f>
        <v>0.12709768588558745</v>
      </c>
      <c r="H249" s="240">
        <f>E249-D249</f>
        <v>6040460.2400000095</v>
      </c>
      <c r="I249" s="240">
        <f t="shared" ref="I249:I259" si="113">D249-C249</f>
        <v>20313353.539999992</v>
      </c>
      <c r="J249" s="241">
        <f t="shared" ref="J249:J259" si="114">E249/$E$249</f>
        <v>1</v>
      </c>
      <c r="K249" s="242"/>
      <c r="L249" s="240">
        <v>965949441.74999976</v>
      </c>
      <c r="M249" s="240">
        <v>1145544683.48</v>
      </c>
      <c r="N249" s="240">
        <v>1317355458.4700003</v>
      </c>
      <c r="O249" s="240">
        <v>1375032768.26</v>
      </c>
      <c r="P249" s="271">
        <f>O249/N249-1</f>
        <v>4.37826475907932E-2</v>
      </c>
      <c r="Q249" s="271">
        <f t="shared" ref="Q249:Q259" si="115">N249/M249-1</f>
        <v>0.14998173136997495</v>
      </c>
      <c r="R249" s="240">
        <f>O249-N249</f>
        <v>57677309.789999723</v>
      </c>
      <c r="S249" s="240">
        <f t="shared" ref="S249:S259" si="116">N249-M249</f>
        <v>171810774.99000025</v>
      </c>
      <c r="T249" s="241">
        <f>O249/$O$249</f>
        <v>1</v>
      </c>
    </row>
    <row r="250" spans="1:20" x14ac:dyDescent="0.25">
      <c r="A250" s="94" t="s">
        <v>49</v>
      </c>
      <c r="B250" s="272">
        <v>70775134.709999993</v>
      </c>
      <c r="C250" s="272">
        <v>73918162.939999998</v>
      </c>
      <c r="D250" s="272">
        <v>82515651.780000001</v>
      </c>
      <c r="E250" s="272">
        <v>81176820.569999993</v>
      </c>
      <c r="F250" s="273">
        <f t="shared" ref="F250:F259" si="117">E250/D250-1</f>
        <v>-1.6225178873573554E-2</v>
      </c>
      <c r="G250" s="273">
        <f t="shared" si="112"/>
        <v>0.11631091058064658</v>
      </c>
      <c r="H250" s="272">
        <f t="shared" ref="H250:H259" si="118">E250-D250</f>
        <v>-1338831.2100000083</v>
      </c>
      <c r="I250" s="272">
        <f t="shared" si="113"/>
        <v>8597488.8400000036</v>
      </c>
      <c r="J250" s="96">
        <f t="shared" si="114"/>
        <v>0.43601597800924441</v>
      </c>
      <c r="K250" s="238"/>
      <c r="L250" s="272">
        <v>474431950.37999994</v>
      </c>
      <c r="M250" s="272">
        <v>547891105.72000003</v>
      </c>
      <c r="N250" s="272">
        <v>613491327.10000002</v>
      </c>
      <c r="O250" s="272">
        <v>611263097.56999993</v>
      </c>
      <c r="P250" s="273">
        <f t="shared" ref="P250:P259" si="119">O250/N250-1</f>
        <v>-3.6320473192881231E-3</v>
      </c>
      <c r="Q250" s="273">
        <f t="shared" si="115"/>
        <v>0.11973222542788453</v>
      </c>
      <c r="R250" s="272">
        <f t="shared" ref="R250:R259" si="120">O250-N250</f>
        <v>-2228229.5300000906</v>
      </c>
      <c r="S250" s="272">
        <f t="shared" si="116"/>
        <v>65600221.379999995</v>
      </c>
      <c r="T250" s="96">
        <f t="shared" ref="T250:T259" si="121">O250/$O$249</f>
        <v>0.44454438590834977</v>
      </c>
    </row>
    <row r="251" spans="1:20" x14ac:dyDescent="0.25">
      <c r="A251" s="97" t="s">
        <v>50</v>
      </c>
      <c r="B251" s="256">
        <v>34927582.460000001</v>
      </c>
      <c r="C251" s="256">
        <v>38148885.149999999</v>
      </c>
      <c r="D251" s="256">
        <v>46238626.32</v>
      </c>
      <c r="E251" s="256">
        <v>47888266.18</v>
      </c>
      <c r="F251" s="230">
        <f t="shared" si="117"/>
        <v>3.5676662377110091E-2</v>
      </c>
      <c r="G251" s="230">
        <f t="shared" si="112"/>
        <v>0.21205707947142982</v>
      </c>
      <c r="H251" s="256">
        <f t="shared" si="118"/>
        <v>1649639.8599999994</v>
      </c>
      <c r="I251" s="256">
        <f t="shared" si="113"/>
        <v>8089741.1700000018</v>
      </c>
      <c r="J251" s="32">
        <f t="shared" si="114"/>
        <v>0.25721688860226477</v>
      </c>
      <c r="K251" s="238"/>
      <c r="L251" s="256">
        <v>235016125.90000001</v>
      </c>
      <c r="M251" s="256">
        <v>277934126.69999999</v>
      </c>
      <c r="N251" s="256">
        <v>331116061.96999997</v>
      </c>
      <c r="O251" s="256">
        <v>354015925.15000004</v>
      </c>
      <c r="P251" s="230">
        <f t="shared" si="119"/>
        <v>6.9159626518132677E-2</v>
      </c>
      <c r="Q251" s="230">
        <f t="shared" si="115"/>
        <v>0.19134726599229102</v>
      </c>
      <c r="R251" s="256">
        <f t="shared" si="120"/>
        <v>22899863.180000067</v>
      </c>
      <c r="S251" s="256">
        <f t="shared" si="116"/>
        <v>53181935.269999981</v>
      </c>
      <c r="T251" s="32">
        <f t="shared" si="121"/>
        <v>0.25745999173385548</v>
      </c>
    </row>
    <row r="252" spans="1:20" x14ac:dyDescent="0.25">
      <c r="A252" s="97" t="s">
        <v>51</v>
      </c>
      <c r="B252" s="256">
        <v>734438.98</v>
      </c>
      <c r="C252" s="256">
        <v>538467.42000000004</v>
      </c>
      <c r="D252" s="256">
        <v>937731.08</v>
      </c>
      <c r="E252" s="256">
        <v>919175.02</v>
      </c>
      <c r="F252" s="230">
        <f t="shared" si="117"/>
        <v>-1.9788253152492219E-2</v>
      </c>
      <c r="G252" s="230">
        <f t="shared" si="112"/>
        <v>0.7414815551886127</v>
      </c>
      <c r="H252" s="256">
        <f t="shared" si="118"/>
        <v>-18556.059999999939</v>
      </c>
      <c r="I252" s="256">
        <f t="shared" si="113"/>
        <v>399263.65999999992</v>
      </c>
      <c r="J252" s="32">
        <f t="shared" si="114"/>
        <v>4.9370619900218002E-3</v>
      </c>
      <c r="K252" s="238"/>
      <c r="L252" s="256">
        <v>4813822.7300000004</v>
      </c>
      <c r="M252" s="256">
        <v>5242528.4400000004</v>
      </c>
      <c r="N252" s="256">
        <v>6408679.5099999998</v>
      </c>
      <c r="O252" s="256">
        <v>7277567.1799999978</v>
      </c>
      <c r="P252" s="230">
        <f>O252/N252-1</f>
        <v>0.1355798286751897</v>
      </c>
      <c r="Q252" s="230">
        <f t="shared" si="115"/>
        <v>0.22244058059892935</v>
      </c>
      <c r="R252" s="256">
        <f t="shared" si="120"/>
        <v>868887.66999999806</v>
      </c>
      <c r="S252" s="256">
        <f t="shared" si="116"/>
        <v>1166151.0699999994</v>
      </c>
      <c r="T252" s="32">
        <f t="shared" si="121"/>
        <v>5.2926499993227131E-3</v>
      </c>
    </row>
    <row r="253" spans="1:20" x14ac:dyDescent="0.25">
      <c r="A253" s="97" t="s">
        <v>52</v>
      </c>
      <c r="B253" s="256">
        <v>13682782.65</v>
      </c>
      <c r="C253" s="256">
        <v>17087761.27</v>
      </c>
      <c r="D253" s="256">
        <v>20812913.18</v>
      </c>
      <c r="E253" s="256">
        <v>22422006.719999999</v>
      </c>
      <c r="F253" s="230">
        <f t="shared" si="117"/>
        <v>7.7312268882486102E-2</v>
      </c>
      <c r="G253" s="230">
        <f t="shared" si="112"/>
        <v>0.21800116768602296</v>
      </c>
      <c r="H253" s="256">
        <f t="shared" si="118"/>
        <v>1609093.5399999991</v>
      </c>
      <c r="I253" s="256">
        <f t="shared" si="113"/>
        <v>3725151.91</v>
      </c>
      <c r="J253" s="32">
        <f t="shared" si="114"/>
        <v>0.12043281715524141</v>
      </c>
      <c r="K253" s="238"/>
      <c r="L253" s="256">
        <v>83874492.520000011</v>
      </c>
      <c r="M253" s="256">
        <v>113707442.27999999</v>
      </c>
      <c r="N253" s="256">
        <v>140702341.95000002</v>
      </c>
      <c r="O253" s="256">
        <v>153750896.56</v>
      </c>
      <c r="P253" s="230">
        <f t="shared" si="119"/>
        <v>9.27387165640563E-2</v>
      </c>
      <c r="Q253" s="230">
        <f t="shared" si="115"/>
        <v>0.23740662113853706</v>
      </c>
      <c r="R253" s="256">
        <f t="shared" si="120"/>
        <v>13048554.609999985</v>
      </c>
      <c r="S253" s="256">
        <f t="shared" si="116"/>
        <v>26994899.670000032</v>
      </c>
      <c r="T253" s="32">
        <f t="shared" si="121"/>
        <v>0.11181616911905316</v>
      </c>
    </row>
    <row r="254" spans="1:20" x14ac:dyDescent="0.25">
      <c r="A254" s="97" t="s">
        <v>53</v>
      </c>
      <c r="B254" s="256">
        <v>5997202.2400000002</v>
      </c>
      <c r="C254" s="256">
        <v>7583290.4500000002</v>
      </c>
      <c r="D254" s="256">
        <v>7953121.9199999999</v>
      </c>
      <c r="E254" s="256">
        <v>8955104.7799999993</v>
      </c>
      <c r="F254" s="230">
        <f t="shared" si="117"/>
        <v>0.12598610584357783</v>
      </c>
      <c r="G254" s="230">
        <f t="shared" si="112"/>
        <v>4.8769260842435491E-2</v>
      </c>
      <c r="H254" s="256">
        <f t="shared" si="118"/>
        <v>1001982.8599999994</v>
      </c>
      <c r="I254" s="256">
        <f t="shared" si="113"/>
        <v>369831.46999999974</v>
      </c>
      <c r="J254" s="32">
        <f t="shared" si="114"/>
        <v>4.8099552820746294E-2</v>
      </c>
      <c r="K254" s="238"/>
      <c r="L254" s="256">
        <v>34504689.640000001</v>
      </c>
      <c r="M254" s="256">
        <v>50130026.82</v>
      </c>
      <c r="N254" s="256">
        <v>60648852.359999999</v>
      </c>
      <c r="O254" s="256">
        <v>68514328.269999996</v>
      </c>
      <c r="P254" s="230">
        <f t="shared" si="119"/>
        <v>0.12968878394123662</v>
      </c>
      <c r="Q254" s="230">
        <f t="shared" si="115"/>
        <v>0.20983083806776226</v>
      </c>
      <c r="R254" s="256">
        <f t="shared" si="120"/>
        <v>7865475.9099999964</v>
      </c>
      <c r="S254" s="256">
        <f t="shared" si="116"/>
        <v>10518825.539999999</v>
      </c>
      <c r="T254" s="32">
        <f>O254/$O$249</f>
        <v>4.9827414918045695E-2</v>
      </c>
    </row>
    <row r="255" spans="1:20" x14ac:dyDescent="0.25">
      <c r="A255" s="97" t="s">
        <v>54</v>
      </c>
      <c r="B255" s="256">
        <v>1879355.71</v>
      </c>
      <c r="C255" s="256">
        <v>2279634.65</v>
      </c>
      <c r="D255" s="256">
        <v>2092574.47</v>
      </c>
      <c r="E255" s="256">
        <v>2501854.11</v>
      </c>
      <c r="F255" s="230">
        <f t="shared" si="117"/>
        <v>0.19558665455762725</v>
      </c>
      <c r="G255" s="230">
        <f t="shared" si="112"/>
        <v>-8.2057087524968098E-2</v>
      </c>
      <c r="H255" s="256">
        <f t="shared" si="118"/>
        <v>409279.6399999999</v>
      </c>
      <c r="I255" s="256">
        <f t="shared" si="113"/>
        <v>-187060.17999999993</v>
      </c>
      <c r="J255" s="32">
        <f t="shared" si="114"/>
        <v>1.3437929189003439E-2</v>
      </c>
      <c r="K255" s="238"/>
      <c r="L255" s="256">
        <v>17576637.32</v>
      </c>
      <c r="M255" s="256">
        <v>21415033.379999999</v>
      </c>
      <c r="N255" s="256">
        <v>23661745.129999999</v>
      </c>
      <c r="O255" s="256">
        <v>25011680.259999998</v>
      </c>
      <c r="P255" s="230">
        <f t="shared" si="119"/>
        <v>5.7051376497520456E-2</v>
      </c>
      <c r="Q255" s="230">
        <f t="shared" si="115"/>
        <v>0.1049128296992643</v>
      </c>
      <c r="R255" s="256">
        <f t="shared" si="120"/>
        <v>1349935.129999999</v>
      </c>
      <c r="S255" s="256">
        <f t="shared" si="116"/>
        <v>2246711.75</v>
      </c>
      <c r="T255" s="32">
        <f t="shared" si="121"/>
        <v>1.8189879424946643E-2</v>
      </c>
    </row>
    <row r="256" spans="1:20" x14ac:dyDescent="0.25">
      <c r="A256" s="97" t="s">
        <v>55</v>
      </c>
      <c r="B256" s="256">
        <v>537391.92000000004</v>
      </c>
      <c r="C256" s="256">
        <v>543731.87</v>
      </c>
      <c r="D256" s="256">
        <v>555536.89</v>
      </c>
      <c r="E256" s="256">
        <v>596673.21</v>
      </c>
      <c r="F256" s="230">
        <f t="shared" si="117"/>
        <v>7.4047863860129848E-2</v>
      </c>
      <c r="G256" s="230">
        <f t="shared" si="112"/>
        <v>2.1711105512354889E-2</v>
      </c>
      <c r="H256" s="256">
        <f t="shared" si="118"/>
        <v>41136.319999999949</v>
      </c>
      <c r="I256" s="256">
        <f t="shared" si="113"/>
        <v>11805.020000000019</v>
      </c>
      <c r="J256" s="32">
        <f t="shared" si="114"/>
        <v>3.2048440845958755E-3</v>
      </c>
      <c r="K256" s="238"/>
      <c r="L256" s="256">
        <v>4974362.24</v>
      </c>
      <c r="M256" s="256">
        <v>5726977.3300000001</v>
      </c>
      <c r="N256" s="256">
        <v>6614600.9799999995</v>
      </c>
      <c r="O256" s="256">
        <v>7136559.6100000003</v>
      </c>
      <c r="P256" s="230">
        <f t="shared" si="119"/>
        <v>7.8910070551224898E-2</v>
      </c>
      <c r="Q256" s="230">
        <f t="shared" si="115"/>
        <v>0.15498990110372923</v>
      </c>
      <c r="R256" s="256">
        <f t="shared" si="120"/>
        <v>521958.63000000082</v>
      </c>
      <c r="S256" s="256">
        <f t="shared" si="116"/>
        <v>887623.64999999944</v>
      </c>
      <c r="T256" s="32">
        <f>O256/$O$249</f>
        <v>5.1901014832037616E-3</v>
      </c>
    </row>
    <row r="257" spans="1:20" x14ac:dyDescent="0.25">
      <c r="A257" s="97" t="s">
        <v>56</v>
      </c>
      <c r="B257" s="256">
        <v>9766291.2300000004</v>
      </c>
      <c r="C257" s="256">
        <v>10861089.32</v>
      </c>
      <c r="D257" s="256">
        <v>11875846.74</v>
      </c>
      <c r="E257" s="256">
        <v>9733594.3200000003</v>
      </c>
      <c r="F257" s="230">
        <f t="shared" si="117"/>
        <v>-0.18038734137453172</v>
      </c>
      <c r="G257" s="230">
        <f t="shared" si="112"/>
        <v>9.3430538144216202E-2</v>
      </c>
      <c r="H257" s="256">
        <f t="shared" si="118"/>
        <v>-2142252.42</v>
      </c>
      <c r="I257" s="256">
        <f t="shared" si="113"/>
        <v>1014757.4199999999</v>
      </c>
      <c r="J257" s="32">
        <f t="shared" si="114"/>
        <v>5.2280966625446471E-2</v>
      </c>
      <c r="K257" s="238"/>
      <c r="L257" s="256">
        <v>56910984.090000004</v>
      </c>
      <c r="M257" s="256">
        <v>69851556.950000018</v>
      </c>
      <c r="N257" s="256">
        <v>81216232.749999985</v>
      </c>
      <c r="O257" s="256">
        <v>66678959.130000003</v>
      </c>
      <c r="P257" s="230">
        <f t="shared" si="119"/>
        <v>-0.17899468034609112</v>
      </c>
      <c r="Q257" s="230">
        <f t="shared" si="115"/>
        <v>0.16269753025168554</v>
      </c>
      <c r="R257" s="256">
        <f t="shared" si="120"/>
        <v>-14537273.619999982</v>
      </c>
      <c r="S257" s="256">
        <f t="shared" si="116"/>
        <v>11364675.799999967</v>
      </c>
      <c r="T257" s="32">
        <f t="shared" si="121"/>
        <v>4.8492632807854597E-2</v>
      </c>
    </row>
    <row r="258" spans="1:20" x14ac:dyDescent="0.25">
      <c r="A258" s="97" t="s">
        <v>57</v>
      </c>
      <c r="B258" s="256">
        <v>3856905.82</v>
      </c>
      <c r="C258" s="256">
        <v>7097745.8899999997</v>
      </c>
      <c r="D258" s="256">
        <v>5217668.83</v>
      </c>
      <c r="E258" s="256">
        <v>9940820.9700000007</v>
      </c>
      <c r="F258" s="230">
        <f t="shared" si="117"/>
        <v>0.90522267585158334</v>
      </c>
      <c r="G258" s="230">
        <f t="shared" si="112"/>
        <v>-0.26488368126123485</v>
      </c>
      <c r="H258" s="256">
        <f t="shared" si="118"/>
        <v>4723152.1400000006</v>
      </c>
      <c r="I258" s="256">
        <f t="shared" si="113"/>
        <v>-1880077.0599999996</v>
      </c>
      <c r="J258" s="32">
        <f t="shared" si="114"/>
        <v>5.339401995563222E-2</v>
      </c>
      <c r="K258" s="238"/>
      <c r="L258" s="256">
        <v>40796466.149999999</v>
      </c>
      <c r="M258" s="256">
        <v>38216897.449999996</v>
      </c>
      <c r="N258" s="256">
        <v>36476203.18</v>
      </c>
      <c r="O258" s="256">
        <v>64450859.650000006</v>
      </c>
      <c r="P258" s="230">
        <f t="shared" si="119"/>
        <v>0.76692895726983412</v>
      </c>
      <c r="Q258" s="230">
        <f t="shared" si="115"/>
        <v>-4.5547765154860698E-2</v>
      </c>
      <c r="R258" s="256">
        <f t="shared" si="120"/>
        <v>27974656.470000006</v>
      </c>
      <c r="S258" s="256">
        <f t="shared" si="116"/>
        <v>-1740694.2699999958</v>
      </c>
      <c r="T258" s="32">
        <f>O258/$O$249</f>
        <v>4.6872235438838082E-2</v>
      </c>
    </row>
    <row r="259" spans="1:20" x14ac:dyDescent="0.25">
      <c r="A259" s="99" t="s">
        <v>58</v>
      </c>
      <c r="B259" s="268">
        <v>1564568.6</v>
      </c>
      <c r="C259" s="268">
        <v>1765962.69</v>
      </c>
      <c r="D259" s="268">
        <v>1938413.99</v>
      </c>
      <c r="E259" s="268">
        <v>2044229.54</v>
      </c>
      <c r="F259" s="269">
        <f t="shared" si="117"/>
        <v>5.4588725909886726E-2</v>
      </c>
      <c r="G259" s="269">
        <f t="shared" si="112"/>
        <v>9.7652855848273878E-2</v>
      </c>
      <c r="H259" s="268">
        <f t="shared" si="118"/>
        <v>105815.55000000005</v>
      </c>
      <c r="I259" s="268">
        <f t="shared" si="113"/>
        <v>172451.30000000005</v>
      </c>
      <c r="J259" s="101">
        <f t="shared" si="114"/>
        <v>1.0979941514091353E-2</v>
      </c>
      <c r="K259" s="238"/>
      <c r="L259" s="268">
        <v>13049910.789999997</v>
      </c>
      <c r="M259" s="268">
        <v>15428988.439999998</v>
      </c>
      <c r="N259" s="268">
        <v>17019413.530000001</v>
      </c>
      <c r="O259" s="268">
        <v>16932894.870000001</v>
      </c>
      <c r="P259" s="269">
        <f t="shared" si="119"/>
        <v>-5.083527693095502E-3</v>
      </c>
      <c r="Q259" s="269">
        <f t="shared" si="115"/>
        <v>0.1030803215768048</v>
      </c>
      <c r="R259" s="268">
        <f t="shared" si="120"/>
        <v>-86518.660000000149</v>
      </c>
      <c r="S259" s="268">
        <f t="shared" si="116"/>
        <v>1590425.0900000036</v>
      </c>
      <c r="T259" s="101">
        <f t="shared" si="121"/>
        <v>1.2314539159257492E-2</v>
      </c>
    </row>
    <row r="260" spans="1:20" ht="21" x14ac:dyDescent="0.35">
      <c r="A260" s="236" t="s">
        <v>76</v>
      </c>
      <c r="B260" s="236"/>
      <c r="C260" s="236"/>
      <c r="D260" s="236"/>
      <c r="E260" s="236"/>
      <c r="F260" s="236"/>
      <c r="G260" s="236"/>
      <c r="H260" s="236"/>
      <c r="I260" s="236"/>
      <c r="J260" s="236"/>
      <c r="K260" s="236"/>
      <c r="L260" s="236"/>
      <c r="M260" s="236"/>
      <c r="N260" s="236"/>
      <c r="O260" s="236"/>
      <c r="P260" s="236"/>
      <c r="Q260" s="236"/>
      <c r="R260" s="236"/>
      <c r="S260" s="236"/>
      <c r="T260" s="236"/>
    </row>
    <row r="261" spans="1:20" x14ac:dyDescent="0.25">
      <c r="A261" s="72"/>
      <c r="B261" s="11" t="s">
        <v>150</v>
      </c>
      <c r="C261" s="12"/>
      <c r="D261" s="12"/>
      <c r="E261" s="12"/>
      <c r="F261" s="12"/>
      <c r="G261" s="12"/>
      <c r="H261" s="12"/>
      <c r="I261" s="12"/>
      <c r="J261" s="13"/>
      <c r="K261" s="237"/>
      <c r="L261" s="11" t="str">
        <f>L$5</f>
        <v>acumulado agosto</v>
      </c>
      <c r="M261" s="12"/>
      <c r="N261" s="12"/>
      <c r="O261" s="12"/>
      <c r="P261" s="12"/>
      <c r="Q261" s="12"/>
      <c r="R261" s="12"/>
      <c r="S261" s="12"/>
      <c r="T261" s="13"/>
    </row>
    <row r="262" spans="1:20" x14ac:dyDescent="0.25">
      <c r="A262" s="15"/>
      <c r="B262" s="16">
        <f>B$6</f>
        <v>2022</v>
      </c>
      <c r="C262" s="16">
        <f>C$6</f>
        <v>2023</v>
      </c>
      <c r="D262" s="16">
        <f>D$6</f>
        <v>2024</v>
      </c>
      <c r="E262" s="16">
        <f>E$6</f>
        <v>2025</v>
      </c>
      <c r="F262" s="16" t="str">
        <f>CONCATENATE("var ",RIGHT(E262,2),"/",RIGHT(D262,2))</f>
        <v>var 25/24</v>
      </c>
      <c r="G262" s="16" t="str">
        <f>CONCATENATE("var ",RIGHT(D262,2),"/",RIGHT(C262,2))</f>
        <v>var 24/23</v>
      </c>
      <c r="H262" s="16" t="str">
        <f>CONCATENATE("dif ",RIGHT(E262,2),"-",RIGHT(D262,2))</f>
        <v>dif 25-24</v>
      </c>
      <c r="I262" s="107" t="str">
        <f>CONCATENATE("dif ",RIGHT(D262,2),"-",RIGHT(C262,2))</f>
        <v>dif 24-23</v>
      </c>
      <c r="J262" s="108"/>
      <c r="K262" s="238"/>
      <c r="L262" s="16">
        <f>L$6</f>
        <v>2022</v>
      </c>
      <c r="M262" s="16">
        <f>M$6</f>
        <v>2023</v>
      </c>
      <c r="N262" s="16">
        <f>N$6</f>
        <v>2024</v>
      </c>
      <c r="O262" s="16">
        <f>O$6</f>
        <v>2025</v>
      </c>
      <c r="P262" s="16" t="str">
        <f>CONCATENATE("var ",RIGHT(O262,2),"/",RIGHT(N262,2))</f>
        <v>var 25/24</v>
      </c>
      <c r="Q262" s="16" t="str">
        <f>CONCATENATE("var ",RIGHT(N262,2),"/",RIGHT(M262,2))</f>
        <v>var 24/23</v>
      </c>
      <c r="R262" s="16" t="str">
        <f>CONCATENATE("dif ",RIGHT(O262,2),"-",RIGHT(N262,2))</f>
        <v>dif 25-24</v>
      </c>
      <c r="S262" s="107" t="str">
        <f>CONCATENATE("dif ",RIGHT(N262,2),"-",RIGHT(M262,2))</f>
        <v>dif 24-23</v>
      </c>
      <c r="T262" s="108"/>
    </row>
    <row r="263" spans="1:20" x14ac:dyDescent="0.25">
      <c r="A263" s="239" t="s">
        <v>4</v>
      </c>
      <c r="B263" s="274">
        <v>110.19</v>
      </c>
      <c r="C263" s="274">
        <v>119.89</v>
      </c>
      <c r="D263" s="274">
        <v>129.44999999999999</v>
      </c>
      <c r="E263" s="274">
        <v>137.16</v>
      </c>
      <c r="F263" s="275">
        <f>E263/D263-1</f>
        <v>5.9559675550405533E-2</v>
      </c>
      <c r="G263" s="275">
        <f t="shared" ref="G263:G274" si="122">D263/C263-1</f>
        <v>7.9739761447993995E-2</v>
      </c>
      <c r="H263" s="276">
        <f>E263-D263</f>
        <v>7.710000000000008</v>
      </c>
      <c r="I263" s="277">
        <f t="shared" ref="I263:I274" si="123">D263-C263</f>
        <v>9.5599999999999881</v>
      </c>
      <c r="J263" s="278"/>
      <c r="K263" s="279"/>
      <c r="L263" s="274">
        <v>104.29345939097809</v>
      </c>
      <c r="M263" s="274">
        <v>110.86459717295421</v>
      </c>
      <c r="N263" s="274">
        <v>122.50112352490383</v>
      </c>
      <c r="O263" s="274">
        <v>130.62537764864757</v>
      </c>
      <c r="P263" s="275">
        <f>O263/N263-1</f>
        <v>6.6319833565380515E-2</v>
      </c>
      <c r="Q263" s="275">
        <f t="shared" ref="Q263:Q274" si="124">N263/M263-1</f>
        <v>0.10496160766088458</v>
      </c>
      <c r="R263" s="276">
        <f>O263-N263</f>
        <v>8.1242541237437393</v>
      </c>
      <c r="S263" s="280">
        <f>N263-M263</f>
        <v>11.636526351949627</v>
      </c>
      <c r="T263" s="281"/>
    </row>
    <row r="264" spans="1:20" x14ac:dyDescent="0.25">
      <c r="A264" s="243" t="s">
        <v>5</v>
      </c>
      <c r="B264" s="282">
        <v>118.15</v>
      </c>
      <c r="C264" s="282">
        <v>129.24</v>
      </c>
      <c r="D264" s="282">
        <v>139.91</v>
      </c>
      <c r="E264" s="282">
        <v>146.91</v>
      </c>
      <c r="F264" s="283">
        <f t="shared" ref="F264:F274" si="125">E264/D264-1</f>
        <v>5.0032163533700214E-2</v>
      </c>
      <c r="G264" s="283">
        <f t="shared" si="122"/>
        <v>8.2559579077684742E-2</v>
      </c>
      <c r="H264" s="284">
        <f t="shared" ref="H264:H274" si="126">E264-D264</f>
        <v>7</v>
      </c>
      <c r="I264" s="285">
        <f t="shared" si="123"/>
        <v>10.669999999999987</v>
      </c>
      <c r="J264" s="286"/>
      <c r="K264" s="287"/>
      <c r="L264" s="282">
        <v>112.49115025526004</v>
      </c>
      <c r="M264" s="282">
        <v>119.89226687302984</v>
      </c>
      <c r="N264" s="282">
        <v>132.99967907603497</v>
      </c>
      <c r="O264" s="282">
        <v>140.65786640171785</v>
      </c>
      <c r="P264" s="283">
        <f t="shared" ref="P264:P274" si="127">O264/N264-1</f>
        <v>5.7580494771756197E-2</v>
      </c>
      <c r="Q264" s="283">
        <f t="shared" si="124"/>
        <v>0.10932658581630084</v>
      </c>
      <c r="R264" s="284">
        <f t="shared" ref="R264:R274" si="128">O264-N264</f>
        <v>7.6581873256828885</v>
      </c>
      <c r="S264" s="288">
        <f t="shared" ref="S264:S274" si="129">N264-M264</f>
        <v>13.107412203005126</v>
      </c>
      <c r="T264" s="289"/>
    </row>
    <row r="265" spans="1:20" x14ac:dyDescent="0.25">
      <c r="A265" s="249" t="s">
        <v>70</v>
      </c>
      <c r="B265" s="290">
        <v>200.19</v>
      </c>
      <c r="C265" s="290">
        <v>222.07</v>
      </c>
      <c r="D265" s="290">
        <v>214.93</v>
      </c>
      <c r="E265" s="290">
        <v>236.53</v>
      </c>
      <c r="F265" s="291">
        <f t="shared" si="125"/>
        <v>0.10049783650490851</v>
      </c>
      <c r="G265" s="291">
        <f t="shared" si="122"/>
        <v>-3.2152024136533508E-2</v>
      </c>
      <c r="H265" s="292">
        <f t="shared" si="126"/>
        <v>21.599999999999994</v>
      </c>
      <c r="I265" s="293">
        <f t="shared" si="123"/>
        <v>-7.1399999999999864</v>
      </c>
      <c r="J265" s="294"/>
      <c r="K265" s="238"/>
      <c r="L265" s="290">
        <v>201.90582760773751</v>
      </c>
      <c r="M265" s="290">
        <v>210.27654044423755</v>
      </c>
      <c r="N265" s="290">
        <v>222.84744275038841</v>
      </c>
      <c r="O265" s="290">
        <v>241.99727193595413</v>
      </c>
      <c r="P265" s="291">
        <f t="shared" si="127"/>
        <v>8.5932461011075878E-2</v>
      </c>
      <c r="Q265" s="291">
        <f t="shared" si="124"/>
        <v>5.9782714132509129E-2</v>
      </c>
      <c r="R265" s="292">
        <f>O265-N265</f>
        <v>19.149829185565721</v>
      </c>
      <c r="S265" s="295">
        <f t="shared" si="129"/>
        <v>12.570902306150856</v>
      </c>
      <c r="T265" s="296"/>
    </row>
    <row r="266" spans="1:20" x14ac:dyDescent="0.25">
      <c r="A266" s="255" t="s">
        <v>71</v>
      </c>
      <c r="B266" s="297">
        <v>106.6</v>
      </c>
      <c r="C266" s="297">
        <v>118.93</v>
      </c>
      <c r="D266" s="297">
        <v>131.93</v>
      </c>
      <c r="E266" s="297">
        <v>136.29</v>
      </c>
      <c r="F266" s="298">
        <f t="shared" si="125"/>
        <v>3.3047828393845124E-2</v>
      </c>
      <c r="G266" s="298">
        <f t="shared" si="122"/>
        <v>0.10930799630034471</v>
      </c>
      <c r="H266" s="299">
        <f t="shared" si="126"/>
        <v>4.3599999999999852</v>
      </c>
      <c r="I266" s="300">
        <f t="shared" si="123"/>
        <v>13</v>
      </c>
      <c r="J266" s="301"/>
      <c r="K266" s="238"/>
      <c r="L266" s="297">
        <v>98.697804345472832</v>
      </c>
      <c r="M266" s="297">
        <v>109.59936844700164</v>
      </c>
      <c r="N266" s="297">
        <v>122.61390976854541</v>
      </c>
      <c r="O266" s="297">
        <v>125.85704723668086</v>
      </c>
      <c r="P266" s="298">
        <f t="shared" si="127"/>
        <v>2.6449996368743234E-2</v>
      </c>
      <c r="Q266" s="298">
        <f t="shared" si="124"/>
        <v>0.11874649923587044</v>
      </c>
      <c r="R266" s="299">
        <f t="shared" si="128"/>
        <v>3.2431374681354441</v>
      </c>
      <c r="S266" s="302">
        <f t="shared" si="129"/>
        <v>13.014541321543774</v>
      </c>
      <c r="T266" s="303"/>
    </row>
    <row r="267" spans="1:20" x14ac:dyDescent="0.25">
      <c r="A267" s="258" t="s">
        <v>72</v>
      </c>
      <c r="B267" s="297">
        <v>70.72</v>
      </c>
      <c r="C267" s="297">
        <v>78.52</v>
      </c>
      <c r="D267" s="297">
        <v>89.55</v>
      </c>
      <c r="E267" s="297">
        <v>89.85</v>
      </c>
      <c r="F267" s="304">
        <f t="shared" si="125"/>
        <v>3.3500837520936688E-3</v>
      </c>
      <c r="G267" s="304">
        <f t="shared" si="122"/>
        <v>0.14047376464595018</v>
      </c>
      <c r="H267" s="305">
        <f t="shared" si="126"/>
        <v>0.29999999999999716</v>
      </c>
      <c r="I267" s="306">
        <f t="shared" si="123"/>
        <v>11.030000000000001</v>
      </c>
      <c r="J267" s="307"/>
      <c r="K267" s="238"/>
      <c r="L267" s="297">
        <v>65.393814536609668</v>
      </c>
      <c r="M267" s="297">
        <v>73.03558135693126</v>
      </c>
      <c r="N267" s="297">
        <v>82.864576608241762</v>
      </c>
      <c r="O267" s="297">
        <v>88.277086589637506</v>
      </c>
      <c r="P267" s="304">
        <f t="shared" si="127"/>
        <v>6.531753618900904E-2</v>
      </c>
      <c r="Q267" s="304">
        <f t="shared" si="124"/>
        <v>0.13457817503054215</v>
      </c>
      <c r="R267" s="305">
        <f t="shared" si="128"/>
        <v>5.4125099813957434</v>
      </c>
      <c r="S267" s="308">
        <f t="shared" si="129"/>
        <v>9.8289952513105021</v>
      </c>
      <c r="T267" s="309"/>
    </row>
    <row r="268" spans="1:20" x14ac:dyDescent="0.25">
      <c r="A268" s="258" t="s">
        <v>73</v>
      </c>
      <c r="B268" s="297">
        <v>50.73</v>
      </c>
      <c r="C268" s="297">
        <v>50.94</v>
      </c>
      <c r="D268" s="297">
        <v>43.1</v>
      </c>
      <c r="E268" s="297">
        <v>63.94</v>
      </c>
      <c r="F268" s="304">
        <f t="shared" si="125"/>
        <v>0.48352668213457073</v>
      </c>
      <c r="G268" s="304">
        <f t="shared" si="122"/>
        <v>-0.1539065567334118</v>
      </c>
      <c r="H268" s="305">
        <f t="shared" si="126"/>
        <v>20.839999999999996</v>
      </c>
      <c r="I268" s="306">
        <f t="shared" si="123"/>
        <v>-7.8399999999999963</v>
      </c>
      <c r="J268" s="307"/>
      <c r="K268" s="238"/>
      <c r="L268" s="297">
        <v>55.178325828803246</v>
      </c>
      <c r="M268" s="297">
        <v>59.051582340843673</v>
      </c>
      <c r="N268" s="297">
        <v>58.489412518078879</v>
      </c>
      <c r="O268" s="297">
        <v>63.2874955354972</v>
      </c>
      <c r="P268" s="304">
        <f t="shared" si="127"/>
        <v>8.2033359728741484E-2</v>
      </c>
      <c r="Q268" s="304">
        <f t="shared" si="124"/>
        <v>-9.5199789824422787E-3</v>
      </c>
      <c r="R268" s="305">
        <f t="shared" si="128"/>
        <v>4.7980830174183211</v>
      </c>
      <c r="S268" s="308">
        <f t="shared" si="129"/>
        <v>-0.56216982276479399</v>
      </c>
      <c r="T268" s="309"/>
    </row>
    <row r="269" spans="1:20" x14ac:dyDescent="0.25">
      <c r="A269" s="259" t="s">
        <v>74</v>
      </c>
      <c r="B269" s="310">
        <v>50.49</v>
      </c>
      <c r="C269" s="310">
        <v>41.96</v>
      </c>
      <c r="D269" s="310">
        <v>36.47</v>
      </c>
      <c r="E269" s="310">
        <v>38.43</v>
      </c>
      <c r="F269" s="311">
        <f t="shared" si="125"/>
        <v>5.3742802303262893E-2</v>
      </c>
      <c r="G269" s="311">
        <f t="shared" si="122"/>
        <v>-0.1308388941849381</v>
      </c>
      <c r="H269" s="312">
        <f t="shared" si="126"/>
        <v>1.9600000000000009</v>
      </c>
      <c r="I269" s="313">
        <f t="shared" si="123"/>
        <v>-5.490000000000002</v>
      </c>
      <c r="J269" s="314"/>
      <c r="K269" s="238"/>
      <c r="L269" s="310">
        <v>48.24967325040928</v>
      </c>
      <c r="M269" s="310">
        <v>49.058974757296312</v>
      </c>
      <c r="N269" s="310">
        <v>50.263781782112247</v>
      </c>
      <c r="O269" s="310">
        <v>42.67126462154323</v>
      </c>
      <c r="P269" s="311">
        <f t="shared" si="127"/>
        <v>-0.15105344029786127</v>
      </c>
      <c r="Q269" s="311">
        <f t="shared" si="124"/>
        <v>2.4558340869867967E-2</v>
      </c>
      <c r="R269" s="312">
        <f t="shared" si="128"/>
        <v>-7.5925171605690167</v>
      </c>
      <c r="S269" s="315">
        <f t="shared" si="129"/>
        <v>1.2048070248159348</v>
      </c>
      <c r="T269" s="316"/>
    </row>
    <row r="270" spans="1:20" x14ac:dyDescent="0.25">
      <c r="A270" s="243" t="s">
        <v>11</v>
      </c>
      <c r="B270" s="282">
        <v>79.63</v>
      </c>
      <c r="C270" s="282">
        <v>84.69</v>
      </c>
      <c r="D270" s="282">
        <v>91.47</v>
      </c>
      <c r="E270" s="282">
        <v>103.43</v>
      </c>
      <c r="F270" s="283">
        <f t="shared" si="125"/>
        <v>0.1307532524324917</v>
      </c>
      <c r="G270" s="283">
        <f t="shared" si="122"/>
        <v>8.0056677293659284E-2</v>
      </c>
      <c r="H270" s="284">
        <f t="shared" si="126"/>
        <v>11.960000000000008</v>
      </c>
      <c r="I270" s="285">
        <f t="shared" si="123"/>
        <v>6.7800000000000011</v>
      </c>
      <c r="J270" s="286"/>
      <c r="K270" s="287"/>
      <c r="L270" s="282">
        <v>72.842385522257388</v>
      </c>
      <c r="M270" s="282">
        <v>78.109447219586968</v>
      </c>
      <c r="N270" s="282">
        <v>84.378071548939218</v>
      </c>
      <c r="O270" s="282">
        <v>95.737823938165988</v>
      </c>
      <c r="P270" s="283">
        <f t="shared" si="127"/>
        <v>0.13462920141091539</v>
      </c>
      <c r="Q270" s="283">
        <f t="shared" si="124"/>
        <v>8.0254368101331464E-2</v>
      </c>
      <c r="R270" s="284">
        <f t="shared" si="128"/>
        <v>11.35975238922677</v>
      </c>
      <c r="S270" s="288">
        <f t="shared" si="129"/>
        <v>6.2686243293522494</v>
      </c>
      <c r="T270" s="289"/>
    </row>
    <row r="271" spans="1:20" x14ac:dyDescent="0.25">
      <c r="A271" s="36" t="s">
        <v>12</v>
      </c>
      <c r="B271" s="317">
        <v>139.97</v>
      </c>
      <c r="C271" s="317">
        <v>161.15</v>
      </c>
      <c r="D271" s="317">
        <v>157.11000000000001</v>
      </c>
      <c r="E271" s="317">
        <v>167.41</v>
      </c>
      <c r="F271" s="318">
        <f t="shared" si="125"/>
        <v>6.5559162370313784E-2</v>
      </c>
      <c r="G271" s="318">
        <f t="shared" si="122"/>
        <v>-2.5069810735339648E-2</v>
      </c>
      <c r="H271" s="319">
        <f t="shared" si="126"/>
        <v>10.299999999999983</v>
      </c>
      <c r="I271" s="320">
        <f t="shared" si="123"/>
        <v>-4.039999999999992</v>
      </c>
      <c r="J271" s="321"/>
      <c r="K271" s="238"/>
      <c r="L271" s="317">
        <v>120.23894488621994</v>
      </c>
      <c r="M271" s="317">
        <v>136.080568811175</v>
      </c>
      <c r="N271" s="317">
        <v>143.63620687023192</v>
      </c>
      <c r="O271" s="317">
        <v>149.51997895117555</v>
      </c>
      <c r="P271" s="318">
        <f t="shared" si="127"/>
        <v>4.0963014891219673E-2</v>
      </c>
      <c r="Q271" s="318">
        <f t="shared" si="124"/>
        <v>5.5523269229871497E-2</v>
      </c>
      <c r="R271" s="319">
        <f t="shared" si="128"/>
        <v>5.8837720809436291</v>
      </c>
      <c r="S271" s="322">
        <f t="shared" si="129"/>
        <v>7.5556380590569177</v>
      </c>
      <c r="T271" s="323"/>
    </row>
    <row r="272" spans="1:20" x14ac:dyDescent="0.25">
      <c r="A272" s="37" t="s">
        <v>8</v>
      </c>
      <c r="B272" s="297">
        <v>80.37</v>
      </c>
      <c r="C272" s="297">
        <v>85.28</v>
      </c>
      <c r="D272" s="297">
        <v>91.82</v>
      </c>
      <c r="E272" s="297">
        <v>104.99</v>
      </c>
      <c r="F272" s="324">
        <f t="shared" si="125"/>
        <v>0.14343280331082564</v>
      </c>
      <c r="G272" s="324">
        <f t="shared" si="122"/>
        <v>7.6688555347091736E-2</v>
      </c>
      <c r="H272" s="325">
        <f t="shared" si="126"/>
        <v>13.170000000000002</v>
      </c>
      <c r="I272" s="326">
        <f t="shared" si="123"/>
        <v>6.539999999999992</v>
      </c>
      <c r="J272" s="327"/>
      <c r="K272" s="238"/>
      <c r="L272" s="297">
        <v>74.871581720221315</v>
      </c>
      <c r="M272" s="297">
        <v>80.21264200138657</v>
      </c>
      <c r="N272" s="297">
        <v>84.745062214047167</v>
      </c>
      <c r="O272" s="297">
        <v>96.05792307646675</v>
      </c>
      <c r="P272" s="324">
        <f t="shared" si="127"/>
        <v>0.13349286161175766</v>
      </c>
      <c r="Q272" s="324">
        <f t="shared" si="124"/>
        <v>5.6505060793063722E-2</v>
      </c>
      <c r="R272" s="325">
        <f t="shared" si="128"/>
        <v>11.312860862419583</v>
      </c>
      <c r="S272" s="328">
        <f t="shared" si="129"/>
        <v>4.5324202126605968</v>
      </c>
      <c r="T272" s="329"/>
    </row>
    <row r="273" spans="1:20" x14ac:dyDescent="0.25">
      <c r="A273" s="37" t="s">
        <v>9</v>
      </c>
      <c r="B273" s="297">
        <v>61.06</v>
      </c>
      <c r="C273" s="297">
        <v>66.7</v>
      </c>
      <c r="D273" s="297">
        <v>71.959999999999994</v>
      </c>
      <c r="E273" s="297">
        <v>79.150000000000006</v>
      </c>
      <c r="F273" s="324">
        <f t="shared" si="125"/>
        <v>9.9916620344635998E-2</v>
      </c>
      <c r="G273" s="324">
        <f t="shared" si="122"/>
        <v>7.8860569715142326E-2</v>
      </c>
      <c r="H273" s="325">
        <f t="shared" si="126"/>
        <v>7.1900000000000119</v>
      </c>
      <c r="I273" s="326">
        <f t="shared" si="123"/>
        <v>5.2599999999999909</v>
      </c>
      <c r="J273" s="327"/>
      <c r="K273" s="238"/>
      <c r="L273" s="297">
        <v>53.213424286409349</v>
      </c>
      <c r="M273" s="297">
        <v>61.088103428989776</v>
      </c>
      <c r="N273" s="297">
        <v>69.657574201467582</v>
      </c>
      <c r="O273" s="297">
        <v>75.623333268471214</v>
      </c>
      <c r="P273" s="324">
        <f t="shared" si="127"/>
        <v>8.5644083007385907E-2</v>
      </c>
      <c r="Q273" s="324">
        <f t="shared" si="124"/>
        <v>0.14028051766968264</v>
      </c>
      <c r="R273" s="325">
        <f t="shared" si="128"/>
        <v>5.9657590670036313</v>
      </c>
      <c r="S273" s="328">
        <f t="shared" si="129"/>
        <v>8.569470772477807</v>
      </c>
      <c r="T273" s="329"/>
    </row>
    <row r="274" spans="1:20" x14ac:dyDescent="0.25">
      <c r="A274" s="38" t="s">
        <v>10</v>
      </c>
      <c r="B274" s="330">
        <v>79.7</v>
      </c>
      <c r="C274" s="330">
        <v>76.22</v>
      </c>
      <c r="D274" s="330">
        <v>89.51</v>
      </c>
      <c r="E274" s="330">
        <v>103.42</v>
      </c>
      <c r="F274" s="331">
        <f t="shared" si="125"/>
        <v>0.15540163110267002</v>
      </c>
      <c r="G274" s="331">
        <f t="shared" si="122"/>
        <v>0.17436368407242209</v>
      </c>
      <c r="H274" s="332">
        <f t="shared" si="126"/>
        <v>13.909999999999997</v>
      </c>
      <c r="I274" s="333">
        <f t="shared" si="123"/>
        <v>13.290000000000006</v>
      </c>
      <c r="J274" s="334"/>
      <c r="K274" s="238"/>
      <c r="L274" s="330">
        <v>76.643088224053201</v>
      </c>
      <c r="M274" s="330">
        <v>73.384860228517681</v>
      </c>
      <c r="N274" s="330">
        <v>85.525299488739066</v>
      </c>
      <c r="O274" s="330">
        <v>104.7527126181475</v>
      </c>
      <c r="P274" s="331">
        <f t="shared" si="127"/>
        <v>0.22481550189648924</v>
      </c>
      <c r="Q274" s="331">
        <f t="shared" si="124"/>
        <v>0.16543520315248283</v>
      </c>
      <c r="R274" s="332">
        <f t="shared" si="128"/>
        <v>19.227413129408433</v>
      </c>
      <c r="S274" s="335">
        <f t="shared" si="129"/>
        <v>12.140439260221385</v>
      </c>
      <c r="T274" s="336"/>
    </row>
    <row r="275" spans="1:20" x14ac:dyDescent="0.25">
      <c r="A275" s="42" t="s">
        <v>13</v>
      </c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4"/>
    </row>
    <row r="276" spans="1:20" ht="21" x14ac:dyDescent="0.35">
      <c r="A276" s="236" t="s">
        <v>77</v>
      </c>
      <c r="B276" s="236"/>
      <c r="C276" s="236"/>
      <c r="D276" s="236"/>
      <c r="E276" s="236"/>
      <c r="F276" s="236"/>
      <c r="G276" s="236"/>
      <c r="H276" s="236"/>
      <c r="I276" s="236"/>
      <c r="J276" s="236"/>
      <c r="K276" s="236"/>
      <c r="L276" s="236"/>
      <c r="M276" s="236"/>
      <c r="N276" s="236"/>
      <c r="O276" s="236"/>
      <c r="P276" s="236"/>
      <c r="Q276" s="236"/>
      <c r="R276" s="236"/>
      <c r="S276" s="236"/>
      <c r="T276" s="236"/>
    </row>
    <row r="277" spans="1:20" x14ac:dyDescent="0.25">
      <c r="A277" s="72"/>
      <c r="B277" s="11" t="s">
        <v>150</v>
      </c>
      <c r="C277" s="12"/>
      <c r="D277" s="12"/>
      <c r="E277" s="12"/>
      <c r="F277" s="12"/>
      <c r="G277" s="12"/>
      <c r="H277" s="12"/>
      <c r="I277" s="12"/>
      <c r="J277" s="13"/>
      <c r="K277" s="237"/>
      <c r="L277" s="11" t="str">
        <f>L$5</f>
        <v>acumulado agosto</v>
      </c>
      <c r="M277" s="12"/>
      <c r="N277" s="12"/>
      <c r="O277" s="12"/>
      <c r="P277" s="12"/>
      <c r="Q277" s="12"/>
      <c r="R277" s="12"/>
      <c r="S277" s="12"/>
      <c r="T277" s="13"/>
    </row>
    <row r="278" spans="1:20" x14ac:dyDescent="0.25">
      <c r="A278" s="15"/>
      <c r="B278" s="16">
        <f>B$6</f>
        <v>2022</v>
      </c>
      <c r="C278" s="16">
        <f>C$6</f>
        <v>2023</v>
      </c>
      <c r="D278" s="16">
        <f>D$6</f>
        <v>2024</v>
      </c>
      <c r="E278" s="16">
        <f>E$6</f>
        <v>2025</v>
      </c>
      <c r="F278" s="16" t="str">
        <f>CONCATENATE("var ",RIGHT(E278,2),"/",RIGHT(D278,2))</f>
        <v>var 25/24</v>
      </c>
      <c r="G278" s="16" t="str">
        <f>CONCATENATE("var ",RIGHT(D278,2),"/",RIGHT(C278,2))</f>
        <v>var 24/23</v>
      </c>
      <c r="H278" s="16" t="str">
        <f>CONCATENATE("dif ",RIGHT(E278,2),"-",RIGHT(D278,2))</f>
        <v>dif 25-24</v>
      </c>
      <c r="I278" s="107" t="str">
        <f>CONCATENATE("dif ",RIGHT(D278,2),"-",RIGHT(C278,2))</f>
        <v>dif 24-23</v>
      </c>
      <c r="J278" s="108"/>
      <c r="K278" s="238"/>
      <c r="L278" s="16">
        <f>L$6</f>
        <v>2022</v>
      </c>
      <c r="M278" s="16">
        <f>M$6</f>
        <v>2023</v>
      </c>
      <c r="N278" s="16">
        <f>N$6</f>
        <v>2024</v>
      </c>
      <c r="O278" s="16">
        <f>O$6</f>
        <v>2025</v>
      </c>
      <c r="P278" s="16" t="str">
        <f>CONCATENATE("var ",RIGHT(O278,2),"/",RIGHT(M278,2))</f>
        <v>var 25/23</v>
      </c>
      <c r="Q278" s="16" t="str">
        <f>CONCATENATE("var ",RIGHT(N278,2),"/",RIGHT(M278,2))</f>
        <v>var 24/23</v>
      </c>
      <c r="R278" s="16" t="str">
        <f>CONCATENATE("dif ",RIGHT(O278,2),"-",RIGHT(N278,2))</f>
        <v>dif 25-24</v>
      </c>
      <c r="S278" s="107" t="str">
        <f>CONCATENATE("dif ",RIGHT(N278,2),"-",RIGHT(M278,2))</f>
        <v>dif 24-23</v>
      </c>
      <c r="T278" s="108"/>
    </row>
    <row r="279" spans="1:20" x14ac:dyDescent="0.25">
      <c r="A279" s="239" t="s">
        <v>48</v>
      </c>
      <c r="B279" s="274">
        <v>110.19</v>
      </c>
      <c r="C279" s="274">
        <v>119.89</v>
      </c>
      <c r="D279" s="274">
        <v>129.44999999999999</v>
      </c>
      <c r="E279" s="274">
        <v>137.16</v>
      </c>
      <c r="F279" s="337">
        <f>E279/D279-1</f>
        <v>5.9559675550405533E-2</v>
      </c>
      <c r="G279" s="337">
        <f t="shared" ref="G279:G289" si="130">D279/C279-1</f>
        <v>7.9739761447993995E-2</v>
      </c>
      <c r="H279" s="338">
        <f>E279-D279</f>
        <v>7.710000000000008</v>
      </c>
      <c r="I279" s="339">
        <f t="shared" ref="I279:I289" si="131">D279-C279</f>
        <v>9.5599999999999881</v>
      </c>
      <c r="J279" s="340"/>
      <c r="K279" s="279"/>
      <c r="L279" s="274">
        <v>104.29345939097809</v>
      </c>
      <c r="M279" s="274">
        <v>110.86459717295421</v>
      </c>
      <c r="N279" s="274">
        <v>122.50112352490383</v>
      </c>
      <c r="O279" s="274">
        <v>130.62537764864757</v>
      </c>
      <c r="P279" s="337">
        <f>O279/N279-1</f>
        <v>6.6319833565380515E-2</v>
      </c>
      <c r="Q279" s="337">
        <f t="shared" ref="Q279:Q289" si="132">N279/M279-1</f>
        <v>0.10496160766088458</v>
      </c>
      <c r="R279" s="274">
        <f>O279-N279</f>
        <v>8.1242541237437393</v>
      </c>
      <c r="S279" s="339">
        <f t="shared" ref="S279:S289" si="133">N279-M279</f>
        <v>11.636526351949627</v>
      </c>
      <c r="T279" s="340"/>
    </row>
    <row r="280" spans="1:20" x14ac:dyDescent="0.25">
      <c r="A280" s="94" t="s">
        <v>49</v>
      </c>
      <c r="B280" s="341">
        <v>137.88999999999999</v>
      </c>
      <c r="C280" s="341">
        <v>141.62</v>
      </c>
      <c r="D280" s="341">
        <v>154.12</v>
      </c>
      <c r="E280" s="341">
        <v>159.91999999999999</v>
      </c>
      <c r="F280" s="342">
        <f t="shared" ref="F280:F289" si="134">E280/D280-1</f>
        <v>3.7633013236439083E-2</v>
      </c>
      <c r="G280" s="342">
        <f t="shared" si="130"/>
        <v>8.8264369439344792E-2</v>
      </c>
      <c r="H280" s="343">
        <f t="shared" ref="H280:H289" si="135">E280-D280</f>
        <v>5.7999999999999829</v>
      </c>
      <c r="I280" s="344">
        <f t="shared" si="131"/>
        <v>12.5</v>
      </c>
      <c r="J280" s="345"/>
      <c r="K280" s="238"/>
      <c r="L280" s="341">
        <v>129.41671689371671</v>
      </c>
      <c r="M280" s="341">
        <v>135.32938384930677</v>
      </c>
      <c r="N280" s="341">
        <v>148.20504294707595</v>
      </c>
      <c r="O280" s="341">
        <v>156.55667762312632</v>
      </c>
      <c r="P280" s="342">
        <f t="shared" ref="P280:P289" si="136">O280/N280-1</f>
        <v>5.6351892688514926E-2</v>
      </c>
      <c r="Q280" s="342">
        <f t="shared" si="132"/>
        <v>9.5143114758481584E-2</v>
      </c>
      <c r="R280" s="341">
        <f t="shared" ref="R280:R289" si="137">O280-N280</f>
        <v>8.3516346760503666</v>
      </c>
      <c r="S280" s="344">
        <f t="shared" si="133"/>
        <v>12.875659097769187</v>
      </c>
      <c r="T280" s="345"/>
    </row>
    <row r="281" spans="1:20" x14ac:dyDescent="0.25">
      <c r="A281" s="97" t="s">
        <v>50</v>
      </c>
      <c r="B281" s="297">
        <v>93.63</v>
      </c>
      <c r="C281" s="297">
        <v>105.79</v>
      </c>
      <c r="D281" s="297">
        <v>121.88</v>
      </c>
      <c r="E281" s="297">
        <v>130.28</v>
      </c>
      <c r="F281" s="346">
        <f t="shared" si="134"/>
        <v>6.8920249425664659E-2</v>
      </c>
      <c r="G281" s="346">
        <f t="shared" si="130"/>
        <v>0.15209377067775764</v>
      </c>
      <c r="H281" s="325">
        <f t="shared" si="135"/>
        <v>8.4000000000000057</v>
      </c>
      <c r="I281" s="328">
        <f t="shared" si="131"/>
        <v>16.089999999999989</v>
      </c>
      <c r="J281" s="329"/>
      <c r="K281" s="238"/>
      <c r="L281" s="297">
        <v>91.037579419350806</v>
      </c>
      <c r="M281" s="297">
        <v>98.7961519558433</v>
      </c>
      <c r="N281" s="297">
        <v>112.77171354055928</v>
      </c>
      <c r="O281" s="297">
        <v>123.11395269850802</v>
      </c>
      <c r="P281" s="346">
        <f t="shared" si="136"/>
        <v>9.1709515030372168E-2</v>
      </c>
      <c r="Q281" s="346">
        <f t="shared" si="132"/>
        <v>0.14145856197883422</v>
      </c>
      <c r="R281" s="297">
        <f t="shared" si="137"/>
        <v>10.34223915794874</v>
      </c>
      <c r="S281" s="328">
        <f t="shared" si="133"/>
        <v>13.975561584715976</v>
      </c>
      <c r="T281" s="329"/>
    </row>
    <row r="282" spans="1:20" x14ac:dyDescent="0.25">
      <c r="A282" s="97" t="s">
        <v>51</v>
      </c>
      <c r="B282" s="297">
        <v>83.27</v>
      </c>
      <c r="C282" s="297">
        <v>71.260000000000005</v>
      </c>
      <c r="D282" s="297">
        <v>93.58</v>
      </c>
      <c r="E282" s="297">
        <v>92.89</v>
      </c>
      <c r="F282" s="346">
        <f t="shared" si="134"/>
        <v>-7.3733703782858928E-3</v>
      </c>
      <c r="G282" s="346">
        <f t="shared" si="130"/>
        <v>0.31321919730564129</v>
      </c>
      <c r="H282" s="325">
        <f t="shared" si="135"/>
        <v>-0.68999999999999773</v>
      </c>
      <c r="I282" s="328">
        <f t="shared" si="131"/>
        <v>22.319999999999993</v>
      </c>
      <c r="J282" s="329"/>
      <c r="K282" s="238"/>
      <c r="L282" s="297">
        <v>72.462571077646601</v>
      </c>
      <c r="M282" s="297">
        <v>76.989629021676222</v>
      </c>
      <c r="N282" s="297">
        <v>85.660168405121254</v>
      </c>
      <c r="O282" s="297">
        <v>99.261257213774954</v>
      </c>
      <c r="P282" s="346">
        <f t="shared" si="136"/>
        <v>0.15877961790045414</v>
      </c>
      <c r="Q282" s="346">
        <f t="shared" si="132"/>
        <v>0.11261957608607087</v>
      </c>
      <c r="R282" s="297">
        <f t="shared" si="137"/>
        <v>13.601088808653699</v>
      </c>
      <c r="S282" s="328">
        <f t="shared" si="133"/>
        <v>8.6705393834450319</v>
      </c>
      <c r="T282" s="329"/>
    </row>
    <row r="283" spans="1:20" x14ac:dyDescent="0.25">
      <c r="A283" s="97" t="s">
        <v>52</v>
      </c>
      <c r="B283" s="297">
        <v>65.010000000000005</v>
      </c>
      <c r="C283" s="297">
        <v>73.63</v>
      </c>
      <c r="D283" s="297">
        <v>80.91</v>
      </c>
      <c r="E283" s="297">
        <v>89.9</v>
      </c>
      <c r="F283" s="346">
        <f t="shared" si="134"/>
        <v>0.11111111111111116</v>
      </c>
      <c r="G283" s="346">
        <f t="shared" si="130"/>
        <v>9.8872742088822463E-2</v>
      </c>
      <c r="H283" s="325">
        <f t="shared" si="135"/>
        <v>8.9900000000000091</v>
      </c>
      <c r="I283" s="328">
        <f t="shared" si="131"/>
        <v>7.2800000000000011</v>
      </c>
      <c r="J283" s="329"/>
      <c r="K283" s="238"/>
      <c r="L283" s="297">
        <v>57.076518254425906</v>
      </c>
      <c r="M283" s="297">
        <v>64.343901682205754</v>
      </c>
      <c r="N283" s="297">
        <v>73.191215889220231</v>
      </c>
      <c r="O283" s="297">
        <v>81.085597892832951</v>
      </c>
      <c r="P283" s="346">
        <f t="shared" si="136"/>
        <v>0.10785969200950829</v>
      </c>
      <c r="Q283" s="346">
        <f t="shared" si="132"/>
        <v>0.13750043089881814</v>
      </c>
      <c r="R283" s="297">
        <f t="shared" si="137"/>
        <v>7.8943820036127192</v>
      </c>
      <c r="S283" s="328">
        <f t="shared" si="133"/>
        <v>8.8473142070144775</v>
      </c>
      <c r="T283" s="329"/>
    </row>
    <row r="284" spans="1:20" x14ac:dyDescent="0.25">
      <c r="A284" s="97" t="s">
        <v>53</v>
      </c>
      <c r="B284" s="297">
        <v>132.41</v>
      </c>
      <c r="C284" s="297">
        <v>156.97999999999999</v>
      </c>
      <c r="D284" s="297">
        <v>166.04</v>
      </c>
      <c r="E284" s="297">
        <v>197.41</v>
      </c>
      <c r="F284" s="346">
        <f t="shared" si="134"/>
        <v>0.18893037822211523</v>
      </c>
      <c r="G284" s="346">
        <f t="shared" si="130"/>
        <v>5.7714358517008568E-2</v>
      </c>
      <c r="H284" s="325">
        <f t="shared" si="135"/>
        <v>31.370000000000005</v>
      </c>
      <c r="I284" s="328">
        <f t="shared" si="131"/>
        <v>9.0600000000000023</v>
      </c>
      <c r="J284" s="329"/>
      <c r="K284" s="238"/>
      <c r="L284" s="297">
        <v>120.42144123126555</v>
      </c>
      <c r="M284" s="297">
        <v>143.34713873791705</v>
      </c>
      <c r="N284" s="297">
        <v>162.68820632090561</v>
      </c>
      <c r="O284" s="297">
        <v>190.1966956236553</v>
      </c>
      <c r="P284" s="346">
        <f t="shared" si="136"/>
        <v>0.16908717555400843</v>
      </c>
      <c r="Q284" s="346">
        <f t="shared" si="132"/>
        <v>0.13492468530083479</v>
      </c>
      <c r="R284" s="297">
        <f t="shared" si="137"/>
        <v>27.508489302749695</v>
      </c>
      <c r="S284" s="328">
        <f t="shared" si="133"/>
        <v>19.341067582988558</v>
      </c>
      <c r="T284" s="329"/>
    </row>
    <row r="285" spans="1:20" x14ac:dyDescent="0.25">
      <c r="A285" s="97" t="s">
        <v>54</v>
      </c>
      <c r="B285" s="297">
        <v>74.67</v>
      </c>
      <c r="C285" s="297">
        <v>81.05</v>
      </c>
      <c r="D285" s="297">
        <v>86.31</v>
      </c>
      <c r="E285" s="297">
        <v>90.57</v>
      </c>
      <c r="F285" s="346">
        <f t="shared" si="134"/>
        <v>4.9356969064998202E-2</v>
      </c>
      <c r="G285" s="346">
        <f t="shared" si="130"/>
        <v>6.4898210980876003E-2</v>
      </c>
      <c r="H285" s="325">
        <f t="shared" si="135"/>
        <v>4.2599999999999909</v>
      </c>
      <c r="I285" s="328">
        <f t="shared" si="131"/>
        <v>5.2600000000000051</v>
      </c>
      <c r="J285" s="329"/>
      <c r="K285" s="238"/>
      <c r="L285" s="297">
        <v>75.413031864888026</v>
      </c>
      <c r="M285" s="297">
        <v>84.92557073800532</v>
      </c>
      <c r="N285" s="297">
        <v>94.179165418846253</v>
      </c>
      <c r="O285" s="297">
        <v>101.2506246179546</v>
      </c>
      <c r="P285" s="346">
        <f>O285/N285-1</f>
        <v>7.5085175873657484E-2</v>
      </c>
      <c r="Q285" s="346">
        <f t="shared" si="132"/>
        <v>0.10896123040948646</v>
      </c>
      <c r="R285" s="297">
        <f t="shared" si="137"/>
        <v>7.0714591991083466</v>
      </c>
      <c r="S285" s="328">
        <f t="shared" si="133"/>
        <v>9.2535946808409335</v>
      </c>
      <c r="T285" s="329"/>
    </row>
    <row r="286" spans="1:20" x14ac:dyDescent="0.25">
      <c r="A286" s="97" t="s">
        <v>55</v>
      </c>
      <c r="B286" s="297">
        <v>79.42</v>
      </c>
      <c r="C286" s="297">
        <v>84.54</v>
      </c>
      <c r="D286" s="297">
        <v>95.3</v>
      </c>
      <c r="E286" s="297">
        <v>98.67</v>
      </c>
      <c r="F286" s="346">
        <f>E286/D286-1</f>
        <v>3.5362014690451193E-2</v>
      </c>
      <c r="G286" s="346">
        <f t="shared" si="130"/>
        <v>0.1272770286255025</v>
      </c>
      <c r="H286" s="325">
        <f t="shared" si="135"/>
        <v>3.3700000000000045</v>
      </c>
      <c r="I286" s="328">
        <f t="shared" si="131"/>
        <v>10.759999999999991</v>
      </c>
      <c r="J286" s="329"/>
      <c r="K286" s="238"/>
      <c r="L286" s="297">
        <v>85.975341818393218</v>
      </c>
      <c r="M286" s="297">
        <v>94.394828433056773</v>
      </c>
      <c r="N286" s="297">
        <v>106.55347393097286</v>
      </c>
      <c r="O286" s="297">
        <v>114.18903512476601</v>
      </c>
      <c r="P286" s="346">
        <f t="shared" si="136"/>
        <v>7.1659429881559822E-2</v>
      </c>
      <c r="Q286" s="346">
        <f t="shared" si="132"/>
        <v>0.12880626724735023</v>
      </c>
      <c r="R286" s="297">
        <f t="shared" si="137"/>
        <v>7.6355611937931513</v>
      </c>
      <c r="S286" s="328">
        <f t="shared" si="133"/>
        <v>12.158645497916083</v>
      </c>
      <c r="T286" s="329"/>
    </row>
    <row r="287" spans="1:20" x14ac:dyDescent="0.25">
      <c r="A287" s="97" t="s">
        <v>56</v>
      </c>
      <c r="B287" s="297">
        <v>137.72</v>
      </c>
      <c r="C287" s="297">
        <v>146.53</v>
      </c>
      <c r="D287" s="297">
        <v>158.72999999999999</v>
      </c>
      <c r="E287" s="297">
        <v>130.43</v>
      </c>
      <c r="F287" s="346">
        <f t="shared" si="134"/>
        <v>-0.17829017829017824</v>
      </c>
      <c r="G287" s="346">
        <f t="shared" si="130"/>
        <v>8.3259400805295813E-2</v>
      </c>
      <c r="H287" s="325">
        <f t="shared" si="135"/>
        <v>-28.299999999999983</v>
      </c>
      <c r="I287" s="328">
        <f t="shared" si="131"/>
        <v>12.199999999999989</v>
      </c>
      <c r="J287" s="329"/>
      <c r="K287" s="238"/>
      <c r="L287" s="297">
        <v>115.27242808419555</v>
      </c>
      <c r="M287" s="297">
        <v>128.77591964319674</v>
      </c>
      <c r="N287" s="297">
        <v>142.32967242878595</v>
      </c>
      <c r="O287" s="297">
        <v>117.19953835226219</v>
      </c>
      <c r="P287" s="346">
        <f>O287/N287-1</f>
        <v>-0.17656286034872681</v>
      </c>
      <c r="Q287" s="346">
        <f t="shared" si="132"/>
        <v>0.10525067748025396</v>
      </c>
      <c r="R287" s="297">
        <f>O287-N287</f>
        <v>-25.13013407652376</v>
      </c>
      <c r="S287" s="347">
        <f t="shared" si="133"/>
        <v>13.553752785589211</v>
      </c>
      <c r="T287" s="348"/>
    </row>
    <row r="288" spans="1:20" x14ac:dyDescent="0.25">
      <c r="A288" s="97" t="s">
        <v>57</v>
      </c>
      <c r="B288" s="297">
        <v>148.46</v>
      </c>
      <c r="C288" s="297">
        <v>260.63</v>
      </c>
      <c r="D288" s="297">
        <v>181.59</v>
      </c>
      <c r="E288" s="297">
        <v>250.09</v>
      </c>
      <c r="F288" s="346">
        <f t="shared" si="134"/>
        <v>0.37722341538630988</v>
      </c>
      <c r="G288" s="346">
        <f t="shared" si="130"/>
        <v>-0.30326516517668722</v>
      </c>
      <c r="H288" s="325">
        <f t="shared" si="135"/>
        <v>68.5</v>
      </c>
      <c r="I288" s="328">
        <f t="shared" si="131"/>
        <v>-79.039999999999992</v>
      </c>
      <c r="J288" s="329"/>
      <c r="K288" s="238"/>
      <c r="L288" s="297">
        <v>208.47447148793341</v>
      </c>
      <c r="M288" s="297">
        <v>189.05417884683163</v>
      </c>
      <c r="N288" s="297">
        <v>196.30720748943347</v>
      </c>
      <c r="O288" s="297">
        <v>211.10420364618412</v>
      </c>
      <c r="P288" s="346">
        <f t="shared" si="136"/>
        <v>7.5376733977264188E-2</v>
      </c>
      <c r="Q288" s="346">
        <f t="shared" si="132"/>
        <v>3.8364815244195771E-2</v>
      </c>
      <c r="R288" s="297">
        <f t="shared" si="137"/>
        <v>14.796996156750652</v>
      </c>
      <c r="S288" s="349">
        <f t="shared" si="133"/>
        <v>7.2530286426018336</v>
      </c>
      <c r="T288" s="350"/>
    </row>
    <row r="289" spans="1:20" x14ac:dyDescent="0.25">
      <c r="A289" s="97" t="s">
        <v>78</v>
      </c>
      <c r="B289" s="330">
        <v>63.68</v>
      </c>
      <c r="C289" s="330">
        <v>66.11</v>
      </c>
      <c r="D289" s="330">
        <v>69.209999999999994</v>
      </c>
      <c r="E289" s="330">
        <v>69.36</v>
      </c>
      <c r="F289" s="346">
        <f t="shared" si="134"/>
        <v>2.1673168617253324E-3</v>
      </c>
      <c r="G289" s="346">
        <f t="shared" si="130"/>
        <v>4.6891544395704088E-2</v>
      </c>
      <c r="H289" s="325">
        <f t="shared" si="135"/>
        <v>0.15000000000000568</v>
      </c>
      <c r="I289" s="328">
        <f t="shared" si="131"/>
        <v>3.0999999999999943</v>
      </c>
      <c r="J289" s="329"/>
      <c r="K289" s="238"/>
      <c r="L289" s="330">
        <v>61.6886007740179</v>
      </c>
      <c r="M289" s="330">
        <v>67.467318762677223</v>
      </c>
      <c r="N289" s="330">
        <v>71.385524022416874</v>
      </c>
      <c r="O289" s="330">
        <v>72.628790126556311</v>
      </c>
      <c r="P289" s="346">
        <f t="shared" si="136"/>
        <v>1.741622158224998E-2</v>
      </c>
      <c r="Q289" s="346">
        <f t="shared" si="132"/>
        <v>5.8075603589973879E-2</v>
      </c>
      <c r="R289" s="330">
        <f t="shared" si="137"/>
        <v>1.2432661041394368</v>
      </c>
      <c r="S289" s="328">
        <f t="shared" si="133"/>
        <v>3.9182052597396506</v>
      </c>
      <c r="T289" s="329"/>
    </row>
    <row r="290" spans="1:20" x14ac:dyDescent="0.25">
      <c r="A290" s="42" t="s">
        <v>13</v>
      </c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4"/>
    </row>
    <row r="291" spans="1:20" ht="21" x14ac:dyDescent="0.35">
      <c r="A291" s="236" t="s">
        <v>79</v>
      </c>
      <c r="B291" s="236"/>
      <c r="C291" s="236"/>
      <c r="D291" s="236"/>
      <c r="E291" s="236"/>
      <c r="F291" s="236"/>
      <c r="G291" s="236"/>
      <c r="H291" s="236"/>
      <c r="I291" s="236"/>
      <c r="J291" s="236"/>
      <c r="K291" s="236"/>
      <c r="L291" s="236"/>
      <c r="M291" s="236"/>
      <c r="N291" s="236"/>
      <c r="O291" s="236"/>
      <c r="P291" s="236"/>
      <c r="Q291" s="236"/>
      <c r="R291" s="236"/>
      <c r="S291" s="236"/>
      <c r="T291" s="236"/>
    </row>
    <row r="292" spans="1:20" x14ac:dyDescent="0.25">
      <c r="A292" s="72"/>
      <c r="B292" s="11" t="s">
        <v>150</v>
      </c>
      <c r="C292" s="12"/>
      <c r="D292" s="12"/>
      <c r="E292" s="12"/>
      <c r="F292" s="12"/>
      <c r="G292" s="12"/>
      <c r="H292" s="12"/>
      <c r="I292" s="12"/>
      <c r="J292" s="13"/>
      <c r="K292" s="237"/>
      <c r="L292" s="11" t="str">
        <f>L$5</f>
        <v>acumulado agosto</v>
      </c>
      <c r="M292" s="12"/>
      <c r="N292" s="12"/>
      <c r="O292" s="12"/>
      <c r="P292" s="12"/>
      <c r="Q292" s="12"/>
      <c r="R292" s="12"/>
      <c r="S292" s="12"/>
      <c r="T292" s="13"/>
    </row>
    <row r="293" spans="1:20" x14ac:dyDescent="0.25">
      <c r="A293" s="15"/>
      <c r="B293" s="16">
        <f>B$6</f>
        <v>2022</v>
      </c>
      <c r="C293" s="16">
        <f>C$6</f>
        <v>2023</v>
      </c>
      <c r="D293" s="16">
        <f>D$6</f>
        <v>2024</v>
      </c>
      <c r="E293" s="16">
        <f>E$6</f>
        <v>2025</v>
      </c>
      <c r="F293" s="16" t="str">
        <f>CONCATENATE("var ",RIGHT(E293,2),"/",RIGHT(D293,2))</f>
        <v>var 25/24</v>
      </c>
      <c r="G293" s="16" t="str">
        <f>CONCATENATE("var ",RIGHT(D293,2),"/",RIGHT(C293,2))</f>
        <v>var 24/23</v>
      </c>
      <c r="H293" s="16" t="str">
        <f>CONCATENATE("dif ",RIGHT(E293,2),"-",RIGHT(C293,2))</f>
        <v>dif 25-23</v>
      </c>
      <c r="I293" s="107" t="str">
        <f>CONCATENATE("dif ",RIGHT(D293,2),"-",RIGHT(C293,2))</f>
        <v>dif 24-23</v>
      </c>
      <c r="J293" s="108"/>
      <c r="K293" s="238"/>
      <c r="L293" s="16">
        <f>L$6</f>
        <v>2022</v>
      </c>
      <c r="M293" s="16">
        <f>M$6</f>
        <v>2023</v>
      </c>
      <c r="N293" s="16">
        <f>N$6</f>
        <v>2024</v>
      </c>
      <c r="O293" s="16">
        <f>O$6</f>
        <v>2025</v>
      </c>
      <c r="P293" s="16" t="str">
        <f>CONCATENATE("var ",RIGHT(O293,2),"/",RIGHT(N293,2))</f>
        <v>var 25/24</v>
      </c>
      <c r="Q293" s="16" t="str">
        <f>CONCATENATE("var ",RIGHT(N293,2),"/",RIGHT(M293,2))</f>
        <v>var 24/23</v>
      </c>
      <c r="R293" s="16" t="str">
        <f>CONCATENATE("dif ",RIGHT(O293,2),"-",RIGHT(N293,2))</f>
        <v>dif 25-24</v>
      </c>
      <c r="S293" s="107" t="str">
        <f>CONCATENATE("dif ",RIGHT(N293,2),"-",RIGHT(M293,2))</f>
        <v>dif 24-23</v>
      </c>
      <c r="T293" s="108"/>
    </row>
    <row r="294" spans="1:20" x14ac:dyDescent="0.25">
      <c r="A294" s="239" t="s">
        <v>4</v>
      </c>
      <c r="B294" s="274">
        <v>88.4</v>
      </c>
      <c r="C294" s="274">
        <v>98.48</v>
      </c>
      <c r="D294" s="274">
        <v>108.09</v>
      </c>
      <c r="E294" s="274">
        <v>114.23</v>
      </c>
      <c r="F294" s="275">
        <f>E294/D294-1</f>
        <v>5.6804514756221725E-2</v>
      </c>
      <c r="G294" s="275">
        <f t="shared" ref="G294:G305" si="138">D294/C294-1</f>
        <v>9.7583265637692929E-2</v>
      </c>
      <c r="H294" s="351">
        <f>E294-D294</f>
        <v>6.1400000000000006</v>
      </c>
      <c r="I294" s="352">
        <f t="shared" ref="I294:I305" si="139">D294-C294</f>
        <v>9.61</v>
      </c>
      <c r="J294" s="353"/>
      <c r="K294" s="279"/>
      <c r="L294" s="274">
        <v>77.017720064690423</v>
      </c>
      <c r="M294" s="274">
        <v>89.579467058515803</v>
      </c>
      <c r="N294" s="274">
        <v>101.36928215841353</v>
      </c>
      <c r="O294" s="274">
        <v>107.51396891677857</v>
      </c>
      <c r="P294" s="275">
        <f>O294/N294-1</f>
        <v>6.0616851846326592E-2</v>
      </c>
      <c r="Q294" s="275">
        <f t="shared" ref="Q294:Q305" si="140">N294/M294-1</f>
        <v>0.13161291852960333</v>
      </c>
      <c r="R294" s="274">
        <f>O294-N294</f>
        <v>6.1446867583650402</v>
      </c>
      <c r="S294" s="352">
        <f t="shared" ref="S294:S305" si="141">N294-M294</f>
        <v>11.789815099897723</v>
      </c>
      <c r="T294" s="353"/>
    </row>
    <row r="295" spans="1:20" x14ac:dyDescent="0.25">
      <c r="A295" s="243" t="s">
        <v>5</v>
      </c>
      <c r="B295" s="282">
        <v>96.63</v>
      </c>
      <c r="C295" s="282">
        <v>108.93</v>
      </c>
      <c r="D295" s="282">
        <v>117.9</v>
      </c>
      <c r="E295" s="282">
        <v>123.32</v>
      </c>
      <c r="F295" s="283">
        <f t="shared" ref="F295:F305" si="142">E295/D295-1</f>
        <v>4.5971162001696264E-2</v>
      </c>
      <c r="G295" s="283">
        <f t="shared" si="138"/>
        <v>8.2346461030019302E-2</v>
      </c>
      <c r="H295" s="354">
        <f t="shared" ref="H295:H305" si="143">E295-D295</f>
        <v>5.4199999999999875</v>
      </c>
      <c r="I295" s="355">
        <f t="shared" si="139"/>
        <v>8.9699999999999989</v>
      </c>
      <c r="J295" s="356"/>
      <c r="K295" s="287"/>
      <c r="L295" s="282">
        <v>84.001947838666482</v>
      </c>
      <c r="M295" s="282">
        <v>98.681457170797756</v>
      </c>
      <c r="N295" s="282">
        <v>111.14763840334892</v>
      </c>
      <c r="O295" s="282">
        <v>116.72916600871868</v>
      </c>
      <c r="P295" s="283">
        <f t="shared" ref="P295:P305" si="144">O295/N295-1</f>
        <v>5.0217239750202314E-2</v>
      </c>
      <c r="Q295" s="283">
        <f t="shared" si="140"/>
        <v>0.12632749444482472</v>
      </c>
      <c r="R295" s="282">
        <f t="shared" ref="R295:R305" si="145">O295-N295</f>
        <v>5.5815276053697573</v>
      </c>
      <c r="S295" s="355">
        <f t="shared" si="141"/>
        <v>12.466181232551165</v>
      </c>
      <c r="T295" s="356"/>
    </row>
    <row r="296" spans="1:20" x14ac:dyDescent="0.25">
      <c r="A296" s="37" t="s">
        <v>70</v>
      </c>
      <c r="B296" s="290">
        <v>153.91</v>
      </c>
      <c r="C296" s="290">
        <v>169</v>
      </c>
      <c r="D296" s="290">
        <v>163.13999999999999</v>
      </c>
      <c r="E296" s="290">
        <v>181.8</v>
      </c>
      <c r="F296" s="346">
        <f t="shared" si="142"/>
        <v>0.1143802868701731</v>
      </c>
      <c r="G296" s="346">
        <f t="shared" si="138"/>
        <v>-3.4674556213017849E-2</v>
      </c>
      <c r="H296" s="357">
        <f t="shared" si="143"/>
        <v>18.660000000000025</v>
      </c>
      <c r="I296" s="358">
        <f t="shared" si="139"/>
        <v>-5.8600000000000136</v>
      </c>
      <c r="J296" s="359"/>
      <c r="K296" s="238"/>
      <c r="L296" s="290">
        <v>142.02713145722362</v>
      </c>
      <c r="M296" s="290">
        <v>154.00770364098815</v>
      </c>
      <c r="N296" s="290">
        <v>166.15432021851669</v>
      </c>
      <c r="O296" s="290">
        <v>185.79343810850534</v>
      </c>
      <c r="P296" s="346">
        <f t="shared" si="144"/>
        <v>0.1181980574694681</v>
      </c>
      <c r="Q296" s="346">
        <f t="shared" si="140"/>
        <v>7.8870188246192408E-2</v>
      </c>
      <c r="R296" s="290">
        <f t="shared" si="145"/>
        <v>19.639117889988654</v>
      </c>
      <c r="S296" s="328">
        <f t="shared" si="141"/>
        <v>12.146616577528533</v>
      </c>
      <c r="T296" s="329"/>
    </row>
    <row r="297" spans="1:20" x14ac:dyDescent="0.25">
      <c r="A297" s="37" t="s">
        <v>71</v>
      </c>
      <c r="B297" s="297">
        <v>91.04</v>
      </c>
      <c r="C297" s="297">
        <v>104.36</v>
      </c>
      <c r="D297" s="297">
        <v>116.57</v>
      </c>
      <c r="E297" s="297">
        <v>118.01</v>
      </c>
      <c r="F297" s="346">
        <f t="shared" si="142"/>
        <v>1.2353092562408907E-2</v>
      </c>
      <c r="G297" s="346">
        <f t="shared" si="138"/>
        <v>0.11699885013415101</v>
      </c>
      <c r="H297" s="357">
        <f t="shared" si="143"/>
        <v>1.4400000000000119</v>
      </c>
      <c r="I297" s="358">
        <f t="shared" si="139"/>
        <v>12.209999999999994</v>
      </c>
      <c r="J297" s="359"/>
      <c r="K297" s="238"/>
      <c r="L297" s="297">
        <v>76.27578673503892</v>
      </c>
      <c r="M297" s="297">
        <v>93.755494410077191</v>
      </c>
      <c r="N297" s="297">
        <v>106.84773051230366</v>
      </c>
      <c r="O297" s="297">
        <v>107.30537792846239</v>
      </c>
      <c r="P297" s="346">
        <f t="shared" si="144"/>
        <v>4.2831739519824108E-3</v>
      </c>
      <c r="Q297" s="346">
        <f t="shared" si="140"/>
        <v>0.13964233439975615</v>
      </c>
      <c r="R297" s="297">
        <f t="shared" si="145"/>
        <v>0.45764741615873561</v>
      </c>
      <c r="S297" s="328">
        <f t="shared" si="141"/>
        <v>13.092236102226465</v>
      </c>
      <c r="T297" s="329"/>
    </row>
    <row r="298" spans="1:20" x14ac:dyDescent="0.25">
      <c r="A298" s="37" t="s">
        <v>72</v>
      </c>
      <c r="B298" s="297">
        <v>53.63</v>
      </c>
      <c r="C298" s="297">
        <v>62.77</v>
      </c>
      <c r="D298" s="297">
        <v>72.45</v>
      </c>
      <c r="E298" s="297">
        <v>76.150000000000006</v>
      </c>
      <c r="F298" s="346">
        <f t="shared" si="142"/>
        <v>5.106970324361626E-2</v>
      </c>
      <c r="G298" s="346">
        <f t="shared" si="138"/>
        <v>0.15421379639955402</v>
      </c>
      <c r="H298" s="357">
        <f t="shared" si="143"/>
        <v>3.7000000000000028</v>
      </c>
      <c r="I298" s="358">
        <f t="shared" si="139"/>
        <v>9.68</v>
      </c>
      <c r="J298" s="359"/>
      <c r="K298" s="238"/>
      <c r="L298" s="297">
        <v>46.023500667210357</v>
      </c>
      <c r="M298" s="297">
        <v>58.621512202418025</v>
      </c>
      <c r="N298" s="297">
        <v>67.180652369391751</v>
      </c>
      <c r="O298" s="297">
        <v>73.134242539671604</v>
      </c>
      <c r="P298" s="346">
        <f t="shared" si="144"/>
        <v>8.8620606682175973E-2</v>
      </c>
      <c r="Q298" s="346">
        <f t="shared" si="140"/>
        <v>0.14600681294981466</v>
      </c>
      <c r="R298" s="297">
        <f t="shared" si="145"/>
        <v>5.9535901702798526</v>
      </c>
      <c r="S298" s="328">
        <f t="shared" si="141"/>
        <v>8.5591401669737266</v>
      </c>
      <c r="T298" s="329"/>
    </row>
    <row r="299" spans="1:20" x14ac:dyDescent="0.25">
      <c r="A299" s="37" t="s">
        <v>73</v>
      </c>
      <c r="B299" s="297">
        <v>32.29</v>
      </c>
      <c r="C299" s="297">
        <v>38.659999999999997</v>
      </c>
      <c r="D299" s="297">
        <v>29.77</v>
      </c>
      <c r="E299" s="297">
        <v>46.38</v>
      </c>
      <c r="F299" s="346">
        <f t="shared" si="142"/>
        <v>0.55794423916694669</v>
      </c>
      <c r="G299" s="346">
        <f t="shared" si="138"/>
        <v>-0.22995344024831865</v>
      </c>
      <c r="H299" s="357">
        <f t="shared" si="143"/>
        <v>16.610000000000003</v>
      </c>
      <c r="I299" s="358">
        <f t="shared" si="139"/>
        <v>-8.889999999999997</v>
      </c>
      <c r="J299" s="359"/>
      <c r="K299" s="238"/>
      <c r="L299" s="297">
        <v>37.702903242167167</v>
      </c>
      <c r="M299" s="297">
        <v>45.067888054312398</v>
      </c>
      <c r="N299" s="297">
        <v>45.303682336583762</v>
      </c>
      <c r="O299" s="297">
        <v>49.569851147364254</v>
      </c>
      <c r="P299" s="346">
        <f t="shared" si="144"/>
        <v>9.4168257208872896E-2</v>
      </c>
      <c r="Q299" s="346">
        <f t="shared" si="140"/>
        <v>5.2319798519779859E-3</v>
      </c>
      <c r="R299" s="297">
        <f t="shared" si="145"/>
        <v>4.266168810780492</v>
      </c>
      <c r="S299" s="328">
        <f t="shared" si="141"/>
        <v>0.2357942822713639</v>
      </c>
      <c r="T299" s="329"/>
    </row>
    <row r="300" spans="1:20" x14ac:dyDescent="0.25">
      <c r="A300" s="37" t="s">
        <v>74</v>
      </c>
      <c r="B300" s="310">
        <v>37.54</v>
      </c>
      <c r="C300" s="310">
        <v>32.299999999999997</v>
      </c>
      <c r="D300" s="310">
        <v>22.8</v>
      </c>
      <c r="E300" s="310">
        <v>25.17</v>
      </c>
      <c r="F300" s="346">
        <f t="shared" si="142"/>
        <v>0.10394736842105257</v>
      </c>
      <c r="G300" s="346">
        <f t="shared" si="138"/>
        <v>-0.29411764705882348</v>
      </c>
      <c r="H300" s="357">
        <f t="shared" si="143"/>
        <v>2.370000000000001</v>
      </c>
      <c r="I300" s="358">
        <f t="shared" si="139"/>
        <v>-9.4999999999999964</v>
      </c>
      <c r="J300" s="359"/>
      <c r="K300" s="238"/>
      <c r="L300" s="310">
        <v>36.29777107013328</v>
      </c>
      <c r="M300" s="310">
        <v>39.543944543784889</v>
      </c>
      <c r="N300" s="310">
        <v>35.522313299510287</v>
      </c>
      <c r="O300" s="310">
        <v>29.682948144084314</v>
      </c>
      <c r="P300" s="346">
        <f t="shared" si="144"/>
        <v>-0.16438583563493525</v>
      </c>
      <c r="Q300" s="346">
        <f t="shared" si="140"/>
        <v>-0.10170030558842369</v>
      </c>
      <c r="R300" s="310">
        <f t="shared" si="145"/>
        <v>-5.8393651554259733</v>
      </c>
      <c r="S300" s="328">
        <f t="shared" si="141"/>
        <v>-4.0216312442746016</v>
      </c>
      <c r="T300" s="329"/>
    </row>
    <row r="301" spans="1:20" x14ac:dyDescent="0.25">
      <c r="A301" s="243" t="s">
        <v>11</v>
      </c>
      <c r="B301" s="282">
        <v>59.53</v>
      </c>
      <c r="C301" s="282">
        <v>63.5</v>
      </c>
      <c r="D301" s="282">
        <v>73.91</v>
      </c>
      <c r="E301" s="282">
        <v>83.84</v>
      </c>
      <c r="F301" s="283">
        <f t="shared" si="142"/>
        <v>0.13435259098904084</v>
      </c>
      <c r="G301" s="283">
        <f t="shared" si="138"/>
        <v>0.16393700787401566</v>
      </c>
      <c r="H301" s="354">
        <f t="shared" si="143"/>
        <v>9.9300000000000068</v>
      </c>
      <c r="I301" s="355">
        <f t="shared" si="139"/>
        <v>10.409999999999997</v>
      </c>
      <c r="J301" s="356"/>
      <c r="K301" s="287"/>
      <c r="L301" s="282">
        <v>51.600246937355024</v>
      </c>
      <c r="M301" s="282">
        <v>59.178672603403726</v>
      </c>
      <c r="N301" s="282">
        <v>67.414952988718923</v>
      </c>
      <c r="O301" s="282">
        <v>76.613778847057716</v>
      </c>
      <c r="P301" s="283">
        <f t="shared" si="144"/>
        <v>0.13645082360108018</v>
      </c>
      <c r="Q301" s="283">
        <f t="shared" si="140"/>
        <v>0.13917649759588357</v>
      </c>
      <c r="R301" s="282">
        <f t="shared" si="145"/>
        <v>9.1988258583387932</v>
      </c>
      <c r="S301" s="355">
        <f t="shared" si="141"/>
        <v>8.2362803853151973</v>
      </c>
      <c r="T301" s="356"/>
    </row>
    <row r="302" spans="1:20" x14ac:dyDescent="0.25">
      <c r="A302" s="36" t="s">
        <v>12</v>
      </c>
      <c r="B302" s="317">
        <v>108.58</v>
      </c>
      <c r="C302" s="317">
        <v>125.94</v>
      </c>
      <c r="D302" s="317">
        <v>145.12</v>
      </c>
      <c r="E302" s="317">
        <v>148.55000000000001</v>
      </c>
      <c r="F302" s="346">
        <f t="shared" si="142"/>
        <v>2.3635611907387055E-2</v>
      </c>
      <c r="G302" s="346">
        <f t="shared" si="138"/>
        <v>0.15229474352866457</v>
      </c>
      <c r="H302" s="357">
        <f t="shared" si="143"/>
        <v>3.4300000000000068</v>
      </c>
      <c r="I302" s="358">
        <f t="shared" si="139"/>
        <v>19.180000000000007</v>
      </c>
      <c r="J302" s="359"/>
      <c r="K302" s="238"/>
      <c r="L302" s="317">
        <v>86.201170961350655</v>
      </c>
      <c r="M302" s="317">
        <v>99.606893780375103</v>
      </c>
      <c r="N302" s="317">
        <v>126.72088092405885</v>
      </c>
      <c r="O302" s="317">
        <v>125.11627808385404</v>
      </c>
      <c r="P302" s="346">
        <f t="shared" si="144"/>
        <v>-1.2662497518198368E-2</v>
      </c>
      <c r="Q302" s="346">
        <f t="shared" si="140"/>
        <v>0.27220994566367884</v>
      </c>
      <c r="R302" s="317">
        <f t="shared" si="145"/>
        <v>-1.6046028402048051</v>
      </c>
      <c r="S302" s="328">
        <f t="shared" si="141"/>
        <v>27.113987143683744</v>
      </c>
      <c r="T302" s="329"/>
    </row>
    <row r="303" spans="1:20" x14ac:dyDescent="0.25">
      <c r="A303" s="37" t="s">
        <v>8</v>
      </c>
      <c r="B303" s="297">
        <v>62.57</v>
      </c>
      <c r="C303" s="297">
        <v>66.400000000000006</v>
      </c>
      <c r="D303" s="297">
        <v>75.790000000000006</v>
      </c>
      <c r="E303" s="297">
        <v>87.56</v>
      </c>
      <c r="F303" s="346">
        <f t="shared" si="142"/>
        <v>0.15529753265602309</v>
      </c>
      <c r="G303" s="346">
        <f t="shared" si="138"/>
        <v>0.14141566265060246</v>
      </c>
      <c r="H303" s="357">
        <f t="shared" si="143"/>
        <v>11.769999999999996</v>
      </c>
      <c r="I303" s="358">
        <f t="shared" si="139"/>
        <v>9.39</v>
      </c>
      <c r="J303" s="359"/>
      <c r="K303" s="238"/>
      <c r="L303" s="297">
        <v>55.017521844960335</v>
      </c>
      <c r="M303" s="297">
        <v>62.83755525381666</v>
      </c>
      <c r="N303" s="297">
        <v>69.903370438418833</v>
      </c>
      <c r="O303" s="297">
        <v>79.611482789798998</v>
      </c>
      <c r="P303" s="346">
        <f t="shared" si="144"/>
        <v>0.1388790310180037</v>
      </c>
      <c r="Q303" s="346">
        <f t="shared" si="140"/>
        <v>0.11244573656727375</v>
      </c>
      <c r="R303" s="297">
        <f t="shared" si="145"/>
        <v>9.7081123513801657</v>
      </c>
      <c r="S303" s="328">
        <f t="shared" si="141"/>
        <v>7.0658151846021724</v>
      </c>
      <c r="T303" s="329"/>
    </row>
    <row r="304" spans="1:20" x14ac:dyDescent="0.25">
      <c r="A304" s="37" t="s">
        <v>9</v>
      </c>
      <c r="B304" s="297">
        <v>40.14</v>
      </c>
      <c r="C304" s="297">
        <v>44.04</v>
      </c>
      <c r="D304" s="297">
        <v>53.51</v>
      </c>
      <c r="E304" s="297">
        <v>58.42</v>
      </c>
      <c r="F304" s="346">
        <f t="shared" si="142"/>
        <v>9.1758549803774958E-2</v>
      </c>
      <c r="G304" s="346">
        <f t="shared" si="138"/>
        <v>0.21503178928247046</v>
      </c>
      <c r="H304" s="357">
        <f t="shared" si="143"/>
        <v>4.9100000000000037</v>
      </c>
      <c r="I304" s="358">
        <f t="shared" si="139"/>
        <v>9.4699999999999989</v>
      </c>
      <c r="J304" s="359"/>
      <c r="K304" s="238"/>
      <c r="L304" s="297">
        <v>34.197106661402259</v>
      </c>
      <c r="M304" s="297">
        <v>42.558274950247075</v>
      </c>
      <c r="N304" s="297">
        <v>50.467472149552869</v>
      </c>
      <c r="O304" s="297">
        <v>54.817467122535696</v>
      </c>
      <c r="P304" s="346">
        <f t="shared" si="144"/>
        <v>8.6194033259527236E-2</v>
      </c>
      <c r="Q304" s="346">
        <f t="shared" si="140"/>
        <v>0.18584393302012536</v>
      </c>
      <c r="R304" s="297">
        <f t="shared" si="145"/>
        <v>4.3499949729828273</v>
      </c>
      <c r="S304" s="328">
        <f t="shared" si="141"/>
        <v>7.9091971993057939</v>
      </c>
      <c r="T304" s="329"/>
    </row>
    <row r="305" spans="1:20" x14ac:dyDescent="0.25">
      <c r="A305" s="38" t="s">
        <v>10</v>
      </c>
      <c r="B305" s="330">
        <v>62.27</v>
      </c>
      <c r="C305" s="330">
        <v>60.83</v>
      </c>
      <c r="D305" s="330">
        <v>70.760000000000005</v>
      </c>
      <c r="E305" s="330">
        <v>81.41</v>
      </c>
      <c r="F305" s="360">
        <f t="shared" si="142"/>
        <v>0.15050876201243635</v>
      </c>
      <c r="G305" s="360">
        <f t="shared" si="138"/>
        <v>0.16324182146966959</v>
      </c>
      <c r="H305" s="361">
        <f t="shared" si="143"/>
        <v>10.649999999999991</v>
      </c>
      <c r="I305" s="362">
        <f t="shared" si="139"/>
        <v>9.9300000000000068</v>
      </c>
      <c r="J305" s="363"/>
      <c r="K305" s="364"/>
      <c r="L305" s="330">
        <v>54.474322789864516</v>
      </c>
      <c r="M305" s="330">
        <v>56.980290098492745</v>
      </c>
      <c r="N305" s="330">
        <v>67.584099823875647</v>
      </c>
      <c r="O305" s="330">
        <v>82.158795052057883</v>
      </c>
      <c r="P305" s="360">
        <f t="shared" si="144"/>
        <v>0.21565272403071045</v>
      </c>
      <c r="Q305" s="360">
        <f t="shared" si="140"/>
        <v>0.18609609931879589</v>
      </c>
      <c r="R305" s="330">
        <f t="shared" si="145"/>
        <v>14.574695228182236</v>
      </c>
      <c r="S305" s="347">
        <f t="shared" si="141"/>
        <v>10.603809725382902</v>
      </c>
      <c r="T305" s="348"/>
    </row>
    <row r="306" spans="1:20" x14ac:dyDescent="0.25">
      <c r="A306" s="365" t="s">
        <v>13</v>
      </c>
      <c r="B306" s="366"/>
      <c r="C306" s="366"/>
      <c r="D306" s="366"/>
      <c r="E306" s="366"/>
      <c r="F306" s="366"/>
      <c r="G306" s="366"/>
      <c r="H306" s="366"/>
      <c r="I306" s="366"/>
      <c r="J306" s="366"/>
      <c r="K306" s="366"/>
      <c r="L306" s="366"/>
      <c r="M306" s="366"/>
      <c r="N306" s="366"/>
      <c r="O306" s="366"/>
      <c r="P306" s="366"/>
      <c r="Q306" s="366"/>
      <c r="R306" s="366"/>
      <c r="S306" s="366"/>
      <c r="T306" s="367"/>
    </row>
    <row r="307" spans="1:20" ht="21" x14ac:dyDescent="0.35">
      <c r="A307" s="236" t="s">
        <v>80</v>
      </c>
      <c r="B307" s="236"/>
      <c r="C307" s="236"/>
      <c r="D307" s="236"/>
      <c r="E307" s="236"/>
      <c r="F307" s="236"/>
      <c r="G307" s="236"/>
      <c r="H307" s="236"/>
      <c r="I307" s="236"/>
      <c r="J307" s="236"/>
      <c r="K307" s="236"/>
      <c r="L307" s="236"/>
      <c r="M307" s="236"/>
      <c r="N307" s="236"/>
      <c r="O307" s="236"/>
      <c r="P307" s="236"/>
      <c r="Q307" s="236"/>
      <c r="R307" s="236"/>
      <c r="S307" s="236"/>
      <c r="T307" s="236"/>
    </row>
    <row r="308" spans="1:20" x14ac:dyDescent="0.25">
      <c r="A308" s="72"/>
      <c r="B308" s="11" t="s">
        <v>150</v>
      </c>
      <c r="C308" s="12"/>
      <c r="D308" s="12"/>
      <c r="E308" s="12"/>
      <c r="F308" s="12"/>
      <c r="G308" s="12"/>
      <c r="H308" s="12"/>
      <c r="I308" s="12"/>
      <c r="J308" s="13"/>
      <c r="K308" s="237"/>
      <c r="L308" s="11" t="str">
        <f>L$5</f>
        <v>acumulado agosto</v>
      </c>
      <c r="M308" s="12"/>
      <c r="N308" s="12"/>
      <c r="O308" s="12"/>
      <c r="P308" s="12"/>
      <c r="Q308" s="12"/>
      <c r="R308" s="12"/>
      <c r="S308" s="12"/>
      <c r="T308" s="13"/>
    </row>
    <row r="309" spans="1:20" x14ac:dyDescent="0.25">
      <c r="A309" s="15"/>
      <c r="B309" s="16">
        <f>B$6</f>
        <v>2022</v>
      </c>
      <c r="C309" s="16">
        <f>C$6</f>
        <v>2023</v>
      </c>
      <c r="D309" s="16">
        <f>D$6</f>
        <v>2024</v>
      </c>
      <c r="E309" s="16">
        <f>E$6</f>
        <v>2025</v>
      </c>
      <c r="F309" s="16" t="str">
        <f>CONCATENATE("var ",RIGHT(E309,2),"/",RIGHT(D309,2))</f>
        <v>var 25/24</v>
      </c>
      <c r="G309" s="16" t="str">
        <f>CONCATENATE("var ",RIGHT(D309,2),"/",RIGHT(C309,2))</f>
        <v>var 24/23</v>
      </c>
      <c r="H309" s="16" t="str">
        <f>CONCATENATE("dif ",RIGHT(E309,2),"-",RIGHT(D309,2))</f>
        <v>dif 25-24</v>
      </c>
      <c r="I309" s="107" t="str">
        <f>CONCATENATE("dif ",RIGHT(D309,2),"-",RIGHT(C309,2))</f>
        <v>dif 24-23</v>
      </c>
      <c r="J309" s="108"/>
      <c r="K309" s="238"/>
      <c r="L309" s="16">
        <f>L$6</f>
        <v>2022</v>
      </c>
      <c r="M309" s="16">
        <f>M$6</f>
        <v>2023</v>
      </c>
      <c r="N309" s="16">
        <f>N$6</f>
        <v>2024</v>
      </c>
      <c r="O309" s="16">
        <f>O$6</f>
        <v>2025</v>
      </c>
      <c r="P309" s="16" t="str">
        <f>CONCATENATE("var ",RIGHT(O309,2),"/",RIGHT(N309,2))</f>
        <v>var 25/24</v>
      </c>
      <c r="Q309" s="16" t="str">
        <f>CONCATENATE("var ",RIGHT(N309,2),"/",RIGHT(M309,2))</f>
        <v>var 24/23</v>
      </c>
      <c r="R309" s="16" t="str">
        <f>CONCATENATE("dif ",RIGHT(O309,2),"-",RIGHT(M309,2))</f>
        <v>dif 25-23</v>
      </c>
      <c r="S309" s="107" t="str">
        <f>CONCATENATE("dif ",RIGHT(N309,2),"-",RIGHT(M309,2))</f>
        <v>dif 24-23</v>
      </c>
      <c r="T309" s="108"/>
    </row>
    <row r="310" spans="1:20" x14ac:dyDescent="0.25">
      <c r="A310" s="239" t="s">
        <v>48</v>
      </c>
      <c r="B310" s="274">
        <v>88.4</v>
      </c>
      <c r="C310" s="274">
        <v>98.48</v>
      </c>
      <c r="D310" s="274">
        <v>108.09</v>
      </c>
      <c r="E310" s="274">
        <v>114.23</v>
      </c>
      <c r="F310" s="337">
        <f>E310/D310-1</f>
        <v>5.6804514756221725E-2</v>
      </c>
      <c r="G310" s="337">
        <f t="shared" ref="G310:G320" si="146">D310/C310-1</f>
        <v>9.7583265637692929E-2</v>
      </c>
      <c r="H310" s="351">
        <f>E310-D310</f>
        <v>6.1400000000000006</v>
      </c>
      <c r="I310" s="352">
        <f t="shared" ref="I310:I320" si="147">D310-C310</f>
        <v>9.61</v>
      </c>
      <c r="J310" s="353"/>
      <c r="K310" s="279"/>
      <c r="L310" s="274">
        <v>77.017720064690423</v>
      </c>
      <c r="M310" s="274">
        <v>89.579467058515803</v>
      </c>
      <c r="N310" s="274">
        <v>101.36928215841353</v>
      </c>
      <c r="O310" s="274">
        <v>107.51396891677857</v>
      </c>
      <c r="P310" s="337">
        <f>O310/N310-1</f>
        <v>6.0616851846326592E-2</v>
      </c>
      <c r="Q310" s="337">
        <f t="shared" ref="Q310:Q320" si="148">N310/M310-1</f>
        <v>0.13161291852960333</v>
      </c>
      <c r="R310" s="274">
        <f>O310-N310</f>
        <v>6.1446867583650402</v>
      </c>
      <c r="S310" s="352">
        <f t="shared" ref="S310:S320" si="149">N310-M310</f>
        <v>11.789815099897723</v>
      </c>
      <c r="T310" s="353"/>
    </row>
    <row r="311" spans="1:20" x14ac:dyDescent="0.25">
      <c r="A311" s="94" t="s">
        <v>49</v>
      </c>
      <c r="B311" s="341">
        <v>120.98</v>
      </c>
      <c r="C311" s="341">
        <v>123.56</v>
      </c>
      <c r="D311" s="341">
        <v>134.58000000000001</v>
      </c>
      <c r="E311" s="341">
        <v>137.81</v>
      </c>
      <c r="F311" s="368">
        <f t="shared" ref="F311:F320" si="150">E311/D311-1</f>
        <v>2.4000594441967449E-2</v>
      </c>
      <c r="G311" s="368">
        <f t="shared" si="146"/>
        <v>8.9187439300744575E-2</v>
      </c>
      <c r="H311" s="369">
        <f t="shared" ref="H311:H320" si="151">E311-D311</f>
        <v>3.2299999999999898</v>
      </c>
      <c r="I311" s="370">
        <f t="shared" si="147"/>
        <v>11.02000000000001</v>
      </c>
      <c r="J311" s="371"/>
      <c r="K311" s="238"/>
      <c r="L311" s="341">
        <v>103.86893611994265</v>
      </c>
      <c r="M311" s="341">
        <v>115.22566619359144</v>
      </c>
      <c r="N311" s="341">
        <v>126.89903352038829</v>
      </c>
      <c r="O311" s="341">
        <v>133.51187596215124</v>
      </c>
      <c r="P311" s="368">
        <f t="shared" ref="P311:P320" si="152">O311/N311-1</f>
        <v>5.211105442107633E-2</v>
      </c>
      <c r="Q311" s="368">
        <f t="shared" si="148"/>
        <v>0.10130874233510045</v>
      </c>
      <c r="R311" s="341">
        <f t="shared" ref="R311:R320" si="153">O311-N311</f>
        <v>6.6128424417629503</v>
      </c>
      <c r="S311" s="370">
        <f t="shared" si="149"/>
        <v>11.67336732679685</v>
      </c>
      <c r="T311" s="371"/>
    </row>
    <row r="312" spans="1:20" x14ac:dyDescent="0.25">
      <c r="A312" s="97" t="s">
        <v>50</v>
      </c>
      <c r="B312" s="297">
        <v>75.23</v>
      </c>
      <c r="C312" s="297">
        <v>86.88</v>
      </c>
      <c r="D312" s="297">
        <v>101.61</v>
      </c>
      <c r="E312" s="297">
        <v>107.68</v>
      </c>
      <c r="F312" s="346">
        <f t="shared" si="150"/>
        <v>5.9738214742643514E-2</v>
      </c>
      <c r="G312" s="346">
        <f t="shared" si="146"/>
        <v>0.1695441988950277</v>
      </c>
      <c r="H312" s="372">
        <f t="shared" si="151"/>
        <v>6.0700000000000074</v>
      </c>
      <c r="I312" s="358">
        <f t="shared" si="147"/>
        <v>14.730000000000004</v>
      </c>
      <c r="J312" s="359"/>
      <c r="K312" s="238"/>
      <c r="L312" s="297">
        <v>66.784818024891734</v>
      </c>
      <c r="M312" s="297">
        <v>80.158697360179417</v>
      </c>
      <c r="N312" s="297">
        <v>94.138416596496356</v>
      </c>
      <c r="O312" s="297">
        <v>100.6779401189861</v>
      </c>
      <c r="P312" s="346">
        <f t="shared" si="152"/>
        <v>6.9467107679535012E-2</v>
      </c>
      <c r="Q312" s="346">
        <f t="shared" si="148"/>
        <v>0.17440052915906867</v>
      </c>
      <c r="R312" s="297">
        <f t="shared" si="153"/>
        <v>6.5395235224897448</v>
      </c>
      <c r="S312" s="358">
        <f t="shared" si="149"/>
        <v>13.979719236316939</v>
      </c>
      <c r="T312" s="359"/>
    </row>
    <row r="313" spans="1:20" x14ac:dyDescent="0.25">
      <c r="A313" s="97" t="s">
        <v>51</v>
      </c>
      <c r="B313" s="297">
        <v>57.78</v>
      </c>
      <c r="C313" s="297">
        <v>38.6</v>
      </c>
      <c r="D313" s="297">
        <v>67.22</v>
      </c>
      <c r="E313" s="297">
        <v>65.599999999999994</v>
      </c>
      <c r="F313" s="346">
        <f t="shared" si="150"/>
        <v>-2.4099970246950431E-2</v>
      </c>
      <c r="G313" s="346">
        <f t="shared" si="146"/>
        <v>0.74145077720207242</v>
      </c>
      <c r="H313" s="372">
        <f t="shared" si="151"/>
        <v>-1.6200000000000045</v>
      </c>
      <c r="I313" s="358">
        <f t="shared" si="147"/>
        <v>28.619999999999997</v>
      </c>
      <c r="J313" s="359"/>
      <c r="K313" s="238"/>
      <c r="L313" s="297">
        <v>48.953998932431027</v>
      </c>
      <c r="M313" s="297">
        <v>48.969435702641462</v>
      </c>
      <c r="N313" s="297">
        <v>59.573104626880856</v>
      </c>
      <c r="O313" s="297">
        <v>66.29344387701893</v>
      </c>
      <c r="P313" s="346">
        <f t="shared" si="152"/>
        <v>0.11280827635606716</v>
      </c>
      <c r="Q313" s="346">
        <f t="shared" si="148"/>
        <v>0.21653647366141526</v>
      </c>
      <c r="R313" s="297">
        <f t="shared" si="153"/>
        <v>6.7203392501380748</v>
      </c>
      <c r="S313" s="358">
        <f t="shared" si="149"/>
        <v>10.603668924239393</v>
      </c>
      <c r="T313" s="359"/>
    </row>
    <row r="314" spans="1:20" x14ac:dyDescent="0.25">
      <c r="A314" s="97" t="s">
        <v>52</v>
      </c>
      <c r="B314" s="297">
        <v>48.64</v>
      </c>
      <c r="C314" s="297">
        <v>58.27</v>
      </c>
      <c r="D314" s="297">
        <v>68.53</v>
      </c>
      <c r="E314" s="297">
        <v>74.45</v>
      </c>
      <c r="F314" s="346">
        <f t="shared" si="150"/>
        <v>8.6385524587771823E-2</v>
      </c>
      <c r="G314" s="346">
        <f t="shared" si="146"/>
        <v>0.17607688347348538</v>
      </c>
      <c r="H314" s="372">
        <f t="shared" si="151"/>
        <v>5.9200000000000017</v>
      </c>
      <c r="I314" s="358">
        <f t="shared" si="147"/>
        <v>10.259999999999998</v>
      </c>
      <c r="J314" s="359"/>
      <c r="K314" s="238"/>
      <c r="L314" s="297">
        <v>38.609511754839716</v>
      </c>
      <c r="M314" s="297">
        <v>50.259848423024224</v>
      </c>
      <c r="N314" s="297">
        <v>59.215273964141907</v>
      </c>
      <c r="O314" s="297">
        <v>65.495358189624184</v>
      </c>
      <c r="P314" s="346">
        <f t="shared" si="152"/>
        <v>0.10605514093011226</v>
      </c>
      <c r="Q314" s="346">
        <f t="shared" si="148"/>
        <v>0.17818250197935681</v>
      </c>
      <c r="R314" s="297">
        <f t="shared" si="153"/>
        <v>6.2800842254822768</v>
      </c>
      <c r="S314" s="358">
        <f t="shared" si="149"/>
        <v>8.955425541117684</v>
      </c>
      <c r="T314" s="359"/>
    </row>
    <row r="315" spans="1:20" x14ac:dyDescent="0.25">
      <c r="A315" s="97" t="s">
        <v>53</v>
      </c>
      <c r="B315" s="297">
        <v>108.38</v>
      </c>
      <c r="C315" s="297">
        <v>137.04</v>
      </c>
      <c r="D315" s="297">
        <v>143.49</v>
      </c>
      <c r="E315" s="297">
        <v>170.33</v>
      </c>
      <c r="F315" s="346">
        <f t="shared" si="150"/>
        <v>0.18705136246428333</v>
      </c>
      <c r="G315" s="346">
        <f t="shared" si="146"/>
        <v>4.706654991243453E-2</v>
      </c>
      <c r="H315" s="372">
        <f t="shared" si="151"/>
        <v>26.840000000000003</v>
      </c>
      <c r="I315" s="358">
        <f t="shared" si="147"/>
        <v>6.4500000000000171</v>
      </c>
      <c r="J315" s="359"/>
      <c r="K315" s="238"/>
      <c r="L315" s="297">
        <v>89.172009659933607</v>
      </c>
      <c r="M315" s="297">
        <v>115.57206133466973</v>
      </c>
      <c r="N315" s="297">
        <v>139.01766777122504</v>
      </c>
      <c r="O315" s="297">
        <v>159.84171342198567</v>
      </c>
      <c r="P315" s="346">
        <f t="shared" si="152"/>
        <v>0.1497942382764601</v>
      </c>
      <c r="Q315" s="346">
        <f t="shared" si="148"/>
        <v>0.20286569405959032</v>
      </c>
      <c r="R315" s="297">
        <f t="shared" si="153"/>
        <v>20.824045650760638</v>
      </c>
      <c r="S315" s="358">
        <f t="shared" si="149"/>
        <v>23.445606436555309</v>
      </c>
      <c r="T315" s="359"/>
    </row>
    <row r="316" spans="1:20" x14ac:dyDescent="0.25">
      <c r="A316" s="97" t="s">
        <v>54</v>
      </c>
      <c r="B316" s="297">
        <v>43.06</v>
      </c>
      <c r="C316" s="297">
        <v>52.08</v>
      </c>
      <c r="D316" s="297">
        <v>48.28</v>
      </c>
      <c r="E316" s="297">
        <v>60.5</v>
      </c>
      <c r="F316" s="346">
        <f t="shared" si="150"/>
        <v>0.25310687655343833</v>
      </c>
      <c r="G316" s="346">
        <f t="shared" si="146"/>
        <v>-7.2964669738863286E-2</v>
      </c>
      <c r="H316" s="372">
        <f t="shared" si="151"/>
        <v>12.219999999999999</v>
      </c>
      <c r="I316" s="358">
        <f t="shared" si="147"/>
        <v>-3.7999999999999972</v>
      </c>
      <c r="J316" s="359"/>
      <c r="K316" s="238"/>
      <c r="L316" s="297">
        <v>52.286470934342148</v>
      </c>
      <c r="M316" s="297">
        <v>59.272140632292199</v>
      </c>
      <c r="N316" s="297">
        <v>66.379128271953292</v>
      </c>
      <c r="O316" s="297">
        <v>73.611301577183056</v>
      </c>
      <c r="P316" s="346">
        <f>O316/N316-1</f>
        <v>0.10895252006925693</v>
      </c>
      <c r="Q316" s="346">
        <f t="shared" si="148"/>
        <v>0.11990435243010467</v>
      </c>
      <c r="R316" s="297">
        <f>O316-N316</f>
        <v>7.2321733052297645</v>
      </c>
      <c r="S316" s="358">
        <f t="shared" si="149"/>
        <v>7.1069876396610923</v>
      </c>
      <c r="T316" s="359"/>
    </row>
    <row r="317" spans="1:20" x14ac:dyDescent="0.25">
      <c r="A317" s="97" t="s">
        <v>55</v>
      </c>
      <c r="B317" s="297">
        <v>51.14</v>
      </c>
      <c r="C317" s="297">
        <v>54.98</v>
      </c>
      <c r="D317" s="297">
        <v>52.09</v>
      </c>
      <c r="E317" s="297">
        <v>55.95</v>
      </c>
      <c r="F317" s="346">
        <f t="shared" si="150"/>
        <v>7.4102514878095604E-2</v>
      </c>
      <c r="G317" s="346">
        <f t="shared" si="146"/>
        <v>-5.2564568934157729E-2</v>
      </c>
      <c r="H317" s="372">
        <f t="shared" si="151"/>
        <v>3.8599999999999994</v>
      </c>
      <c r="I317" s="358">
        <f t="shared" si="147"/>
        <v>-2.8899999999999935</v>
      </c>
      <c r="J317" s="359"/>
      <c r="K317" s="238"/>
      <c r="L317" s="297">
        <v>61.943336896333975</v>
      </c>
      <c r="M317" s="297">
        <v>70.046581956766403</v>
      </c>
      <c r="N317" s="297">
        <v>78.804999289677511</v>
      </c>
      <c r="O317" s="297">
        <v>85.372475145397473</v>
      </c>
      <c r="P317" s="346">
        <f t="shared" si="152"/>
        <v>8.3338315017029929E-2</v>
      </c>
      <c r="Q317" s="346">
        <f t="shared" si="148"/>
        <v>0.12503704089825418</v>
      </c>
      <c r="R317" s="297">
        <f t="shared" si="153"/>
        <v>6.5674758557199624</v>
      </c>
      <c r="S317" s="358">
        <f t="shared" si="149"/>
        <v>8.7584173329111081</v>
      </c>
      <c r="T317" s="359"/>
    </row>
    <row r="318" spans="1:20" x14ac:dyDescent="0.25">
      <c r="A318" s="97" t="s">
        <v>56</v>
      </c>
      <c r="B318" s="297">
        <v>115.74</v>
      </c>
      <c r="C318" s="297">
        <v>128.71</v>
      </c>
      <c r="D318" s="297">
        <v>140.74</v>
      </c>
      <c r="E318" s="297">
        <v>114.55</v>
      </c>
      <c r="F318" s="346">
        <f t="shared" si="150"/>
        <v>-0.18608782151485015</v>
      </c>
      <c r="G318" s="346">
        <f t="shared" si="146"/>
        <v>9.3465931163079885E-2</v>
      </c>
      <c r="H318" s="372">
        <f t="shared" si="151"/>
        <v>-26.190000000000012</v>
      </c>
      <c r="I318" s="358">
        <f t="shared" si="147"/>
        <v>12.030000000000001</v>
      </c>
      <c r="J318" s="359"/>
      <c r="K318" s="238"/>
      <c r="L318" s="297">
        <v>86.068517521212058</v>
      </c>
      <c r="M318" s="297">
        <v>107.31673270801487</v>
      </c>
      <c r="N318" s="297">
        <v>122.28447539009764</v>
      </c>
      <c r="O318" s="297">
        <v>100.10880485260411</v>
      </c>
      <c r="P318" s="346">
        <f t="shared" si="152"/>
        <v>-0.18134493742358793</v>
      </c>
      <c r="Q318" s="346">
        <f t="shared" si="148"/>
        <v>0.13947259019529312</v>
      </c>
      <c r="R318" s="297">
        <f t="shared" si="153"/>
        <v>-22.175670537493531</v>
      </c>
      <c r="S318" s="373">
        <f t="shared" si="149"/>
        <v>14.967742682082772</v>
      </c>
      <c r="T318" s="374"/>
    </row>
    <row r="319" spans="1:20" x14ac:dyDescent="0.25">
      <c r="A319" s="97" t="s">
        <v>57</v>
      </c>
      <c r="B319" s="297">
        <v>75.36</v>
      </c>
      <c r="C319" s="297">
        <v>149.65</v>
      </c>
      <c r="D319" s="297">
        <v>108.8</v>
      </c>
      <c r="E319" s="297">
        <v>189.75</v>
      </c>
      <c r="F319" s="346">
        <f t="shared" si="150"/>
        <v>0.74402573529411775</v>
      </c>
      <c r="G319" s="346">
        <f t="shared" si="146"/>
        <v>-0.27297026394921486</v>
      </c>
      <c r="H319" s="372">
        <f t="shared" si="151"/>
        <v>80.95</v>
      </c>
      <c r="I319" s="358">
        <f t="shared" si="147"/>
        <v>-40.850000000000009</v>
      </c>
      <c r="J319" s="359"/>
      <c r="K319" s="238"/>
      <c r="L319" s="297">
        <v>102.86059202015835</v>
      </c>
      <c r="M319" s="297">
        <v>102.69527251033414</v>
      </c>
      <c r="N319" s="297">
        <v>117.35860497486016</v>
      </c>
      <c r="O319" s="297">
        <v>156.94064439203603</v>
      </c>
      <c r="P319" s="346">
        <f t="shared" si="152"/>
        <v>0.33727428359986811</v>
      </c>
      <c r="Q319" s="346">
        <f t="shared" si="148"/>
        <v>0.14278488294629588</v>
      </c>
      <c r="R319" s="297">
        <f t="shared" si="153"/>
        <v>39.582039417175878</v>
      </c>
      <c r="S319" s="358">
        <f t="shared" si="149"/>
        <v>14.663332464526022</v>
      </c>
      <c r="T319" s="359"/>
    </row>
    <row r="320" spans="1:20" x14ac:dyDescent="0.25">
      <c r="A320" s="97" t="s">
        <v>78</v>
      </c>
      <c r="B320" s="330">
        <v>41.81</v>
      </c>
      <c r="C320" s="330">
        <v>47.08</v>
      </c>
      <c r="D320" s="330">
        <v>49.71</v>
      </c>
      <c r="E320" s="330">
        <v>52.42</v>
      </c>
      <c r="F320" s="346">
        <f t="shared" si="150"/>
        <v>5.451619392476359E-2</v>
      </c>
      <c r="G320" s="346">
        <f t="shared" si="146"/>
        <v>5.5862361937128346E-2</v>
      </c>
      <c r="H320" s="372">
        <f t="shared" si="151"/>
        <v>2.7100000000000009</v>
      </c>
      <c r="I320" s="358">
        <f t="shared" si="147"/>
        <v>2.6300000000000026</v>
      </c>
      <c r="J320" s="359"/>
      <c r="K320" s="238"/>
      <c r="L320" s="330">
        <v>40.372639265276568</v>
      </c>
      <c r="M320" s="330">
        <v>52.055938485238563</v>
      </c>
      <c r="N320" s="330">
        <v>55.161834274738723</v>
      </c>
      <c r="O320" s="330">
        <v>54.845158261358051</v>
      </c>
      <c r="P320" s="346">
        <f t="shared" si="152"/>
        <v>-5.7408535728423749E-3</v>
      </c>
      <c r="Q320" s="346">
        <f t="shared" si="148"/>
        <v>5.9664581599674582E-2</v>
      </c>
      <c r="R320" s="330">
        <f t="shared" si="153"/>
        <v>-0.31667601338067186</v>
      </c>
      <c r="S320" s="358">
        <f t="shared" si="149"/>
        <v>3.1058957895001598</v>
      </c>
      <c r="T320" s="359"/>
    </row>
    <row r="321" spans="1:20" x14ac:dyDescent="0.25">
      <c r="A321" s="42" t="s">
        <v>13</v>
      </c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4"/>
    </row>
    <row r="322" spans="1:20" ht="23.25" x14ac:dyDescent="0.35">
      <c r="A322" s="375" t="s">
        <v>81</v>
      </c>
      <c r="B322" s="375"/>
      <c r="C322" s="375"/>
      <c r="D322" s="375"/>
      <c r="E322" s="375"/>
      <c r="F322" s="375"/>
      <c r="G322" s="375"/>
      <c r="H322" s="375"/>
      <c r="I322" s="375"/>
      <c r="J322" s="375"/>
      <c r="K322" s="375"/>
      <c r="L322" s="375"/>
      <c r="M322" s="375"/>
      <c r="N322" s="375"/>
      <c r="O322" s="375"/>
      <c r="P322" s="375"/>
      <c r="Q322" s="375"/>
      <c r="R322" s="375"/>
      <c r="S322" s="375"/>
      <c r="T322" s="375"/>
    </row>
    <row r="323" spans="1:20" ht="21" x14ac:dyDescent="0.35">
      <c r="A323" s="376" t="s">
        <v>82</v>
      </c>
      <c r="B323" s="376"/>
      <c r="C323" s="376"/>
      <c r="D323" s="376"/>
      <c r="E323" s="376"/>
      <c r="F323" s="376"/>
      <c r="G323" s="376"/>
      <c r="H323" s="376"/>
      <c r="I323" s="376"/>
      <c r="J323" s="376"/>
      <c r="K323" s="376"/>
      <c r="L323" s="376"/>
      <c r="M323" s="376"/>
      <c r="N323" s="376"/>
      <c r="O323" s="376"/>
      <c r="P323" s="376"/>
      <c r="Q323" s="376"/>
      <c r="R323" s="376"/>
      <c r="S323" s="376"/>
      <c r="T323" s="376"/>
    </row>
    <row r="324" spans="1:20" x14ac:dyDescent="0.25">
      <c r="A324" s="72"/>
      <c r="B324" s="11" t="s">
        <v>150</v>
      </c>
      <c r="C324" s="12"/>
      <c r="D324" s="12"/>
      <c r="E324" s="12"/>
      <c r="F324" s="12"/>
      <c r="G324" s="12"/>
      <c r="H324" s="12"/>
      <c r="I324" s="12"/>
      <c r="J324" s="12"/>
      <c r="K324" s="377"/>
      <c r="L324" s="11" t="str">
        <f>CONCATENATE("acumulado ",B324," (promedio del periodo acumulado)")</f>
        <v>acumulado agosto (promedio del periodo acumulado)</v>
      </c>
      <c r="M324" s="12"/>
      <c r="N324" s="12"/>
      <c r="O324" s="12"/>
      <c r="P324" s="12"/>
      <c r="Q324" s="12"/>
      <c r="R324" s="12"/>
      <c r="S324" s="12"/>
      <c r="T324" s="13"/>
    </row>
    <row r="325" spans="1:20" x14ac:dyDescent="0.25">
      <c r="A325" s="15"/>
      <c r="B325" s="378">
        <f>B$6</f>
        <v>2022</v>
      </c>
      <c r="C325" s="378">
        <f>C$6</f>
        <v>2023</v>
      </c>
      <c r="D325" s="378">
        <f>D$6</f>
        <v>2024</v>
      </c>
      <c r="E325" s="378">
        <f>E$6</f>
        <v>2025</v>
      </c>
      <c r="F325" s="378" t="str">
        <f>CONCATENATE("var ",RIGHT(E325,2),"/",RIGHT(D325,2))</f>
        <v>var 25/24</v>
      </c>
      <c r="G325" s="16" t="str">
        <f>CONCATENATE("var ",RIGHT(D325,2),"/",RIGHT(C325,2))</f>
        <v>var 24/23</v>
      </c>
      <c r="H325" s="378" t="str">
        <f>CONCATENATE("dif ",RIGHT(E325,2),"-",RIGHT(D325,2))</f>
        <v>dif 25-24</v>
      </c>
      <c r="I325" s="16" t="str">
        <f>CONCATENATE("dif ",RIGHT(D325,2),"-",RIGHT(C325,2))</f>
        <v>dif 24-23</v>
      </c>
      <c r="J325" s="379" t="str">
        <f>CONCATENATE("cuota ",RIGHT(E325,2))</f>
        <v>cuota 25</v>
      </c>
      <c r="K325" s="380"/>
      <c r="L325" s="378">
        <f>L$6</f>
        <v>2022</v>
      </c>
      <c r="M325" s="378">
        <f>M$6</f>
        <v>2023</v>
      </c>
      <c r="N325" s="378">
        <f>N$6</f>
        <v>2024</v>
      </c>
      <c r="O325" s="378">
        <f>O$6</f>
        <v>2025</v>
      </c>
      <c r="P325" s="378" t="str">
        <f>CONCATENATE("var ",RIGHT(O325,2),"/",RIGHT(N325,2))</f>
        <v>var 25/24</v>
      </c>
      <c r="Q325" s="16" t="str">
        <f>CONCATENATE("var ",RIGHT(N325,2),"/",RIGHT(M325,2))</f>
        <v>var 24/23</v>
      </c>
      <c r="R325" s="378" t="str">
        <f>CONCATENATE("dif ",RIGHT(O325,2),"-",RIGHT(N325,2))</f>
        <v>dif 25-24</v>
      </c>
      <c r="S325" s="16" t="str">
        <f>CONCATENATE("dif ",RIGHT(N325,2),"-",RIGHT(M325,2))</f>
        <v>dif 24-23</v>
      </c>
      <c r="T325" s="379" t="str">
        <f>CONCATENATE("cuota ",RIGHT(O325,2))</f>
        <v>cuota 25</v>
      </c>
    </row>
    <row r="326" spans="1:20" x14ac:dyDescent="0.25">
      <c r="A326" s="381" t="s">
        <v>4</v>
      </c>
      <c r="B326" s="382">
        <v>293</v>
      </c>
      <c r="C326" s="382">
        <v>302</v>
      </c>
      <c r="D326" s="382">
        <v>318</v>
      </c>
      <c r="E326" s="382">
        <v>322</v>
      </c>
      <c r="F326" s="383">
        <f t="shared" ref="F326:F337" si="154">E326/D326-1</f>
        <v>1.2578616352201255E-2</v>
      </c>
      <c r="G326" s="383">
        <f t="shared" ref="G326:G337" si="155">D326/C326-1</f>
        <v>5.2980132450331174E-2</v>
      </c>
      <c r="H326" s="384">
        <f t="shared" ref="H326:H337" si="156">E326-D326</f>
        <v>4</v>
      </c>
      <c r="I326" s="384">
        <f t="shared" ref="I326:I337" si="157">D326-C326</f>
        <v>16</v>
      </c>
      <c r="J326" s="383">
        <f t="shared" ref="J326:J337" si="158">E326/$E$326</f>
        <v>1</v>
      </c>
      <c r="K326" s="385"/>
      <c r="L326" s="386">
        <v>289.125</v>
      </c>
      <c r="M326" s="386">
        <v>305.625</v>
      </c>
      <c r="N326" s="386">
        <v>319.75</v>
      </c>
      <c r="O326" s="386">
        <v>322.375</v>
      </c>
      <c r="P326" s="383">
        <f t="shared" ref="P326:P337" si="159">O326/N326-1</f>
        <v>8.2095387021110522E-3</v>
      </c>
      <c r="Q326" s="383">
        <f t="shared" ref="Q326:Q337" si="160">N326/M326-1</f>
        <v>4.6216768916155448E-2</v>
      </c>
      <c r="R326" s="384">
        <f t="shared" ref="R326:R337" si="161">O326-N326</f>
        <v>2.625</v>
      </c>
      <c r="S326" s="384">
        <f t="shared" ref="S326:S337" si="162">N326-M326</f>
        <v>14.125</v>
      </c>
      <c r="T326" s="383">
        <f>O326/$O$326</f>
        <v>1</v>
      </c>
    </row>
    <row r="327" spans="1:20" x14ac:dyDescent="0.25">
      <c r="A327" s="387" t="s">
        <v>5</v>
      </c>
      <c r="B327" s="388">
        <v>192</v>
      </c>
      <c r="C327" s="388">
        <v>194</v>
      </c>
      <c r="D327" s="388">
        <v>207</v>
      </c>
      <c r="E327" s="388">
        <v>209</v>
      </c>
      <c r="F327" s="389">
        <f t="shared" si="154"/>
        <v>9.6618357487923134E-3</v>
      </c>
      <c r="G327" s="389">
        <f t="shared" si="155"/>
        <v>6.7010309278350499E-2</v>
      </c>
      <c r="H327" s="390">
        <f t="shared" si="156"/>
        <v>2</v>
      </c>
      <c r="I327" s="390">
        <f t="shared" si="157"/>
        <v>13</v>
      </c>
      <c r="J327" s="389">
        <f t="shared" si="158"/>
        <v>0.64906832298136641</v>
      </c>
      <c r="K327" s="391"/>
      <c r="L327" s="392">
        <v>191.375</v>
      </c>
      <c r="M327" s="392">
        <v>196.25</v>
      </c>
      <c r="N327" s="392">
        <v>209.25</v>
      </c>
      <c r="O327" s="392">
        <v>209.875</v>
      </c>
      <c r="P327" s="389">
        <f t="shared" si="159"/>
        <v>2.9868578255674016E-3</v>
      </c>
      <c r="Q327" s="389">
        <f t="shared" si="160"/>
        <v>6.6242038216560495E-2</v>
      </c>
      <c r="R327" s="390">
        <f t="shared" si="161"/>
        <v>0.625</v>
      </c>
      <c r="S327" s="390">
        <f t="shared" si="162"/>
        <v>13</v>
      </c>
      <c r="T327" s="389">
        <f t="shared" ref="T327:T337" si="163">O327/$O$326</f>
        <v>0.65102753005040714</v>
      </c>
    </row>
    <row r="328" spans="1:20" x14ac:dyDescent="0.25">
      <c r="A328" s="393" t="s">
        <v>6</v>
      </c>
      <c r="B328" s="394">
        <v>29</v>
      </c>
      <c r="C328" s="394">
        <v>27</v>
      </c>
      <c r="D328" s="394">
        <v>31</v>
      </c>
      <c r="E328" s="394">
        <v>31</v>
      </c>
      <c r="F328" s="395">
        <f t="shared" si="154"/>
        <v>0</v>
      </c>
      <c r="G328" s="395">
        <f t="shared" si="155"/>
        <v>0.14814814814814814</v>
      </c>
      <c r="H328" s="396">
        <f t="shared" si="156"/>
        <v>0</v>
      </c>
      <c r="I328" s="396">
        <f t="shared" si="157"/>
        <v>4</v>
      </c>
      <c r="J328" s="395">
        <f t="shared" si="158"/>
        <v>9.627329192546584E-2</v>
      </c>
      <c r="K328" s="397"/>
      <c r="L328" s="398">
        <v>29</v>
      </c>
      <c r="M328" s="398">
        <v>27.375</v>
      </c>
      <c r="N328" s="398">
        <v>30.25</v>
      </c>
      <c r="O328" s="398">
        <v>30</v>
      </c>
      <c r="P328" s="395">
        <f t="shared" si="159"/>
        <v>-8.2644628099173278E-3</v>
      </c>
      <c r="Q328" s="395">
        <f t="shared" si="160"/>
        <v>0.10502283105022836</v>
      </c>
      <c r="R328" s="396">
        <f t="shared" si="161"/>
        <v>-0.25</v>
      </c>
      <c r="S328" s="396">
        <f t="shared" si="162"/>
        <v>2.875</v>
      </c>
      <c r="T328" s="395">
        <f t="shared" si="163"/>
        <v>9.3059325319891431E-2</v>
      </c>
    </row>
    <row r="329" spans="1:20" x14ac:dyDescent="0.25">
      <c r="A329" s="37" t="s">
        <v>7</v>
      </c>
      <c r="B329" s="399">
        <v>99</v>
      </c>
      <c r="C329" s="399">
        <v>104</v>
      </c>
      <c r="D329" s="399">
        <v>104</v>
      </c>
      <c r="E329" s="399">
        <v>105</v>
      </c>
      <c r="F329" s="324">
        <f t="shared" si="154"/>
        <v>9.6153846153845812E-3</v>
      </c>
      <c r="G329" s="324">
        <f t="shared" si="155"/>
        <v>0</v>
      </c>
      <c r="H329" s="400">
        <f t="shared" si="156"/>
        <v>1</v>
      </c>
      <c r="I329" s="400">
        <f t="shared" si="157"/>
        <v>0</v>
      </c>
      <c r="J329" s="324">
        <f t="shared" si="158"/>
        <v>0.32608695652173914</v>
      </c>
      <c r="K329" s="401"/>
      <c r="L329" s="402">
        <v>98.75</v>
      </c>
      <c r="M329" s="402">
        <v>102.75</v>
      </c>
      <c r="N329" s="402">
        <v>104.875</v>
      </c>
      <c r="O329" s="402">
        <v>106</v>
      </c>
      <c r="P329" s="324">
        <f t="shared" si="159"/>
        <v>1.0727056019070424E-2</v>
      </c>
      <c r="Q329" s="324">
        <f t="shared" si="160"/>
        <v>2.0681265206812682E-2</v>
      </c>
      <c r="R329" s="400">
        <f t="shared" si="161"/>
        <v>1.125</v>
      </c>
      <c r="S329" s="400">
        <f t="shared" si="162"/>
        <v>2.125</v>
      </c>
      <c r="T329" s="324">
        <f t="shared" si="163"/>
        <v>0.32880961613028303</v>
      </c>
    </row>
    <row r="330" spans="1:20" x14ac:dyDescent="0.25">
      <c r="A330" s="37" t="s">
        <v>8</v>
      </c>
      <c r="B330" s="399">
        <v>43</v>
      </c>
      <c r="C330" s="399">
        <v>41</v>
      </c>
      <c r="D330" s="399">
        <v>43</v>
      </c>
      <c r="E330" s="399">
        <v>42</v>
      </c>
      <c r="F330" s="324">
        <f t="shared" si="154"/>
        <v>-2.3255813953488413E-2</v>
      </c>
      <c r="G330" s="324">
        <f t="shared" si="155"/>
        <v>4.8780487804878092E-2</v>
      </c>
      <c r="H330" s="400">
        <f t="shared" si="156"/>
        <v>-1</v>
      </c>
      <c r="I330" s="400">
        <f t="shared" si="157"/>
        <v>2</v>
      </c>
      <c r="J330" s="324">
        <f t="shared" si="158"/>
        <v>0.13043478260869565</v>
      </c>
      <c r="K330" s="401"/>
      <c r="L330" s="402">
        <v>43.625</v>
      </c>
      <c r="M330" s="402">
        <v>42.75</v>
      </c>
      <c r="N330" s="402">
        <v>43.5</v>
      </c>
      <c r="O330" s="402">
        <v>42.25</v>
      </c>
      <c r="P330" s="324">
        <f t="shared" si="159"/>
        <v>-2.8735632183908066E-2</v>
      </c>
      <c r="Q330" s="324">
        <f t="shared" si="160"/>
        <v>1.7543859649122862E-2</v>
      </c>
      <c r="R330" s="400">
        <f t="shared" si="161"/>
        <v>-1.25</v>
      </c>
      <c r="S330" s="400">
        <f t="shared" si="162"/>
        <v>0.75</v>
      </c>
      <c r="T330" s="324">
        <f t="shared" si="163"/>
        <v>0.13105854982551376</v>
      </c>
    </row>
    <row r="331" spans="1:20" x14ac:dyDescent="0.25">
      <c r="A331" s="37" t="s">
        <v>9</v>
      </c>
      <c r="B331" s="399">
        <v>11</v>
      </c>
      <c r="C331" s="399">
        <v>11</v>
      </c>
      <c r="D331" s="399">
        <v>14</v>
      </c>
      <c r="E331" s="399">
        <v>15</v>
      </c>
      <c r="F331" s="324">
        <f t="shared" si="154"/>
        <v>7.1428571428571397E-2</v>
      </c>
      <c r="G331" s="324">
        <f t="shared" si="155"/>
        <v>0.27272727272727271</v>
      </c>
      <c r="H331" s="400">
        <f t="shared" si="156"/>
        <v>1</v>
      </c>
      <c r="I331" s="400">
        <f t="shared" si="157"/>
        <v>3</v>
      </c>
      <c r="J331" s="324">
        <f t="shared" si="158"/>
        <v>4.6583850931677016E-2</v>
      </c>
      <c r="K331" s="401"/>
      <c r="L331" s="402">
        <v>10.875</v>
      </c>
      <c r="M331" s="402">
        <v>13.25</v>
      </c>
      <c r="N331" s="402">
        <v>15.125</v>
      </c>
      <c r="O331" s="402">
        <v>15.5</v>
      </c>
      <c r="P331" s="324">
        <f t="shared" si="159"/>
        <v>2.4793388429751984E-2</v>
      </c>
      <c r="Q331" s="324">
        <f t="shared" si="160"/>
        <v>0.14150943396226423</v>
      </c>
      <c r="R331" s="400">
        <f t="shared" si="161"/>
        <v>0.375</v>
      </c>
      <c r="S331" s="400">
        <f t="shared" si="162"/>
        <v>1.875</v>
      </c>
      <c r="T331" s="324">
        <f t="shared" si="163"/>
        <v>4.8080651415277238E-2</v>
      </c>
    </row>
    <row r="332" spans="1:20" x14ac:dyDescent="0.25">
      <c r="A332" s="403" t="s">
        <v>10</v>
      </c>
      <c r="B332" s="404">
        <v>10</v>
      </c>
      <c r="C332" s="404">
        <v>11</v>
      </c>
      <c r="D332" s="404">
        <v>15</v>
      </c>
      <c r="E332" s="404">
        <v>16</v>
      </c>
      <c r="F332" s="405">
        <f t="shared" si="154"/>
        <v>6.6666666666666652E-2</v>
      </c>
      <c r="G332" s="405">
        <f t="shared" si="155"/>
        <v>0.36363636363636354</v>
      </c>
      <c r="H332" s="406">
        <f t="shared" si="156"/>
        <v>1</v>
      </c>
      <c r="I332" s="406">
        <f t="shared" si="157"/>
        <v>4</v>
      </c>
      <c r="J332" s="405">
        <f t="shared" si="158"/>
        <v>4.9689440993788817E-2</v>
      </c>
      <c r="K332" s="407"/>
      <c r="L332" s="408">
        <v>9.125</v>
      </c>
      <c r="M332" s="408">
        <v>10.125</v>
      </c>
      <c r="N332" s="408">
        <v>15.5</v>
      </c>
      <c r="O332" s="408">
        <v>16.125</v>
      </c>
      <c r="P332" s="405">
        <f t="shared" si="159"/>
        <v>4.0322580645161255E-2</v>
      </c>
      <c r="Q332" s="405">
        <f t="shared" si="160"/>
        <v>0.53086419753086411</v>
      </c>
      <c r="R332" s="406">
        <f t="shared" si="161"/>
        <v>0.625</v>
      </c>
      <c r="S332" s="406">
        <f t="shared" si="162"/>
        <v>5.375</v>
      </c>
      <c r="T332" s="405">
        <f t="shared" si="163"/>
        <v>5.0019387359441642E-2</v>
      </c>
    </row>
    <row r="333" spans="1:20" x14ac:dyDescent="0.25">
      <c r="A333" s="409" t="s">
        <v>11</v>
      </c>
      <c r="B333" s="388">
        <v>101</v>
      </c>
      <c r="C333" s="388">
        <v>108</v>
      </c>
      <c r="D333" s="388">
        <v>111</v>
      </c>
      <c r="E333" s="388">
        <v>113</v>
      </c>
      <c r="F333" s="389">
        <f t="shared" si="154"/>
        <v>1.8018018018018056E-2</v>
      </c>
      <c r="G333" s="389">
        <f t="shared" si="155"/>
        <v>2.7777777777777679E-2</v>
      </c>
      <c r="H333" s="390">
        <f t="shared" si="156"/>
        <v>2</v>
      </c>
      <c r="I333" s="390">
        <f t="shared" si="157"/>
        <v>3</v>
      </c>
      <c r="J333" s="389">
        <f t="shared" si="158"/>
        <v>0.35093167701863354</v>
      </c>
      <c r="K333" s="391"/>
      <c r="L333" s="392">
        <v>97.75</v>
      </c>
      <c r="M333" s="392">
        <v>109.375</v>
      </c>
      <c r="N333" s="392">
        <v>110.5</v>
      </c>
      <c r="O333" s="392">
        <v>112.5</v>
      </c>
      <c r="P333" s="389">
        <f t="shared" si="159"/>
        <v>1.8099547511312153E-2</v>
      </c>
      <c r="Q333" s="389">
        <f t="shared" si="160"/>
        <v>1.0285714285714231E-2</v>
      </c>
      <c r="R333" s="390">
        <f t="shared" si="161"/>
        <v>2</v>
      </c>
      <c r="S333" s="390">
        <f t="shared" si="162"/>
        <v>1.125</v>
      </c>
      <c r="T333" s="389">
        <f t="shared" si="163"/>
        <v>0.34897246994959286</v>
      </c>
    </row>
    <row r="334" spans="1:20" x14ac:dyDescent="0.25">
      <c r="A334" s="393" t="s">
        <v>12</v>
      </c>
      <c r="B334" s="399">
        <v>5</v>
      </c>
      <c r="C334" s="399">
        <v>5</v>
      </c>
      <c r="D334" s="394">
        <v>5</v>
      </c>
      <c r="E334" s="394">
        <v>6</v>
      </c>
      <c r="F334" s="395">
        <f t="shared" si="154"/>
        <v>0.19999999999999996</v>
      </c>
      <c r="G334" s="395">
        <f t="shared" si="155"/>
        <v>0</v>
      </c>
      <c r="H334" s="396">
        <f t="shared" si="156"/>
        <v>1</v>
      </c>
      <c r="I334" s="396">
        <f t="shared" si="157"/>
        <v>0</v>
      </c>
      <c r="J334" s="395">
        <f t="shared" si="158"/>
        <v>1.8633540372670808E-2</v>
      </c>
      <c r="K334" s="397"/>
      <c r="L334" s="402">
        <v>5</v>
      </c>
      <c r="M334" s="402">
        <v>5</v>
      </c>
      <c r="N334" s="398">
        <v>5</v>
      </c>
      <c r="O334" s="398">
        <v>6</v>
      </c>
      <c r="P334" s="395">
        <f t="shared" si="159"/>
        <v>0.19999999999999996</v>
      </c>
      <c r="Q334" s="395">
        <f t="shared" si="160"/>
        <v>0</v>
      </c>
      <c r="R334" s="396">
        <f t="shared" si="161"/>
        <v>1</v>
      </c>
      <c r="S334" s="396">
        <f t="shared" si="162"/>
        <v>0</v>
      </c>
      <c r="T334" s="395">
        <f t="shared" si="163"/>
        <v>1.8611865063978286E-2</v>
      </c>
    </row>
    <row r="335" spans="1:20" x14ac:dyDescent="0.25">
      <c r="A335" s="37" t="s">
        <v>8</v>
      </c>
      <c r="B335" s="399">
        <v>51</v>
      </c>
      <c r="C335" s="399">
        <v>53</v>
      </c>
      <c r="D335" s="399">
        <v>54</v>
      </c>
      <c r="E335" s="399">
        <v>55</v>
      </c>
      <c r="F335" s="324">
        <f t="shared" si="154"/>
        <v>1.8518518518518601E-2</v>
      </c>
      <c r="G335" s="324">
        <f t="shared" si="155"/>
        <v>1.8867924528301883E-2</v>
      </c>
      <c r="H335" s="400">
        <f t="shared" si="156"/>
        <v>1</v>
      </c>
      <c r="I335" s="400">
        <f t="shared" si="157"/>
        <v>1</v>
      </c>
      <c r="J335" s="324">
        <f t="shared" si="158"/>
        <v>0.17080745341614906</v>
      </c>
      <c r="K335" s="401"/>
      <c r="L335" s="402">
        <v>48.125</v>
      </c>
      <c r="M335" s="402">
        <v>53</v>
      </c>
      <c r="N335" s="402">
        <v>53.375</v>
      </c>
      <c r="O335" s="402">
        <v>54</v>
      </c>
      <c r="P335" s="324">
        <f t="shared" si="159"/>
        <v>1.1709601873536313E-2</v>
      </c>
      <c r="Q335" s="324">
        <f t="shared" si="160"/>
        <v>7.0754716981131782E-3</v>
      </c>
      <c r="R335" s="400">
        <f t="shared" si="161"/>
        <v>0.625</v>
      </c>
      <c r="S335" s="400">
        <f t="shared" si="162"/>
        <v>0.375</v>
      </c>
      <c r="T335" s="324">
        <f t="shared" si="163"/>
        <v>0.16750678557580456</v>
      </c>
    </row>
    <row r="336" spans="1:20" x14ac:dyDescent="0.25">
      <c r="A336" s="37" t="s">
        <v>9</v>
      </c>
      <c r="B336" s="399">
        <v>29</v>
      </c>
      <c r="C336" s="399">
        <v>32</v>
      </c>
      <c r="D336" s="399">
        <v>31</v>
      </c>
      <c r="E336" s="399">
        <v>30</v>
      </c>
      <c r="F336" s="324">
        <f t="shared" si="154"/>
        <v>-3.2258064516129004E-2</v>
      </c>
      <c r="G336" s="324">
        <f t="shared" si="155"/>
        <v>-3.125E-2</v>
      </c>
      <c r="H336" s="400">
        <f t="shared" si="156"/>
        <v>-1</v>
      </c>
      <c r="I336" s="400">
        <f t="shared" si="157"/>
        <v>-1</v>
      </c>
      <c r="J336" s="324">
        <f t="shared" si="158"/>
        <v>9.3167701863354033E-2</v>
      </c>
      <c r="K336" s="401"/>
      <c r="L336" s="402">
        <v>28.625</v>
      </c>
      <c r="M336" s="402">
        <v>32.25</v>
      </c>
      <c r="N336" s="402">
        <v>31.75</v>
      </c>
      <c r="O336" s="402">
        <v>30.75</v>
      </c>
      <c r="P336" s="324">
        <f t="shared" si="159"/>
        <v>-3.1496062992126039E-2</v>
      </c>
      <c r="Q336" s="324">
        <f t="shared" si="160"/>
        <v>-1.5503875968992276E-2</v>
      </c>
      <c r="R336" s="400">
        <f t="shared" si="161"/>
        <v>-1</v>
      </c>
      <c r="S336" s="400">
        <f t="shared" si="162"/>
        <v>-0.5</v>
      </c>
      <c r="T336" s="324">
        <f t="shared" si="163"/>
        <v>9.5385808452888715E-2</v>
      </c>
    </row>
    <row r="337" spans="1:20" x14ac:dyDescent="0.25">
      <c r="A337" s="410" t="s">
        <v>10</v>
      </c>
      <c r="B337" s="404">
        <v>16</v>
      </c>
      <c r="C337" s="404">
        <v>18</v>
      </c>
      <c r="D337" s="404">
        <v>21</v>
      </c>
      <c r="E337" s="404">
        <v>22</v>
      </c>
      <c r="F337" s="411">
        <f t="shared" si="154"/>
        <v>4.7619047619047672E-2</v>
      </c>
      <c r="G337" s="411">
        <f t="shared" si="155"/>
        <v>0.16666666666666674</v>
      </c>
      <c r="H337" s="412">
        <f t="shared" si="156"/>
        <v>1</v>
      </c>
      <c r="I337" s="412">
        <f t="shared" si="157"/>
        <v>3</v>
      </c>
      <c r="J337" s="411">
        <f t="shared" si="158"/>
        <v>6.8322981366459631E-2</v>
      </c>
      <c r="K337" s="413"/>
      <c r="L337" s="408">
        <v>16</v>
      </c>
      <c r="M337" s="408">
        <v>19.125</v>
      </c>
      <c r="N337" s="408">
        <v>20.375</v>
      </c>
      <c r="O337" s="408">
        <v>21.75</v>
      </c>
      <c r="P337" s="411">
        <f t="shared" si="159"/>
        <v>6.7484662576687171E-2</v>
      </c>
      <c r="Q337" s="411">
        <f t="shared" si="160"/>
        <v>6.5359477124182996E-2</v>
      </c>
      <c r="R337" s="412">
        <f t="shared" si="161"/>
        <v>1.375</v>
      </c>
      <c r="S337" s="412">
        <f t="shared" si="162"/>
        <v>1.25</v>
      </c>
      <c r="T337" s="411">
        <f t="shared" si="163"/>
        <v>6.7468010856921293E-2</v>
      </c>
    </row>
    <row r="338" spans="1:20" ht="21" x14ac:dyDescent="0.35">
      <c r="A338" s="414" t="s">
        <v>83</v>
      </c>
      <c r="B338" s="414"/>
      <c r="C338" s="414"/>
      <c r="D338" s="414"/>
      <c r="E338" s="414"/>
      <c r="F338" s="414"/>
      <c r="G338" s="414"/>
      <c r="H338" s="414"/>
      <c r="I338" s="414"/>
      <c r="J338" s="414"/>
      <c r="K338" s="414"/>
      <c r="L338" s="414"/>
      <c r="M338" s="414"/>
      <c r="N338" s="414"/>
      <c r="O338" s="414"/>
      <c r="P338" s="414"/>
      <c r="Q338" s="414"/>
      <c r="R338" s="414"/>
      <c r="S338" s="414"/>
      <c r="T338" s="414"/>
    </row>
    <row r="339" spans="1:20" x14ac:dyDescent="0.25">
      <c r="A339" s="72"/>
      <c r="B339" s="11" t="s">
        <v>150</v>
      </c>
      <c r="C339" s="12"/>
      <c r="D339" s="12"/>
      <c r="E339" s="12"/>
      <c r="F339" s="12"/>
      <c r="G339" s="12"/>
      <c r="H339" s="12"/>
      <c r="I339" s="12"/>
      <c r="J339" s="12"/>
      <c r="K339" s="377"/>
      <c r="L339" s="11" t="str">
        <f>$L$324</f>
        <v>acumulado agosto (promedio del periodo acumulado)</v>
      </c>
      <c r="M339" s="12"/>
      <c r="N339" s="12"/>
      <c r="O339" s="12"/>
      <c r="P339" s="12"/>
      <c r="Q339" s="12"/>
      <c r="R339" s="12"/>
      <c r="S339" s="12"/>
      <c r="T339" s="13"/>
    </row>
    <row r="340" spans="1:20" x14ac:dyDescent="0.25">
      <c r="A340" s="15"/>
      <c r="B340" s="378">
        <f>B$6</f>
        <v>2022</v>
      </c>
      <c r="C340" s="378">
        <f>C$6</f>
        <v>2023</v>
      </c>
      <c r="D340" s="378">
        <f>D$6</f>
        <v>2024</v>
      </c>
      <c r="E340" s="378">
        <f>E$6</f>
        <v>2025</v>
      </c>
      <c r="F340" s="378" t="str">
        <f>CONCATENATE("var ",RIGHT(E340,2),"/",RIGHT(D340,2))</f>
        <v>var 25/24</v>
      </c>
      <c r="G340" s="16" t="str">
        <f>CONCATENATE("var ",RIGHT(D340,2),"/",RIGHT(C340,2))</f>
        <v>var 24/23</v>
      </c>
      <c r="H340" s="378" t="str">
        <f>CONCATENATE("dif ",RIGHT(E340,2),"-",RIGHT(D340,2))</f>
        <v>dif 25-24</v>
      </c>
      <c r="I340" s="16" t="str">
        <f>CONCATENATE("dif ",RIGHT(D340,2),"-",RIGHT(C340,2))</f>
        <v>dif 24-23</v>
      </c>
      <c r="J340" s="378" t="str">
        <f>CONCATENATE("cuota ",RIGHT(E340,2))</f>
        <v>cuota 25</v>
      </c>
      <c r="K340" s="380"/>
      <c r="L340" s="378">
        <f>L$6</f>
        <v>2022</v>
      </c>
      <c r="M340" s="378">
        <f>M$6</f>
        <v>2023</v>
      </c>
      <c r="N340" s="378">
        <f>N$6</f>
        <v>2024</v>
      </c>
      <c r="O340" s="378">
        <f>O$6</f>
        <v>2025</v>
      </c>
      <c r="P340" s="378" t="str">
        <f>CONCATENATE("var ",RIGHT(O340,2),"/",RIGHT(N340,2))</f>
        <v>var 25/24</v>
      </c>
      <c r="Q340" s="16" t="str">
        <f>CONCATENATE("var ",RIGHT(N340,2),"/",RIGHT(M340,2))</f>
        <v>var 24/23</v>
      </c>
      <c r="R340" s="378" t="str">
        <f>CONCATENATE("dif ",RIGHT(O340,2),"-",RIGHT(N340,2))</f>
        <v>dif 25-24</v>
      </c>
      <c r="S340" s="16" t="str">
        <f>CONCATENATE("dif ",RIGHT(N340,2),"-",RIGHT(M340,2))</f>
        <v>dif 24-23</v>
      </c>
      <c r="T340" s="378" t="str">
        <f>CONCATENATE("cuota ",RIGHT(O340,2))</f>
        <v>cuota 25</v>
      </c>
    </row>
    <row r="341" spans="1:20" x14ac:dyDescent="0.25">
      <c r="A341" s="381" t="s">
        <v>48</v>
      </c>
      <c r="B341" s="382">
        <v>293</v>
      </c>
      <c r="C341" s="382">
        <v>302</v>
      </c>
      <c r="D341" s="382">
        <v>318</v>
      </c>
      <c r="E341" s="382">
        <v>322</v>
      </c>
      <c r="F341" s="383">
        <f t="shared" ref="F341:F351" si="164">E341/D341-1</f>
        <v>1.2578616352201255E-2</v>
      </c>
      <c r="G341" s="383">
        <f t="shared" ref="G341:G351" si="165">D341/C341-1</f>
        <v>5.2980132450331174E-2</v>
      </c>
      <c r="H341" s="384">
        <f t="shared" ref="H341:H351" si="166">E341-D341</f>
        <v>4</v>
      </c>
      <c r="I341" s="384">
        <f t="shared" ref="I341:I351" si="167">D341-C341</f>
        <v>16</v>
      </c>
      <c r="J341" s="383">
        <f t="shared" ref="J341:J351" si="168">E341/$E$341</f>
        <v>1</v>
      </c>
      <c r="K341" s="385"/>
      <c r="L341" s="386">
        <v>289.125</v>
      </c>
      <c r="M341" s="386">
        <v>305.625</v>
      </c>
      <c r="N341" s="386">
        <v>319.75</v>
      </c>
      <c r="O341" s="386">
        <v>322.375</v>
      </c>
      <c r="P341" s="383">
        <f t="shared" ref="P341:P351" si="169">O341/N341-1</f>
        <v>8.2095387021110522E-3</v>
      </c>
      <c r="Q341" s="383">
        <f t="shared" ref="Q341:Q351" si="170">N341/M341-1</f>
        <v>4.6216768916155448E-2</v>
      </c>
      <c r="R341" s="384">
        <f t="shared" ref="R341:R351" si="171">O341-N341</f>
        <v>2.625</v>
      </c>
      <c r="S341" s="384">
        <f t="shared" ref="S341:S351" si="172">N341-M341</f>
        <v>14.125</v>
      </c>
      <c r="T341" s="383">
        <f>O341/$O$341</f>
        <v>1</v>
      </c>
    </row>
    <row r="342" spans="1:20" x14ac:dyDescent="0.25">
      <c r="A342" s="94" t="s">
        <v>49</v>
      </c>
      <c r="B342" s="399">
        <v>84</v>
      </c>
      <c r="C342" s="399">
        <v>88</v>
      </c>
      <c r="D342" s="394">
        <v>94</v>
      </c>
      <c r="E342" s="399">
        <v>93</v>
      </c>
      <c r="F342" s="324">
        <f t="shared" si="164"/>
        <v>-1.0638297872340385E-2</v>
      </c>
      <c r="G342" s="324">
        <f t="shared" si="165"/>
        <v>6.8181818181818121E-2</v>
      </c>
      <c r="H342" s="400">
        <f t="shared" si="166"/>
        <v>-1</v>
      </c>
      <c r="I342" s="400">
        <f t="shared" si="167"/>
        <v>6</v>
      </c>
      <c r="J342" s="324">
        <f t="shared" si="168"/>
        <v>0.28881987577639751</v>
      </c>
      <c r="K342" s="401"/>
      <c r="L342" s="402">
        <v>83</v>
      </c>
      <c r="M342" s="402">
        <v>90</v>
      </c>
      <c r="N342" s="398">
        <v>93.5</v>
      </c>
      <c r="O342" s="402">
        <v>91.625</v>
      </c>
      <c r="P342" s="324">
        <f t="shared" si="169"/>
        <v>-2.0053475935828846E-2</v>
      </c>
      <c r="Q342" s="324">
        <f t="shared" si="170"/>
        <v>3.8888888888888973E-2</v>
      </c>
      <c r="R342" s="400">
        <f t="shared" si="171"/>
        <v>-1.875</v>
      </c>
      <c r="S342" s="400">
        <f t="shared" si="172"/>
        <v>3.5</v>
      </c>
      <c r="T342" s="324">
        <f t="shared" ref="T342:T351" si="173">O342/$O$341</f>
        <v>0.28421868941450174</v>
      </c>
    </row>
    <row r="343" spans="1:20" x14ac:dyDescent="0.25">
      <c r="A343" s="97" t="s">
        <v>50</v>
      </c>
      <c r="B343" s="399">
        <v>78</v>
      </c>
      <c r="C343" s="399">
        <v>79</v>
      </c>
      <c r="D343" s="399">
        <v>81</v>
      </c>
      <c r="E343" s="399">
        <v>80</v>
      </c>
      <c r="F343" s="324">
        <f t="shared" si="164"/>
        <v>-1.2345679012345734E-2</v>
      </c>
      <c r="G343" s="324">
        <f t="shared" si="165"/>
        <v>2.5316455696202445E-2</v>
      </c>
      <c r="H343" s="400">
        <f t="shared" si="166"/>
        <v>-1</v>
      </c>
      <c r="I343" s="400">
        <f t="shared" si="167"/>
        <v>2</v>
      </c>
      <c r="J343" s="324">
        <f t="shared" si="168"/>
        <v>0.2484472049689441</v>
      </c>
      <c r="K343" s="401"/>
      <c r="L343" s="402">
        <v>76.375</v>
      </c>
      <c r="M343" s="402">
        <v>78.25</v>
      </c>
      <c r="N343" s="402">
        <v>80.875</v>
      </c>
      <c r="O343" s="402">
        <v>80.125</v>
      </c>
      <c r="P343" s="324">
        <f t="shared" si="169"/>
        <v>-9.2735703245749868E-3</v>
      </c>
      <c r="Q343" s="324">
        <f t="shared" si="170"/>
        <v>3.3546325878594185E-2</v>
      </c>
      <c r="R343" s="400">
        <f t="shared" si="171"/>
        <v>-0.75</v>
      </c>
      <c r="S343" s="400">
        <f t="shared" si="172"/>
        <v>2.625</v>
      </c>
      <c r="T343" s="324">
        <f t="shared" si="173"/>
        <v>0.24854594804187669</v>
      </c>
    </row>
    <row r="344" spans="1:20" x14ac:dyDescent="0.25">
      <c r="A344" s="97" t="s">
        <v>52</v>
      </c>
      <c r="B344" s="399">
        <v>60</v>
      </c>
      <c r="C344" s="399">
        <v>62</v>
      </c>
      <c r="D344" s="399">
        <v>64</v>
      </c>
      <c r="E344" s="399">
        <v>66</v>
      </c>
      <c r="F344" s="324">
        <f t="shared" si="164"/>
        <v>3.125E-2</v>
      </c>
      <c r="G344" s="324">
        <f t="shared" si="165"/>
        <v>3.2258064516129004E-2</v>
      </c>
      <c r="H344" s="400">
        <f t="shared" si="166"/>
        <v>2</v>
      </c>
      <c r="I344" s="400">
        <f t="shared" si="167"/>
        <v>2</v>
      </c>
      <c r="J344" s="324">
        <f t="shared" si="168"/>
        <v>0.20496894409937888</v>
      </c>
      <c r="K344" s="401"/>
      <c r="L344" s="402">
        <v>59.125</v>
      </c>
      <c r="M344" s="402">
        <v>61.5</v>
      </c>
      <c r="N344" s="402">
        <v>63.625</v>
      </c>
      <c r="O344" s="402">
        <v>64.875</v>
      </c>
      <c r="P344" s="324">
        <f t="shared" si="169"/>
        <v>1.9646365422396839E-2</v>
      </c>
      <c r="Q344" s="324">
        <f t="shared" si="170"/>
        <v>3.4552845528455389E-2</v>
      </c>
      <c r="R344" s="400">
        <f t="shared" si="171"/>
        <v>1.25</v>
      </c>
      <c r="S344" s="400">
        <f t="shared" si="172"/>
        <v>2.125</v>
      </c>
      <c r="T344" s="324">
        <f t="shared" si="173"/>
        <v>0.20124079100426523</v>
      </c>
    </row>
    <row r="345" spans="1:20" x14ac:dyDescent="0.25">
      <c r="A345" s="97" t="s">
        <v>53</v>
      </c>
      <c r="B345" s="399">
        <v>12</v>
      </c>
      <c r="C345" s="399">
        <v>12</v>
      </c>
      <c r="D345" s="399">
        <v>12</v>
      </c>
      <c r="E345" s="399">
        <v>13</v>
      </c>
      <c r="F345" s="324">
        <f t="shared" si="164"/>
        <v>8.3333333333333259E-2</v>
      </c>
      <c r="G345" s="324">
        <f t="shared" si="165"/>
        <v>0</v>
      </c>
      <c r="H345" s="400">
        <f t="shared" si="166"/>
        <v>1</v>
      </c>
      <c r="I345" s="400">
        <f t="shared" si="167"/>
        <v>0</v>
      </c>
      <c r="J345" s="324">
        <f t="shared" si="168"/>
        <v>4.0372670807453416E-2</v>
      </c>
      <c r="K345" s="401"/>
      <c r="L345" s="402">
        <v>10.5</v>
      </c>
      <c r="M345" s="402">
        <v>12</v>
      </c>
      <c r="N345" s="402">
        <v>12</v>
      </c>
      <c r="O345" s="402">
        <v>12.75</v>
      </c>
      <c r="P345" s="324">
        <f t="shared" si="169"/>
        <v>6.25E-2</v>
      </c>
      <c r="Q345" s="324">
        <f t="shared" si="170"/>
        <v>0</v>
      </c>
      <c r="R345" s="400">
        <f t="shared" si="171"/>
        <v>0.75</v>
      </c>
      <c r="S345" s="400">
        <f t="shared" si="172"/>
        <v>0</v>
      </c>
      <c r="T345" s="324">
        <f t="shared" si="173"/>
        <v>3.9550213260953856E-2</v>
      </c>
    </row>
    <row r="346" spans="1:20" x14ac:dyDescent="0.25">
      <c r="A346" s="97" t="s">
        <v>54</v>
      </c>
      <c r="B346" s="399">
        <v>16</v>
      </c>
      <c r="C346" s="399">
        <v>17</v>
      </c>
      <c r="D346" s="399">
        <v>18</v>
      </c>
      <c r="E346" s="399">
        <v>18</v>
      </c>
      <c r="F346" s="324">
        <f t="shared" si="164"/>
        <v>0</v>
      </c>
      <c r="G346" s="324">
        <f t="shared" si="165"/>
        <v>5.8823529411764719E-2</v>
      </c>
      <c r="H346" s="400">
        <f t="shared" si="166"/>
        <v>0</v>
      </c>
      <c r="I346" s="400">
        <f t="shared" si="167"/>
        <v>1</v>
      </c>
      <c r="J346" s="324">
        <f t="shared" si="168"/>
        <v>5.5900621118012424E-2</v>
      </c>
      <c r="K346" s="401"/>
      <c r="L346" s="402">
        <v>15.625</v>
      </c>
      <c r="M346" s="402">
        <v>18.375</v>
      </c>
      <c r="N346" s="402">
        <v>19.75</v>
      </c>
      <c r="O346" s="402">
        <v>19.75</v>
      </c>
      <c r="P346" s="324">
        <f t="shared" si="169"/>
        <v>0</v>
      </c>
      <c r="Q346" s="324">
        <f t="shared" si="170"/>
        <v>7.4829931972789199E-2</v>
      </c>
      <c r="R346" s="400">
        <f t="shared" si="171"/>
        <v>0</v>
      </c>
      <c r="S346" s="400">
        <f t="shared" si="172"/>
        <v>1.375</v>
      </c>
      <c r="T346" s="324">
        <f t="shared" si="173"/>
        <v>6.1264055835595195E-2</v>
      </c>
    </row>
    <row r="347" spans="1:20" x14ac:dyDescent="0.25">
      <c r="A347" s="97" t="s">
        <v>55</v>
      </c>
      <c r="B347" s="399">
        <v>5</v>
      </c>
      <c r="C347" s="399">
        <v>4</v>
      </c>
      <c r="D347" s="399">
        <v>6</v>
      </c>
      <c r="E347" s="399">
        <v>6</v>
      </c>
      <c r="F347" s="324">
        <f t="shared" si="164"/>
        <v>0</v>
      </c>
      <c r="G347" s="324">
        <f t="shared" si="165"/>
        <v>0.5</v>
      </c>
      <c r="H347" s="400">
        <f t="shared" si="166"/>
        <v>0</v>
      </c>
      <c r="I347" s="400">
        <f t="shared" si="167"/>
        <v>2</v>
      </c>
      <c r="J347" s="324">
        <f t="shared" si="168"/>
        <v>1.8633540372670808E-2</v>
      </c>
      <c r="K347" s="401"/>
      <c r="L347" s="402">
        <v>4.625</v>
      </c>
      <c r="M347" s="402">
        <v>4.875</v>
      </c>
      <c r="N347" s="402">
        <v>6</v>
      </c>
      <c r="O347" s="402">
        <v>6</v>
      </c>
      <c r="P347" s="324">
        <f t="shared" si="169"/>
        <v>0</v>
      </c>
      <c r="Q347" s="324">
        <f t="shared" si="170"/>
        <v>0.23076923076923084</v>
      </c>
      <c r="R347" s="400">
        <f t="shared" si="171"/>
        <v>0</v>
      </c>
      <c r="S347" s="400">
        <f t="shared" si="172"/>
        <v>1.125</v>
      </c>
      <c r="T347" s="324">
        <f t="shared" si="173"/>
        <v>1.8611865063978286E-2</v>
      </c>
    </row>
    <row r="348" spans="1:20" x14ac:dyDescent="0.25">
      <c r="A348" s="97" t="s">
        <v>56</v>
      </c>
      <c r="B348" s="399">
        <v>14</v>
      </c>
      <c r="C348" s="399">
        <v>14</v>
      </c>
      <c r="D348" s="399">
        <v>14</v>
      </c>
      <c r="E348" s="399">
        <v>15</v>
      </c>
      <c r="F348" s="324">
        <f t="shared" si="164"/>
        <v>7.1428571428571397E-2</v>
      </c>
      <c r="G348" s="324">
        <f t="shared" si="165"/>
        <v>0</v>
      </c>
      <c r="H348" s="400">
        <f t="shared" si="166"/>
        <v>1</v>
      </c>
      <c r="I348" s="400">
        <f t="shared" si="167"/>
        <v>0</v>
      </c>
      <c r="J348" s="324">
        <f t="shared" si="168"/>
        <v>4.6583850931677016E-2</v>
      </c>
      <c r="K348" s="401"/>
      <c r="L348" s="402">
        <v>14</v>
      </c>
      <c r="M348" s="402">
        <v>13.625</v>
      </c>
      <c r="N348" s="402">
        <v>14</v>
      </c>
      <c r="O348" s="402">
        <v>15</v>
      </c>
      <c r="P348" s="324">
        <f t="shared" si="169"/>
        <v>7.1428571428571397E-2</v>
      </c>
      <c r="Q348" s="324">
        <f t="shared" si="170"/>
        <v>2.7522935779816571E-2</v>
      </c>
      <c r="R348" s="400">
        <f t="shared" si="171"/>
        <v>1</v>
      </c>
      <c r="S348" s="400">
        <f t="shared" si="172"/>
        <v>0.375</v>
      </c>
      <c r="T348" s="324">
        <f t="shared" si="173"/>
        <v>4.6529662659945716E-2</v>
      </c>
    </row>
    <row r="349" spans="1:20" x14ac:dyDescent="0.25">
      <c r="A349" s="97" t="s">
        <v>51</v>
      </c>
      <c r="B349" s="399">
        <v>5</v>
      </c>
      <c r="C349" s="399">
        <v>7</v>
      </c>
      <c r="D349" s="399">
        <v>7</v>
      </c>
      <c r="E349" s="399">
        <v>8</v>
      </c>
      <c r="F349" s="324">
        <f t="shared" si="164"/>
        <v>0.14285714285714279</v>
      </c>
      <c r="G349" s="324">
        <f t="shared" si="165"/>
        <v>0</v>
      </c>
      <c r="H349" s="400">
        <f t="shared" si="166"/>
        <v>1</v>
      </c>
      <c r="I349" s="400">
        <f t="shared" si="167"/>
        <v>0</v>
      </c>
      <c r="J349" s="324">
        <f t="shared" si="168"/>
        <v>2.4844720496894408E-2</v>
      </c>
      <c r="K349" s="401"/>
      <c r="L349" s="402">
        <v>4.75</v>
      </c>
      <c r="M349" s="402">
        <v>6.875</v>
      </c>
      <c r="N349" s="402">
        <v>6.875</v>
      </c>
      <c r="O349" s="402">
        <v>7.875</v>
      </c>
      <c r="P349" s="324">
        <f t="shared" si="169"/>
        <v>0.1454545454545455</v>
      </c>
      <c r="Q349" s="324">
        <f t="shared" si="170"/>
        <v>0</v>
      </c>
      <c r="R349" s="400">
        <f t="shared" si="171"/>
        <v>1</v>
      </c>
      <c r="S349" s="400">
        <f t="shared" si="172"/>
        <v>0</v>
      </c>
      <c r="T349" s="324">
        <f t="shared" si="173"/>
        <v>2.44280728964715E-2</v>
      </c>
    </row>
    <row r="350" spans="1:20" x14ac:dyDescent="0.25">
      <c r="A350" s="98" t="s">
        <v>57</v>
      </c>
      <c r="B350" s="399">
        <v>5</v>
      </c>
      <c r="C350" s="399">
        <v>4</v>
      </c>
      <c r="D350" s="399">
        <v>5</v>
      </c>
      <c r="E350" s="399">
        <v>6</v>
      </c>
      <c r="F350" s="324">
        <f t="shared" si="164"/>
        <v>0.19999999999999996</v>
      </c>
      <c r="G350" s="324">
        <f t="shared" si="165"/>
        <v>0.25</v>
      </c>
      <c r="H350" s="400">
        <f t="shared" si="166"/>
        <v>1</v>
      </c>
      <c r="I350" s="400">
        <f t="shared" si="167"/>
        <v>1</v>
      </c>
      <c r="J350" s="324">
        <f t="shared" si="168"/>
        <v>1.8633540372670808E-2</v>
      </c>
      <c r="K350" s="401"/>
      <c r="L350" s="402">
        <v>5</v>
      </c>
      <c r="M350" s="402">
        <v>4.5</v>
      </c>
      <c r="N350" s="402">
        <v>5</v>
      </c>
      <c r="O350" s="402">
        <v>6</v>
      </c>
      <c r="P350" s="324">
        <f t="shared" si="169"/>
        <v>0.19999999999999996</v>
      </c>
      <c r="Q350" s="324">
        <f t="shared" si="170"/>
        <v>0.11111111111111116</v>
      </c>
      <c r="R350" s="400">
        <f t="shared" si="171"/>
        <v>1</v>
      </c>
      <c r="S350" s="400">
        <f t="shared" si="172"/>
        <v>0.5</v>
      </c>
      <c r="T350" s="324">
        <f t="shared" si="173"/>
        <v>1.8611865063978286E-2</v>
      </c>
    </row>
    <row r="351" spans="1:20" x14ac:dyDescent="0.25">
      <c r="A351" s="99" t="s">
        <v>58</v>
      </c>
      <c r="B351" s="399">
        <v>14</v>
      </c>
      <c r="C351" s="399">
        <v>15</v>
      </c>
      <c r="D351" s="399">
        <v>17</v>
      </c>
      <c r="E351" s="399">
        <v>17</v>
      </c>
      <c r="F351" s="324">
        <f t="shared" si="164"/>
        <v>0</v>
      </c>
      <c r="G351" s="324">
        <f t="shared" si="165"/>
        <v>0.1333333333333333</v>
      </c>
      <c r="H351" s="400">
        <f t="shared" si="166"/>
        <v>0</v>
      </c>
      <c r="I351" s="400">
        <f t="shared" si="167"/>
        <v>2</v>
      </c>
      <c r="J351" s="324">
        <f t="shared" si="168"/>
        <v>5.2795031055900624E-2</v>
      </c>
      <c r="K351" s="401"/>
      <c r="L351" s="402">
        <v>16.125</v>
      </c>
      <c r="M351" s="402">
        <v>15.625</v>
      </c>
      <c r="N351" s="402">
        <v>18.125</v>
      </c>
      <c r="O351" s="402">
        <v>18.375</v>
      </c>
      <c r="P351" s="324">
        <f t="shared" si="169"/>
        <v>1.379310344827589E-2</v>
      </c>
      <c r="Q351" s="324">
        <f t="shared" si="170"/>
        <v>0.15999999999999992</v>
      </c>
      <c r="R351" s="400">
        <f t="shared" si="171"/>
        <v>0.25</v>
      </c>
      <c r="S351" s="400">
        <f t="shared" si="172"/>
        <v>2.5</v>
      </c>
      <c r="T351" s="324">
        <f t="shared" si="173"/>
        <v>5.6998836758433501E-2</v>
      </c>
    </row>
    <row r="352" spans="1:20" ht="21" x14ac:dyDescent="0.35">
      <c r="A352" s="414" t="s">
        <v>84</v>
      </c>
      <c r="B352" s="414"/>
      <c r="C352" s="414"/>
      <c r="D352" s="414"/>
      <c r="E352" s="414"/>
      <c r="F352" s="414"/>
      <c r="G352" s="414"/>
      <c r="H352" s="414"/>
      <c r="I352" s="414"/>
      <c r="J352" s="414"/>
      <c r="K352" s="414"/>
      <c r="L352" s="414"/>
      <c r="M352" s="414"/>
      <c r="N352" s="414"/>
      <c r="O352" s="414"/>
      <c r="P352" s="414"/>
      <c r="Q352" s="414"/>
      <c r="R352" s="414"/>
      <c r="S352" s="414"/>
      <c r="T352" s="414"/>
    </row>
    <row r="353" spans="1:20" x14ac:dyDescent="0.25">
      <c r="A353" s="72"/>
      <c r="B353" s="11" t="s">
        <v>150</v>
      </c>
      <c r="C353" s="12"/>
      <c r="D353" s="12"/>
      <c r="E353" s="12"/>
      <c r="F353" s="12"/>
      <c r="G353" s="12"/>
      <c r="H353" s="12"/>
      <c r="I353" s="12"/>
      <c r="J353" s="12"/>
      <c r="K353" s="377"/>
      <c r="L353" s="11" t="str">
        <f>$L$324</f>
        <v>acumulado agosto (promedio del periodo acumulado)</v>
      </c>
      <c r="M353" s="12"/>
      <c r="N353" s="12"/>
      <c r="O353" s="12"/>
      <c r="P353" s="12"/>
      <c r="Q353" s="12"/>
      <c r="R353" s="12"/>
      <c r="S353" s="12"/>
      <c r="T353" s="13"/>
    </row>
    <row r="354" spans="1:20" x14ac:dyDescent="0.25">
      <c r="A354" s="15"/>
      <c r="B354" s="378">
        <f>B$6</f>
        <v>2022</v>
      </c>
      <c r="C354" s="378">
        <f>C$6</f>
        <v>2023</v>
      </c>
      <c r="D354" s="378">
        <f>D$6</f>
        <v>2024</v>
      </c>
      <c r="E354" s="378">
        <f>E$6</f>
        <v>2025</v>
      </c>
      <c r="F354" s="378" t="str">
        <f>CONCATENATE("var ",RIGHT(E354,2),"/",RIGHT(D354,2))</f>
        <v>var 25/24</v>
      </c>
      <c r="G354" s="16" t="str">
        <f>CONCATENATE("var ",RIGHT(D354,2),"/",RIGHT(C354,2))</f>
        <v>var 24/23</v>
      </c>
      <c r="H354" s="378" t="str">
        <f>CONCATENATE("dif ",RIGHT(E354,2),"-",RIGHT(D354,2))</f>
        <v>dif 25-24</v>
      </c>
      <c r="I354" s="16" t="str">
        <f>CONCATENATE("dif ",RIGHT(D354,2),"-",RIGHT(C354,2))</f>
        <v>dif 24-23</v>
      </c>
      <c r="J354" s="378" t="str">
        <f>CONCATENATE("cuota ",RIGHT(E354,2))</f>
        <v>cuota 25</v>
      </c>
      <c r="K354" s="380"/>
      <c r="L354" s="378">
        <f>L$6</f>
        <v>2022</v>
      </c>
      <c r="M354" s="378">
        <f>M$6</f>
        <v>2023</v>
      </c>
      <c r="N354" s="378">
        <f>N$6</f>
        <v>2024</v>
      </c>
      <c r="O354" s="378">
        <f>O$6</f>
        <v>2025</v>
      </c>
      <c r="P354" s="378" t="str">
        <f>CONCATENATE("var ",RIGHT(O354,2),"/",RIGHT(N354,2))</f>
        <v>var 25/24</v>
      </c>
      <c r="Q354" s="16" t="str">
        <f>CONCATENATE("var ",RIGHT(N354,2),"/",RIGHT(M354,2))</f>
        <v>var 24/23</v>
      </c>
      <c r="R354" s="378" t="str">
        <f>CONCATENATE("dif ",RIGHT(O354,2),"-",RIGHT(N354,2))</f>
        <v>dif 25-24</v>
      </c>
      <c r="S354" s="16" t="str">
        <f>CONCATENATE("dif ",RIGHT(N354,2),"-",RIGHT(M354,2))</f>
        <v>dif 24-23</v>
      </c>
      <c r="T354" s="378" t="str">
        <f>CONCATENATE("cuota ",RIGHT(O354,2))</f>
        <v>cuota 25</v>
      </c>
    </row>
    <row r="355" spans="1:20" x14ac:dyDescent="0.25">
      <c r="A355" s="381" t="s">
        <v>4</v>
      </c>
      <c r="B355" s="415">
        <v>124678</v>
      </c>
      <c r="C355" s="415">
        <v>124185</v>
      </c>
      <c r="D355" s="415">
        <v>127485</v>
      </c>
      <c r="E355" s="415">
        <v>125343</v>
      </c>
      <c r="F355" s="383">
        <f t="shared" ref="F355:F366" si="174">E355/D355-1</f>
        <v>-1.6801976703141541E-2</v>
      </c>
      <c r="G355" s="383">
        <f t="shared" ref="G355:G366" si="175">D355/C355-1</f>
        <v>2.6573257639811665E-2</v>
      </c>
      <c r="H355" s="416">
        <f t="shared" ref="H355:H366" si="176">E355-D355</f>
        <v>-2142</v>
      </c>
      <c r="I355" s="416">
        <f t="shared" ref="I355:I366" si="177">D355-C355</f>
        <v>3300</v>
      </c>
      <c r="J355" s="383">
        <f t="shared" ref="J355:J366" si="178">E355/$E$355</f>
        <v>1</v>
      </c>
      <c r="K355" s="385"/>
      <c r="L355" s="415">
        <v>122887.25</v>
      </c>
      <c r="M355" s="415">
        <v>124996.5</v>
      </c>
      <c r="N355" s="415">
        <v>127052.625</v>
      </c>
      <c r="O355" s="415">
        <v>125187.125</v>
      </c>
      <c r="P355" s="383">
        <f t="shared" ref="P355:P366" si="179">O355/N355-1</f>
        <v>-1.4682892226744682E-2</v>
      </c>
      <c r="Q355" s="383">
        <f t="shared" ref="Q355:Q366" si="180">N355/M355-1</f>
        <v>1.644946058489638E-2</v>
      </c>
      <c r="R355" s="416">
        <f t="shared" ref="R355:R366" si="181">O355-N355</f>
        <v>-1865.5</v>
      </c>
      <c r="S355" s="416">
        <f t="shared" ref="S355:S366" si="182">N355-M355</f>
        <v>2056.125</v>
      </c>
      <c r="T355" s="383">
        <f>O355/$O$355</f>
        <v>1</v>
      </c>
    </row>
    <row r="356" spans="1:20" x14ac:dyDescent="0.25">
      <c r="A356" s="387" t="s">
        <v>5</v>
      </c>
      <c r="B356" s="417">
        <v>89730</v>
      </c>
      <c r="C356" s="417">
        <v>88181</v>
      </c>
      <c r="D356" s="417">
        <v>91848</v>
      </c>
      <c r="E356" s="417">
        <v>89325</v>
      </c>
      <c r="F356" s="389">
        <f t="shared" si="174"/>
        <v>-2.7469297099555812E-2</v>
      </c>
      <c r="G356" s="389">
        <f t="shared" si="175"/>
        <v>4.1584921921955953E-2</v>
      </c>
      <c r="H356" s="418">
        <f t="shared" si="176"/>
        <v>-2523</v>
      </c>
      <c r="I356" s="418">
        <f t="shared" si="177"/>
        <v>3667</v>
      </c>
      <c r="J356" s="389">
        <f t="shared" si="178"/>
        <v>0.71264450348244412</v>
      </c>
      <c r="K356" s="391"/>
      <c r="L356" s="417">
        <v>89234.25</v>
      </c>
      <c r="M356" s="417">
        <v>88721.25</v>
      </c>
      <c r="N356" s="417">
        <v>91251.625</v>
      </c>
      <c r="O356" s="417">
        <v>89249.875</v>
      </c>
      <c r="P356" s="389">
        <f t="shared" si="179"/>
        <v>-2.1936595649666546E-2</v>
      </c>
      <c r="Q356" s="389">
        <f t="shared" si="180"/>
        <v>2.852050664299699E-2</v>
      </c>
      <c r="R356" s="418">
        <f t="shared" si="181"/>
        <v>-2001.75</v>
      </c>
      <c r="S356" s="418">
        <f t="shared" si="182"/>
        <v>2530.375</v>
      </c>
      <c r="T356" s="389">
        <f t="shared" ref="T356:T366" si="183">O356/$O$355</f>
        <v>0.71293174118344838</v>
      </c>
    </row>
    <row r="357" spans="1:20" x14ac:dyDescent="0.25">
      <c r="A357" s="393" t="s">
        <v>6</v>
      </c>
      <c r="B357" s="419">
        <v>17598</v>
      </c>
      <c r="C357" s="419">
        <v>15926</v>
      </c>
      <c r="D357" s="419">
        <v>18590</v>
      </c>
      <c r="E357" s="419">
        <v>18114</v>
      </c>
      <c r="F357" s="395">
        <f t="shared" si="174"/>
        <v>-2.5605164066702546E-2</v>
      </c>
      <c r="G357" s="395">
        <f t="shared" si="175"/>
        <v>0.16727364058771821</v>
      </c>
      <c r="H357" s="420">
        <f t="shared" si="176"/>
        <v>-476</v>
      </c>
      <c r="I357" s="420">
        <f t="shared" si="177"/>
        <v>2664</v>
      </c>
      <c r="J357" s="395">
        <f t="shared" si="178"/>
        <v>0.14451544960628038</v>
      </c>
      <c r="K357" s="397"/>
      <c r="L357" s="419">
        <v>17673.25</v>
      </c>
      <c r="M357" s="419">
        <v>16367.25</v>
      </c>
      <c r="N357" s="419">
        <v>17786</v>
      </c>
      <c r="O357" s="419">
        <v>17784.5</v>
      </c>
      <c r="P357" s="395">
        <f t="shared" si="179"/>
        <v>-8.4335994602446895E-5</v>
      </c>
      <c r="Q357" s="395">
        <f t="shared" si="180"/>
        <v>8.6682246559440346E-2</v>
      </c>
      <c r="R357" s="420">
        <f t="shared" si="181"/>
        <v>-1.5</v>
      </c>
      <c r="S357" s="420">
        <f t="shared" si="182"/>
        <v>1418.75</v>
      </c>
      <c r="T357" s="395">
        <f t="shared" si="183"/>
        <v>0.14206333119320377</v>
      </c>
    </row>
    <row r="358" spans="1:20" x14ac:dyDescent="0.25">
      <c r="A358" s="37" t="s">
        <v>7</v>
      </c>
      <c r="B358" s="421">
        <v>54011</v>
      </c>
      <c r="C358" s="421">
        <v>56479</v>
      </c>
      <c r="D358" s="421">
        <v>56718</v>
      </c>
      <c r="E358" s="421">
        <v>55538</v>
      </c>
      <c r="F358" s="324">
        <f t="shared" si="174"/>
        <v>-2.0804682816742526E-2</v>
      </c>
      <c r="G358" s="324">
        <f t="shared" si="175"/>
        <v>4.2316613254484992E-3</v>
      </c>
      <c r="H358" s="422">
        <f t="shared" si="176"/>
        <v>-1180</v>
      </c>
      <c r="I358" s="422">
        <f t="shared" si="177"/>
        <v>239</v>
      </c>
      <c r="J358" s="324">
        <f t="shared" si="178"/>
        <v>0.44308816607229762</v>
      </c>
      <c r="K358" s="401"/>
      <c r="L358" s="421">
        <v>53683.5</v>
      </c>
      <c r="M358" s="421">
        <v>55761.5</v>
      </c>
      <c r="N358" s="421">
        <v>56768.25</v>
      </c>
      <c r="O358" s="421">
        <v>55619.5</v>
      </c>
      <c r="P358" s="324">
        <f t="shared" si="179"/>
        <v>-2.0235783206281721E-2</v>
      </c>
      <c r="Q358" s="324">
        <f t="shared" si="180"/>
        <v>1.8054571702698086E-2</v>
      </c>
      <c r="R358" s="422">
        <f t="shared" si="181"/>
        <v>-1148.75</v>
      </c>
      <c r="S358" s="422">
        <f t="shared" si="182"/>
        <v>1006.75</v>
      </c>
      <c r="T358" s="324">
        <f t="shared" si="183"/>
        <v>0.44429089652789772</v>
      </c>
    </row>
    <row r="359" spans="1:20" x14ac:dyDescent="0.25">
      <c r="A359" s="37" t="s">
        <v>8</v>
      </c>
      <c r="B359" s="421">
        <v>15485</v>
      </c>
      <c r="C359" s="421">
        <v>13260</v>
      </c>
      <c r="D359" s="421">
        <v>13803</v>
      </c>
      <c r="E359" s="421">
        <v>12855</v>
      </c>
      <c r="F359" s="324">
        <f t="shared" si="174"/>
        <v>-6.8680721582264681E-2</v>
      </c>
      <c r="G359" s="324">
        <f t="shared" si="175"/>
        <v>4.0950226244343968E-2</v>
      </c>
      <c r="H359" s="422">
        <f t="shared" si="176"/>
        <v>-948</v>
      </c>
      <c r="I359" s="422">
        <f t="shared" si="177"/>
        <v>543</v>
      </c>
      <c r="J359" s="324">
        <f t="shared" si="178"/>
        <v>0.10255857925851464</v>
      </c>
      <c r="K359" s="401"/>
      <c r="L359" s="421">
        <v>15421.75</v>
      </c>
      <c r="M359" s="421">
        <v>13915</v>
      </c>
      <c r="N359" s="421">
        <v>13943.5</v>
      </c>
      <c r="O359" s="421">
        <v>13058</v>
      </c>
      <c r="P359" s="324">
        <f t="shared" si="179"/>
        <v>-6.3506293254921631E-2</v>
      </c>
      <c r="Q359" s="324">
        <f t="shared" si="180"/>
        <v>2.0481494789794663E-3</v>
      </c>
      <c r="R359" s="422">
        <f t="shared" si="181"/>
        <v>-885.5</v>
      </c>
      <c r="S359" s="422">
        <f t="shared" si="182"/>
        <v>28.5</v>
      </c>
      <c r="T359" s="324">
        <f t="shared" si="183"/>
        <v>0.10430785114683319</v>
      </c>
    </row>
    <row r="360" spans="1:20" x14ac:dyDescent="0.25">
      <c r="A360" s="37" t="s">
        <v>9</v>
      </c>
      <c r="B360" s="421">
        <v>2051</v>
      </c>
      <c r="C360" s="421">
        <v>1920</v>
      </c>
      <c r="D360" s="421">
        <v>2056</v>
      </c>
      <c r="E360" s="421">
        <v>2086</v>
      </c>
      <c r="F360" s="324">
        <f t="shared" si="174"/>
        <v>1.4591439688715901E-2</v>
      </c>
      <c r="G360" s="324">
        <f t="shared" si="175"/>
        <v>7.0833333333333304E-2</v>
      </c>
      <c r="H360" s="422">
        <f t="shared" si="176"/>
        <v>30</v>
      </c>
      <c r="I360" s="422">
        <f t="shared" si="177"/>
        <v>136</v>
      </c>
      <c r="J360" s="324">
        <f t="shared" si="178"/>
        <v>1.664233343704874E-2</v>
      </c>
      <c r="K360" s="401"/>
      <c r="L360" s="421">
        <v>1927.125</v>
      </c>
      <c r="M360" s="421">
        <v>2091.125</v>
      </c>
      <c r="N360" s="421">
        <v>2074</v>
      </c>
      <c r="O360" s="421">
        <v>2085</v>
      </c>
      <c r="P360" s="324">
        <f t="shared" si="179"/>
        <v>5.3037608486017351E-3</v>
      </c>
      <c r="Q360" s="324">
        <f t="shared" si="180"/>
        <v>-8.1893717496562823E-3</v>
      </c>
      <c r="R360" s="422">
        <f t="shared" si="181"/>
        <v>11</v>
      </c>
      <c r="S360" s="422">
        <f t="shared" si="182"/>
        <v>-17.125</v>
      </c>
      <c r="T360" s="324">
        <f t="shared" si="183"/>
        <v>1.6655067364155857E-2</v>
      </c>
    </row>
    <row r="361" spans="1:20" x14ac:dyDescent="0.25">
      <c r="A361" s="403" t="s">
        <v>10</v>
      </c>
      <c r="B361" s="423">
        <v>585</v>
      </c>
      <c r="C361" s="423">
        <v>596</v>
      </c>
      <c r="D361" s="423">
        <v>681</v>
      </c>
      <c r="E361" s="423">
        <v>732</v>
      </c>
      <c r="F361" s="405">
        <f t="shared" si="174"/>
        <v>7.4889867841409608E-2</v>
      </c>
      <c r="G361" s="405">
        <f t="shared" si="175"/>
        <v>0.14261744966442946</v>
      </c>
      <c r="H361" s="424">
        <f t="shared" si="176"/>
        <v>51</v>
      </c>
      <c r="I361" s="424">
        <f t="shared" si="177"/>
        <v>85</v>
      </c>
      <c r="J361" s="405">
        <f t="shared" si="178"/>
        <v>5.8399751083028171E-3</v>
      </c>
      <c r="K361" s="407"/>
      <c r="L361" s="423">
        <v>528.625</v>
      </c>
      <c r="M361" s="423">
        <v>586.375</v>
      </c>
      <c r="N361" s="423">
        <v>679.875</v>
      </c>
      <c r="O361" s="423">
        <v>702.875</v>
      </c>
      <c r="P361" s="405">
        <f t="shared" si="179"/>
        <v>3.3829748115462355E-2</v>
      </c>
      <c r="Q361" s="405">
        <f t="shared" si="180"/>
        <v>0.159454274141974</v>
      </c>
      <c r="R361" s="424">
        <f t="shared" si="181"/>
        <v>23</v>
      </c>
      <c r="S361" s="424">
        <f t="shared" si="182"/>
        <v>93.5</v>
      </c>
      <c r="T361" s="405">
        <f t="shared" si="183"/>
        <v>5.6145949513578177E-3</v>
      </c>
    </row>
    <row r="362" spans="1:20" x14ac:dyDescent="0.25">
      <c r="A362" s="409" t="s">
        <v>11</v>
      </c>
      <c r="B362" s="417">
        <v>34948</v>
      </c>
      <c r="C362" s="417">
        <v>36004</v>
      </c>
      <c r="D362" s="417">
        <v>35637</v>
      </c>
      <c r="E362" s="417">
        <v>36018</v>
      </c>
      <c r="F362" s="389">
        <f t="shared" si="174"/>
        <v>1.0691135617476144E-2</v>
      </c>
      <c r="G362" s="389">
        <f t="shared" si="175"/>
        <v>-1.019331185423844E-2</v>
      </c>
      <c r="H362" s="418">
        <f t="shared" si="176"/>
        <v>381</v>
      </c>
      <c r="I362" s="418">
        <f t="shared" si="177"/>
        <v>-367</v>
      </c>
      <c r="J362" s="389">
        <f t="shared" si="178"/>
        <v>0.28735549651755582</v>
      </c>
      <c r="K362" s="391"/>
      <c r="L362" s="417">
        <v>33653</v>
      </c>
      <c r="M362" s="417">
        <v>36275.25</v>
      </c>
      <c r="N362" s="417">
        <v>35801</v>
      </c>
      <c r="O362" s="417">
        <v>35937.25</v>
      </c>
      <c r="P362" s="389">
        <f t="shared" si="179"/>
        <v>3.8057596156531037E-3</v>
      </c>
      <c r="Q362" s="389">
        <f t="shared" si="180"/>
        <v>-1.3073652145746739E-2</v>
      </c>
      <c r="R362" s="418">
        <f t="shared" si="181"/>
        <v>136.25</v>
      </c>
      <c r="S362" s="418">
        <f t="shared" si="182"/>
        <v>-474.25</v>
      </c>
      <c r="T362" s="389">
        <f t="shared" si="183"/>
        <v>0.28706825881655162</v>
      </c>
    </row>
    <row r="363" spans="1:20" x14ac:dyDescent="0.25">
      <c r="A363" s="393" t="s">
        <v>12</v>
      </c>
      <c r="B363" s="421">
        <v>2230</v>
      </c>
      <c r="C363" s="421">
        <v>2117</v>
      </c>
      <c r="D363" s="419">
        <v>2119</v>
      </c>
      <c r="E363" s="421">
        <v>2201</v>
      </c>
      <c r="F363" s="395">
        <f t="shared" si="174"/>
        <v>3.8697498820198239E-2</v>
      </c>
      <c r="G363" s="395">
        <f t="shared" si="175"/>
        <v>9.4473311289555717E-4</v>
      </c>
      <c r="H363" s="420">
        <f t="shared" si="176"/>
        <v>82</v>
      </c>
      <c r="I363" s="420">
        <f t="shared" si="177"/>
        <v>2</v>
      </c>
      <c r="J363" s="395">
        <f t="shared" si="178"/>
        <v>1.7559815865265709E-2</v>
      </c>
      <c r="K363" s="397"/>
      <c r="L363" s="421">
        <v>2230</v>
      </c>
      <c r="M363" s="421">
        <v>2117</v>
      </c>
      <c r="N363" s="419">
        <v>2117.75</v>
      </c>
      <c r="O363" s="421">
        <v>2201</v>
      </c>
      <c r="P363" s="395">
        <f t="shared" si="179"/>
        <v>3.9310589068586976E-2</v>
      </c>
      <c r="Q363" s="395">
        <f t="shared" si="180"/>
        <v>3.5427491733575067E-4</v>
      </c>
      <c r="R363" s="420">
        <f t="shared" si="181"/>
        <v>83.25</v>
      </c>
      <c r="S363" s="420">
        <f t="shared" si="182"/>
        <v>0.75</v>
      </c>
      <c r="T363" s="395">
        <f t="shared" si="183"/>
        <v>1.7581680224703619E-2</v>
      </c>
    </row>
    <row r="364" spans="1:20" x14ac:dyDescent="0.25">
      <c r="A364" s="37" t="s">
        <v>8</v>
      </c>
      <c r="B364" s="421">
        <v>20708</v>
      </c>
      <c r="C364" s="421">
        <v>21400</v>
      </c>
      <c r="D364" s="421">
        <v>21284</v>
      </c>
      <c r="E364" s="421">
        <v>21784</v>
      </c>
      <c r="F364" s="324">
        <f t="shared" si="174"/>
        <v>2.3491824844954046E-2</v>
      </c>
      <c r="G364" s="324">
        <f t="shared" si="175"/>
        <v>-5.4205607476635054E-3</v>
      </c>
      <c r="H364" s="422">
        <f t="shared" si="176"/>
        <v>500</v>
      </c>
      <c r="I364" s="422">
        <f t="shared" si="177"/>
        <v>-116</v>
      </c>
      <c r="J364" s="324">
        <f t="shared" si="178"/>
        <v>0.17379510622850897</v>
      </c>
      <c r="K364" s="401"/>
      <c r="L364" s="421">
        <v>19926.625</v>
      </c>
      <c r="M364" s="421">
        <v>21522</v>
      </c>
      <c r="N364" s="421">
        <v>21234.25</v>
      </c>
      <c r="O364" s="421">
        <v>21489.75</v>
      </c>
      <c r="P364" s="324">
        <f t="shared" si="179"/>
        <v>1.2032447578793626E-2</v>
      </c>
      <c r="Q364" s="324">
        <f t="shared" si="180"/>
        <v>-1.3370039959111568E-2</v>
      </c>
      <c r="R364" s="422">
        <f t="shared" si="181"/>
        <v>255.5</v>
      </c>
      <c r="S364" s="422">
        <f t="shared" si="182"/>
        <v>-287.75</v>
      </c>
      <c r="T364" s="324">
        <f t="shared" si="183"/>
        <v>0.17166102344789849</v>
      </c>
    </row>
    <row r="365" spans="1:20" x14ac:dyDescent="0.25">
      <c r="A365" s="37" t="s">
        <v>9</v>
      </c>
      <c r="B365" s="421">
        <v>9012</v>
      </c>
      <c r="C365" s="421">
        <v>9303</v>
      </c>
      <c r="D365" s="421">
        <v>8757</v>
      </c>
      <c r="E365" s="421">
        <v>8509</v>
      </c>
      <c r="F365" s="324">
        <f t="shared" si="174"/>
        <v>-2.8320200982071442E-2</v>
      </c>
      <c r="G365" s="324">
        <f t="shared" si="175"/>
        <v>-5.8690744920993243E-2</v>
      </c>
      <c r="H365" s="422">
        <f t="shared" si="176"/>
        <v>-248</v>
      </c>
      <c r="I365" s="422">
        <f t="shared" si="177"/>
        <v>-546</v>
      </c>
      <c r="J365" s="324">
        <f t="shared" si="178"/>
        <v>6.7885721579984529E-2</v>
      </c>
      <c r="K365" s="401"/>
      <c r="L365" s="421">
        <v>8498.375</v>
      </c>
      <c r="M365" s="421">
        <v>9289.5</v>
      </c>
      <c r="N365" s="421">
        <v>9016.25</v>
      </c>
      <c r="O365" s="421">
        <v>8729.75</v>
      </c>
      <c r="P365" s="324">
        <f t="shared" si="179"/>
        <v>-3.1775960072092047E-2</v>
      </c>
      <c r="Q365" s="324">
        <f t="shared" si="180"/>
        <v>-2.9414930835889974E-2</v>
      </c>
      <c r="R365" s="422">
        <f t="shared" si="181"/>
        <v>-286.5</v>
      </c>
      <c r="S365" s="422">
        <f t="shared" si="182"/>
        <v>-273.25</v>
      </c>
      <c r="T365" s="324">
        <f t="shared" si="183"/>
        <v>6.9733608787644896E-2</v>
      </c>
    </row>
    <row r="366" spans="1:20" x14ac:dyDescent="0.25">
      <c r="A366" s="410" t="s">
        <v>10</v>
      </c>
      <c r="B366" s="423">
        <v>2998</v>
      </c>
      <c r="C366" s="423">
        <v>3184</v>
      </c>
      <c r="D366" s="423">
        <v>3477</v>
      </c>
      <c r="E366" s="423">
        <v>3524</v>
      </c>
      <c r="F366" s="411">
        <f t="shared" si="174"/>
        <v>1.351740005752089E-2</v>
      </c>
      <c r="G366" s="411">
        <f t="shared" si="175"/>
        <v>9.2022613065326553E-2</v>
      </c>
      <c r="H366" s="425">
        <f t="shared" si="176"/>
        <v>47</v>
      </c>
      <c r="I366" s="425">
        <f t="shared" si="177"/>
        <v>293</v>
      </c>
      <c r="J366" s="411">
        <f t="shared" si="178"/>
        <v>2.8114852843796622E-2</v>
      </c>
      <c r="K366" s="413"/>
      <c r="L366" s="423">
        <v>2998</v>
      </c>
      <c r="M366" s="423">
        <v>3346.75</v>
      </c>
      <c r="N366" s="423">
        <v>3432.75</v>
      </c>
      <c r="O366" s="423">
        <v>3516.75</v>
      </c>
      <c r="P366" s="411">
        <f t="shared" si="179"/>
        <v>2.4470176971815638E-2</v>
      </c>
      <c r="Q366" s="411">
        <f t="shared" si="180"/>
        <v>2.5696571300515503E-2</v>
      </c>
      <c r="R366" s="425">
        <f t="shared" si="181"/>
        <v>84</v>
      </c>
      <c r="S366" s="425">
        <f t="shared" si="182"/>
        <v>86</v>
      </c>
      <c r="T366" s="411">
        <f t="shared" si="183"/>
        <v>2.809194635630461E-2</v>
      </c>
    </row>
    <row r="367" spans="1:20" ht="21" x14ac:dyDescent="0.35">
      <c r="A367" s="414" t="s">
        <v>85</v>
      </c>
      <c r="B367" s="414"/>
      <c r="C367" s="414"/>
      <c r="D367" s="414"/>
      <c r="E367" s="414"/>
      <c r="F367" s="414"/>
      <c r="G367" s="414"/>
      <c r="H367" s="414"/>
      <c r="I367" s="414"/>
      <c r="J367" s="414"/>
      <c r="K367" s="414"/>
      <c r="L367" s="414"/>
      <c r="M367" s="414"/>
      <c r="N367" s="414"/>
      <c r="O367" s="414"/>
      <c r="P367" s="414"/>
      <c r="Q367" s="414"/>
      <c r="R367" s="414"/>
      <c r="S367" s="414"/>
      <c r="T367" s="414"/>
    </row>
    <row r="368" spans="1:20" x14ac:dyDescent="0.25">
      <c r="A368" s="72"/>
      <c r="B368" s="11" t="s">
        <v>150</v>
      </c>
      <c r="C368" s="12"/>
      <c r="D368" s="12"/>
      <c r="E368" s="12"/>
      <c r="F368" s="12"/>
      <c r="G368" s="12"/>
      <c r="H368" s="12"/>
      <c r="I368" s="12"/>
      <c r="J368" s="12"/>
      <c r="K368" s="377"/>
      <c r="L368" s="11" t="str">
        <f>$L$324</f>
        <v>acumulado agosto (promedio del periodo acumulado)</v>
      </c>
      <c r="M368" s="12"/>
      <c r="N368" s="12"/>
      <c r="O368" s="12"/>
      <c r="P368" s="12"/>
      <c r="Q368" s="12"/>
      <c r="R368" s="12"/>
      <c r="S368" s="12"/>
      <c r="T368" s="13"/>
    </row>
    <row r="369" spans="1:20" x14ac:dyDescent="0.25">
      <c r="A369" s="15"/>
      <c r="B369" s="378">
        <f>B$6</f>
        <v>2022</v>
      </c>
      <c r="C369" s="378">
        <f>C$6</f>
        <v>2023</v>
      </c>
      <c r="D369" s="378">
        <f>D$6</f>
        <v>2024</v>
      </c>
      <c r="E369" s="378">
        <f>E$6</f>
        <v>2025</v>
      </c>
      <c r="F369" s="378" t="str">
        <f>CONCATENATE("var ",RIGHT(E369,2),"/",RIGHT(D369,2))</f>
        <v>var 25/24</v>
      </c>
      <c r="G369" s="16" t="str">
        <f>CONCATENATE("var ",RIGHT(D369,2),"/",RIGHT(C369,2))</f>
        <v>var 24/23</v>
      </c>
      <c r="H369" s="378" t="str">
        <f>CONCATENATE("dif ",RIGHT(E369,2),"-",RIGHT(D369,2))</f>
        <v>dif 25-24</v>
      </c>
      <c r="I369" s="16" t="str">
        <f>CONCATENATE("dif ",RIGHT(D369,2),"-",RIGHT(C369,2))</f>
        <v>dif 24-23</v>
      </c>
      <c r="J369" s="378" t="str">
        <f>CONCATENATE("cuota ",RIGHT(E369,2))</f>
        <v>cuota 25</v>
      </c>
      <c r="K369" s="380"/>
      <c r="L369" s="378">
        <f>L$6</f>
        <v>2022</v>
      </c>
      <c r="M369" s="378">
        <f>M$6</f>
        <v>2023</v>
      </c>
      <c r="N369" s="378">
        <f>N$6</f>
        <v>2024</v>
      </c>
      <c r="O369" s="378">
        <f>O$6</f>
        <v>2025</v>
      </c>
      <c r="P369" s="378" t="str">
        <f>CONCATENATE("var ",RIGHT(O369,2),"/",RIGHT(N369,2))</f>
        <v>var 25/24</v>
      </c>
      <c r="Q369" s="16" t="str">
        <f>CONCATENATE("var ",RIGHT(N369,2),"/",RIGHT(M369,2))</f>
        <v>var 24/23</v>
      </c>
      <c r="R369" s="378" t="str">
        <f>CONCATENATE("dif ",RIGHT(O369,2),"-",RIGHT(N369,2))</f>
        <v>dif 25-24</v>
      </c>
      <c r="S369" s="16" t="str">
        <f>CONCATENATE("dif ",RIGHT(N369,2),"-",RIGHT(M369,2))</f>
        <v>dif 24-23</v>
      </c>
      <c r="T369" s="378" t="str">
        <f>CONCATENATE("cuota ",RIGHT(O369,2))</f>
        <v>cuota 25</v>
      </c>
    </row>
    <row r="370" spans="1:20" x14ac:dyDescent="0.25">
      <c r="A370" s="381" t="s">
        <v>48</v>
      </c>
      <c r="B370" s="415">
        <v>124678</v>
      </c>
      <c r="C370" s="415">
        <v>124185</v>
      </c>
      <c r="D370" s="415">
        <v>127485</v>
      </c>
      <c r="E370" s="415">
        <v>125343</v>
      </c>
      <c r="F370" s="383">
        <f t="shared" ref="F370:F380" si="184">E370/D370-1</f>
        <v>-1.6801976703141541E-2</v>
      </c>
      <c r="G370" s="383">
        <f t="shared" ref="G370:G380" si="185">D370/C370-1</f>
        <v>2.6573257639811665E-2</v>
      </c>
      <c r="H370" s="416">
        <f t="shared" ref="H370:H380" si="186">E370-D370</f>
        <v>-2142</v>
      </c>
      <c r="I370" s="416">
        <f t="shared" ref="I370:I380" si="187">D370-C370</f>
        <v>3300</v>
      </c>
      <c r="J370" s="383">
        <f t="shared" ref="J370:J380" si="188">E370/$E$370</f>
        <v>1</v>
      </c>
      <c r="K370" s="385"/>
      <c r="L370" s="415">
        <v>122887.25</v>
      </c>
      <c r="M370" s="415">
        <v>124996.5</v>
      </c>
      <c r="N370" s="415">
        <v>127052.625</v>
      </c>
      <c r="O370" s="415">
        <v>125187.125</v>
      </c>
      <c r="P370" s="383">
        <f t="shared" ref="P370:P380" si="189">O370/N370-1</f>
        <v>-1.4682892226744682E-2</v>
      </c>
      <c r="Q370" s="383">
        <f t="shared" ref="Q370:Q380" si="190">N370/M370-1</f>
        <v>1.644946058489638E-2</v>
      </c>
      <c r="R370" s="416">
        <f t="shared" ref="R370:R380" si="191">O370-N370</f>
        <v>-1865.5</v>
      </c>
      <c r="S370" s="416">
        <f t="shared" ref="S370:S380" si="192">N370-M370</f>
        <v>2056.125</v>
      </c>
      <c r="T370" s="383">
        <f>O370/$O$370</f>
        <v>1</v>
      </c>
    </row>
    <row r="371" spans="1:20" x14ac:dyDescent="0.25">
      <c r="A371" s="94" t="s">
        <v>49</v>
      </c>
      <c r="B371" s="421">
        <v>44069</v>
      </c>
      <c r="C371" s="421">
        <v>44891</v>
      </c>
      <c r="D371" s="419">
        <v>46395</v>
      </c>
      <c r="E371" s="421">
        <v>45273</v>
      </c>
      <c r="F371" s="324">
        <f t="shared" si="184"/>
        <v>-2.4183640478499857E-2</v>
      </c>
      <c r="G371" s="324">
        <f t="shared" si="185"/>
        <v>3.3503374841282296E-2</v>
      </c>
      <c r="H371" s="422">
        <f t="shared" si="186"/>
        <v>-1122</v>
      </c>
      <c r="I371" s="422">
        <f t="shared" si="187"/>
        <v>1504</v>
      </c>
      <c r="J371" s="324">
        <f t="shared" si="188"/>
        <v>0.36119288671884348</v>
      </c>
      <c r="K371" s="401"/>
      <c r="L371" s="421">
        <v>44014.25</v>
      </c>
      <c r="M371" s="421">
        <v>45607.125</v>
      </c>
      <c r="N371" s="419">
        <v>46359.125</v>
      </c>
      <c r="O371" s="421">
        <v>44639.75</v>
      </c>
      <c r="P371" s="324">
        <f t="shared" si="189"/>
        <v>-3.7088167647685299E-2</v>
      </c>
      <c r="Q371" s="324">
        <f t="shared" si="190"/>
        <v>1.648865171834446E-2</v>
      </c>
      <c r="R371" s="422">
        <f t="shared" si="191"/>
        <v>-1719.375</v>
      </c>
      <c r="S371" s="422">
        <f t="shared" si="192"/>
        <v>752</v>
      </c>
      <c r="T371" s="324">
        <f t="shared" ref="T371:T380" si="193">O371/$O$370</f>
        <v>0.35658419346238679</v>
      </c>
    </row>
    <row r="372" spans="1:20" x14ac:dyDescent="0.25">
      <c r="A372" s="97" t="s">
        <v>50</v>
      </c>
      <c r="B372" s="421">
        <v>39030</v>
      </c>
      <c r="C372" s="421">
        <v>37129</v>
      </c>
      <c r="D372" s="421">
        <v>38072</v>
      </c>
      <c r="E372" s="421">
        <v>37015</v>
      </c>
      <c r="F372" s="324">
        <f t="shared" si="184"/>
        <v>-2.7763185543181357E-2</v>
      </c>
      <c r="G372" s="324">
        <f t="shared" si="185"/>
        <v>2.5397936922621156E-2</v>
      </c>
      <c r="H372" s="422">
        <f t="shared" si="186"/>
        <v>-1057</v>
      </c>
      <c r="I372" s="422">
        <f t="shared" si="187"/>
        <v>943</v>
      </c>
      <c r="J372" s="324">
        <f t="shared" si="188"/>
        <v>0.29530967026479343</v>
      </c>
      <c r="K372" s="401"/>
      <c r="L372" s="421">
        <v>37798.75</v>
      </c>
      <c r="M372" s="421">
        <v>37351.875</v>
      </c>
      <c r="N372" s="421">
        <v>37691.5</v>
      </c>
      <c r="O372" s="421">
        <v>37327.25</v>
      </c>
      <c r="P372" s="324">
        <f t="shared" si="189"/>
        <v>-9.6639825955454617E-3</v>
      </c>
      <c r="Q372" s="324">
        <f t="shared" si="190"/>
        <v>9.0925823670164885E-3</v>
      </c>
      <c r="R372" s="422">
        <f t="shared" si="191"/>
        <v>-364.25</v>
      </c>
      <c r="S372" s="422">
        <f t="shared" si="192"/>
        <v>339.625</v>
      </c>
      <c r="T372" s="324">
        <f t="shared" si="193"/>
        <v>0.2981716370593222</v>
      </c>
    </row>
    <row r="373" spans="1:20" x14ac:dyDescent="0.25">
      <c r="A373" s="97" t="s">
        <v>52</v>
      </c>
      <c r="B373" s="421">
        <v>18637</v>
      </c>
      <c r="C373" s="421">
        <v>19434</v>
      </c>
      <c r="D373" s="421">
        <v>20210</v>
      </c>
      <c r="E373" s="421">
        <v>20111</v>
      </c>
      <c r="F373" s="324">
        <f t="shared" si="184"/>
        <v>-4.8985650667986436E-3</v>
      </c>
      <c r="G373" s="324">
        <f t="shared" si="185"/>
        <v>3.9930019553360063E-2</v>
      </c>
      <c r="H373" s="422">
        <f t="shared" si="186"/>
        <v>-99</v>
      </c>
      <c r="I373" s="422">
        <f t="shared" si="187"/>
        <v>776</v>
      </c>
      <c r="J373" s="324">
        <f t="shared" si="188"/>
        <v>0.16044773142496987</v>
      </c>
      <c r="K373" s="401"/>
      <c r="L373" s="421">
        <v>18385.5</v>
      </c>
      <c r="M373" s="421">
        <v>19097</v>
      </c>
      <c r="N373" s="421">
        <v>20011.25</v>
      </c>
      <c r="O373" s="421">
        <v>19988.25</v>
      </c>
      <c r="P373" s="324">
        <f t="shared" si="189"/>
        <v>-1.14935348866263E-3</v>
      </c>
      <c r="Q373" s="324">
        <f t="shared" si="190"/>
        <v>4.78740116248626E-2</v>
      </c>
      <c r="R373" s="422">
        <f t="shared" si="191"/>
        <v>-23</v>
      </c>
      <c r="S373" s="422">
        <f t="shared" si="192"/>
        <v>914.25</v>
      </c>
      <c r="T373" s="324">
        <f t="shared" si="193"/>
        <v>0.15966697853313588</v>
      </c>
    </row>
    <row r="374" spans="1:20" x14ac:dyDescent="0.25">
      <c r="A374" s="97" t="s">
        <v>53</v>
      </c>
      <c r="B374" s="421">
        <v>4791</v>
      </c>
      <c r="C374" s="421">
        <v>4791</v>
      </c>
      <c r="D374" s="421">
        <v>4797</v>
      </c>
      <c r="E374" s="421">
        <v>4635</v>
      </c>
      <c r="F374" s="324">
        <f t="shared" si="184"/>
        <v>-3.3771106941838602E-2</v>
      </c>
      <c r="G374" s="324">
        <f t="shared" si="185"/>
        <v>1.2523481527864089E-3</v>
      </c>
      <c r="H374" s="422">
        <f t="shared" si="186"/>
        <v>-162</v>
      </c>
      <c r="I374" s="422">
        <f t="shared" si="187"/>
        <v>6</v>
      </c>
      <c r="J374" s="324">
        <f t="shared" si="188"/>
        <v>3.6978530911179724E-2</v>
      </c>
      <c r="K374" s="401"/>
      <c r="L374" s="421">
        <v>4349.75</v>
      </c>
      <c r="M374" s="421">
        <v>4791</v>
      </c>
      <c r="N374" s="421">
        <v>4797</v>
      </c>
      <c r="O374" s="421">
        <v>4770</v>
      </c>
      <c r="P374" s="324">
        <f t="shared" si="189"/>
        <v>-5.6285178236398226E-3</v>
      </c>
      <c r="Q374" s="324">
        <f t="shared" si="190"/>
        <v>1.2523481527864089E-3</v>
      </c>
      <c r="R374" s="422">
        <f t="shared" si="191"/>
        <v>-27</v>
      </c>
      <c r="S374" s="422">
        <f t="shared" si="192"/>
        <v>6</v>
      </c>
      <c r="T374" s="324">
        <f t="shared" si="193"/>
        <v>3.810295986907599E-2</v>
      </c>
    </row>
    <row r="375" spans="1:20" x14ac:dyDescent="0.25">
      <c r="A375" s="97" t="s">
        <v>54</v>
      </c>
      <c r="B375" s="421">
        <v>2624</v>
      </c>
      <c r="C375" s="421">
        <v>2651</v>
      </c>
      <c r="D375" s="421">
        <v>2630</v>
      </c>
      <c r="E375" s="421">
        <v>2532</v>
      </c>
      <c r="F375" s="324">
        <f t="shared" si="184"/>
        <v>-3.7262357414448721E-2</v>
      </c>
      <c r="G375" s="324">
        <f t="shared" si="185"/>
        <v>-7.9215390418709841E-3</v>
      </c>
      <c r="H375" s="422">
        <f t="shared" si="186"/>
        <v>-98</v>
      </c>
      <c r="I375" s="422">
        <f t="shared" si="187"/>
        <v>-21</v>
      </c>
      <c r="J375" s="324">
        <f t="shared" si="188"/>
        <v>2.0200569636916303E-2</v>
      </c>
      <c r="K375" s="401"/>
      <c r="L375" s="421">
        <v>2605.125</v>
      </c>
      <c r="M375" s="421">
        <v>2783.125</v>
      </c>
      <c r="N375" s="421">
        <v>2754.25</v>
      </c>
      <c r="O375" s="421">
        <v>2660.125</v>
      </c>
      <c r="P375" s="324">
        <f t="shared" si="189"/>
        <v>-3.41744576563493E-2</v>
      </c>
      <c r="Q375" s="324">
        <f t="shared" si="190"/>
        <v>-1.0375028070963355E-2</v>
      </c>
      <c r="R375" s="422">
        <f t="shared" si="191"/>
        <v>-94.125</v>
      </c>
      <c r="S375" s="422">
        <f t="shared" si="192"/>
        <v>-28.875</v>
      </c>
      <c r="T375" s="324">
        <f t="shared" si="193"/>
        <v>2.1249189962625949E-2</v>
      </c>
    </row>
    <row r="376" spans="1:20" x14ac:dyDescent="0.25">
      <c r="A376" s="97" t="s">
        <v>55</v>
      </c>
      <c r="B376" s="421">
        <v>663</v>
      </c>
      <c r="C376" s="421">
        <v>638</v>
      </c>
      <c r="D376" s="421">
        <v>673</v>
      </c>
      <c r="E376" s="421">
        <v>673</v>
      </c>
      <c r="F376" s="324">
        <f t="shared" si="184"/>
        <v>0</v>
      </c>
      <c r="G376" s="324">
        <f t="shared" si="185"/>
        <v>5.4858934169278895E-2</v>
      </c>
      <c r="H376" s="422">
        <f t="shared" si="186"/>
        <v>0</v>
      </c>
      <c r="I376" s="422">
        <f t="shared" si="187"/>
        <v>35</v>
      </c>
      <c r="J376" s="324">
        <f t="shared" si="188"/>
        <v>5.3692667320871532E-3</v>
      </c>
      <c r="K376" s="401"/>
      <c r="L376" s="421">
        <v>648.75</v>
      </c>
      <c r="M376" s="421">
        <v>659.875</v>
      </c>
      <c r="N376" s="421">
        <v>673</v>
      </c>
      <c r="O376" s="421">
        <v>673</v>
      </c>
      <c r="P376" s="324">
        <f t="shared" si="189"/>
        <v>0</v>
      </c>
      <c r="Q376" s="324">
        <f t="shared" si="190"/>
        <v>1.9890130706573306E-2</v>
      </c>
      <c r="R376" s="422">
        <f t="shared" si="191"/>
        <v>0</v>
      </c>
      <c r="S376" s="422">
        <f t="shared" si="192"/>
        <v>13.125</v>
      </c>
      <c r="T376" s="324">
        <f t="shared" si="193"/>
        <v>5.3759521995572629E-3</v>
      </c>
    </row>
    <row r="377" spans="1:20" x14ac:dyDescent="0.25">
      <c r="A377" s="97" t="s">
        <v>56</v>
      </c>
      <c r="B377" s="421">
        <v>6415</v>
      </c>
      <c r="C377" s="421">
        <v>6415</v>
      </c>
      <c r="D377" s="421">
        <v>6415</v>
      </c>
      <c r="E377" s="421">
        <v>6497</v>
      </c>
      <c r="F377" s="324">
        <f t="shared" si="184"/>
        <v>1.278254091971931E-2</v>
      </c>
      <c r="G377" s="324">
        <f t="shared" si="185"/>
        <v>0</v>
      </c>
      <c r="H377" s="422">
        <f t="shared" si="186"/>
        <v>82</v>
      </c>
      <c r="I377" s="422">
        <f t="shared" si="187"/>
        <v>0</v>
      </c>
      <c r="J377" s="324">
        <f t="shared" si="188"/>
        <v>5.1833768140223224E-2</v>
      </c>
      <c r="K377" s="401"/>
      <c r="L377" s="421">
        <v>6412.375</v>
      </c>
      <c r="M377" s="421">
        <v>6325.75</v>
      </c>
      <c r="N377" s="421">
        <v>6415</v>
      </c>
      <c r="O377" s="421">
        <v>6497</v>
      </c>
      <c r="P377" s="324">
        <f t="shared" si="189"/>
        <v>1.278254091971931E-2</v>
      </c>
      <c r="Q377" s="324">
        <f t="shared" si="190"/>
        <v>1.4108998932932826E-2</v>
      </c>
      <c r="R377" s="422">
        <f t="shared" si="191"/>
        <v>82</v>
      </c>
      <c r="S377" s="422">
        <f t="shared" si="192"/>
        <v>89.25</v>
      </c>
      <c r="T377" s="324">
        <f t="shared" si="193"/>
        <v>5.1898308232575831E-2</v>
      </c>
    </row>
    <row r="378" spans="1:20" x14ac:dyDescent="0.25">
      <c r="A378" s="97" t="s">
        <v>51</v>
      </c>
      <c r="B378" s="421">
        <v>844</v>
      </c>
      <c r="C378" s="421">
        <v>912</v>
      </c>
      <c r="D378" s="421">
        <v>912</v>
      </c>
      <c r="E378" s="421">
        <v>916</v>
      </c>
      <c r="F378" s="324">
        <f t="shared" si="184"/>
        <v>4.3859649122806044E-3</v>
      </c>
      <c r="G378" s="324">
        <f t="shared" si="185"/>
        <v>0</v>
      </c>
      <c r="H378" s="422">
        <f t="shared" si="186"/>
        <v>4</v>
      </c>
      <c r="I378" s="422">
        <f t="shared" si="187"/>
        <v>0</v>
      </c>
      <c r="J378" s="324">
        <f t="shared" si="188"/>
        <v>7.3079469934499734E-3</v>
      </c>
      <c r="K378" s="401"/>
      <c r="L378" s="421">
        <v>833.5</v>
      </c>
      <c r="M378" s="421">
        <v>893.375</v>
      </c>
      <c r="N378" s="421">
        <v>893.375</v>
      </c>
      <c r="O378" s="421">
        <v>915.5</v>
      </c>
      <c r="P378" s="324">
        <f t="shared" si="189"/>
        <v>2.4765635931159879E-2</v>
      </c>
      <c r="Q378" s="324">
        <f t="shared" si="190"/>
        <v>0</v>
      </c>
      <c r="R378" s="422">
        <f t="shared" si="191"/>
        <v>22.125</v>
      </c>
      <c r="S378" s="422">
        <f t="shared" si="192"/>
        <v>0</v>
      </c>
      <c r="T378" s="324">
        <f t="shared" si="193"/>
        <v>7.313052360616158E-3</v>
      </c>
    </row>
    <row r="379" spans="1:20" x14ac:dyDescent="0.25">
      <c r="A379" s="98" t="s">
        <v>57</v>
      </c>
      <c r="B379" s="421">
        <v>4562</v>
      </c>
      <c r="C379" s="421">
        <v>4276</v>
      </c>
      <c r="D379" s="421">
        <v>4306</v>
      </c>
      <c r="E379" s="421">
        <v>4616</v>
      </c>
      <c r="F379" s="324">
        <f t="shared" si="184"/>
        <v>7.199256850905722E-2</v>
      </c>
      <c r="G379" s="324">
        <f t="shared" si="185"/>
        <v>7.0159027128158247E-3</v>
      </c>
      <c r="H379" s="422">
        <f t="shared" si="186"/>
        <v>310</v>
      </c>
      <c r="I379" s="422">
        <f t="shared" si="187"/>
        <v>30</v>
      </c>
      <c r="J379" s="324">
        <f t="shared" si="188"/>
        <v>3.6826946857822139E-2</v>
      </c>
      <c r="K379" s="401"/>
      <c r="L379" s="421">
        <v>4562</v>
      </c>
      <c r="M379" s="421">
        <v>4419</v>
      </c>
      <c r="N379" s="421">
        <v>4370.5</v>
      </c>
      <c r="O379" s="421">
        <v>4616</v>
      </c>
      <c r="P379" s="324">
        <f t="shared" si="189"/>
        <v>5.6172062693055747E-2</v>
      </c>
      <c r="Q379" s="324">
        <f t="shared" si="190"/>
        <v>-1.0975333785924413E-2</v>
      </c>
      <c r="R379" s="422">
        <f t="shared" si="191"/>
        <v>245.5</v>
      </c>
      <c r="S379" s="422">
        <f t="shared" si="192"/>
        <v>-48.5</v>
      </c>
      <c r="T379" s="324">
        <f t="shared" si="193"/>
        <v>3.6872801416279827E-2</v>
      </c>
    </row>
    <row r="380" spans="1:20" x14ac:dyDescent="0.25">
      <c r="A380" s="99" t="s">
        <v>58</v>
      </c>
      <c r="B380" s="421">
        <v>3043</v>
      </c>
      <c r="C380" s="421">
        <v>3048</v>
      </c>
      <c r="D380" s="421">
        <v>3075</v>
      </c>
      <c r="E380" s="421">
        <v>3075</v>
      </c>
      <c r="F380" s="324">
        <f t="shared" si="184"/>
        <v>0</v>
      </c>
      <c r="G380" s="324">
        <f t="shared" si="185"/>
        <v>8.8582677165354173E-3</v>
      </c>
      <c r="H380" s="422">
        <f t="shared" si="186"/>
        <v>0</v>
      </c>
      <c r="I380" s="422">
        <f t="shared" si="187"/>
        <v>27</v>
      </c>
      <c r="J380" s="324">
        <f t="shared" si="188"/>
        <v>2.4532682319714703E-2</v>
      </c>
      <c r="K380" s="401"/>
      <c r="L380" s="421">
        <v>3277.25</v>
      </c>
      <c r="M380" s="421">
        <v>3068.375</v>
      </c>
      <c r="N380" s="421">
        <v>3087.625</v>
      </c>
      <c r="O380" s="421">
        <v>3100.25</v>
      </c>
      <c r="P380" s="324">
        <f t="shared" si="189"/>
        <v>4.0889032832678307E-3</v>
      </c>
      <c r="Q380" s="324">
        <f t="shared" si="190"/>
        <v>6.2736790646515939E-3</v>
      </c>
      <c r="R380" s="422">
        <f t="shared" si="191"/>
        <v>12.625</v>
      </c>
      <c r="S380" s="422">
        <f t="shared" si="192"/>
        <v>19.25</v>
      </c>
      <c r="T380" s="324">
        <f t="shared" si="193"/>
        <v>2.4764926904424077E-2</v>
      </c>
    </row>
    <row r="381" spans="1:20" ht="21" x14ac:dyDescent="0.35">
      <c r="A381" s="376" t="s">
        <v>86</v>
      </c>
      <c r="B381" s="376"/>
      <c r="C381" s="376"/>
      <c r="D381" s="376"/>
      <c r="E381" s="376"/>
      <c r="F381" s="376"/>
      <c r="G381" s="376"/>
      <c r="H381" s="376"/>
      <c r="I381" s="376"/>
      <c r="J381" s="376"/>
      <c r="K381" s="376"/>
      <c r="L381" s="376"/>
      <c r="M381" s="376"/>
      <c r="N381" s="376"/>
      <c r="O381" s="376"/>
      <c r="P381" s="376"/>
      <c r="Q381" s="376"/>
      <c r="R381" s="376"/>
      <c r="S381" s="376"/>
      <c r="T381" s="376"/>
    </row>
  </sheetData>
  <mergeCells count="575">
    <mergeCell ref="A381:T381"/>
    <mergeCell ref="A352:T352"/>
    <mergeCell ref="B353:J353"/>
    <mergeCell ref="L353:T353"/>
    <mergeCell ref="A367:T367"/>
    <mergeCell ref="B368:J368"/>
    <mergeCell ref="L368:T368"/>
    <mergeCell ref="A323:T323"/>
    <mergeCell ref="B324:J324"/>
    <mergeCell ref="L324:T324"/>
    <mergeCell ref="A338:T338"/>
    <mergeCell ref="B339:J339"/>
    <mergeCell ref="L339:T339"/>
    <mergeCell ref="I319:J319"/>
    <mergeCell ref="S319:T319"/>
    <mergeCell ref="I320:J320"/>
    <mergeCell ref="S320:T320"/>
    <mergeCell ref="A321:T321"/>
    <mergeCell ref="A322:T322"/>
    <mergeCell ref="I316:J316"/>
    <mergeCell ref="S316:T316"/>
    <mergeCell ref="I317:J317"/>
    <mergeCell ref="S317:T317"/>
    <mergeCell ref="I318:J318"/>
    <mergeCell ref="S318:T318"/>
    <mergeCell ref="I313:J313"/>
    <mergeCell ref="S313:T313"/>
    <mergeCell ref="I314:J314"/>
    <mergeCell ref="S314:T314"/>
    <mergeCell ref="I315:J315"/>
    <mergeCell ref="S315:T315"/>
    <mergeCell ref="I310:J310"/>
    <mergeCell ref="S310:T310"/>
    <mergeCell ref="I311:J311"/>
    <mergeCell ref="S311:T311"/>
    <mergeCell ref="I312:J312"/>
    <mergeCell ref="S312:T312"/>
    <mergeCell ref="A306:T306"/>
    <mergeCell ref="A307:T307"/>
    <mergeCell ref="B308:J308"/>
    <mergeCell ref="L308:T308"/>
    <mergeCell ref="I309:J309"/>
    <mergeCell ref="S309:T309"/>
    <mergeCell ref="I303:J303"/>
    <mergeCell ref="S303:T303"/>
    <mergeCell ref="I304:J304"/>
    <mergeCell ref="S304:T304"/>
    <mergeCell ref="I305:J305"/>
    <mergeCell ref="S305:T305"/>
    <mergeCell ref="I300:J300"/>
    <mergeCell ref="S300:T300"/>
    <mergeCell ref="I301:J301"/>
    <mergeCell ref="S301:T301"/>
    <mergeCell ref="I302:J302"/>
    <mergeCell ref="S302:T302"/>
    <mergeCell ref="I297:J297"/>
    <mergeCell ref="S297:T297"/>
    <mergeCell ref="I298:J298"/>
    <mergeCell ref="S298:T298"/>
    <mergeCell ref="I299:J299"/>
    <mergeCell ref="S299:T299"/>
    <mergeCell ref="I294:J294"/>
    <mergeCell ref="S294:T294"/>
    <mergeCell ref="I295:J295"/>
    <mergeCell ref="S295:T295"/>
    <mergeCell ref="I296:J296"/>
    <mergeCell ref="S296:T296"/>
    <mergeCell ref="A290:T290"/>
    <mergeCell ref="A291:T291"/>
    <mergeCell ref="B292:J292"/>
    <mergeCell ref="L292:T292"/>
    <mergeCell ref="I293:J293"/>
    <mergeCell ref="S293:T293"/>
    <mergeCell ref="I287:J287"/>
    <mergeCell ref="S287:T287"/>
    <mergeCell ref="I288:J288"/>
    <mergeCell ref="S288:T288"/>
    <mergeCell ref="I289:J289"/>
    <mergeCell ref="S289:T289"/>
    <mergeCell ref="I284:J284"/>
    <mergeCell ref="S284:T284"/>
    <mergeCell ref="I285:J285"/>
    <mergeCell ref="S285:T285"/>
    <mergeCell ref="I286:J286"/>
    <mergeCell ref="S286:T286"/>
    <mergeCell ref="I281:J281"/>
    <mergeCell ref="S281:T281"/>
    <mergeCell ref="I282:J282"/>
    <mergeCell ref="S282:T282"/>
    <mergeCell ref="I283:J283"/>
    <mergeCell ref="S283:T283"/>
    <mergeCell ref="I278:J278"/>
    <mergeCell ref="S278:T278"/>
    <mergeCell ref="I279:J279"/>
    <mergeCell ref="S279:T279"/>
    <mergeCell ref="I280:J280"/>
    <mergeCell ref="S280:T280"/>
    <mergeCell ref="I274:J274"/>
    <mergeCell ref="S274:T274"/>
    <mergeCell ref="A275:T275"/>
    <mergeCell ref="A276:T276"/>
    <mergeCell ref="B277:J277"/>
    <mergeCell ref="L277:T277"/>
    <mergeCell ref="I271:J271"/>
    <mergeCell ref="S271:T271"/>
    <mergeCell ref="I272:J272"/>
    <mergeCell ref="S272:T272"/>
    <mergeCell ref="I273:J273"/>
    <mergeCell ref="S273:T273"/>
    <mergeCell ref="I268:J268"/>
    <mergeCell ref="S268:T268"/>
    <mergeCell ref="I269:J269"/>
    <mergeCell ref="S269:T269"/>
    <mergeCell ref="I270:J270"/>
    <mergeCell ref="S270:T270"/>
    <mergeCell ref="I265:J265"/>
    <mergeCell ref="S265:T265"/>
    <mergeCell ref="I266:J266"/>
    <mergeCell ref="S266:T266"/>
    <mergeCell ref="I267:J267"/>
    <mergeCell ref="S267:T267"/>
    <mergeCell ref="I262:J262"/>
    <mergeCell ref="S262:T262"/>
    <mergeCell ref="I263:J263"/>
    <mergeCell ref="S263:T263"/>
    <mergeCell ref="I264:J264"/>
    <mergeCell ref="S264:T264"/>
    <mergeCell ref="A245:T245"/>
    <mergeCell ref="A246:T246"/>
    <mergeCell ref="B247:J247"/>
    <mergeCell ref="L247:T247"/>
    <mergeCell ref="A260:T260"/>
    <mergeCell ref="B261:J261"/>
    <mergeCell ref="L261:T261"/>
    <mergeCell ref="I228:J228"/>
    <mergeCell ref="S228:T228"/>
    <mergeCell ref="A229:T229"/>
    <mergeCell ref="A230:T230"/>
    <mergeCell ref="B231:J231"/>
    <mergeCell ref="L231:T231"/>
    <mergeCell ref="I225:J225"/>
    <mergeCell ref="S225:T225"/>
    <mergeCell ref="I226:J226"/>
    <mergeCell ref="S226:T226"/>
    <mergeCell ref="I227:J227"/>
    <mergeCell ref="S227:T227"/>
    <mergeCell ref="I222:J222"/>
    <mergeCell ref="S222:T222"/>
    <mergeCell ref="I223:J223"/>
    <mergeCell ref="S223:T223"/>
    <mergeCell ref="I224:J224"/>
    <mergeCell ref="S224:T224"/>
    <mergeCell ref="I219:J219"/>
    <mergeCell ref="S219:T219"/>
    <mergeCell ref="I220:J220"/>
    <mergeCell ref="S220:T220"/>
    <mergeCell ref="I221:J221"/>
    <mergeCell ref="S221:T221"/>
    <mergeCell ref="B216:J216"/>
    <mergeCell ref="L216:T216"/>
    <mergeCell ref="I217:J217"/>
    <mergeCell ref="S217:T217"/>
    <mergeCell ref="I218:J218"/>
    <mergeCell ref="S218:T218"/>
    <mergeCell ref="I212:J212"/>
    <mergeCell ref="S212:T212"/>
    <mergeCell ref="I213:J213"/>
    <mergeCell ref="S213:T213"/>
    <mergeCell ref="A214:T214"/>
    <mergeCell ref="A215:T215"/>
    <mergeCell ref="I209:J209"/>
    <mergeCell ref="S209:T209"/>
    <mergeCell ref="I210:J210"/>
    <mergeCell ref="S210:T210"/>
    <mergeCell ref="I211:J211"/>
    <mergeCell ref="S211:T211"/>
    <mergeCell ref="I206:J206"/>
    <mergeCell ref="S206:T206"/>
    <mergeCell ref="I207:J207"/>
    <mergeCell ref="S207:T207"/>
    <mergeCell ref="I208:J208"/>
    <mergeCell ref="S208:T208"/>
    <mergeCell ref="I203:J203"/>
    <mergeCell ref="S203:T203"/>
    <mergeCell ref="I204:J204"/>
    <mergeCell ref="S204:T204"/>
    <mergeCell ref="I205:J205"/>
    <mergeCell ref="S205:T205"/>
    <mergeCell ref="A199:T199"/>
    <mergeCell ref="B200:J200"/>
    <mergeCell ref="L200:T200"/>
    <mergeCell ref="I201:J201"/>
    <mergeCell ref="S201:T201"/>
    <mergeCell ref="I202:J202"/>
    <mergeCell ref="S202:T202"/>
    <mergeCell ref="D198:E198"/>
    <mergeCell ref="G198:H198"/>
    <mergeCell ref="I198:J198"/>
    <mergeCell ref="N198:O198"/>
    <mergeCell ref="Q198:R198"/>
    <mergeCell ref="S198:T198"/>
    <mergeCell ref="D197:E197"/>
    <mergeCell ref="G197:H197"/>
    <mergeCell ref="I197:J197"/>
    <mergeCell ref="N197:O197"/>
    <mergeCell ref="Q197:R197"/>
    <mergeCell ref="S197:T197"/>
    <mergeCell ref="D196:E196"/>
    <mergeCell ref="G196:H196"/>
    <mergeCell ref="I196:J196"/>
    <mergeCell ref="N196:O196"/>
    <mergeCell ref="Q196:R196"/>
    <mergeCell ref="S196:T196"/>
    <mergeCell ref="D195:E195"/>
    <mergeCell ref="G195:H195"/>
    <mergeCell ref="I195:J195"/>
    <mergeCell ref="N195:O195"/>
    <mergeCell ref="Q195:R195"/>
    <mergeCell ref="S195:T195"/>
    <mergeCell ref="D194:E194"/>
    <mergeCell ref="G194:H194"/>
    <mergeCell ref="I194:J194"/>
    <mergeCell ref="N194:O194"/>
    <mergeCell ref="Q194:R194"/>
    <mergeCell ref="S194:T194"/>
    <mergeCell ref="D193:E193"/>
    <mergeCell ref="G193:H193"/>
    <mergeCell ref="I193:J193"/>
    <mergeCell ref="N193:O193"/>
    <mergeCell ref="Q193:R193"/>
    <mergeCell ref="S193:T193"/>
    <mergeCell ref="D192:E192"/>
    <mergeCell ref="G192:H192"/>
    <mergeCell ref="I192:J192"/>
    <mergeCell ref="N192:O192"/>
    <mergeCell ref="Q192:R192"/>
    <mergeCell ref="S192:T192"/>
    <mergeCell ref="D191:E191"/>
    <mergeCell ref="G191:H191"/>
    <mergeCell ref="I191:J191"/>
    <mergeCell ref="N191:O191"/>
    <mergeCell ref="Q191:R191"/>
    <mergeCell ref="S191:T191"/>
    <mergeCell ref="D190:E190"/>
    <mergeCell ref="G190:H190"/>
    <mergeCell ref="I190:J190"/>
    <mergeCell ref="N190:O190"/>
    <mergeCell ref="Q190:R190"/>
    <mergeCell ref="S190:T190"/>
    <mergeCell ref="D189:E189"/>
    <mergeCell ref="G189:H189"/>
    <mergeCell ref="I189:J189"/>
    <mergeCell ref="N189:O189"/>
    <mergeCell ref="Q189:R189"/>
    <mergeCell ref="S189:T189"/>
    <mergeCell ref="D188:E188"/>
    <mergeCell ref="G188:H188"/>
    <mergeCell ref="I188:J188"/>
    <mergeCell ref="N188:O188"/>
    <mergeCell ref="Q188:R188"/>
    <mergeCell ref="S188:T188"/>
    <mergeCell ref="A185:T185"/>
    <mergeCell ref="B186:J186"/>
    <mergeCell ref="L186:T186"/>
    <mergeCell ref="D187:E187"/>
    <mergeCell ref="G187:H187"/>
    <mergeCell ref="I187:J187"/>
    <mergeCell ref="N187:O187"/>
    <mergeCell ref="Q187:R187"/>
    <mergeCell ref="S187:T187"/>
    <mergeCell ref="D184:E184"/>
    <mergeCell ref="G184:H184"/>
    <mergeCell ref="I184:J184"/>
    <mergeCell ref="N184:O184"/>
    <mergeCell ref="Q184:R184"/>
    <mergeCell ref="S184:T184"/>
    <mergeCell ref="D183:E183"/>
    <mergeCell ref="G183:H183"/>
    <mergeCell ref="I183:J183"/>
    <mergeCell ref="N183:O183"/>
    <mergeCell ref="Q183:R183"/>
    <mergeCell ref="S183:T183"/>
    <mergeCell ref="D182:E182"/>
    <mergeCell ref="G182:H182"/>
    <mergeCell ref="I182:J182"/>
    <mergeCell ref="N182:O182"/>
    <mergeCell ref="Q182:R182"/>
    <mergeCell ref="S182:T182"/>
    <mergeCell ref="D181:E181"/>
    <mergeCell ref="G181:H181"/>
    <mergeCell ref="I181:J181"/>
    <mergeCell ref="N181:O181"/>
    <mergeCell ref="Q181:R181"/>
    <mergeCell ref="S181:T181"/>
    <mergeCell ref="D180:E180"/>
    <mergeCell ref="G180:H180"/>
    <mergeCell ref="I180:J180"/>
    <mergeCell ref="N180:O180"/>
    <mergeCell ref="Q180:R180"/>
    <mergeCell ref="S180:T180"/>
    <mergeCell ref="D179:E179"/>
    <mergeCell ref="G179:H179"/>
    <mergeCell ref="I179:J179"/>
    <mergeCell ref="N179:O179"/>
    <mergeCell ref="Q179:R179"/>
    <mergeCell ref="S179:T179"/>
    <mergeCell ref="D178:E178"/>
    <mergeCell ref="G178:H178"/>
    <mergeCell ref="I178:J178"/>
    <mergeCell ref="N178:O178"/>
    <mergeCell ref="Q178:R178"/>
    <mergeCell ref="S178:T178"/>
    <mergeCell ref="D177:E177"/>
    <mergeCell ref="G177:H177"/>
    <mergeCell ref="I177:J177"/>
    <mergeCell ref="N177:O177"/>
    <mergeCell ref="Q177:R177"/>
    <mergeCell ref="S177:T177"/>
    <mergeCell ref="D176:E176"/>
    <mergeCell ref="G176:H176"/>
    <mergeCell ref="I176:J176"/>
    <mergeCell ref="N176:O176"/>
    <mergeCell ref="Q176:R176"/>
    <mergeCell ref="S176:T176"/>
    <mergeCell ref="D175:E175"/>
    <mergeCell ref="G175:H175"/>
    <mergeCell ref="I175:J175"/>
    <mergeCell ref="N175:O175"/>
    <mergeCell ref="Q175:R175"/>
    <mergeCell ref="S175:T175"/>
    <mergeCell ref="D174:E174"/>
    <mergeCell ref="G174:H174"/>
    <mergeCell ref="I174:J174"/>
    <mergeCell ref="N174:O174"/>
    <mergeCell ref="Q174:R174"/>
    <mergeCell ref="S174:T174"/>
    <mergeCell ref="D173:E173"/>
    <mergeCell ref="G173:H173"/>
    <mergeCell ref="I173:J173"/>
    <mergeCell ref="N173:O173"/>
    <mergeCell ref="Q173:R173"/>
    <mergeCell ref="S173:T173"/>
    <mergeCell ref="D172:E172"/>
    <mergeCell ref="G172:H172"/>
    <mergeCell ref="I172:J172"/>
    <mergeCell ref="N172:O172"/>
    <mergeCell ref="Q172:R172"/>
    <mergeCell ref="S172:T172"/>
    <mergeCell ref="D171:E171"/>
    <mergeCell ref="G171:H171"/>
    <mergeCell ref="I171:J171"/>
    <mergeCell ref="N171:O171"/>
    <mergeCell ref="Q171:R171"/>
    <mergeCell ref="S171:T171"/>
    <mergeCell ref="D170:E170"/>
    <mergeCell ref="G170:H170"/>
    <mergeCell ref="I170:J170"/>
    <mergeCell ref="N170:O170"/>
    <mergeCell ref="Q170:R170"/>
    <mergeCell ref="S170:T170"/>
    <mergeCell ref="D169:E169"/>
    <mergeCell ref="G169:H169"/>
    <mergeCell ref="I169:J169"/>
    <mergeCell ref="N169:O169"/>
    <mergeCell ref="Q169:R169"/>
    <mergeCell ref="S169:T169"/>
    <mergeCell ref="D168:E168"/>
    <mergeCell ref="G168:H168"/>
    <mergeCell ref="I168:J168"/>
    <mergeCell ref="N168:O168"/>
    <mergeCell ref="Q168:R168"/>
    <mergeCell ref="S168:T168"/>
    <mergeCell ref="D167:E167"/>
    <mergeCell ref="G167:H167"/>
    <mergeCell ref="I167:J167"/>
    <mergeCell ref="N167:O167"/>
    <mergeCell ref="Q167:R167"/>
    <mergeCell ref="S167:T167"/>
    <mergeCell ref="D166:E166"/>
    <mergeCell ref="G166:H166"/>
    <mergeCell ref="I166:J166"/>
    <mergeCell ref="N166:O166"/>
    <mergeCell ref="Q166:R166"/>
    <mergeCell ref="S166:T166"/>
    <mergeCell ref="D165:E165"/>
    <mergeCell ref="G165:H165"/>
    <mergeCell ref="I165:J165"/>
    <mergeCell ref="N165:O165"/>
    <mergeCell ref="Q165:R165"/>
    <mergeCell ref="S165:T165"/>
    <mergeCell ref="D164:E164"/>
    <mergeCell ref="G164:H164"/>
    <mergeCell ref="I164:J164"/>
    <mergeCell ref="N164:O164"/>
    <mergeCell ref="Q164:R164"/>
    <mergeCell ref="S164:T164"/>
    <mergeCell ref="D163:E163"/>
    <mergeCell ref="G163:H163"/>
    <mergeCell ref="I163:J163"/>
    <mergeCell ref="N163:O163"/>
    <mergeCell ref="Q163:R163"/>
    <mergeCell ref="S163:T163"/>
    <mergeCell ref="D162:E162"/>
    <mergeCell ref="G162:H162"/>
    <mergeCell ref="I162:J162"/>
    <mergeCell ref="N162:O162"/>
    <mergeCell ref="Q162:R162"/>
    <mergeCell ref="S162:T162"/>
    <mergeCell ref="D161:E161"/>
    <mergeCell ref="G161:H161"/>
    <mergeCell ref="I161:J161"/>
    <mergeCell ref="N161:O161"/>
    <mergeCell ref="Q161:R161"/>
    <mergeCell ref="S161:T161"/>
    <mergeCell ref="D160:E160"/>
    <mergeCell ref="G160:H160"/>
    <mergeCell ref="I160:J160"/>
    <mergeCell ref="N160:O160"/>
    <mergeCell ref="Q160:R160"/>
    <mergeCell ref="S160:T160"/>
    <mergeCell ref="D159:E159"/>
    <mergeCell ref="G159:H159"/>
    <mergeCell ref="I159:J159"/>
    <mergeCell ref="N159:O159"/>
    <mergeCell ref="Q159:R159"/>
    <mergeCell ref="S159:T159"/>
    <mergeCell ref="D158:E158"/>
    <mergeCell ref="G158:H158"/>
    <mergeCell ref="I158:J158"/>
    <mergeCell ref="N158:O158"/>
    <mergeCell ref="Q158:R158"/>
    <mergeCell ref="S158:T158"/>
    <mergeCell ref="D157:E157"/>
    <mergeCell ref="G157:H157"/>
    <mergeCell ref="I157:J157"/>
    <mergeCell ref="N157:O157"/>
    <mergeCell ref="Q157:R157"/>
    <mergeCell ref="S157:T157"/>
    <mergeCell ref="D156:E156"/>
    <mergeCell ref="G156:H156"/>
    <mergeCell ref="I156:J156"/>
    <mergeCell ref="N156:O156"/>
    <mergeCell ref="Q156:R156"/>
    <mergeCell ref="S156:T156"/>
    <mergeCell ref="D155:E155"/>
    <mergeCell ref="G155:H155"/>
    <mergeCell ref="I155:J155"/>
    <mergeCell ref="N155:O155"/>
    <mergeCell ref="Q155:R155"/>
    <mergeCell ref="S155:T155"/>
    <mergeCell ref="D154:E154"/>
    <mergeCell ref="G154:H154"/>
    <mergeCell ref="I154:J154"/>
    <mergeCell ref="N154:O154"/>
    <mergeCell ref="Q154:R154"/>
    <mergeCell ref="S154:T154"/>
    <mergeCell ref="D153:E153"/>
    <mergeCell ref="G153:H153"/>
    <mergeCell ref="I153:J153"/>
    <mergeCell ref="N153:O153"/>
    <mergeCell ref="Q153:R153"/>
    <mergeCell ref="S153:T153"/>
    <mergeCell ref="A149:T149"/>
    <mergeCell ref="A150:T150"/>
    <mergeCell ref="B151:J151"/>
    <mergeCell ref="L151:T151"/>
    <mergeCell ref="D152:E152"/>
    <mergeCell ref="G152:H152"/>
    <mergeCell ref="I152:J152"/>
    <mergeCell ref="N152:O152"/>
    <mergeCell ref="Q152:R152"/>
    <mergeCell ref="S152:T152"/>
    <mergeCell ref="D148:E148"/>
    <mergeCell ref="G148:H148"/>
    <mergeCell ref="I148:J148"/>
    <mergeCell ref="N148:O148"/>
    <mergeCell ref="Q148:R148"/>
    <mergeCell ref="S148:T148"/>
    <mergeCell ref="D147:E147"/>
    <mergeCell ref="G147:H147"/>
    <mergeCell ref="I147:J147"/>
    <mergeCell ref="N147:O147"/>
    <mergeCell ref="Q147:R147"/>
    <mergeCell ref="S147:T147"/>
    <mergeCell ref="D146:E146"/>
    <mergeCell ref="G146:H146"/>
    <mergeCell ref="I146:J146"/>
    <mergeCell ref="N146:O146"/>
    <mergeCell ref="Q146:R146"/>
    <mergeCell ref="S146:T146"/>
    <mergeCell ref="D145:E145"/>
    <mergeCell ref="G145:H145"/>
    <mergeCell ref="I145:J145"/>
    <mergeCell ref="N145:O145"/>
    <mergeCell ref="Q145:R145"/>
    <mergeCell ref="S145:T145"/>
    <mergeCell ref="D144:E144"/>
    <mergeCell ref="G144:H144"/>
    <mergeCell ref="I144:J144"/>
    <mergeCell ref="N144:O144"/>
    <mergeCell ref="Q144:R144"/>
    <mergeCell ref="S144:T144"/>
    <mergeCell ref="D143:E143"/>
    <mergeCell ref="G143:H143"/>
    <mergeCell ref="I143:J143"/>
    <mergeCell ref="N143:O143"/>
    <mergeCell ref="Q143:R143"/>
    <mergeCell ref="S143:T143"/>
    <mergeCell ref="D142:E142"/>
    <mergeCell ref="G142:H142"/>
    <mergeCell ref="I142:J142"/>
    <mergeCell ref="N142:O142"/>
    <mergeCell ref="Q142:R142"/>
    <mergeCell ref="S142:T142"/>
    <mergeCell ref="D141:E141"/>
    <mergeCell ref="G141:H141"/>
    <mergeCell ref="I141:J141"/>
    <mergeCell ref="N141:O141"/>
    <mergeCell ref="Q141:R141"/>
    <mergeCell ref="S141:T141"/>
    <mergeCell ref="D140:E140"/>
    <mergeCell ref="G140:H140"/>
    <mergeCell ref="I140:J140"/>
    <mergeCell ref="N140:O140"/>
    <mergeCell ref="Q140:R140"/>
    <mergeCell ref="S140:T140"/>
    <mergeCell ref="D139:E139"/>
    <mergeCell ref="G139:H139"/>
    <mergeCell ref="I139:J139"/>
    <mergeCell ref="N139:O139"/>
    <mergeCell ref="Q139:R139"/>
    <mergeCell ref="S139:T139"/>
    <mergeCell ref="D138:E138"/>
    <mergeCell ref="G138:H138"/>
    <mergeCell ref="I138:J138"/>
    <mergeCell ref="N138:O138"/>
    <mergeCell ref="Q138:R138"/>
    <mergeCell ref="S138:T138"/>
    <mergeCell ref="D137:E137"/>
    <mergeCell ref="G137:H137"/>
    <mergeCell ref="I137:J137"/>
    <mergeCell ref="N137:O137"/>
    <mergeCell ref="Q137:R137"/>
    <mergeCell ref="S137:T137"/>
    <mergeCell ref="D136:E136"/>
    <mergeCell ref="G136:H136"/>
    <mergeCell ref="I136:J136"/>
    <mergeCell ref="N136:O136"/>
    <mergeCell ref="Q136:R136"/>
    <mergeCell ref="S136:T136"/>
    <mergeCell ref="A120:T120"/>
    <mergeCell ref="B121:J121"/>
    <mergeCell ref="L121:T121"/>
    <mergeCell ref="A134:T134"/>
    <mergeCell ref="B135:J135"/>
    <mergeCell ref="L135:T135"/>
    <mergeCell ref="A69:T69"/>
    <mergeCell ref="B70:J70"/>
    <mergeCell ref="L70:T70"/>
    <mergeCell ref="A84:T84"/>
    <mergeCell ref="A85:T85"/>
    <mergeCell ref="B86:J86"/>
    <mergeCell ref="L86:T86"/>
    <mergeCell ref="A19:T19"/>
    <mergeCell ref="B21:J21"/>
    <mergeCell ref="L21:T21"/>
    <mergeCell ref="A55:T55"/>
    <mergeCell ref="B56:J56"/>
    <mergeCell ref="L56:T56"/>
    <mergeCell ref="A1:T1"/>
    <mergeCell ref="A2:T2"/>
    <mergeCell ref="A3:T3"/>
    <mergeCell ref="A4:T4"/>
    <mergeCell ref="B5:J5"/>
    <mergeCell ref="L5:T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F03E-579B-4889-B5BE-2E5680289612}">
  <sheetPr codeName="Hoja15"/>
  <dimension ref="A1:Z411"/>
  <sheetViews>
    <sheetView workbookViewId="0">
      <selection activeCell="B7" sqref="B7"/>
    </sheetView>
  </sheetViews>
  <sheetFormatPr baseColWidth="10" defaultColWidth="0" defaultRowHeight="15" customHeight="1" zeroHeight="1" x14ac:dyDescent="0.25"/>
  <cols>
    <col min="1" max="1" width="29.85546875" bestFit="1" customWidth="1"/>
    <col min="2" max="5" width="11.42578125" style="466" customWidth="1"/>
    <col min="6" max="6" width="12.28515625" style="466" customWidth="1"/>
    <col min="7" max="9" width="12.7109375" style="466" customWidth="1"/>
    <col min="10" max="10" width="11.42578125" style="466" customWidth="1"/>
    <col min="11" max="11" width="1.28515625" style="466" customWidth="1"/>
    <col min="12" max="14" width="12.5703125" style="466" customWidth="1"/>
    <col min="15" max="17" width="11.42578125" style="466" customWidth="1"/>
    <col min="18" max="19" width="14" style="466" customWidth="1"/>
    <col min="20" max="20" width="11.42578125" style="466" customWidth="1"/>
    <col min="21" max="24" width="11.42578125" hidden="1" customWidth="1"/>
    <col min="25" max="25" width="24" hidden="1" customWidth="1"/>
    <col min="26" max="16384" width="11.42578125" hidden="1"/>
  </cols>
  <sheetData>
    <row r="1" spans="1:26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6" ht="21" x14ac:dyDescent="0.35">
      <c r="A2" s="426" t="s">
        <v>87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</row>
    <row r="3" spans="1:26" ht="21" x14ac:dyDescent="0.25">
      <c r="A3" s="4" t="s">
        <v>88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6" ht="21" x14ac:dyDescent="0.35">
      <c r="A4" s="427" t="s">
        <v>89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</row>
    <row r="5" spans="1:26" x14ac:dyDescent="0.25">
      <c r="A5" s="72"/>
      <c r="B5" s="11" t="s">
        <v>150</v>
      </c>
      <c r="C5" s="12"/>
      <c r="D5" s="12"/>
      <c r="E5" s="12"/>
      <c r="F5" s="12"/>
      <c r="G5" s="12"/>
      <c r="H5" s="12"/>
      <c r="I5" s="12"/>
      <c r="J5" s="13"/>
      <c r="K5" s="428"/>
      <c r="L5" s="11" t="str">
        <f>CONCATENATE("acumulado ",B5)</f>
        <v>acumulado agosto</v>
      </c>
      <c r="M5" s="12"/>
      <c r="N5" s="12"/>
      <c r="O5" s="12"/>
      <c r="P5" s="12"/>
      <c r="Q5" s="12"/>
      <c r="R5" s="12"/>
      <c r="S5" s="12"/>
      <c r="T5" s="13"/>
    </row>
    <row r="6" spans="1:26" x14ac:dyDescent="0.25">
      <c r="A6" s="15"/>
      <c r="B6" s="16">
        <v>2022</v>
      </c>
      <c r="C6" s="16">
        <v>2023</v>
      </c>
      <c r="D6" s="16">
        <v>2024</v>
      </c>
      <c r="E6" s="16">
        <v>2025</v>
      </c>
      <c r="F6" s="16" t="str">
        <f>CONCATENATE("var ",RIGHT(E6,2),"/",RIGHT(D6,2))</f>
        <v>var 25/24</v>
      </c>
      <c r="G6" s="16" t="str">
        <f>CONCATENATE("var ",RIGHT(D6,2),"/",RIGHT(C6,2))</f>
        <v>var 24/23</v>
      </c>
      <c r="H6" s="16" t="str">
        <f>CONCATENATE("dif ",RIGHT(E6,2),"-",RIGHT(D6,2))</f>
        <v>dif 25-24</v>
      </c>
      <c r="I6" s="16" t="str">
        <f>CONCATENATE("dif ",RIGHT(D6,2),"-",RIGHT(C6,2))</f>
        <v>dif 24-23</v>
      </c>
      <c r="J6" s="16" t="str">
        <f>CONCATENATE("cuota ",RIGHT(E6,2))</f>
        <v>cuota 25</v>
      </c>
      <c r="K6" s="429"/>
      <c r="L6" s="16">
        <v>2022</v>
      </c>
      <c r="M6" s="16">
        <v>2023</v>
      </c>
      <c r="N6" s="16">
        <v>2024</v>
      </c>
      <c r="O6" s="16">
        <v>2025</v>
      </c>
      <c r="P6" s="16" t="str">
        <f>CONCATENATE("var ",RIGHT(O6,2),"/",RIGHT(N6,2))</f>
        <v>var 25/24</v>
      </c>
      <c r="Q6" s="16" t="str">
        <f>CONCATENATE("var ",RIGHT(N6,2),"/",RIGHT(M6,2))</f>
        <v>var 24/23</v>
      </c>
      <c r="R6" s="16" t="str">
        <f>CONCATENATE("dif ",RIGHT(O6,2),"-",RIGHT(N6,2))</f>
        <v>dif 25-24</v>
      </c>
      <c r="S6" s="16" t="str">
        <f>CONCATENATE("dif ",RIGHT(N6,2),"-",RIGHT(M6,2))</f>
        <v>dif 24-23</v>
      </c>
      <c r="T6" s="16" t="str">
        <f>CONCATENATE("cuota ",RIGHT(O6,2))</f>
        <v>cuota 25</v>
      </c>
      <c r="Z6" s="430"/>
    </row>
    <row r="7" spans="1:26" x14ac:dyDescent="0.25">
      <c r="A7" s="431" t="s">
        <v>90</v>
      </c>
      <c r="B7" s="432">
        <v>712479</v>
      </c>
      <c r="C7" s="432">
        <v>747123</v>
      </c>
      <c r="D7" s="432">
        <v>843109</v>
      </c>
      <c r="E7" s="432">
        <v>879809</v>
      </c>
      <c r="F7" s="433">
        <f>IFERROR(E7/D7-1,"-")</f>
        <v>4.3529365716651114E-2</v>
      </c>
      <c r="G7" s="433">
        <f>IFERROR(D7/C7-1,"-")</f>
        <v>0.12847416021190616</v>
      </c>
      <c r="H7" s="432">
        <f>IFERROR(E7-D7,"-")</f>
        <v>36700</v>
      </c>
      <c r="I7" s="432">
        <f>IFERROR(D7-C7,"-")</f>
        <v>95986</v>
      </c>
      <c r="J7" s="433">
        <f>E7/$E$7</f>
        <v>1</v>
      </c>
      <c r="K7" s="434"/>
      <c r="L7" s="432">
        <v>5168422</v>
      </c>
      <c r="M7" s="432">
        <v>5919723</v>
      </c>
      <c r="N7" s="432">
        <v>6623226</v>
      </c>
      <c r="O7" s="432">
        <v>6913550</v>
      </c>
      <c r="P7" s="433">
        <f>IFERROR(O7/N7-1,"-")</f>
        <v>4.3834228214468363E-2</v>
      </c>
      <c r="Q7" s="433">
        <f>IFERROR(N7/M7-1,"-")</f>
        <v>0.11884052682870472</v>
      </c>
      <c r="R7" s="432">
        <f>IFERROR(O7-N7,"-")</f>
        <v>290324</v>
      </c>
      <c r="S7" s="432">
        <f>IFERROR(N7-M7,"-")</f>
        <v>703503</v>
      </c>
      <c r="T7" s="433">
        <f>O7/$O$7</f>
        <v>1</v>
      </c>
      <c r="Z7" s="435"/>
    </row>
    <row r="8" spans="1:26" x14ac:dyDescent="0.25">
      <c r="A8" s="436" t="s">
        <v>91</v>
      </c>
      <c r="B8" s="437">
        <v>666358</v>
      </c>
      <c r="C8" s="437">
        <v>700310</v>
      </c>
      <c r="D8" s="437">
        <v>792726</v>
      </c>
      <c r="E8" s="437">
        <v>833593</v>
      </c>
      <c r="F8" s="438">
        <f>IFERROR(E8/D8-1,"-")</f>
        <v>5.1552491024641656E-2</v>
      </c>
      <c r="G8" s="439">
        <f t="shared" ref="G8:G9" si="0">IFERROR(D8/C8-1,"-")</f>
        <v>0.13196441575873541</v>
      </c>
      <c r="H8" s="437">
        <f>IFERROR(E8-D8,"-")</f>
        <v>40867</v>
      </c>
      <c r="I8" s="437">
        <f t="shared" ref="I8:I9" si="1">IFERROR(D8-C8,"-")</f>
        <v>92416</v>
      </c>
      <c r="J8" s="438">
        <f>E8/$E$7</f>
        <v>0.94747041687457167</v>
      </c>
      <c r="K8" s="429"/>
      <c r="L8" s="437">
        <v>4769666</v>
      </c>
      <c r="M8" s="437">
        <v>5456058</v>
      </c>
      <c r="N8" s="437">
        <v>6151621</v>
      </c>
      <c r="O8" s="437">
        <v>6455223</v>
      </c>
      <c r="P8" s="438">
        <f>IFERROR(O8/N8-1,"-")</f>
        <v>4.935317048953447E-2</v>
      </c>
      <c r="Q8" s="438">
        <f t="shared" ref="Q8:Q9" si="2">IFERROR(N8/M8-1,"-")</f>
        <v>0.12748453187264497</v>
      </c>
      <c r="R8" s="437">
        <f>IFERROR(O8-N8,"-")</f>
        <v>303602</v>
      </c>
      <c r="S8" s="437">
        <f t="shared" ref="S8:S9" si="3">IFERROR(N8-M8,"-")</f>
        <v>695563</v>
      </c>
      <c r="T8" s="438">
        <f>O8/$O$7</f>
        <v>0.93370598317796216</v>
      </c>
    </row>
    <row r="9" spans="1:26" x14ac:dyDescent="0.25">
      <c r="A9" s="436" t="s">
        <v>92</v>
      </c>
      <c r="B9" s="437">
        <v>46121</v>
      </c>
      <c r="C9" s="437">
        <v>46813</v>
      </c>
      <c r="D9" s="437">
        <v>50383</v>
      </c>
      <c r="E9" s="437">
        <v>46216</v>
      </c>
      <c r="F9" s="438">
        <f>IFERROR(E9/D9-1,"-")</f>
        <v>-8.2706468451660298E-2</v>
      </c>
      <c r="G9" s="439">
        <f t="shared" si="0"/>
        <v>7.626086770768814E-2</v>
      </c>
      <c r="H9" s="437">
        <f t="shared" ref="H9" si="4">IFERROR(E9-D9,"-")</f>
        <v>-4167</v>
      </c>
      <c r="I9" s="437">
        <f t="shared" si="1"/>
        <v>3570</v>
      </c>
      <c r="J9" s="438">
        <f>E9/$E$7</f>
        <v>5.252958312542836E-2</v>
      </c>
      <c r="K9" s="429"/>
      <c r="L9" s="437">
        <v>398756</v>
      </c>
      <c r="M9" s="437">
        <v>463665</v>
      </c>
      <c r="N9" s="437">
        <v>471605</v>
      </c>
      <c r="O9" s="437">
        <v>458327</v>
      </c>
      <c r="P9" s="438">
        <f>IFERROR(O9/N9-1,"-")</f>
        <v>-2.815491778076995E-2</v>
      </c>
      <c r="Q9" s="438">
        <f t="shared" si="2"/>
        <v>1.7124432510541077E-2</v>
      </c>
      <c r="R9" s="437">
        <f>IFERROR(O9-N9,"-")</f>
        <v>-13278</v>
      </c>
      <c r="S9" s="437">
        <f t="shared" si="3"/>
        <v>7940</v>
      </c>
      <c r="T9" s="438">
        <f>O9/$O$7</f>
        <v>6.6294016822037879E-2</v>
      </c>
    </row>
    <row r="10" spans="1:26" ht="21" x14ac:dyDescent="0.35">
      <c r="A10" s="427" t="s">
        <v>93</v>
      </c>
      <c r="B10" s="427"/>
      <c r="C10" s="427"/>
      <c r="D10" s="427"/>
      <c r="E10" s="427"/>
      <c r="F10" s="427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27"/>
      <c r="R10" s="427"/>
      <c r="S10" s="427"/>
      <c r="T10" s="427"/>
    </row>
    <row r="11" spans="1:26" x14ac:dyDescent="0.25">
      <c r="A11" s="72"/>
      <c r="B11" s="11" t="s">
        <v>150</v>
      </c>
      <c r="C11" s="12"/>
      <c r="D11" s="12"/>
      <c r="E11" s="12"/>
      <c r="F11" s="12"/>
      <c r="G11" s="12"/>
      <c r="H11" s="12"/>
      <c r="I11" s="12"/>
      <c r="J11" s="13"/>
      <c r="K11" s="428"/>
      <c r="L11" s="11" t="str">
        <f>CONCATENATE("acumulado ",B11)</f>
        <v>acumulado agosto</v>
      </c>
      <c r="M11" s="12"/>
      <c r="N11" s="12"/>
      <c r="O11" s="12"/>
      <c r="P11" s="12"/>
      <c r="Q11" s="12"/>
      <c r="R11" s="12"/>
      <c r="S11" s="12"/>
      <c r="T11" s="13"/>
      <c r="Y11" s="440"/>
    </row>
    <row r="12" spans="1:26" x14ac:dyDescent="0.25">
      <c r="A12" s="15" t="s">
        <v>94</v>
      </c>
      <c r="B12" s="16">
        <f>B$6</f>
        <v>2022</v>
      </c>
      <c r="C12" s="16">
        <f t="shared" ref="C12" si="5">C$6</f>
        <v>2023</v>
      </c>
      <c r="D12" s="16">
        <f>D$6</f>
        <v>2024</v>
      </c>
      <c r="E12" s="16">
        <v>2025</v>
      </c>
      <c r="F12" s="16" t="str">
        <f>CONCATENATE("var ",RIGHT(E12,2),"/",RIGHT(D12,2))</f>
        <v>var 25/24</v>
      </c>
      <c r="G12" s="16" t="str">
        <f>$G$6</f>
        <v>var 24/23</v>
      </c>
      <c r="H12" s="16" t="str">
        <f>CONCATENATE("dif ",RIGHT(E12,2),"-",RIGHT(D12,2))</f>
        <v>dif 25-24</v>
      </c>
      <c r="I12" s="16" t="str">
        <f>CONCATENATE("dif ",RIGHT(D12,2),"-",RIGHT(C12,2))</f>
        <v>dif 24-23</v>
      </c>
      <c r="J12" s="16" t="str">
        <f>CONCATENATE("cuota ",RIGHT(E12,2))</f>
        <v>cuota 25</v>
      </c>
      <c r="K12" s="429"/>
      <c r="L12" s="16">
        <f>L$6</f>
        <v>2022</v>
      </c>
      <c r="M12" s="16">
        <f>M$6</f>
        <v>2023</v>
      </c>
      <c r="N12" s="16">
        <f t="shared" ref="N12:O12" si="6">N$6</f>
        <v>2024</v>
      </c>
      <c r="O12" s="16">
        <f t="shared" si="6"/>
        <v>2025</v>
      </c>
      <c r="P12" s="16" t="str">
        <f>CONCATENATE("var ",RIGHT(O12,2),"/",RIGHT(N12,2))</f>
        <v>var 25/24</v>
      </c>
      <c r="Q12" s="16" t="str">
        <f>$Q$6</f>
        <v>var 24/23</v>
      </c>
      <c r="R12" s="16" t="str">
        <f>CONCATENATE("dif ",RIGHT(O12,2),"-",RIGHT(N12,2))</f>
        <v>dif 25-24</v>
      </c>
      <c r="S12" s="16" t="str">
        <f>$S$6</f>
        <v>dif 24-23</v>
      </c>
      <c r="T12" s="16" t="str">
        <f>CONCATENATE("cuota ",RIGHT(O12,2))</f>
        <v>cuota 25</v>
      </c>
      <c r="Y12" s="441"/>
    </row>
    <row r="13" spans="1:26" x14ac:dyDescent="0.25">
      <c r="A13" s="442" t="s">
        <v>95</v>
      </c>
      <c r="B13" s="443">
        <v>712479</v>
      </c>
      <c r="C13" s="443">
        <v>747123</v>
      </c>
      <c r="D13" s="443">
        <v>843109</v>
      </c>
      <c r="E13" s="443">
        <v>879809</v>
      </c>
      <c r="F13" s="444">
        <f>IFERROR(E13/D13-1,"-")</f>
        <v>4.3529365716651114E-2</v>
      </c>
      <c r="G13" s="444">
        <f t="shared" ref="G13:G47" si="7">IFERROR(D13/C13-1,"-")</f>
        <v>0.12847416021190616</v>
      </c>
      <c r="H13" s="443">
        <f>IFERROR(E13-D13,"-")</f>
        <v>36700</v>
      </c>
      <c r="I13" s="443">
        <f t="shared" ref="I13:I47" si="8">IFERROR(D13-C13,"-")</f>
        <v>95986</v>
      </c>
      <c r="J13" s="444">
        <f>IFERROR(E13/$E$7,"-")</f>
        <v>1</v>
      </c>
      <c r="K13" s="434"/>
      <c r="L13" s="432">
        <v>5168422</v>
      </c>
      <c r="M13" s="432">
        <v>5919723</v>
      </c>
      <c r="N13" s="432">
        <v>6623226</v>
      </c>
      <c r="O13" s="432">
        <v>6913550</v>
      </c>
      <c r="P13" s="433">
        <f t="shared" ref="P13:P47" si="9">IFERROR(O13/N13-1,"-")</f>
        <v>4.3834228214468363E-2</v>
      </c>
      <c r="Q13" s="433">
        <f t="shared" ref="Q13:Q47" si="10">IFERROR(N13/M13-1,"-")</f>
        <v>0.11884052682870472</v>
      </c>
      <c r="R13" s="432">
        <f t="shared" ref="R13:R47" si="11">IFERROR(O13-N13,"-")</f>
        <v>290324</v>
      </c>
      <c r="S13" s="432">
        <f t="shared" ref="S13:S47" si="12">IFERROR(N13-M13,"-")</f>
        <v>703503</v>
      </c>
      <c r="T13" s="433">
        <f>O13/$O$13</f>
        <v>1</v>
      </c>
      <c r="Y13" s="441"/>
    </row>
    <row r="14" spans="1:26" x14ac:dyDescent="0.25">
      <c r="A14" s="445" t="s">
        <v>96</v>
      </c>
      <c r="B14" s="446">
        <v>314434</v>
      </c>
      <c r="C14" s="446">
        <v>325670</v>
      </c>
      <c r="D14" s="446">
        <v>363962</v>
      </c>
      <c r="E14" s="446">
        <v>391187</v>
      </c>
      <c r="F14" s="447">
        <f t="shared" ref="F14:F47" si="13">IFERROR(E14/D14-1,"-")</f>
        <v>7.4801765019425037E-2</v>
      </c>
      <c r="G14" s="447">
        <f t="shared" si="7"/>
        <v>0.11757914453280938</v>
      </c>
      <c r="H14" s="446">
        <f t="shared" ref="H14:H47" si="14">IFERROR(E14-D14,"-")</f>
        <v>27225</v>
      </c>
      <c r="I14" s="446">
        <f t="shared" si="8"/>
        <v>38292</v>
      </c>
      <c r="J14" s="447">
        <f t="shared" ref="J14:J20" si="15">IFERROR(E14/$E$7,"-")</f>
        <v>0.4446271861278982</v>
      </c>
      <c r="K14" s="434"/>
      <c r="L14" s="446">
        <v>2059711</v>
      </c>
      <c r="M14" s="446">
        <v>2338464</v>
      </c>
      <c r="N14" s="446">
        <v>2587087</v>
      </c>
      <c r="O14" s="446">
        <v>2732506</v>
      </c>
      <c r="P14" s="447">
        <f>IFERROR(O14/N14-1,"-")</f>
        <v>5.6209551514889045E-2</v>
      </c>
      <c r="Q14" s="447">
        <f t="shared" si="10"/>
        <v>0.10631893413796401</v>
      </c>
      <c r="R14" s="446">
        <f t="shared" si="11"/>
        <v>145419</v>
      </c>
      <c r="S14" s="446">
        <f t="shared" si="12"/>
        <v>248623</v>
      </c>
      <c r="T14" s="447">
        <f t="shared" ref="T14:T47" si="16">O14/$O$13</f>
        <v>0.39523920417151825</v>
      </c>
    </row>
    <row r="15" spans="1:26" x14ac:dyDescent="0.25">
      <c r="A15" s="436" t="s">
        <v>97</v>
      </c>
      <c r="B15" s="437">
        <v>122351</v>
      </c>
      <c r="C15" s="437">
        <v>130956</v>
      </c>
      <c r="D15" s="437">
        <v>140493</v>
      </c>
      <c r="E15" s="437">
        <v>145559</v>
      </c>
      <c r="F15" s="438">
        <f t="shared" si="13"/>
        <v>3.6058736022435367E-2</v>
      </c>
      <c r="G15" s="438">
        <f t="shared" si="7"/>
        <v>7.2825987354531385E-2</v>
      </c>
      <c r="H15" s="437">
        <f t="shared" si="14"/>
        <v>5066</v>
      </c>
      <c r="I15" s="437">
        <f t="shared" si="8"/>
        <v>9537</v>
      </c>
      <c r="J15" s="438">
        <f t="shared" si="15"/>
        <v>0.16544386338398448</v>
      </c>
      <c r="K15" s="429"/>
      <c r="L15" s="437">
        <v>844002</v>
      </c>
      <c r="M15" s="437">
        <v>956624</v>
      </c>
      <c r="N15" s="437">
        <v>1018857</v>
      </c>
      <c r="O15" s="437">
        <v>1051611</v>
      </c>
      <c r="P15" s="438">
        <f t="shared" si="9"/>
        <v>3.2147789140183569E-2</v>
      </c>
      <c r="Q15" s="438">
        <f t="shared" si="10"/>
        <v>6.5054817775844986E-2</v>
      </c>
      <c r="R15" s="437">
        <f>IFERROR(O15-N15,"-")</f>
        <v>32754</v>
      </c>
      <c r="S15" s="437">
        <f>IFERROR(N15-M15,"-")</f>
        <v>62233</v>
      </c>
      <c r="T15" s="438">
        <f t="shared" si="16"/>
        <v>0.15210868511835454</v>
      </c>
    </row>
    <row r="16" spans="1:26" x14ac:dyDescent="0.25">
      <c r="A16" s="448" t="s">
        <v>98</v>
      </c>
      <c r="B16" s="449">
        <v>192083</v>
      </c>
      <c r="C16" s="449">
        <v>194714</v>
      </c>
      <c r="D16" s="449">
        <v>223469</v>
      </c>
      <c r="E16" s="449">
        <v>245628</v>
      </c>
      <c r="F16" s="450">
        <f t="shared" si="13"/>
        <v>9.915916749079301E-2</v>
      </c>
      <c r="G16" s="450">
        <f t="shared" si="7"/>
        <v>0.14767813305668831</v>
      </c>
      <c r="H16" s="449">
        <f t="shared" si="14"/>
        <v>22159</v>
      </c>
      <c r="I16" s="449">
        <f t="shared" si="8"/>
        <v>28755</v>
      </c>
      <c r="J16" s="450">
        <f t="shared" si="15"/>
        <v>0.27918332274391372</v>
      </c>
      <c r="K16" s="429"/>
      <c r="L16" s="449">
        <v>1215709</v>
      </c>
      <c r="M16" s="449">
        <v>1381840</v>
      </c>
      <c r="N16" s="449">
        <v>1568230</v>
      </c>
      <c r="O16" s="449">
        <v>1680895</v>
      </c>
      <c r="P16" s="450">
        <f t="shared" si="9"/>
        <v>7.1842140502349716E-2</v>
      </c>
      <c r="Q16" s="450">
        <f t="shared" si="10"/>
        <v>0.13488537023099645</v>
      </c>
      <c r="R16" s="449">
        <f t="shared" si="11"/>
        <v>112665</v>
      </c>
      <c r="S16" s="449">
        <f t="shared" si="12"/>
        <v>186390</v>
      </c>
      <c r="T16" s="450">
        <f t="shared" si="16"/>
        <v>0.24313051905316371</v>
      </c>
    </row>
    <row r="17" spans="1:21" x14ac:dyDescent="0.25">
      <c r="A17" s="445" t="s">
        <v>99</v>
      </c>
      <c r="B17" s="446">
        <v>398045</v>
      </c>
      <c r="C17" s="446">
        <v>421453</v>
      </c>
      <c r="D17" s="446">
        <v>479147</v>
      </c>
      <c r="E17" s="446">
        <v>488622</v>
      </c>
      <c r="F17" s="447">
        <f t="shared" si="13"/>
        <v>1.9774724666960175E-2</v>
      </c>
      <c r="G17" s="447">
        <f t="shared" si="7"/>
        <v>0.13689308179085202</v>
      </c>
      <c r="H17" s="446">
        <f t="shared" si="14"/>
        <v>9475</v>
      </c>
      <c r="I17" s="446">
        <f t="shared" si="8"/>
        <v>57694</v>
      </c>
      <c r="J17" s="447">
        <f t="shared" si="15"/>
        <v>0.5553728138721018</v>
      </c>
      <c r="K17" s="434"/>
      <c r="L17" s="446">
        <v>3108711</v>
      </c>
      <c r="M17" s="446">
        <v>3581259</v>
      </c>
      <c r="N17" s="446">
        <v>4036139</v>
      </c>
      <c r="O17" s="446">
        <v>4181044</v>
      </c>
      <c r="P17" s="447">
        <f t="shared" si="9"/>
        <v>3.5901885440516201E-2</v>
      </c>
      <c r="Q17" s="447">
        <f t="shared" si="10"/>
        <v>0.12701678376235837</v>
      </c>
      <c r="R17" s="446">
        <f t="shared" si="11"/>
        <v>144905</v>
      </c>
      <c r="S17" s="446">
        <f t="shared" si="12"/>
        <v>454880</v>
      </c>
      <c r="T17" s="447">
        <f t="shared" si="16"/>
        <v>0.60476079582848175</v>
      </c>
    </row>
    <row r="18" spans="1:21" x14ac:dyDescent="0.25">
      <c r="A18" s="436" t="s">
        <v>29</v>
      </c>
      <c r="B18" s="437">
        <v>210401</v>
      </c>
      <c r="C18" s="437">
        <v>212596</v>
      </c>
      <c r="D18" s="437">
        <v>234131</v>
      </c>
      <c r="E18" s="437">
        <v>240893</v>
      </c>
      <c r="F18" s="438">
        <f t="shared" si="13"/>
        <v>2.8881267324702753E-2</v>
      </c>
      <c r="G18" s="438">
        <f t="shared" si="7"/>
        <v>0.10129541477732418</v>
      </c>
      <c r="H18" s="437">
        <f t="shared" si="14"/>
        <v>6762</v>
      </c>
      <c r="I18" s="437">
        <f t="shared" si="8"/>
        <v>21535</v>
      </c>
      <c r="J18" s="438">
        <f t="shared" si="15"/>
        <v>0.27380147281966882</v>
      </c>
      <c r="K18" s="429"/>
      <c r="L18" s="437">
        <v>1468915</v>
      </c>
      <c r="M18" s="437">
        <v>1671701</v>
      </c>
      <c r="N18" s="437">
        <v>1831778</v>
      </c>
      <c r="O18" s="437">
        <v>1875125</v>
      </c>
      <c r="P18" s="438">
        <f t="shared" si="9"/>
        <v>2.3663893768786304E-2</v>
      </c>
      <c r="Q18" s="438">
        <f t="shared" si="10"/>
        <v>9.5756956537084159E-2</v>
      </c>
      <c r="R18" s="437">
        <f t="shared" si="11"/>
        <v>43347</v>
      </c>
      <c r="S18" s="437">
        <f t="shared" si="12"/>
        <v>160077</v>
      </c>
      <c r="T18" s="438">
        <f t="shared" si="16"/>
        <v>0.27122462410773046</v>
      </c>
      <c r="U18" s="451"/>
    </row>
    <row r="19" spans="1:21" x14ac:dyDescent="0.25">
      <c r="A19" s="436" t="s">
        <v>22</v>
      </c>
      <c r="B19" s="437">
        <v>42068</v>
      </c>
      <c r="C19" s="437">
        <v>45505</v>
      </c>
      <c r="D19" s="437">
        <v>48581</v>
      </c>
      <c r="E19" s="437">
        <v>52597</v>
      </c>
      <c r="F19" s="438">
        <f>IFERROR(E19/D19-1,"-")</f>
        <v>8.2666062864082734E-2</v>
      </c>
      <c r="G19" s="438">
        <f t="shared" si="7"/>
        <v>6.7596967366223559E-2</v>
      </c>
      <c r="H19" s="437">
        <f t="shared" si="14"/>
        <v>4016</v>
      </c>
      <c r="I19" s="437">
        <f t="shared" si="8"/>
        <v>3076</v>
      </c>
      <c r="J19" s="438">
        <f t="shared" si="15"/>
        <v>5.9782293656918721E-2</v>
      </c>
      <c r="K19" s="429"/>
      <c r="L19" s="437">
        <v>406039</v>
      </c>
      <c r="M19" s="437">
        <v>491835</v>
      </c>
      <c r="N19" s="437">
        <v>541618</v>
      </c>
      <c r="O19" s="437">
        <v>579994</v>
      </c>
      <c r="P19" s="438">
        <f t="shared" si="9"/>
        <v>7.0854365992267576E-2</v>
      </c>
      <c r="Q19" s="438">
        <f t="shared" si="10"/>
        <v>0.10121890471397932</v>
      </c>
      <c r="R19" s="437">
        <f t="shared" si="11"/>
        <v>38376</v>
      </c>
      <c r="S19" s="437">
        <f t="shared" si="12"/>
        <v>49783</v>
      </c>
      <c r="T19" s="438">
        <f t="shared" si="16"/>
        <v>8.3892356314773167E-2</v>
      </c>
      <c r="U19" s="451"/>
    </row>
    <row r="20" spans="1:21" x14ac:dyDescent="0.25">
      <c r="A20" s="436" t="s">
        <v>100</v>
      </c>
      <c r="B20" s="437">
        <v>19444</v>
      </c>
      <c r="C20" s="437">
        <v>20703</v>
      </c>
      <c r="D20" s="437">
        <v>22583</v>
      </c>
      <c r="E20" s="437">
        <v>22254</v>
      </c>
      <c r="F20" s="438">
        <f t="shared" si="13"/>
        <v>-1.4568480715582477E-2</v>
      </c>
      <c r="G20" s="438">
        <f t="shared" si="7"/>
        <v>9.0808095445104486E-2</v>
      </c>
      <c r="H20" s="437">
        <f t="shared" si="14"/>
        <v>-329</v>
      </c>
      <c r="I20" s="437">
        <f t="shared" si="8"/>
        <v>1880</v>
      </c>
      <c r="J20" s="438">
        <f t="shared" si="15"/>
        <v>2.5294126338784896E-2</v>
      </c>
      <c r="K20" s="429"/>
      <c r="L20" s="437">
        <v>157951</v>
      </c>
      <c r="M20" s="437">
        <v>161763</v>
      </c>
      <c r="N20" s="437">
        <v>172809</v>
      </c>
      <c r="O20" s="437">
        <v>178218</v>
      </c>
      <c r="P20" s="438">
        <f t="shared" si="9"/>
        <v>3.1300453101400949E-2</v>
      </c>
      <c r="Q20" s="438">
        <f t="shared" si="10"/>
        <v>6.8285083733610197E-2</v>
      </c>
      <c r="R20" s="437">
        <f t="shared" si="11"/>
        <v>5409</v>
      </c>
      <c r="S20" s="437">
        <f t="shared" si="12"/>
        <v>11046</v>
      </c>
      <c r="T20" s="438">
        <f t="shared" si="16"/>
        <v>2.5778073493357249E-2</v>
      </c>
      <c r="U20" s="451"/>
    </row>
    <row r="21" spans="1:21" x14ac:dyDescent="0.25">
      <c r="A21" s="436" t="s">
        <v>101</v>
      </c>
      <c r="B21" s="437">
        <v>17793</v>
      </c>
      <c r="C21" s="437">
        <v>18530</v>
      </c>
      <c r="D21" s="437">
        <v>19764</v>
      </c>
      <c r="E21" s="437">
        <v>19865</v>
      </c>
      <c r="F21" s="438">
        <f t="shared" si="13"/>
        <v>5.1103015583890965E-3</v>
      </c>
      <c r="G21" s="438">
        <f t="shared" si="7"/>
        <v>6.6594711279007068E-2</v>
      </c>
      <c r="H21" s="437">
        <f t="shared" si="14"/>
        <v>101</v>
      </c>
      <c r="I21" s="437">
        <f t="shared" si="8"/>
        <v>1234</v>
      </c>
      <c r="J21" s="438">
        <f>IFERROR(E21/$E$7,"-")</f>
        <v>2.2578764254514331E-2</v>
      </c>
      <c r="K21" s="429"/>
      <c r="L21" s="437">
        <v>135467</v>
      </c>
      <c r="M21" s="437">
        <v>134671</v>
      </c>
      <c r="N21" s="437">
        <v>147208</v>
      </c>
      <c r="O21" s="437">
        <v>142512</v>
      </c>
      <c r="P21" s="438">
        <f t="shared" si="9"/>
        <v>-3.1900440193467716E-2</v>
      </c>
      <c r="Q21" s="438">
        <f t="shared" si="10"/>
        <v>9.3093539069287301E-2</v>
      </c>
      <c r="R21" s="437">
        <f t="shared" si="11"/>
        <v>-4696</v>
      </c>
      <c r="S21" s="437">
        <f t="shared" si="12"/>
        <v>12537</v>
      </c>
      <c r="T21" s="438">
        <f t="shared" si="16"/>
        <v>2.0613433040912413E-2</v>
      </c>
      <c r="U21" s="451"/>
    </row>
    <row r="22" spans="1:21" x14ac:dyDescent="0.25">
      <c r="A22" s="436" t="s">
        <v>28</v>
      </c>
      <c r="B22" s="437">
        <v>1738</v>
      </c>
      <c r="C22" s="437">
        <v>1951</v>
      </c>
      <c r="D22" s="437">
        <v>1953</v>
      </c>
      <c r="E22" s="437">
        <v>1971</v>
      </c>
      <c r="F22" s="438">
        <f t="shared" si="13"/>
        <v>9.2165898617511122E-3</v>
      </c>
      <c r="G22" s="438">
        <f t="shared" si="7"/>
        <v>1.025115325474113E-3</v>
      </c>
      <c r="H22" s="437">
        <f t="shared" si="14"/>
        <v>18</v>
      </c>
      <c r="I22" s="437">
        <f t="shared" si="8"/>
        <v>2</v>
      </c>
      <c r="J22" s="438">
        <f t="shared" ref="J22:J47" si="17">IFERROR(E22/$E$7,"-")</f>
        <v>2.2402589652981498E-3</v>
      </c>
      <c r="K22" s="429"/>
      <c r="L22" s="437">
        <v>13929</v>
      </c>
      <c r="M22" s="437">
        <v>16911</v>
      </c>
      <c r="N22" s="437">
        <v>17763</v>
      </c>
      <c r="O22" s="437">
        <v>16863</v>
      </c>
      <c r="P22" s="438">
        <f t="shared" si="9"/>
        <v>-5.0667117041040322E-2</v>
      </c>
      <c r="Q22" s="438">
        <f t="shared" si="10"/>
        <v>5.0381408550647544E-2</v>
      </c>
      <c r="R22" s="437">
        <f t="shared" si="11"/>
        <v>-900</v>
      </c>
      <c r="S22" s="437">
        <f t="shared" si="12"/>
        <v>852</v>
      </c>
      <c r="T22" s="438">
        <f t="shared" si="16"/>
        <v>2.4391231711638739E-3</v>
      </c>
      <c r="U22" s="451"/>
    </row>
    <row r="23" spans="1:21" x14ac:dyDescent="0.25">
      <c r="A23" s="436" t="s">
        <v>102</v>
      </c>
      <c r="B23" s="437">
        <f>B24+B25+B26+B27</f>
        <v>2748</v>
      </c>
      <c r="C23" s="437">
        <f t="shared" ref="C23:D23" si="18">C24+C25+C26+C27</f>
        <v>4873</v>
      </c>
      <c r="D23" s="437">
        <f t="shared" si="18"/>
        <v>3332</v>
      </c>
      <c r="E23" s="437">
        <f>E24+E25+E26+E27</f>
        <v>2640</v>
      </c>
      <c r="F23" s="438">
        <f t="shared" si="13"/>
        <v>-0.20768307322929169</v>
      </c>
      <c r="G23" s="438">
        <f t="shared" si="7"/>
        <v>-0.31623230043094608</v>
      </c>
      <c r="H23" s="437">
        <f t="shared" si="14"/>
        <v>-692</v>
      </c>
      <c r="I23" s="437">
        <f t="shared" si="8"/>
        <v>-1541</v>
      </c>
      <c r="J23" s="438">
        <f t="shared" si="17"/>
        <v>3.0006512777205055E-3</v>
      </c>
      <c r="K23" s="429"/>
      <c r="L23" s="437">
        <f>L24+L25+L26+L27</f>
        <v>127422</v>
      </c>
      <c r="M23" s="437">
        <f t="shared" ref="M23:O23" si="19">M24+M25+M26+M27</f>
        <v>181749</v>
      </c>
      <c r="N23" s="437">
        <f t="shared" si="19"/>
        <v>177978</v>
      </c>
      <c r="O23" s="437">
        <f t="shared" si="19"/>
        <v>158394</v>
      </c>
      <c r="P23" s="438">
        <f t="shared" si="9"/>
        <v>-0.11003607187405184</v>
      </c>
      <c r="Q23" s="438">
        <f t="shared" si="10"/>
        <v>-2.0748394764207756E-2</v>
      </c>
      <c r="R23" s="437">
        <f t="shared" si="11"/>
        <v>-19584</v>
      </c>
      <c r="S23" s="437">
        <f t="shared" si="12"/>
        <v>-3771</v>
      </c>
      <c r="T23" s="438">
        <f t="shared" si="16"/>
        <v>2.2910660948427364E-2</v>
      </c>
      <c r="U23" s="451"/>
    </row>
    <row r="24" spans="1:21" x14ac:dyDescent="0.25">
      <c r="A24" s="436" t="s">
        <v>27</v>
      </c>
      <c r="B24" s="437">
        <v>0</v>
      </c>
      <c r="C24" s="437">
        <v>0</v>
      </c>
      <c r="D24" s="437">
        <v>0</v>
      </c>
      <c r="E24" s="437">
        <v>0</v>
      </c>
      <c r="F24" s="438" t="str">
        <f>IFERROR(E24/D24-1,"-")</f>
        <v>-</v>
      </c>
      <c r="G24" s="438" t="str">
        <f t="shared" si="7"/>
        <v>-</v>
      </c>
      <c r="H24" s="437">
        <f>IFERROR(E24-D24,"-")</f>
        <v>0</v>
      </c>
      <c r="I24" s="437">
        <f t="shared" si="8"/>
        <v>0</v>
      </c>
      <c r="J24" s="438">
        <f t="shared" si="17"/>
        <v>0</v>
      </c>
      <c r="K24" s="429"/>
      <c r="L24" s="437">
        <v>29037</v>
      </c>
      <c r="M24" s="437">
        <v>42208</v>
      </c>
      <c r="N24" s="437">
        <v>41145</v>
      </c>
      <c r="O24" s="437">
        <v>34361</v>
      </c>
      <c r="P24" s="438">
        <f t="shared" si="9"/>
        <v>-0.16488030137319232</v>
      </c>
      <c r="Q24" s="438">
        <f t="shared" si="10"/>
        <v>-2.5184799090219867E-2</v>
      </c>
      <c r="R24" s="437">
        <f t="shared" si="11"/>
        <v>-6784</v>
      </c>
      <c r="S24" s="437">
        <f t="shared" si="12"/>
        <v>-1063</v>
      </c>
      <c r="T24" s="438">
        <f t="shared" si="16"/>
        <v>4.9700949584511574E-3</v>
      </c>
      <c r="U24" s="451"/>
    </row>
    <row r="25" spans="1:21" x14ac:dyDescent="0.25">
      <c r="A25" s="436" t="s">
        <v>37</v>
      </c>
      <c r="B25" s="437">
        <v>0</v>
      </c>
      <c r="C25" s="437">
        <v>699</v>
      </c>
      <c r="D25" s="437">
        <v>0</v>
      </c>
      <c r="E25" s="437">
        <v>0</v>
      </c>
      <c r="F25" s="438" t="str">
        <f t="shared" si="13"/>
        <v>-</v>
      </c>
      <c r="G25" s="438">
        <f t="shared" si="7"/>
        <v>-1</v>
      </c>
      <c r="H25" s="437">
        <f t="shared" si="14"/>
        <v>0</v>
      </c>
      <c r="I25" s="437">
        <f t="shared" si="8"/>
        <v>-699</v>
      </c>
      <c r="J25" s="438">
        <f>IFERROR(E25/$E$7,"-")</f>
        <v>0</v>
      </c>
      <c r="K25" s="429"/>
      <c r="L25" s="437">
        <v>25790</v>
      </c>
      <c r="M25" s="437">
        <v>40377</v>
      </c>
      <c r="N25" s="437">
        <v>41178</v>
      </c>
      <c r="O25" s="437">
        <v>32161</v>
      </c>
      <c r="P25" s="438">
        <f>IFERROR(O25/N25-1,"-")</f>
        <v>-0.21897615231434264</v>
      </c>
      <c r="Q25" s="438">
        <f t="shared" si="10"/>
        <v>1.9838026599301672E-2</v>
      </c>
      <c r="R25" s="437">
        <f>IFERROR(O25-N25,"-")</f>
        <v>-9017</v>
      </c>
      <c r="S25" s="437">
        <f t="shared" si="12"/>
        <v>801</v>
      </c>
      <c r="T25" s="438">
        <f>O25/$O$13</f>
        <v>4.6518792805432807E-3</v>
      </c>
      <c r="U25" s="451"/>
    </row>
    <row r="26" spans="1:21" x14ac:dyDescent="0.25">
      <c r="A26" s="436" t="s">
        <v>25</v>
      </c>
      <c r="B26" s="437">
        <v>2459</v>
      </c>
      <c r="C26" s="437">
        <v>2259</v>
      </c>
      <c r="D26" s="437">
        <v>1773</v>
      </c>
      <c r="E26" s="437">
        <v>1746</v>
      </c>
      <c r="F26" s="438">
        <f t="shared" si="13"/>
        <v>-1.5228426395939132E-2</v>
      </c>
      <c r="G26" s="438">
        <f t="shared" si="7"/>
        <v>-0.21513944223107573</v>
      </c>
      <c r="H26" s="437">
        <f t="shared" si="14"/>
        <v>-27</v>
      </c>
      <c r="I26" s="437">
        <f t="shared" si="8"/>
        <v>-486</v>
      </c>
      <c r="J26" s="438">
        <f t="shared" si="17"/>
        <v>1.9845216404924251E-3</v>
      </c>
      <c r="K26" s="429"/>
      <c r="L26" s="437">
        <v>51945</v>
      </c>
      <c r="M26" s="437">
        <v>61061</v>
      </c>
      <c r="N26" s="437">
        <v>53865</v>
      </c>
      <c r="O26" s="437">
        <v>53162</v>
      </c>
      <c r="P26" s="438">
        <f t="shared" si="9"/>
        <v>-1.3051146384479684E-2</v>
      </c>
      <c r="Q26" s="438">
        <f t="shared" si="10"/>
        <v>-0.11784936375100308</v>
      </c>
      <c r="R26" s="437">
        <f t="shared" si="11"/>
        <v>-703</v>
      </c>
      <c r="S26" s="437">
        <f t="shared" si="12"/>
        <v>-7196</v>
      </c>
      <c r="T26" s="438">
        <f t="shared" si="16"/>
        <v>7.6895372131538789E-3</v>
      </c>
      <c r="U26" s="451"/>
    </row>
    <row r="27" spans="1:21" x14ac:dyDescent="0.25">
      <c r="A27" s="436" t="s">
        <v>36</v>
      </c>
      <c r="B27" s="437">
        <v>289</v>
      </c>
      <c r="C27" s="437">
        <v>1915</v>
      </c>
      <c r="D27" s="437">
        <v>1559</v>
      </c>
      <c r="E27" s="437">
        <v>894</v>
      </c>
      <c r="F27" s="438">
        <f t="shared" si="13"/>
        <v>-0.42655548428479795</v>
      </c>
      <c r="G27" s="438">
        <f t="shared" si="7"/>
        <v>-0.18590078328981718</v>
      </c>
      <c r="H27" s="437">
        <f t="shared" si="14"/>
        <v>-665</v>
      </c>
      <c r="I27" s="437">
        <f t="shared" si="8"/>
        <v>-356</v>
      </c>
      <c r="J27" s="438">
        <f t="shared" si="17"/>
        <v>1.0161296372280801E-3</v>
      </c>
      <c r="K27" s="429"/>
      <c r="L27" s="437">
        <v>20650</v>
      </c>
      <c r="M27" s="437">
        <v>38103</v>
      </c>
      <c r="N27" s="437">
        <v>41790</v>
      </c>
      <c r="O27" s="437">
        <v>38710</v>
      </c>
      <c r="P27" s="438">
        <f t="shared" si="9"/>
        <v>-7.3701842546063601E-2</v>
      </c>
      <c r="Q27" s="438">
        <f t="shared" si="10"/>
        <v>9.6764034328005621E-2</v>
      </c>
      <c r="R27" s="437">
        <f t="shared" si="11"/>
        <v>-3080</v>
      </c>
      <c r="S27" s="437">
        <f t="shared" si="12"/>
        <v>3687</v>
      </c>
      <c r="T27" s="438">
        <f t="shared" si="16"/>
        <v>5.5991494962790459E-3</v>
      </c>
      <c r="U27" s="451"/>
    </row>
    <row r="28" spans="1:21" x14ac:dyDescent="0.25">
      <c r="A28" s="436" t="s">
        <v>30</v>
      </c>
      <c r="B28" s="437">
        <v>16263</v>
      </c>
      <c r="C28" s="437">
        <v>18701</v>
      </c>
      <c r="D28" s="437">
        <v>25863</v>
      </c>
      <c r="E28" s="437">
        <v>26780</v>
      </c>
      <c r="F28" s="438">
        <f t="shared" si="13"/>
        <v>3.5456056915284417E-2</v>
      </c>
      <c r="G28" s="438">
        <f t="shared" si="7"/>
        <v>0.38297417250414423</v>
      </c>
      <c r="H28" s="437">
        <f t="shared" si="14"/>
        <v>917</v>
      </c>
      <c r="I28" s="437">
        <f t="shared" si="8"/>
        <v>7162</v>
      </c>
      <c r="J28" s="438">
        <f t="shared" si="17"/>
        <v>3.0438424703543611E-2</v>
      </c>
      <c r="K28" s="429"/>
      <c r="L28" s="437">
        <v>134910</v>
      </c>
      <c r="M28" s="437">
        <v>156707</v>
      </c>
      <c r="N28" s="437">
        <v>174219</v>
      </c>
      <c r="O28" s="437">
        <v>185827</v>
      </c>
      <c r="P28" s="438">
        <f t="shared" si="9"/>
        <v>6.662878331295663E-2</v>
      </c>
      <c r="Q28" s="438">
        <f t="shared" si="10"/>
        <v>0.11174995373531504</v>
      </c>
      <c r="R28" s="437">
        <f t="shared" si="11"/>
        <v>11608</v>
      </c>
      <c r="S28" s="437">
        <f t="shared" si="12"/>
        <v>17512</v>
      </c>
      <c r="T28" s="438">
        <f t="shared" si="16"/>
        <v>2.6878665808448627E-2</v>
      </c>
      <c r="U28" s="451"/>
    </row>
    <row r="29" spans="1:21" x14ac:dyDescent="0.25">
      <c r="A29" s="436" t="s">
        <v>35</v>
      </c>
      <c r="B29" s="437">
        <v>25199</v>
      </c>
      <c r="C29" s="437">
        <v>24772</v>
      </c>
      <c r="D29" s="437">
        <v>34009</v>
      </c>
      <c r="E29" s="437">
        <v>34824</v>
      </c>
      <c r="F29" s="438">
        <f t="shared" si="13"/>
        <v>2.3964244758740261E-2</v>
      </c>
      <c r="G29" s="438">
        <f t="shared" si="7"/>
        <v>0.37288067172614237</v>
      </c>
      <c r="H29" s="437">
        <f t="shared" si="14"/>
        <v>815</v>
      </c>
      <c r="I29" s="437">
        <f t="shared" si="8"/>
        <v>9237</v>
      </c>
      <c r="J29" s="438">
        <f t="shared" si="17"/>
        <v>3.9581318217931392E-2</v>
      </c>
      <c r="K29" s="429"/>
      <c r="L29" s="437">
        <v>194498</v>
      </c>
      <c r="M29" s="437">
        <v>207363</v>
      </c>
      <c r="N29" s="437">
        <v>274119</v>
      </c>
      <c r="O29" s="437">
        <v>297304</v>
      </c>
      <c r="P29" s="438">
        <f t="shared" si="9"/>
        <v>8.4580054647799052E-2</v>
      </c>
      <c r="Q29" s="438">
        <f t="shared" si="10"/>
        <v>0.32192821284414297</v>
      </c>
      <c r="R29" s="437">
        <f t="shared" si="11"/>
        <v>23185</v>
      </c>
      <c r="S29" s="437">
        <f t="shared" si="12"/>
        <v>66756</v>
      </c>
      <c r="T29" s="438">
        <f t="shared" si="16"/>
        <v>4.3003088138510608E-2</v>
      </c>
      <c r="U29" s="451"/>
    </row>
    <row r="30" spans="1:21" x14ac:dyDescent="0.25">
      <c r="A30" s="436" t="s">
        <v>43</v>
      </c>
      <c r="B30" s="437">
        <v>10936</v>
      </c>
      <c r="C30" s="437">
        <v>14747</v>
      </c>
      <c r="D30" s="437">
        <v>20052</v>
      </c>
      <c r="E30" s="437">
        <v>18772</v>
      </c>
      <c r="F30" s="438">
        <f t="shared" si="13"/>
        <v>-6.3834031518053114E-2</v>
      </c>
      <c r="G30" s="438">
        <f t="shared" si="7"/>
        <v>0.35973418322370643</v>
      </c>
      <c r="H30" s="437">
        <f t="shared" si="14"/>
        <v>-1280</v>
      </c>
      <c r="I30" s="437">
        <f t="shared" si="8"/>
        <v>5305</v>
      </c>
      <c r="J30" s="438">
        <f t="shared" si="17"/>
        <v>2.1336449161124742E-2</v>
      </c>
      <c r="K30" s="429"/>
      <c r="L30" s="437">
        <v>81461</v>
      </c>
      <c r="M30" s="437">
        <v>94621</v>
      </c>
      <c r="N30" s="437">
        <v>144310</v>
      </c>
      <c r="O30" s="437">
        <v>157900</v>
      </c>
      <c r="P30" s="438">
        <f t="shared" si="9"/>
        <v>9.4172268034093287E-2</v>
      </c>
      <c r="Q30" s="438">
        <f t="shared" si="10"/>
        <v>0.52513712600796869</v>
      </c>
      <c r="R30" s="437">
        <f t="shared" si="11"/>
        <v>13590</v>
      </c>
      <c r="S30" s="437">
        <f t="shared" si="12"/>
        <v>49689</v>
      </c>
      <c r="T30" s="438">
        <f t="shared" si="16"/>
        <v>2.2839207064388051E-2</v>
      </c>
      <c r="U30" s="451"/>
    </row>
    <row r="31" spans="1:21" x14ac:dyDescent="0.25">
      <c r="A31" s="436" t="s">
        <v>33</v>
      </c>
      <c r="B31" s="437">
        <v>13514</v>
      </c>
      <c r="C31" s="437">
        <v>14300</v>
      </c>
      <c r="D31" s="437">
        <v>19339</v>
      </c>
      <c r="E31" s="437">
        <v>21180</v>
      </c>
      <c r="F31" s="438">
        <f t="shared" si="13"/>
        <v>9.5196235586121336E-2</v>
      </c>
      <c r="G31" s="438">
        <f t="shared" si="7"/>
        <v>0.35237762237762227</v>
      </c>
      <c r="H31" s="437">
        <f t="shared" si="14"/>
        <v>1841</v>
      </c>
      <c r="I31" s="437">
        <f t="shared" si="8"/>
        <v>5039</v>
      </c>
      <c r="J31" s="438">
        <f t="shared" si="17"/>
        <v>2.4073406841712237E-2</v>
      </c>
      <c r="K31" s="429"/>
      <c r="L31" s="437">
        <v>102253</v>
      </c>
      <c r="M31" s="437">
        <v>116083</v>
      </c>
      <c r="N31" s="437">
        <v>157852</v>
      </c>
      <c r="O31" s="437">
        <v>179469</v>
      </c>
      <c r="P31" s="438">
        <f t="shared" si="9"/>
        <v>0.13694473304107646</v>
      </c>
      <c r="Q31" s="438">
        <f t="shared" si="10"/>
        <v>0.35982012870101565</v>
      </c>
      <c r="R31" s="437">
        <f t="shared" si="11"/>
        <v>21617</v>
      </c>
      <c r="S31" s="437">
        <f t="shared" si="12"/>
        <v>41769</v>
      </c>
      <c r="T31" s="438">
        <f t="shared" si="16"/>
        <v>2.5959022499294864E-2</v>
      </c>
      <c r="U31" s="451"/>
    </row>
    <row r="32" spans="1:21" x14ac:dyDescent="0.25">
      <c r="A32" s="436" t="s">
        <v>44</v>
      </c>
      <c r="B32" s="437">
        <v>7444</v>
      </c>
      <c r="C32" s="437">
        <v>8046</v>
      </c>
      <c r="D32" s="437">
        <v>6826</v>
      </c>
      <c r="E32" s="437">
        <v>7497</v>
      </c>
      <c r="F32" s="438">
        <f t="shared" si="13"/>
        <v>9.8300615294462323E-2</v>
      </c>
      <c r="G32" s="438">
        <f t="shared" si="7"/>
        <v>-0.1516281382053194</v>
      </c>
      <c r="H32" s="437">
        <f t="shared" si="14"/>
        <v>671</v>
      </c>
      <c r="I32" s="437">
        <f t="shared" si="8"/>
        <v>-1220</v>
      </c>
      <c r="J32" s="438">
        <f t="shared" si="17"/>
        <v>8.5211676625267536E-3</v>
      </c>
      <c r="K32" s="429"/>
      <c r="L32" s="437">
        <v>56718</v>
      </c>
      <c r="M32" s="437">
        <v>70786</v>
      </c>
      <c r="N32" s="437">
        <v>70860</v>
      </c>
      <c r="O32" s="437">
        <v>76691</v>
      </c>
      <c r="P32" s="438">
        <f t="shared" si="9"/>
        <v>8.228902060400789E-2</v>
      </c>
      <c r="Q32" s="438">
        <f t="shared" si="10"/>
        <v>1.0454044585086475E-3</v>
      </c>
      <c r="R32" s="437">
        <f t="shared" si="11"/>
        <v>5831</v>
      </c>
      <c r="S32" s="437">
        <f t="shared" si="12"/>
        <v>74</v>
      </c>
      <c r="T32" s="438">
        <f t="shared" si="16"/>
        <v>1.1092853888378619E-2</v>
      </c>
      <c r="U32" s="451"/>
    </row>
    <row r="33" spans="1:21" x14ac:dyDescent="0.25">
      <c r="A33" s="436" t="s">
        <v>23</v>
      </c>
      <c r="B33" s="437">
        <v>5219</v>
      </c>
      <c r="C33" s="437">
        <v>6810</v>
      </c>
      <c r="D33" s="437">
        <v>7226</v>
      </c>
      <c r="E33" s="437">
        <v>5969</v>
      </c>
      <c r="F33" s="438">
        <f t="shared" si="13"/>
        <v>-0.1739551619153058</v>
      </c>
      <c r="G33" s="438">
        <f t="shared" si="7"/>
        <v>6.108663729809094E-2</v>
      </c>
      <c r="H33" s="437">
        <f t="shared" si="14"/>
        <v>-1257</v>
      </c>
      <c r="I33" s="437">
        <f t="shared" si="8"/>
        <v>416</v>
      </c>
      <c r="J33" s="438">
        <f t="shared" si="17"/>
        <v>6.7844270745127631E-3</v>
      </c>
      <c r="K33" s="429"/>
      <c r="L33" s="437">
        <v>44354</v>
      </c>
      <c r="M33" s="437">
        <v>57154</v>
      </c>
      <c r="N33" s="437">
        <v>68335</v>
      </c>
      <c r="O33" s="437">
        <v>62885</v>
      </c>
      <c r="P33" s="438">
        <f t="shared" si="9"/>
        <v>-7.9754152337747852E-2</v>
      </c>
      <c r="Q33" s="438">
        <f t="shared" si="10"/>
        <v>0.19562935227630618</v>
      </c>
      <c r="R33" s="437">
        <f t="shared" si="11"/>
        <v>-5450</v>
      </c>
      <c r="S33" s="437">
        <f t="shared" si="12"/>
        <v>11181</v>
      </c>
      <c r="T33" s="438">
        <f t="shared" si="16"/>
        <v>9.0959058660167354E-3</v>
      </c>
      <c r="U33" s="451"/>
    </row>
    <row r="34" spans="1:21" x14ac:dyDescent="0.25">
      <c r="A34" s="436" t="s">
        <v>40</v>
      </c>
      <c r="B34" s="437">
        <v>7317</v>
      </c>
      <c r="C34" s="437">
        <v>8096</v>
      </c>
      <c r="D34" s="437">
        <v>5374</v>
      </c>
      <c r="E34" s="437">
        <v>7196</v>
      </c>
      <c r="F34" s="438">
        <f t="shared" si="13"/>
        <v>0.33903982136211397</v>
      </c>
      <c r="G34" s="438">
        <f t="shared" si="7"/>
        <v>-0.33621541501976282</v>
      </c>
      <c r="H34" s="437">
        <f t="shared" si="14"/>
        <v>1822</v>
      </c>
      <c r="I34" s="437">
        <f t="shared" si="8"/>
        <v>-2722</v>
      </c>
      <c r="J34" s="438">
        <f t="shared" si="17"/>
        <v>8.1790479524533159E-3</v>
      </c>
      <c r="K34" s="429"/>
      <c r="L34" s="437">
        <v>41985</v>
      </c>
      <c r="M34" s="437">
        <v>48350</v>
      </c>
      <c r="N34" s="437">
        <v>30555</v>
      </c>
      <c r="O34" s="437">
        <v>36205</v>
      </c>
      <c r="P34" s="438">
        <f t="shared" si="9"/>
        <v>0.18491245295369008</v>
      </c>
      <c r="Q34" s="438">
        <f t="shared" si="10"/>
        <v>-0.3680455015511892</v>
      </c>
      <c r="R34" s="437">
        <f t="shared" si="11"/>
        <v>5650</v>
      </c>
      <c r="S34" s="437">
        <f t="shared" si="12"/>
        <v>-17795</v>
      </c>
      <c r="T34" s="438">
        <f t="shared" si="16"/>
        <v>5.2368175539339416E-3</v>
      </c>
      <c r="U34" s="451"/>
    </row>
    <row r="35" spans="1:21" x14ac:dyDescent="0.25">
      <c r="A35" s="436" t="s">
        <v>103</v>
      </c>
      <c r="B35" s="437">
        <v>0</v>
      </c>
      <c r="C35" s="437">
        <v>0</v>
      </c>
      <c r="D35" s="437">
        <v>0</v>
      </c>
      <c r="E35" s="437">
        <v>0</v>
      </c>
      <c r="F35" s="438" t="str">
        <f>IFERROR(E35/D35-1,"-")</f>
        <v>-</v>
      </c>
      <c r="G35" s="438" t="str">
        <f t="shared" si="7"/>
        <v>-</v>
      </c>
      <c r="H35" s="437">
        <f t="shared" si="14"/>
        <v>0</v>
      </c>
      <c r="I35" s="437">
        <f t="shared" si="8"/>
        <v>0</v>
      </c>
      <c r="J35" s="438">
        <f t="shared" si="17"/>
        <v>0</v>
      </c>
      <c r="K35" s="429"/>
      <c r="L35" s="437">
        <v>779</v>
      </c>
      <c r="M35" s="437">
        <v>0</v>
      </c>
      <c r="N35" s="437">
        <v>0</v>
      </c>
      <c r="O35" s="437">
        <v>0</v>
      </c>
      <c r="P35" s="438" t="str">
        <f t="shared" si="9"/>
        <v>-</v>
      </c>
      <c r="Q35" s="438" t="str">
        <f t="shared" si="10"/>
        <v>-</v>
      </c>
      <c r="R35" s="437">
        <f t="shared" si="11"/>
        <v>0</v>
      </c>
      <c r="S35" s="437">
        <f t="shared" si="12"/>
        <v>0</v>
      </c>
      <c r="T35" s="438">
        <f t="shared" si="16"/>
        <v>0</v>
      </c>
      <c r="U35" s="451"/>
    </row>
    <row r="36" spans="1:21" x14ac:dyDescent="0.25">
      <c r="A36" s="436" t="s">
        <v>41</v>
      </c>
      <c r="B36" s="437">
        <v>0</v>
      </c>
      <c r="C36" s="437">
        <v>0</v>
      </c>
      <c r="D36" s="437">
        <v>0</v>
      </c>
      <c r="E36" s="437">
        <v>0</v>
      </c>
      <c r="F36" s="438" t="str">
        <f t="shared" si="13"/>
        <v>-</v>
      </c>
      <c r="G36" s="438" t="str">
        <f t="shared" si="7"/>
        <v>-</v>
      </c>
      <c r="H36" s="437">
        <f t="shared" si="14"/>
        <v>0</v>
      </c>
      <c r="I36" s="437">
        <f t="shared" si="8"/>
        <v>0</v>
      </c>
      <c r="J36" s="438">
        <f t="shared" si="17"/>
        <v>0</v>
      </c>
      <c r="K36" s="429"/>
      <c r="L36" s="437">
        <v>7306</v>
      </c>
      <c r="M36" s="437">
        <v>5671</v>
      </c>
      <c r="N36" s="437">
        <v>10013</v>
      </c>
      <c r="O36" s="437">
        <v>7592</v>
      </c>
      <c r="P36" s="438">
        <f t="shared" si="9"/>
        <v>-0.24178567861779687</v>
      </c>
      <c r="Q36" s="438">
        <f t="shared" si="10"/>
        <v>0.76564979721389537</v>
      </c>
      <c r="R36" s="437">
        <f t="shared" si="11"/>
        <v>-2421</v>
      </c>
      <c r="S36" s="437">
        <f t="shared" si="12"/>
        <v>4342</v>
      </c>
      <c r="T36" s="438">
        <f t="shared" si="16"/>
        <v>1.0981333757620903E-3</v>
      </c>
      <c r="U36" s="451"/>
    </row>
    <row r="37" spans="1:21" x14ac:dyDescent="0.25">
      <c r="A37" s="436" t="s">
        <v>104</v>
      </c>
      <c r="B37" s="437">
        <v>3857</v>
      </c>
      <c r="C37" s="437">
        <v>4510</v>
      </c>
      <c r="D37" s="437">
        <v>5492</v>
      </c>
      <c r="E37" s="437">
        <v>3500</v>
      </c>
      <c r="F37" s="438">
        <f t="shared" si="13"/>
        <v>-0.36270939548434089</v>
      </c>
      <c r="G37" s="438">
        <f t="shared" si="7"/>
        <v>0.21773835920177387</v>
      </c>
      <c r="H37" s="437">
        <f t="shared" si="14"/>
        <v>-1992</v>
      </c>
      <c r="I37" s="437">
        <f t="shared" si="8"/>
        <v>982</v>
      </c>
      <c r="J37" s="438">
        <f t="shared" si="17"/>
        <v>3.9781361636446093E-3</v>
      </c>
      <c r="K37" s="429"/>
      <c r="L37" s="437">
        <v>27451</v>
      </c>
      <c r="M37" s="437">
        <v>25954</v>
      </c>
      <c r="N37" s="437">
        <v>33173</v>
      </c>
      <c r="O37" s="437">
        <v>27792</v>
      </c>
      <c r="P37" s="438">
        <f t="shared" si="9"/>
        <v>-0.1622102312121303</v>
      </c>
      <c r="Q37" s="438">
        <f t="shared" si="10"/>
        <v>0.27814595052785696</v>
      </c>
      <c r="R37" s="437">
        <f t="shared" si="11"/>
        <v>-5381</v>
      </c>
      <c r="S37" s="437">
        <f t="shared" si="12"/>
        <v>7219</v>
      </c>
      <c r="T37" s="438">
        <f t="shared" si="16"/>
        <v>4.0199318729162298E-3</v>
      </c>
      <c r="U37" s="451"/>
    </row>
    <row r="38" spans="1:21" x14ac:dyDescent="0.25">
      <c r="A38" s="436" t="s">
        <v>105</v>
      </c>
      <c r="B38" s="437">
        <v>0</v>
      </c>
      <c r="C38" s="437">
        <v>0</v>
      </c>
      <c r="D38" s="437">
        <v>0</v>
      </c>
      <c r="E38" s="437">
        <v>0</v>
      </c>
      <c r="F38" s="438" t="str">
        <f t="shared" si="13"/>
        <v>-</v>
      </c>
      <c r="G38" s="438" t="str">
        <f t="shared" si="7"/>
        <v>-</v>
      </c>
      <c r="H38" s="437">
        <f t="shared" si="14"/>
        <v>0</v>
      </c>
      <c r="I38" s="437">
        <f t="shared" si="8"/>
        <v>0</v>
      </c>
      <c r="J38" s="438">
        <f t="shared" si="17"/>
        <v>0</v>
      </c>
      <c r="K38" s="429"/>
      <c r="L38" s="437">
        <v>5509</v>
      </c>
      <c r="M38" s="437">
        <v>4402</v>
      </c>
      <c r="N38" s="437">
        <v>6304</v>
      </c>
      <c r="O38" s="437">
        <v>5085</v>
      </c>
      <c r="P38" s="438">
        <f t="shared" si="9"/>
        <v>-0.19336928934010156</v>
      </c>
      <c r="Q38" s="438">
        <f t="shared" si="10"/>
        <v>0.43207632894139025</v>
      </c>
      <c r="R38" s="437">
        <f t="shared" si="11"/>
        <v>-1219</v>
      </c>
      <c r="S38" s="437">
        <f t="shared" si="12"/>
        <v>1902</v>
      </c>
      <c r="T38" s="438">
        <f t="shared" si="16"/>
        <v>7.3551214643706919E-4</v>
      </c>
      <c r="U38" s="451"/>
    </row>
    <row r="39" spans="1:21" x14ac:dyDescent="0.25">
      <c r="A39" s="436" t="s">
        <v>106</v>
      </c>
      <c r="B39" s="437">
        <v>1934</v>
      </c>
      <c r="C39" s="437">
        <v>1870</v>
      </c>
      <c r="D39" s="437">
        <v>6456</v>
      </c>
      <c r="E39" s="437">
        <v>6651</v>
      </c>
      <c r="F39" s="438">
        <f t="shared" si="13"/>
        <v>3.0204460966542834E-2</v>
      </c>
      <c r="G39" s="438">
        <f t="shared" si="7"/>
        <v>2.4524064171122997</v>
      </c>
      <c r="H39" s="437">
        <f t="shared" si="14"/>
        <v>195</v>
      </c>
      <c r="I39" s="437">
        <f t="shared" si="8"/>
        <v>4586</v>
      </c>
      <c r="J39" s="438">
        <f t="shared" si="17"/>
        <v>7.5595953212572271E-3</v>
      </c>
      <c r="K39" s="429"/>
      <c r="L39" s="437">
        <v>14654</v>
      </c>
      <c r="M39" s="437">
        <v>19335</v>
      </c>
      <c r="N39" s="437">
        <v>51294</v>
      </c>
      <c r="O39" s="437">
        <v>52943</v>
      </c>
      <c r="P39" s="438">
        <f t="shared" si="9"/>
        <v>3.2148009513783382E-2</v>
      </c>
      <c r="Q39" s="438">
        <f t="shared" si="10"/>
        <v>1.6529092319627616</v>
      </c>
      <c r="R39" s="437">
        <f t="shared" si="11"/>
        <v>1649</v>
      </c>
      <c r="S39" s="437">
        <f t="shared" si="12"/>
        <v>31959</v>
      </c>
      <c r="T39" s="438">
        <f t="shared" si="16"/>
        <v>7.6578602888530498E-3</v>
      </c>
      <c r="U39" s="451"/>
    </row>
    <row r="40" spans="1:21" x14ac:dyDescent="0.25">
      <c r="A40" s="436" t="s">
        <v>34</v>
      </c>
      <c r="B40" s="437">
        <v>4853</v>
      </c>
      <c r="C40" s="437">
        <v>4365</v>
      </c>
      <c r="D40" s="437">
        <v>4197</v>
      </c>
      <c r="E40" s="437">
        <v>3760</v>
      </c>
      <c r="F40" s="438">
        <f t="shared" si="13"/>
        <v>-0.10412199189897542</v>
      </c>
      <c r="G40" s="438">
        <f t="shared" si="7"/>
        <v>-3.848797250859104E-2</v>
      </c>
      <c r="H40" s="437">
        <f t="shared" si="14"/>
        <v>-437</v>
      </c>
      <c r="I40" s="437">
        <f t="shared" si="8"/>
        <v>-168</v>
      </c>
      <c r="J40" s="438">
        <f t="shared" si="17"/>
        <v>4.2736548500867805E-3</v>
      </c>
      <c r="K40" s="429"/>
      <c r="L40" s="437">
        <v>45956</v>
      </c>
      <c r="M40" s="437">
        <v>50607</v>
      </c>
      <c r="N40" s="437">
        <v>50645</v>
      </c>
      <c r="O40" s="437">
        <v>48710</v>
      </c>
      <c r="P40" s="438">
        <f t="shared" si="9"/>
        <v>-3.8207128048178496E-2</v>
      </c>
      <c r="Q40" s="438">
        <f t="shared" si="10"/>
        <v>7.5088426502256667E-4</v>
      </c>
      <c r="R40" s="437">
        <f t="shared" si="11"/>
        <v>-1935</v>
      </c>
      <c r="S40" s="437">
        <f t="shared" si="12"/>
        <v>38</v>
      </c>
      <c r="T40" s="438">
        <f t="shared" si="16"/>
        <v>7.0455843958603034E-3</v>
      </c>
      <c r="U40" s="451"/>
    </row>
    <row r="41" spans="1:21" x14ac:dyDescent="0.25">
      <c r="A41" s="436" t="s">
        <v>107</v>
      </c>
      <c r="B41" s="437" t="s">
        <v>151</v>
      </c>
      <c r="C41" s="437" t="s">
        <v>151</v>
      </c>
      <c r="D41" s="437" t="s">
        <v>151</v>
      </c>
      <c r="E41" s="437" t="s">
        <v>151</v>
      </c>
      <c r="F41" s="438" t="str">
        <f t="shared" si="13"/>
        <v>-</v>
      </c>
      <c r="G41" s="438" t="str">
        <f t="shared" si="7"/>
        <v>-</v>
      </c>
      <c r="H41" s="437" t="str">
        <f t="shared" si="14"/>
        <v>-</v>
      </c>
      <c r="I41" s="437" t="str">
        <f t="shared" si="8"/>
        <v>-</v>
      </c>
      <c r="J41" s="438" t="str">
        <f t="shared" si="17"/>
        <v>-</v>
      </c>
      <c r="K41" s="429"/>
      <c r="L41" s="437">
        <v>8976</v>
      </c>
      <c r="M41" s="437">
        <v>13963</v>
      </c>
      <c r="N41" s="437">
        <v>11025</v>
      </c>
      <c r="O41" s="437">
        <v>10937</v>
      </c>
      <c r="P41" s="438">
        <f t="shared" si="9"/>
        <v>-7.981859410430836E-3</v>
      </c>
      <c r="Q41" s="438">
        <f t="shared" si="10"/>
        <v>-0.21041323497815656</v>
      </c>
      <c r="R41" s="437">
        <f t="shared" si="11"/>
        <v>-88</v>
      </c>
      <c r="S41" s="437">
        <f t="shared" si="12"/>
        <v>-2938</v>
      </c>
      <c r="T41" s="438">
        <f t="shared" si="16"/>
        <v>1.581965849672021E-3</v>
      </c>
      <c r="U41" s="451"/>
    </row>
    <row r="42" spans="1:21" x14ac:dyDescent="0.25">
      <c r="A42" s="436" t="s">
        <v>108</v>
      </c>
      <c r="B42" s="437">
        <v>2001</v>
      </c>
      <c r="C42" s="437">
        <v>3803</v>
      </c>
      <c r="D42" s="437">
        <v>5510</v>
      </c>
      <c r="E42" s="437">
        <v>5415</v>
      </c>
      <c r="F42" s="438">
        <f t="shared" si="13"/>
        <v>-1.7241379310344862E-2</v>
      </c>
      <c r="G42" s="438">
        <f t="shared" si="7"/>
        <v>0.44885616618459112</v>
      </c>
      <c r="H42" s="437">
        <f t="shared" si="14"/>
        <v>-95</v>
      </c>
      <c r="I42" s="437">
        <f t="shared" si="8"/>
        <v>1707</v>
      </c>
      <c r="J42" s="438">
        <f t="shared" si="17"/>
        <v>6.1547449503244452E-3</v>
      </c>
      <c r="K42" s="429"/>
      <c r="L42" s="437">
        <v>5266</v>
      </c>
      <c r="M42" s="437">
        <v>17474</v>
      </c>
      <c r="N42" s="437">
        <v>18348</v>
      </c>
      <c r="O42" s="437">
        <v>31998</v>
      </c>
      <c r="P42" s="438">
        <f t="shared" si="9"/>
        <v>0.74395029431000648</v>
      </c>
      <c r="Q42" s="438">
        <f t="shared" si="10"/>
        <v>5.0017168364427045E-2</v>
      </c>
      <c r="R42" s="437">
        <f t="shared" si="11"/>
        <v>13650</v>
      </c>
      <c r="S42" s="437">
        <f t="shared" si="12"/>
        <v>874</v>
      </c>
      <c r="T42" s="438">
        <f t="shared" si="16"/>
        <v>4.6283023916801067E-3</v>
      </c>
      <c r="U42" s="451"/>
    </row>
    <row r="43" spans="1:21" x14ac:dyDescent="0.25">
      <c r="A43" s="436" t="s">
        <v>42</v>
      </c>
      <c r="B43" s="437">
        <v>3427</v>
      </c>
      <c r="C43" s="437">
        <v>3769</v>
      </c>
      <c r="D43" s="437">
        <v>5172</v>
      </c>
      <c r="E43" s="437">
        <v>5415</v>
      </c>
      <c r="F43" s="438">
        <f t="shared" si="13"/>
        <v>4.6983758700696043E-2</v>
      </c>
      <c r="G43" s="438">
        <f t="shared" si="7"/>
        <v>0.37224728044574151</v>
      </c>
      <c r="H43" s="437">
        <f t="shared" si="14"/>
        <v>243</v>
      </c>
      <c r="I43" s="437">
        <f t="shared" si="8"/>
        <v>1403</v>
      </c>
      <c r="J43" s="438">
        <f t="shared" si="17"/>
        <v>6.1547449503244452E-3</v>
      </c>
      <c r="K43" s="429"/>
      <c r="L43" s="437">
        <v>20493</v>
      </c>
      <c r="M43" s="437">
        <v>21750</v>
      </c>
      <c r="N43" s="437">
        <v>31246</v>
      </c>
      <c r="O43" s="437">
        <v>32687</v>
      </c>
      <c r="P43" s="438">
        <f t="shared" si="9"/>
        <v>4.6117903091595691E-2</v>
      </c>
      <c r="Q43" s="438">
        <f t="shared" si="10"/>
        <v>0.43659770114942531</v>
      </c>
      <c r="R43" s="437">
        <f t="shared" si="11"/>
        <v>1441</v>
      </c>
      <c r="S43" s="437">
        <f t="shared" si="12"/>
        <v>9496</v>
      </c>
      <c r="T43" s="438">
        <f t="shared" si="16"/>
        <v>4.7279617562612552E-3</v>
      </c>
      <c r="U43" s="451"/>
    </row>
    <row r="44" spans="1:21" x14ac:dyDescent="0.25">
      <c r="A44" s="436" t="s">
        <v>109</v>
      </c>
      <c r="B44" s="437">
        <v>0</v>
      </c>
      <c r="C44" s="437">
        <v>0</v>
      </c>
      <c r="D44" s="437">
        <v>0</v>
      </c>
      <c r="E44" s="437">
        <v>0</v>
      </c>
      <c r="F44" s="438" t="str">
        <f t="shared" si="13"/>
        <v>-</v>
      </c>
      <c r="G44" s="438" t="str">
        <f t="shared" si="7"/>
        <v>-</v>
      </c>
      <c r="H44" s="437">
        <f t="shared" si="14"/>
        <v>0</v>
      </c>
      <c r="I44" s="437">
        <f t="shared" si="8"/>
        <v>0</v>
      </c>
      <c r="J44" s="438">
        <f t="shared" si="17"/>
        <v>0</v>
      </c>
      <c r="K44" s="429"/>
      <c r="L44" s="437">
        <v>555</v>
      </c>
      <c r="M44" s="437">
        <v>0</v>
      </c>
      <c r="N44" s="437">
        <v>0</v>
      </c>
      <c r="O44" s="437">
        <v>0</v>
      </c>
      <c r="P44" s="438" t="str">
        <f t="shared" si="9"/>
        <v>-</v>
      </c>
      <c r="Q44" s="438" t="str">
        <f t="shared" si="10"/>
        <v>-</v>
      </c>
      <c r="R44" s="437">
        <f t="shared" si="11"/>
        <v>0</v>
      </c>
      <c r="S44" s="437">
        <f t="shared" si="12"/>
        <v>0</v>
      </c>
      <c r="T44" s="438">
        <f t="shared" si="16"/>
        <v>0</v>
      </c>
      <c r="U44" s="451"/>
    </row>
    <row r="45" spans="1:21" x14ac:dyDescent="0.25">
      <c r="A45" s="436" t="s">
        <v>26</v>
      </c>
      <c r="B45" s="437">
        <v>1867</v>
      </c>
      <c r="C45" s="437">
        <v>1877</v>
      </c>
      <c r="D45" s="437">
        <v>1740</v>
      </c>
      <c r="E45" s="437">
        <v>1</v>
      </c>
      <c r="F45" s="438">
        <f t="shared" si="13"/>
        <v>-0.99942528735632186</v>
      </c>
      <c r="G45" s="438">
        <f t="shared" si="7"/>
        <v>-7.2988811933937137E-2</v>
      </c>
      <c r="H45" s="437">
        <f t="shared" si="14"/>
        <v>-1739</v>
      </c>
      <c r="I45" s="437">
        <f t="shared" si="8"/>
        <v>-137</v>
      </c>
      <c r="J45" s="438">
        <f t="shared" si="17"/>
        <v>1.1366103324698884E-6</v>
      </c>
      <c r="K45" s="429"/>
      <c r="L45" s="437">
        <v>5522</v>
      </c>
      <c r="M45" s="437">
        <v>5037</v>
      </c>
      <c r="N45" s="437">
        <v>5326</v>
      </c>
      <c r="O45" s="437">
        <v>6043</v>
      </c>
      <c r="P45" s="438">
        <f t="shared" si="9"/>
        <v>0.13462260608336463</v>
      </c>
      <c r="Q45" s="438">
        <f t="shared" si="10"/>
        <v>5.7375421878101962E-2</v>
      </c>
      <c r="R45" s="437">
        <f t="shared" si="11"/>
        <v>717</v>
      </c>
      <c r="S45" s="437">
        <f t="shared" si="12"/>
        <v>289</v>
      </c>
      <c r="T45" s="438">
        <f t="shared" si="16"/>
        <v>8.7408060981695361E-4</v>
      </c>
      <c r="U45" s="451"/>
    </row>
    <row r="46" spans="1:21" x14ac:dyDescent="0.25">
      <c r="A46" s="436" t="s">
        <v>110</v>
      </c>
      <c r="B46" s="437">
        <v>0</v>
      </c>
      <c r="C46" s="437">
        <v>988</v>
      </c>
      <c r="D46" s="437">
        <v>967</v>
      </c>
      <c r="E46" s="437">
        <v>1427</v>
      </c>
      <c r="F46" s="438">
        <f t="shared" si="13"/>
        <v>0.47569803516028952</v>
      </c>
      <c r="G46" s="438">
        <f t="shared" si="7"/>
        <v>-2.1255060728744946E-2</v>
      </c>
      <c r="H46" s="437">
        <f t="shared" si="14"/>
        <v>460</v>
      </c>
      <c r="I46" s="437">
        <f t="shared" si="8"/>
        <v>-21</v>
      </c>
      <c r="J46" s="438">
        <f t="shared" si="17"/>
        <v>1.6219429444345307E-3</v>
      </c>
      <c r="K46" s="429"/>
      <c r="L46" s="437">
        <v>0</v>
      </c>
      <c r="M46" s="437">
        <v>6222</v>
      </c>
      <c r="N46" s="437">
        <v>7766</v>
      </c>
      <c r="O46" s="437">
        <v>8696</v>
      </c>
      <c r="P46" s="438">
        <f t="shared" si="9"/>
        <v>0.11975276847798089</v>
      </c>
      <c r="Q46" s="438">
        <f t="shared" si="10"/>
        <v>0.24815171970427508</v>
      </c>
      <c r="R46" s="437">
        <f t="shared" si="11"/>
        <v>930</v>
      </c>
      <c r="S46" s="437">
        <f t="shared" si="12"/>
        <v>1544</v>
      </c>
      <c r="T46" s="438">
        <f t="shared" si="16"/>
        <v>1.2578197886758612E-3</v>
      </c>
      <c r="U46" s="451"/>
    </row>
    <row r="47" spans="1:21" x14ac:dyDescent="0.25">
      <c r="A47" s="436" t="s">
        <v>111</v>
      </c>
      <c r="B47" s="437">
        <f>IFERROR(B17-SUM(B18:B22)-SUM(B24:B46),"-")</f>
        <v>22</v>
      </c>
      <c r="C47" s="437">
        <f>IFERROR(C17-SUM(C18:C22)-SUM(C24:C46),"-")</f>
        <v>641</v>
      </c>
      <c r="D47" s="437">
        <f>IFERROR(D17-SUM(D18:D22)-SUM(D24:D46),"-")</f>
        <v>580</v>
      </c>
      <c r="E47" s="437">
        <f>IFERROR(E17-SUM(E18:E22)-SUM(E24:E46),"-")</f>
        <v>15</v>
      </c>
      <c r="F47" s="438">
        <f t="shared" si="13"/>
        <v>-0.97413793103448276</v>
      </c>
      <c r="G47" s="438">
        <f t="shared" si="7"/>
        <v>-9.5163806552262087E-2</v>
      </c>
      <c r="H47" s="437">
        <f t="shared" si="14"/>
        <v>-565</v>
      </c>
      <c r="I47" s="437">
        <f t="shared" si="8"/>
        <v>-61</v>
      </c>
      <c r="J47" s="438">
        <f t="shared" si="17"/>
        <v>1.7049154987048324E-5</v>
      </c>
      <c r="K47" s="429"/>
      <c r="L47" s="437">
        <f>IFERROR(L17-SUM(L18:L22)-SUM(L24:L46),"-")</f>
        <v>342</v>
      </c>
      <c r="M47" s="437">
        <f>IFERROR(M17-SUM(M18:M22)-SUM(M24:M46),"-")</f>
        <v>1150</v>
      </c>
      <c r="N47" s="437">
        <f>IFERROR(N17-SUM(N18:N22)-SUM(N24:N46),"-")</f>
        <v>1595</v>
      </c>
      <c r="O47" s="437">
        <f>IFERROR(O17-SUM(O18:O22)-SUM(O24:O46),"-")</f>
        <v>1174</v>
      </c>
      <c r="P47" s="438">
        <f t="shared" si="9"/>
        <v>-0.26394984326018811</v>
      </c>
      <c r="Q47" s="438">
        <f t="shared" si="10"/>
        <v>0.38695652173913042</v>
      </c>
      <c r="R47" s="437">
        <f t="shared" si="11"/>
        <v>-421</v>
      </c>
      <c r="S47" s="437">
        <f t="shared" si="12"/>
        <v>445</v>
      </c>
      <c r="T47" s="438">
        <f t="shared" si="16"/>
        <v>1.6981145721083957E-4</v>
      </c>
      <c r="U47" s="451"/>
    </row>
    <row r="48" spans="1:21" ht="21" x14ac:dyDescent="0.35">
      <c r="A48" s="427" t="s">
        <v>112</v>
      </c>
      <c r="B48" s="427"/>
      <c r="C48" s="427"/>
      <c r="D48" s="427"/>
      <c r="E48" s="427"/>
      <c r="F48" s="427"/>
      <c r="G48" s="427"/>
      <c r="H48" s="427"/>
      <c r="I48" s="427"/>
      <c r="J48" s="427"/>
      <c r="K48" s="427"/>
      <c r="L48" s="427"/>
      <c r="M48" s="427"/>
      <c r="N48" s="427"/>
      <c r="O48" s="427"/>
      <c r="P48" s="427"/>
      <c r="Q48" s="427"/>
      <c r="R48" s="427"/>
      <c r="S48" s="427"/>
      <c r="T48" s="427"/>
      <c r="U48" s="451"/>
    </row>
    <row r="49" spans="1:21" x14ac:dyDescent="0.25">
      <c r="A49" s="72"/>
      <c r="B49" s="11" t="s">
        <v>150</v>
      </c>
      <c r="C49" s="12"/>
      <c r="D49" s="12"/>
      <c r="E49" s="12"/>
      <c r="F49" s="12"/>
      <c r="G49" s="12"/>
      <c r="H49" s="12"/>
      <c r="I49" s="12"/>
      <c r="J49" s="13"/>
      <c r="K49" s="428"/>
      <c r="L49" s="11" t="str">
        <f>CONCATENATE("acumulado ",B49)</f>
        <v>acumulado agosto</v>
      </c>
      <c r="M49" s="12"/>
      <c r="N49" s="12"/>
      <c r="O49" s="12"/>
      <c r="P49" s="12"/>
      <c r="Q49" s="12"/>
      <c r="R49" s="12"/>
      <c r="S49" s="12"/>
      <c r="T49" s="13"/>
      <c r="U49" s="451"/>
    </row>
    <row r="50" spans="1:21" x14ac:dyDescent="0.25">
      <c r="A50" s="15"/>
      <c r="B50" s="16">
        <f>B$6</f>
        <v>2022</v>
      </c>
      <c r="C50" s="16">
        <f t="shared" ref="C50:E50" si="20">C$6</f>
        <v>2023</v>
      </c>
      <c r="D50" s="16">
        <f t="shared" si="20"/>
        <v>2024</v>
      </c>
      <c r="E50" s="16">
        <f t="shared" si="20"/>
        <v>2025</v>
      </c>
      <c r="F50" s="16" t="str">
        <f>CONCATENATE("var ",RIGHT(E50,2),"/",RIGHT(D50,2))</f>
        <v>var 25/24</v>
      </c>
      <c r="G50" s="16" t="str">
        <f>$G$6</f>
        <v>var 24/23</v>
      </c>
      <c r="H50" s="16" t="str">
        <f>CONCATENATE("dif ",RIGHT(E50,2),"-",RIGHT(D50,2))</f>
        <v>dif 25-24</v>
      </c>
      <c r="I50" s="16" t="str">
        <f>CONCATENATE("dif ",RIGHT(D50,2),"-",RIGHT(C50,2))</f>
        <v>dif 24-23</v>
      </c>
      <c r="J50" s="16" t="str">
        <f>CONCATENATE("cuota ",RIGHT(E50,2))</f>
        <v>cuota 25</v>
      </c>
      <c r="K50" s="429"/>
      <c r="L50" s="16">
        <f>L$6</f>
        <v>2022</v>
      </c>
      <c r="M50" s="16">
        <f>M$6</f>
        <v>2023</v>
      </c>
      <c r="N50" s="16">
        <f t="shared" ref="N50:O50" si="21">N$6</f>
        <v>2024</v>
      </c>
      <c r="O50" s="16">
        <f t="shared" si="21"/>
        <v>2025</v>
      </c>
      <c r="P50" s="16" t="str">
        <f>CONCATENATE("var ",RIGHT(O50,2),"/",RIGHT(N50,2))</f>
        <v>var 25/24</v>
      </c>
      <c r="Q50" s="16" t="str">
        <f>$Q$6</f>
        <v>var 24/23</v>
      </c>
      <c r="R50" s="16" t="str">
        <f>CONCATENATE("dif ",RIGHT(O50,2),"-",RIGHT(N50,2))</f>
        <v>dif 25-24</v>
      </c>
      <c r="S50" s="16" t="str">
        <f>$S$6</f>
        <v>dif 24-23</v>
      </c>
      <c r="T50" s="16" t="str">
        <f>CONCATENATE("cuota ",RIGHT(O50,2))</f>
        <v>cuota 25</v>
      </c>
    </row>
    <row r="51" spans="1:21" x14ac:dyDescent="0.25">
      <c r="A51" s="452" t="s">
        <v>90</v>
      </c>
      <c r="B51" s="432">
        <v>712479</v>
      </c>
      <c r="C51" s="432">
        <v>747123</v>
      </c>
      <c r="D51" s="432">
        <v>843109</v>
      </c>
      <c r="E51" s="432">
        <v>879809</v>
      </c>
      <c r="F51" s="433">
        <f>IFERROR(E51/D51-1,"-")</f>
        <v>4.3529365716651114E-2</v>
      </c>
      <c r="G51" s="433">
        <f t="shared" ref="G51:G53" si="22">IFERROR(D51/C51-1,"-")</f>
        <v>0.12847416021190616</v>
      </c>
      <c r="H51" s="432">
        <f>IFERROR(E51-D51,"-")</f>
        <v>36700</v>
      </c>
      <c r="I51" s="432">
        <f t="shared" ref="I51:I53" si="23">IFERROR(D51-C51,"-")</f>
        <v>95986</v>
      </c>
      <c r="J51" s="433">
        <f>E51/$E$51</f>
        <v>1</v>
      </c>
      <c r="K51" s="434"/>
      <c r="L51" s="432">
        <v>5168422</v>
      </c>
      <c r="M51" s="432">
        <v>5919723</v>
      </c>
      <c r="N51" s="432">
        <v>6623226</v>
      </c>
      <c r="O51" s="432">
        <v>6913550</v>
      </c>
      <c r="P51" s="433">
        <f>IFERROR(O51/N51-1,"-")</f>
        <v>4.3834228214468363E-2</v>
      </c>
      <c r="Q51" s="433">
        <f t="shared" ref="Q51:Q53" si="24">IFERROR(N51/M51-1,"-")</f>
        <v>0.11884052682870472</v>
      </c>
      <c r="R51" s="432">
        <f>IFERROR(O51-N51,"-")</f>
        <v>290324</v>
      </c>
      <c r="S51" s="432">
        <f t="shared" ref="S51:S52" si="25">IFERROR(N51-M51,"-")</f>
        <v>703503</v>
      </c>
      <c r="T51" s="433">
        <f>O51/$O$51</f>
        <v>1</v>
      </c>
    </row>
    <row r="52" spans="1:21" x14ac:dyDescent="0.25">
      <c r="A52" s="436" t="s">
        <v>113</v>
      </c>
      <c r="B52" s="437">
        <v>272581</v>
      </c>
      <c r="C52" s="437">
        <v>279348</v>
      </c>
      <c r="D52" s="437">
        <v>307068</v>
      </c>
      <c r="E52" s="437">
        <v>338534</v>
      </c>
      <c r="F52" s="438">
        <f>IFERROR(E52/D52-1,"-")</f>
        <v>0.10247241653314565</v>
      </c>
      <c r="G52" s="438">
        <f t="shared" si="22"/>
        <v>9.9231066626573217E-2</v>
      </c>
      <c r="H52" s="437">
        <f>IFERROR(E52-D52,"-")</f>
        <v>31466</v>
      </c>
      <c r="I52" s="437">
        <f t="shared" si="23"/>
        <v>27720</v>
      </c>
      <c r="J52" s="438">
        <f>E52/$E$51</f>
        <v>0.38478124229236116</v>
      </c>
      <c r="K52" s="429"/>
      <c r="L52" s="437">
        <v>1795108</v>
      </c>
      <c r="M52" s="437">
        <v>2002957</v>
      </c>
      <c r="N52" s="437">
        <v>2201954</v>
      </c>
      <c r="O52" s="437">
        <v>2367075</v>
      </c>
      <c r="P52" s="438">
        <f>IFERROR(O52/N52-1,"-")</f>
        <v>7.4988396669503521E-2</v>
      </c>
      <c r="Q52" s="438">
        <f t="shared" si="24"/>
        <v>9.9351608646615963E-2</v>
      </c>
      <c r="R52" s="437">
        <f>IFERROR(O52-N52,"-")</f>
        <v>165121</v>
      </c>
      <c r="S52" s="437">
        <f t="shared" si="25"/>
        <v>198997</v>
      </c>
      <c r="T52" s="438">
        <f>O52/$O$51</f>
        <v>0.34238198899263039</v>
      </c>
    </row>
    <row r="53" spans="1:21" x14ac:dyDescent="0.25">
      <c r="A53" s="436" t="s">
        <v>114</v>
      </c>
      <c r="B53" s="437">
        <v>439898</v>
      </c>
      <c r="C53" s="437">
        <v>467775</v>
      </c>
      <c r="D53" s="437">
        <v>536041</v>
      </c>
      <c r="E53" s="437">
        <v>541275</v>
      </c>
      <c r="F53" s="438">
        <f>IFERROR(E53/D53-1,"-")</f>
        <v>9.7641784863471415E-3</v>
      </c>
      <c r="G53" s="438">
        <f t="shared" si="22"/>
        <v>0.14593768371546156</v>
      </c>
      <c r="H53" s="437">
        <f>IFERROR(E53-D53,"-")</f>
        <v>5234</v>
      </c>
      <c r="I53" s="437">
        <f t="shared" si="23"/>
        <v>68266</v>
      </c>
      <c r="J53" s="438">
        <f>E53/$E$51</f>
        <v>0.61521875770763879</v>
      </c>
      <c r="K53" s="429"/>
      <c r="L53" s="437">
        <v>3373314</v>
      </c>
      <c r="M53" s="437">
        <v>3916766</v>
      </c>
      <c r="N53" s="437">
        <v>4421272</v>
      </c>
      <c r="O53" s="437">
        <v>4546475</v>
      </c>
      <c r="P53" s="438">
        <f>IFERROR(O53/N53-1,"-")</f>
        <v>2.831832106235499E-2</v>
      </c>
      <c r="Q53" s="438">
        <f t="shared" si="24"/>
        <v>0.12880677579411182</v>
      </c>
      <c r="R53" s="437">
        <f>IFERROR(O53-N53,"-")</f>
        <v>125203</v>
      </c>
      <c r="S53" s="437">
        <f>IFERROR(N53-M53,"-")</f>
        <v>504506</v>
      </c>
      <c r="T53" s="438">
        <f>O53/$O$51</f>
        <v>0.65761801100736961</v>
      </c>
    </row>
    <row r="54" spans="1:21" ht="21" x14ac:dyDescent="0.35">
      <c r="A54" s="376" t="s">
        <v>115</v>
      </c>
      <c r="B54" s="376"/>
      <c r="C54" s="376"/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N54" s="376"/>
      <c r="O54" s="376"/>
      <c r="P54" s="376"/>
      <c r="Q54" s="376"/>
      <c r="R54" s="376"/>
      <c r="S54" s="376"/>
      <c r="T54" s="376"/>
    </row>
    <row r="55" spans="1:21" x14ac:dyDescent="0.25">
      <c r="A55" s="72"/>
      <c r="B55" s="11" t="s">
        <v>150</v>
      </c>
      <c r="C55" s="12"/>
      <c r="D55" s="12"/>
      <c r="E55" s="12"/>
      <c r="F55" s="12"/>
      <c r="G55" s="12"/>
      <c r="H55" s="12"/>
      <c r="I55" s="12"/>
      <c r="J55" s="13"/>
      <c r="K55" s="453"/>
      <c r="L55" s="11" t="str">
        <f>CONCATENATE("acumulado ",B55)</f>
        <v>acumulado agosto</v>
      </c>
      <c r="M55" s="12"/>
      <c r="N55" s="12"/>
      <c r="O55" s="12"/>
      <c r="P55" s="12"/>
      <c r="Q55" s="12"/>
      <c r="R55" s="12"/>
      <c r="S55" s="12"/>
      <c r="T55" s="13"/>
    </row>
    <row r="56" spans="1:21" x14ac:dyDescent="0.25">
      <c r="A56" s="15"/>
      <c r="B56" s="16">
        <f>B$6</f>
        <v>2022</v>
      </c>
      <c r="C56" s="16">
        <f t="shared" ref="C56:E56" si="26">C$6</f>
        <v>2023</v>
      </c>
      <c r="D56" s="16">
        <f t="shared" si="26"/>
        <v>2024</v>
      </c>
      <c r="E56" s="16">
        <f t="shared" si="26"/>
        <v>2025</v>
      </c>
      <c r="F56" s="16" t="str">
        <f>CONCATENATE("var ",RIGHT(E56,2),"/",RIGHT(D56,2))</f>
        <v>var 25/24</v>
      </c>
      <c r="G56" s="16" t="str">
        <f>$G$6</f>
        <v>var 24/23</v>
      </c>
      <c r="H56" s="16" t="str">
        <f>CONCATENATE("dif ",RIGHT(E56,2),"-",RIGHT(D56,2))</f>
        <v>dif 25-24</v>
      </c>
      <c r="I56" s="16" t="str">
        <f>CONCATENATE("dif ",RIGHT(D56,2),"-",RIGHT(C56,2))</f>
        <v>dif 24-23</v>
      </c>
      <c r="J56" s="16" t="str">
        <f>CONCATENATE("cuota ",RIGHT(E56,2))</f>
        <v>cuota 25</v>
      </c>
      <c r="K56" s="454"/>
      <c r="L56" s="16">
        <f>L$6</f>
        <v>2022</v>
      </c>
      <c r="M56" s="16">
        <f>M$6</f>
        <v>2023</v>
      </c>
      <c r="N56" s="16">
        <f t="shared" ref="N56:O56" si="27">N$6</f>
        <v>2024</v>
      </c>
      <c r="O56" s="16">
        <f t="shared" si="27"/>
        <v>2025</v>
      </c>
      <c r="P56" s="16" t="str">
        <f>CONCATENATE("var ",RIGHT(O56,2),"/",RIGHT(N56,2))</f>
        <v>var 25/24</v>
      </c>
      <c r="Q56" s="16" t="str">
        <f>$Q$6</f>
        <v>var 24/23</v>
      </c>
      <c r="R56" s="16" t="str">
        <f>CONCATENATE("dif ",RIGHT(O56,2),"-",RIGHT(N56,2))</f>
        <v>dif 25-24</v>
      </c>
      <c r="S56" s="16" t="str">
        <f>$S$6</f>
        <v>dif 24-23</v>
      </c>
      <c r="T56" s="16" t="str">
        <f>CONCATENATE("cuota ",RIGHT(O56,2))</f>
        <v>cuota 25</v>
      </c>
    </row>
    <row r="57" spans="1:21" x14ac:dyDescent="0.25">
      <c r="A57" s="455" t="s">
        <v>90</v>
      </c>
      <c r="B57" s="456">
        <v>5698</v>
      </c>
      <c r="C57" s="456">
        <v>6027</v>
      </c>
      <c r="D57" s="456">
        <v>6663</v>
      </c>
      <c r="E57" s="456">
        <v>6771</v>
      </c>
      <c r="F57" s="457">
        <f>IFERROR(E57/D57-1,"-")</f>
        <v>1.6208914903196758E-2</v>
      </c>
      <c r="G57" s="457">
        <f t="shared" ref="G57:G59" si="28">IFERROR(D57/C57-1,"-")</f>
        <v>0.10552513688402199</v>
      </c>
      <c r="H57" s="456">
        <f>IFERROR(E57-D57,"-")</f>
        <v>108</v>
      </c>
      <c r="I57" s="456">
        <f t="shared" ref="I57:I59" si="29">IFERROR(D57-C57,"-")</f>
        <v>636</v>
      </c>
      <c r="J57" s="457">
        <f>E57/$E$57</f>
        <v>1</v>
      </c>
      <c r="K57" s="458"/>
      <c r="L57" s="456">
        <v>43097</v>
      </c>
      <c r="M57" s="456">
        <v>47390</v>
      </c>
      <c r="N57" s="456">
        <v>52165</v>
      </c>
      <c r="O57" s="456">
        <v>54613</v>
      </c>
      <c r="P57" s="457">
        <f>IFERROR(O57/N57-1,"-")</f>
        <v>4.6928016869548506E-2</v>
      </c>
      <c r="Q57" s="457">
        <f t="shared" ref="Q57:Q59" si="30">IFERROR(N57/M57-1,"-")</f>
        <v>0.10075965393542941</v>
      </c>
      <c r="R57" s="456">
        <f>IFERROR(O57-N57,"-")</f>
        <v>2448</v>
      </c>
      <c r="S57" s="456">
        <f t="shared" ref="S57:S59" si="31">IFERROR(N57-M57,"-")</f>
        <v>4775</v>
      </c>
      <c r="T57" s="457">
        <f>O57/$O$57</f>
        <v>1</v>
      </c>
    </row>
    <row r="58" spans="1:21" x14ac:dyDescent="0.25">
      <c r="A58" s="436" t="s">
        <v>91</v>
      </c>
      <c r="B58" s="437">
        <v>5353</v>
      </c>
      <c r="C58" s="437">
        <v>5704</v>
      </c>
      <c r="D58" s="437">
        <v>6334</v>
      </c>
      <c r="E58" s="437">
        <v>6465</v>
      </c>
      <c r="F58" s="438">
        <f t="shared" ref="F58:F59" si="32">IFERROR(E58/D58-1,"-")</f>
        <v>2.0682033470160954E-2</v>
      </c>
      <c r="G58" s="438">
        <f t="shared" si="28"/>
        <v>0.11044880785413747</v>
      </c>
      <c r="H58" s="437">
        <f t="shared" ref="H58:H59" si="33">IFERROR(E58-D58,"-")</f>
        <v>131</v>
      </c>
      <c r="I58" s="437">
        <f t="shared" si="29"/>
        <v>630</v>
      </c>
      <c r="J58" s="438">
        <f>E58/$E$57</f>
        <v>0.95480726628267609</v>
      </c>
      <c r="K58" s="454"/>
      <c r="L58" s="437">
        <v>39949</v>
      </c>
      <c r="M58" s="437">
        <v>44092</v>
      </c>
      <c r="N58" s="437">
        <v>48953</v>
      </c>
      <c r="O58" s="437">
        <v>51445</v>
      </c>
      <c r="P58" s="438">
        <f>IFERROR(O58/N58-1,"-")</f>
        <v>5.09059710334403E-2</v>
      </c>
      <c r="Q58" s="438">
        <f t="shared" si="30"/>
        <v>0.11024675678127549</v>
      </c>
      <c r="R58" s="437">
        <f>IFERROR(O58-N58,"-")</f>
        <v>2492</v>
      </c>
      <c r="S58" s="437">
        <f t="shared" si="31"/>
        <v>4861</v>
      </c>
      <c r="T58" s="438">
        <f>O58/$O$57</f>
        <v>0.94199183344624904</v>
      </c>
    </row>
    <row r="59" spans="1:21" x14ac:dyDescent="0.25">
      <c r="A59" s="436" t="s">
        <v>92</v>
      </c>
      <c r="B59" s="437">
        <v>345</v>
      </c>
      <c r="C59" s="437">
        <v>323</v>
      </c>
      <c r="D59" s="437">
        <v>329</v>
      </c>
      <c r="E59" s="437">
        <v>306</v>
      </c>
      <c r="F59" s="438">
        <f t="shared" si="32"/>
        <v>-6.9908814589665691E-2</v>
      </c>
      <c r="G59" s="438">
        <f t="shared" si="28"/>
        <v>1.8575851393188847E-2</v>
      </c>
      <c r="H59" s="437">
        <f t="shared" si="33"/>
        <v>-23</v>
      </c>
      <c r="I59" s="437">
        <f t="shared" si="29"/>
        <v>6</v>
      </c>
      <c r="J59" s="438">
        <f>E59/$E$57</f>
        <v>4.519273371732388E-2</v>
      </c>
      <c r="K59" s="454"/>
      <c r="L59" s="437">
        <v>3148</v>
      </c>
      <c r="M59" s="437">
        <v>3298</v>
      </c>
      <c r="N59" s="437">
        <v>3212</v>
      </c>
      <c r="O59" s="437">
        <v>3168</v>
      </c>
      <c r="P59" s="438">
        <f>IFERROR(O59/N59-1,"-")</f>
        <v>-1.3698630136986356E-2</v>
      </c>
      <c r="Q59" s="438">
        <f t="shared" si="30"/>
        <v>-2.6076409945421486E-2</v>
      </c>
      <c r="R59" s="437">
        <f>IFERROR(O59-N59,"-")</f>
        <v>-44</v>
      </c>
      <c r="S59" s="437">
        <f t="shared" si="31"/>
        <v>-86</v>
      </c>
      <c r="T59" s="438">
        <f>O59/$O$57</f>
        <v>5.8008166553750941E-2</v>
      </c>
    </row>
    <row r="60" spans="1:21" ht="21" x14ac:dyDescent="0.35">
      <c r="A60" s="376" t="s">
        <v>116</v>
      </c>
      <c r="B60" s="376"/>
      <c r="C60" s="376"/>
      <c r="D60" s="376"/>
      <c r="E60" s="376"/>
      <c r="F60" s="376"/>
      <c r="G60" s="376"/>
      <c r="H60" s="376"/>
      <c r="I60" s="376"/>
      <c r="J60" s="376"/>
      <c r="K60" s="376"/>
      <c r="L60" s="376"/>
      <c r="M60" s="376"/>
      <c r="N60" s="376"/>
      <c r="O60" s="376"/>
      <c r="P60" s="376"/>
      <c r="Q60" s="376"/>
      <c r="R60" s="376"/>
      <c r="S60" s="376"/>
      <c r="T60" s="376"/>
    </row>
    <row r="61" spans="1:21" x14ac:dyDescent="0.25">
      <c r="A61" s="72"/>
      <c r="B61" s="11" t="s">
        <v>150</v>
      </c>
      <c r="C61" s="12"/>
      <c r="D61" s="12"/>
      <c r="E61" s="12"/>
      <c r="F61" s="12"/>
      <c r="G61" s="12"/>
      <c r="H61" s="12"/>
      <c r="I61" s="12"/>
      <c r="J61" s="13"/>
      <c r="K61" s="453"/>
      <c r="L61" s="11" t="str">
        <f>CONCATENATE("acumulado ",B61)</f>
        <v>acumulado agosto</v>
      </c>
      <c r="M61" s="12"/>
      <c r="N61" s="12"/>
      <c r="O61" s="12"/>
      <c r="P61" s="12"/>
      <c r="Q61" s="12"/>
      <c r="R61" s="12"/>
      <c r="S61" s="12"/>
      <c r="T61" s="13"/>
    </row>
    <row r="62" spans="1:21" x14ac:dyDescent="0.25">
      <c r="A62" s="15" t="s">
        <v>94</v>
      </c>
      <c r="B62" s="16">
        <f>B$6</f>
        <v>2022</v>
      </c>
      <c r="C62" s="16">
        <f t="shared" ref="C62:E62" si="34">C$6</f>
        <v>2023</v>
      </c>
      <c r="D62" s="16">
        <f t="shared" si="34"/>
        <v>2024</v>
      </c>
      <c r="E62" s="16">
        <f t="shared" si="34"/>
        <v>2025</v>
      </c>
      <c r="F62" s="16" t="str">
        <f>CONCATENATE("var ",RIGHT(E62,2),"/",RIGHT(D62,2))</f>
        <v>var 25/24</v>
      </c>
      <c r="G62" s="16" t="str">
        <f>$G$6</f>
        <v>var 24/23</v>
      </c>
      <c r="H62" s="16" t="str">
        <f>CONCATENATE("dif ",RIGHT(E62,2),"-",RIGHT(D62,2))</f>
        <v>dif 25-24</v>
      </c>
      <c r="I62" s="16" t="str">
        <f>CONCATENATE("dif ",RIGHT(D62,2),"-",RIGHT(C62,2))</f>
        <v>dif 24-23</v>
      </c>
      <c r="J62" s="16" t="str">
        <f>CONCATENATE("cuota ",RIGHT(E62,2))</f>
        <v>cuota 25</v>
      </c>
      <c r="K62" s="454"/>
      <c r="L62" s="16">
        <f>L$6</f>
        <v>2022</v>
      </c>
      <c r="M62" s="16">
        <f>M$6</f>
        <v>2023</v>
      </c>
      <c r="N62" s="16">
        <f t="shared" ref="N62:O62" si="35">N$6</f>
        <v>2024</v>
      </c>
      <c r="O62" s="16">
        <f t="shared" si="35"/>
        <v>2025</v>
      </c>
      <c r="P62" s="16" t="str">
        <f>CONCATENATE("var ",RIGHT(O62,2),"/",RIGHT(N62,2))</f>
        <v>var 25/24</v>
      </c>
      <c r="Q62" s="16" t="str">
        <f>$Q$6</f>
        <v>var 24/23</v>
      </c>
      <c r="R62" s="16" t="str">
        <f>CONCATENATE("dif ",RIGHT(O62,2),"-",RIGHT(N62,2))</f>
        <v>dif 25-24</v>
      </c>
      <c r="S62" s="16" t="str">
        <f>$S$6</f>
        <v>dif 24-23</v>
      </c>
      <c r="T62" s="16" t="str">
        <f>CONCATENATE("cuota ",RIGHT(O62,2))</f>
        <v>cuota 25</v>
      </c>
    </row>
    <row r="63" spans="1:21" x14ac:dyDescent="0.25">
      <c r="A63" s="459" t="s">
        <v>95</v>
      </c>
      <c r="B63" s="460">
        <v>5698</v>
      </c>
      <c r="C63" s="460">
        <v>6027</v>
      </c>
      <c r="D63" s="460">
        <v>6663</v>
      </c>
      <c r="E63" s="460">
        <v>6771</v>
      </c>
      <c r="F63" s="461">
        <f>IFERROR(E63/D63-1,"-")</f>
        <v>1.6208914903196758E-2</v>
      </c>
      <c r="G63" s="461">
        <f t="shared" ref="G63:G97" si="36">IFERROR(D63/C63-1,"-")</f>
        <v>0.10552513688402199</v>
      </c>
      <c r="H63" s="460">
        <f>IFERROR(E63-D63,"-")</f>
        <v>108</v>
      </c>
      <c r="I63" s="460">
        <f>IFERROR(D63-C63,"-")</f>
        <v>636</v>
      </c>
      <c r="J63" s="461">
        <f>IFERROR(E63/$E$63,"-")</f>
        <v>1</v>
      </c>
      <c r="K63" s="458"/>
      <c r="L63" s="460">
        <v>43097</v>
      </c>
      <c r="M63" s="460">
        <v>47390</v>
      </c>
      <c r="N63" s="460">
        <v>52165</v>
      </c>
      <c r="O63" s="460">
        <v>54613</v>
      </c>
      <c r="P63" s="461">
        <f t="shared" ref="P63:P97" si="37">IFERROR(O63/N63-1,"-")</f>
        <v>4.6928016869548506E-2</v>
      </c>
      <c r="Q63" s="461">
        <f t="shared" ref="Q63:Q97" si="38">IFERROR(N63/M63-1,"-")</f>
        <v>0.10075965393542941</v>
      </c>
      <c r="R63" s="460">
        <f t="shared" ref="R63:R97" si="39">IFERROR(O63-N63,"-")</f>
        <v>2448</v>
      </c>
      <c r="S63" s="460">
        <f t="shared" ref="S63:S97" si="40">IFERROR(N63-M63,"-")</f>
        <v>4775</v>
      </c>
      <c r="T63" s="461">
        <f>O63/$O$63</f>
        <v>1</v>
      </c>
    </row>
    <row r="64" spans="1:21" x14ac:dyDescent="0.25">
      <c r="A64" s="462" t="s">
        <v>96</v>
      </c>
      <c r="B64" s="463">
        <v>3468</v>
      </c>
      <c r="C64" s="463">
        <v>3661</v>
      </c>
      <c r="D64" s="463">
        <v>3992</v>
      </c>
      <c r="E64" s="463">
        <v>4052</v>
      </c>
      <c r="F64" s="464">
        <f t="shared" ref="F64:F97" si="41">IFERROR(E64/D64-1,"-")</f>
        <v>1.503006012024044E-2</v>
      </c>
      <c r="G64" s="464">
        <f t="shared" si="36"/>
        <v>9.0412455613220422E-2</v>
      </c>
      <c r="H64" s="463">
        <f t="shared" ref="H64:H97" si="42">IFERROR(E64-D64,"-")</f>
        <v>60</v>
      </c>
      <c r="I64" s="463">
        <f t="shared" ref="I64:I97" si="43">IFERROR(D64-C64,"-")</f>
        <v>331</v>
      </c>
      <c r="J64" s="464">
        <f t="shared" ref="J64:J70" si="44">IFERROR(E64/$E$63,"-")</f>
        <v>0.59843450007384436</v>
      </c>
      <c r="K64" s="465"/>
      <c r="L64" s="463">
        <v>23905</v>
      </c>
      <c r="M64" s="463">
        <v>26385</v>
      </c>
      <c r="N64" s="463">
        <v>28918</v>
      </c>
      <c r="O64" s="463">
        <v>29857</v>
      </c>
      <c r="P64" s="464">
        <f t="shared" si="37"/>
        <v>3.2471125250708832E-2</v>
      </c>
      <c r="Q64" s="464">
        <f t="shared" si="38"/>
        <v>9.6001516012886201E-2</v>
      </c>
      <c r="R64" s="463">
        <f t="shared" si="39"/>
        <v>939</v>
      </c>
      <c r="S64" s="463">
        <f t="shared" si="40"/>
        <v>2533</v>
      </c>
      <c r="T64" s="464">
        <f t="shared" ref="T64:T96" si="45">O64/$O$63</f>
        <v>0.54670133484701444</v>
      </c>
    </row>
    <row r="65" spans="1:20" x14ac:dyDescent="0.25">
      <c r="A65" s="436" t="s">
        <v>97</v>
      </c>
      <c r="B65" s="437">
        <v>2321</v>
      </c>
      <c r="C65" s="437">
        <v>2500</v>
      </c>
      <c r="D65" s="437">
        <v>2599</v>
      </c>
      <c r="E65" s="437">
        <v>2514</v>
      </c>
      <c r="F65" s="438">
        <f t="shared" si="41"/>
        <v>-3.2704886494805741E-2</v>
      </c>
      <c r="G65" s="438">
        <f t="shared" si="36"/>
        <v>3.960000000000008E-2</v>
      </c>
      <c r="H65" s="437">
        <f t="shared" si="42"/>
        <v>-85</v>
      </c>
      <c r="I65" s="437">
        <f t="shared" si="43"/>
        <v>99</v>
      </c>
      <c r="J65" s="438">
        <f t="shared" si="44"/>
        <v>0.37128932210899424</v>
      </c>
      <c r="K65" s="454"/>
      <c r="L65" s="437">
        <v>16038</v>
      </c>
      <c r="M65" s="437">
        <v>17810</v>
      </c>
      <c r="N65" s="437">
        <v>18857</v>
      </c>
      <c r="O65" s="437">
        <v>18959</v>
      </c>
      <c r="P65" s="438">
        <f t="shared" si="37"/>
        <v>5.4091318873628058E-3</v>
      </c>
      <c r="Q65" s="438">
        <f t="shared" si="38"/>
        <v>5.8787198203256619E-2</v>
      </c>
      <c r="R65" s="437">
        <f t="shared" si="39"/>
        <v>102</v>
      </c>
      <c r="S65" s="437">
        <f t="shared" si="40"/>
        <v>1047</v>
      </c>
      <c r="T65" s="438">
        <f t="shared" si="45"/>
        <v>0.34715177704942046</v>
      </c>
    </row>
    <row r="66" spans="1:20" x14ac:dyDescent="0.25">
      <c r="A66" s="436" t="s">
        <v>98</v>
      </c>
      <c r="B66" s="437">
        <v>1147</v>
      </c>
      <c r="C66" s="437">
        <v>1161</v>
      </c>
      <c r="D66" s="437">
        <v>1393</v>
      </c>
      <c r="E66" s="437">
        <v>1538</v>
      </c>
      <c r="F66" s="438">
        <f t="shared" si="41"/>
        <v>0.10409188801148606</v>
      </c>
      <c r="G66" s="438">
        <f t="shared" si="36"/>
        <v>0.19982773471145565</v>
      </c>
      <c r="H66" s="437">
        <f t="shared" si="42"/>
        <v>145</v>
      </c>
      <c r="I66" s="437">
        <f t="shared" si="43"/>
        <v>232</v>
      </c>
      <c r="J66" s="438">
        <f t="shared" si="44"/>
        <v>0.22714517796485009</v>
      </c>
      <c r="K66" s="454"/>
      <c r="L66" s="437">
        <v>7867</v>
      </c>
      <c r="M66" s="437">
        <v>8575</v>
      </c>
      <c r="N66" s="437">
        <v>10061</v>
      </c>
      <c r="O66" s="437">
        <v>10898</v>
      </c>
      <c r="P66" s="438">
        <f t="shared" si="37"/>
        <v>8.3192525593877242E-2</v>
      </c>
      <c r="Q66" s="438">
        <f t="shared" si="38"/>
        <v>0.17329446064139931</v>
      </c>
      <c r="R66" s="437">
        <f t="shared" si="39"/>
        <v>837</v>
      </c>
      <c r="S66" s="437">
        <f t="shared" si="40"/>
        <v>1486</v>
      </c>
      <c r="T66" s="438">
        <f t="shared" si="45"/>
        <v>0.19954955779759398</v>
      </c>
    </row>
    <row r="67" spans="1:20" x14ac:dyDescent="0.25">
      <c r="A67" s="462" t="s">
        <v>99</v>
      </c>
      <c r="B67" s="463">
        <v>2230</v>
      </c>
      <c r="C67" s="463">
        <v>2366</v>
      </c>
      <c r="D67" s="463">
        <v>2671</v>
      </c>
      <c r="E67" s="463">
        <v>2719</v>
      </c>
      <c r="F67" s="464">
        <f t="shared" si="41"/>
        <v>1.7970797454136989E-2</v>
      </c>
      <c r="G67" s="464">
        <f t="shared" si="36"/>
        <v>0.12890955198647513</v>
      </c>
      <c r="H67" s="463">
        <f t="shared" si="42"/>
        <v>48</v>
      </c>
      <c r="I67" s="463">
        <f t="shared" si="43"/>
        <v>305</v>
      </c>
      <c r="J67" s="464">
        <f t="shared" si="44"/>
        <v>0.40156549992615564</v>
      </c>
      <c r="K67" s="465"/>
      <c r="L67" s="463">
        <v>19192</v>
      </c>
      <c r="M67" s="463">
        <v>21005</v>
      </c>
      <c r="N67" s="463">
        <v>23247</v>
      </c>
      <c r="O67" s="463">
        <v>24756</v>
      </c>
      <c r="P67" s="464">
        <f t="shared" si="37"/>
        <v>6.4911601496967286E-2</v>
      </c>
      <c r="Q67" s="464">
        <f t="shared" si="38"/>
        <v>0.10673649131159246</v>
      </c>
      <c r="R67" s="463">
        <f t="shared" si="39"/>
        <v>1509</v>
      </c>
      <c r="S67" s="463">
        <f t="shared" si="40"/>
        <v>2242</v>
      </c>
      <c r="T67" s="464">
        <f t="shared" si="45"/>
        <v>0.45329866515298556</v>
      </c>
    </row>
    <row r="68" spans="1:20" x14ac:dyDescent="0.25">
      <c r="A68" s="436" t="s">
        <v>29</v>
      </c>
      <c r="B68" s="437">
        <v>1108</v>
      </c>
      <c r="C68" s="437">
        <v>1109</v>
      </c>
      <c r="D68" s="437">
        <v>1244</v>
      </c>
      <c r="E68" s="437">
        <v>1280</v>
      </c>
      <c r="F68" s="438">
        <f t="shared" si="41"/>
        <v>2.8938906752411508E-2</v>
      </c>
      <c r="G68" s="438">
        <f t="shared" si="36"/>
        <v>0.12173128944995493</v>
      </c>
      <c r="H68" s="437">
        <f t="shared" si="42"/>
        <v>36</v>
      </c>
      <c r="I68" s="437">
        <f t="shared" si="43"/>
        <v>135</v>
      </c>
      <c r="J68" s="438">
        <f t="shared" si="44"/>
        <v>0.18904150051691035</v>
      </c>
      <c r="K68" s="454"/>
      <c r="L68" s="437">
        <v>8585</v>
      </c>
      <c r="M68" s="437">
        <v>9180</v>
      </c>
      <c r="N68" s="437">
        <v>10101</v>
      </c>
      <c r="O68" s="437">
        <v>10752</v>
      </c>
      <c r="P68" s="438">
        <f t="shared" si="37"/>
        <v>6.4449064449064508E-2</v>
      </c>
      <c r="Q68" s="438">
        <f t="shared" si="38"/>
        <v>0.100326797385621</v>
      </c>
      <c r="R68" s="437">
        <f t="shared" si="39"/>
        <v>651</v>
      </c>
      <c r="S68" s="437">
        <f t="shared" si="40"/>
        <v>921</v>
      </c>
      <c r="T68" s="438">
        <f t="shared" si="45"/>
        <v>0.19687620163697289</v>
      </c>
    </row>
    <row r="69" spans="1:20" x14ac:dyDescent="0.25">
      <c r="A69" s="436" t="s">
        <v>22</v>
      </c>
      <c r="B69" s="437">
        <v>231</v>
      </c>
      <c r="C69" s="437">
        <v>261</v>
      </c>
      <c r="D69" s="437">
        <v>258</v>
      </c>
      <c r="E69" s="437">
        <v>287</v>
      </c>
      <c r="F69" s="438">
        <f t="shared" si="41"/>
        <v>0.11240310077519378</v>
      </c>
      <c r="G69" s="438">
        <f t="shared" si="36"/>
        <v>-1.1494252873563204E-2</v>
      </c>
      <c r="H69" s="437">
        <f t="shared" si="42"/>
        <v>29</v>
      </c>
      <c r="I69" s="437">
        <f t="shared" si="43"/>
        <v>-3</v>
      </c>
      <c r="J69" s="438">
        <f t="shared" si="44"/>
        <v>4.2386648944025995E-2</v>
      </c>
      <c r="K69" s="454"/>
      <c r="L69" s="437">
        <v>2652</v>
      </c>
      <c r="M69" s="437">
        <v>3041</v>
      </c>
      <c r="N69" s="437">
        <v>3157</v>
      </c>
      <c r="O69" s="437">
        <v>3561</v>
      </c>
      <c r="P69" s="438">
        <f t="shared" si="37"/>
        <v>0.12796959138422559</v>
      </c>
      <c r="Q69" s="438">
        <f t="shared" si="38"/>
        <v>3.8145346925353429E-2</v>
      </c>
      <c r="R69" s="437">
        <f t="shared" si="39"/>
        <v>404</v>
      </c>
      <c r="S69" s="437">
        <f t="shared" si="40"/>
        <v>116</v>
      </c>
      <c r="T69" s="438">
        <f t="shared" si="45"/>
        <v>6.5204255397066632E-2</v>
      </c>
    </row>
    <row r="70" spans="1:20" x14ac:dyDescent="0.25">
      <c r="A70" s="436" t="s">
        <v>100</v>
      </c>
      <c r="B70" s="437">
        <v>124</v>
      </c>
      <c r="C70" s="437">
        <v>141</v>
      </c>
      <c r="D70" s="437">
        <v>148</v>
      </c>
      <c r="E70" s="437">
        <v>142</v>
      </c>
      <c r="F70" s="438">
        <f t="shared" si="41"/>
        <v>-4.0540540540540571E-2</v>
      </c>
      <c r="G70" s="438">
        <f t="shared" si="36"/>
        <v>4.9645390070921946E-2</v>
      </c>
      <c r="H70" s="437">
        <f t="shared" si="42"/>
        <v>-6</v>
      </c>
      <c r="I70" s="437">
        <f t="shared" si="43"/>
        <v>7</v>
      </c>
      <c r="J70" s="438">
        <f t="shared" si="44"/>
        <v>2.0971791463594742E-2</v>
      </c>
      <c r="K70" s="454"/>
      <c r="L70" s="437">
        <v>1046</v>
      </c>
      <c r="M70" s="437">
        <v>1053</v>
      </c>
      <c r="N70" s="437">
        <v>1098</v>
      </c>
      <c r="O70" s="437">
        <v>1166</v>
      </c>
      <c r="P70" s="438">
        <f t="shared" si="37"/>
        <v>6.1930783242258647E-2</v>
      </c>
      <c r="Q70" s="438">
        <f t="shared" si="38"/>
        <v>4.2735042735042805E-2</v>
      </c>
      <c r="R70" s="437">
        <f t="shared" si="39"/>
        <v>68</v>
      </c>
      <c r="S70" s="437">
        <f t="shared" si="40"/>
        <v>45</v>
      </c>
      <c r="T70" s="438">
        <f t="shared" si="45"/>
        <v>2.1350227967699999E-2</v>
      </c>
    </row>
    <row r="71" spans="1:20" x14ac:dyDescent="0.25">
      <c r="A71" s="436" t="s">
        <v>101</v>
      </c>
      <c r="B71" s="437">
        <v>103</v>
      </c>
      <c r="C71" s="437">
        <v>102</v>
      </c>
      <c r="D71" s="437">
        <v>116</v>
      </c>
      <c r="E71" s="437">
        <v>112</v>
      </c>
      <c r="F71" s="438">
        <f t="shared" si="41"/>
        <v>-3.4482758620689613E-2</v>
      </c>
      <c r="G71" s="438">
        <f t="shared" si="36"/>
        <v>0.13725490196078427</v>
      </c>
      <c r="H71" s="437">
        <f>IFERROR(E71-D71,"-")</f>
        <v>-4</v>
      </c>
      <c r="I71" s="437">
        <f t="shared" si="43"/>
        <v>14</v>
      </c>
      <c r="J71" s="438">
        <f>IFERROR(E71/$E$63,"-")</f>
        <v>1.6541131295229657E-2</v>
      </c>
      <c r="K71" s="454"/>
      <c r="L71" s="437">
        <v>824</v>
      </c>
      <c r="M71" s="437">
        <v>828</v>
      </c>
      <c r="N71" s="437">
        <v>849</v>
      </c>
      <c r="O71" s="437">
        <v>816</v>
      </c>
      <c r="P71" s="438">
        <f t="shared" si="37"/>
        <v>-3.8869257950530089E-2</v>
      </c>
      <c r="Q71" s="438">
        <f t="shared" si="38"/>
        <v>2.5362318840579601E-2</v>
      </c>
      <c r="R71" s="437">
        <f t="shared" si="39"/>
        <v>-33</v>
      </c>
      <c r="S71" s="437">
        <f t="shared" si="40"/>
        <v>21</v>
      </c>
      <c r="T71" s="438">
        <f t="shared" si="45"/>
        <v>1.4941497445663121E-2</v>
      </c>
    </row>
    <row r="72" spans="1:20" x14ac:dyDescent="0.25">
      <c r="A72" s="436" t="s">
        <v>28</v>
      </c>
      <c r="B72" s="437">
        <v>13</v>
      </c>
      <c r="C72" s="437">
        <v>13</v>
      </c>
      <c r="D72" s="437">
        <v>13</v>
      </c>
      <c r="E72" s="437">
        <v>14</v>
      </c>
      <c r="F72" s="438">
        <f t="shared" si="41"/>
        <v>7.6923076923076872E-2</v>
      </c>
      <c r="G72" s="438">
        <f t="shared" si="36"/>
        <v>0</v>
      </c>
      <c r="H72" s="437">
        <f t="shared" si="42"/>
        <v>1</v>
      </c>
      <c r="I72" s="437">
        <f t="shared" si="43"/>
        <v>0</v>
      </c>
      <c r="J72" s="438">
        <f t="shared" ref="J72:J96" si="46">IFERROR(E72/$E$63,"-")</f>
        <v>2.0676414119037072E-3</v>
      </c>
      <c r="K72" s="454"/>
      <c r="L72" s="437">
        <v>114</v>
      </c>
      <c r="M72" s="437">
        <v>123</v>
      </c>
      <c r="N72" s="437">
        <v>135</v>
      </c>
      <c r="O72" s="437">
        <v>129</v>
      </c>
      <c r="P72" s="438">
        <f t="shared" si="37"/>
        <v>-4.4444444444444398E-2</v>
      </c>
      <c r="Q72" s="438">
        <f t="shared" si="38"/>
        <v>9.7560975609756184E-2</v>
      </c>
      <c r="R72" s="437">
        <f t="shared" si="39"/>
        <v>-6</v>
      </c>
      <c r="S72" s="437">
        <f t="shared" si="40"/>
        <v>12</v>
      </c>
      <c r="T72" s="438">
        <f t="shared" si="45"/>
        <v>2.3620749638364491E-3</v>
      </c>
    </row>
    <row r="73" spans="1:20" x14ac:dyDescent="0.25">
      <c r="A73" s="436" t="s">
        <v>102</v>
      </c>
      <c r="B73" s="437" t="e">
        <f t="shared" ref="B73:E73" si="47">B74+B75+B76+B77</f>
        <v>#REF!</v>
      </c>
      <c r="C73" s="437" t="e">
        <f t="shared" si="47"/>
        <v>#REF!</v>
      </c>
      <c r="D73" s="437" t="e">
        <f t="shared" si="47"/>
        <v>#REF!</v>
      </c>
      <c r="E73" s="437" t="e">
        <f t="shared" si="47"/>
        <v>#REF!</v>
      </c>
      <c r="F73" s="438" t="str">
        <f>IFERROR(E73/D73-1,"-")</f>
        <v>-</v>
      </c>
      <c r="G73" s="438" t="str">
        <f t="shared" si="36"/>
        <v>-</v>
      </c>
      <c r="H73" s="437" t="str">
        <f t="shared" si="42"/>
        <v>-</v>
      </c>
      <c r="I73" s="437" t="str">
        <f t="shared" si="43"/>
        <v>-</v>
      </c>
      <c r="J73" s="438" t="str">
        <f t="shared" ref="J73" si="48">IFERROR(E73/$E$7,"-")</f>
        <v>-</v>
      </c>
      <c r="K73" s="454"/>
      <c r="L73" s="437">
        <f t="shared" ref="L73:O73" si="49">L74+L75+L76+L77</f>
        <v>798</v>
      </c>
      <c r="M73" s="437">
        <f t="shared" si="49"/>
        <v>1063</v>
      </c>
      <c r="N73" s="437">
        <f t="shared" si="49"/>
        <v>1039</v>
      </c>
      <c r="O73" s="437">
        <f t="shared" si="49"/>
        <v>938</v>
      </c>
      <c r="P73" s="438">
        <f t="shared" si="37"/>
        <v>-9.7208854667949929E-2</v>
      </c>
      <c r="Q73" s="438">
        <f t="shared" si="38"/>
        <v>-2.2577610536218207E-2</v>
      </c>
      <c r="R73" s="437">
        <f t="shared" si="39"/>
        <v>-101</v>
      </c>
      <c r="S73" s="437">
        <f t="shared" si="40"/>
        <v>-24</v>
      </c>
      <c r="T73" s="438">
        <f t="shared" ref="T73" si="50">O73/$O$13</f>
        <v>1.3567559358072191E-4</v>
      </c>
    </row>
    <row r="74" spans="1:20" x14ac:dyDescent="0.25">
      <c r="A74" s="436" t="s">
        <v>27</v>
      </c>
      <c r="B74" s="437" t="e">
        <v>#REF!</v>
      </c>
      <c r="C74" s="437" t="e">
        <v>#REF!</v>
      </c>
      <c r="D74" s="437" t="e">
        <v>#REF!</v>
      </c>
      <c r="E74" s="437" t="e">
        <v>#REF!</v>
      </c>
      <c r="F74" s="438" t="str">
        <f t="shared" si="41"/>
        <v>-</v>
      </c>
      <c r="G74" s="438" t="str">
        <f t="shared" si="36"/>
        <v>-</v>
      </c>
      <c r="H74" s="437" t="str">
        <f t="shared" si="42"/>
        <v>-</v>
      </c>
      <c r="I74" s="437" t="str">
        <f t="shared" si="43"/>
        <v>-</v>
      </c>
      <c r="J74" s="438" t="str">
        <f t="shared" si="46"/>
        <v>-</v>
      </c>
      <c r="K74" s="454"/>
      <c r="L74" s="437">
        <v>191</v>
      </c>
      <c r="M74" s="437">
        <v>248</v>
      </c>
      <c r="N74" s="437">
        <v>261</v>
      </c>
      <c r="O74" s="437">
        <v>228</v>
      </c>
      <c r="P74" s="438">
        <f t="shared" si="37"/>
        <v>-0.12643678160919536</v>
      </c>
      <c r="Q74" s="438">
        <f t="shared" si="38"/>
        <v>5.2419354838709742E-2</v>
      </c>
      <c r="R74" s="437">
        <f t="shared" si="39"/>
        <v>-33</v>
      </c>
      <c r="S74" s="437">
        <f t="shared" si="40"/>
        <v>13</v>
      </c>
      <c r="T74" s="438">
        <f t="shared" si="45"/>
        <v>4.1748301686411662E-3</v>
      </c>
    </row>
    <row r="75" spans="1:20" x14ac:dyDescent="0.25">
      <c r="A75" s="436" t="s">
        <v>37</v>
      </c>
      <c r="B75" s="437">
        <v>0</v>
      </c>
      <c r="C75" s="437">
        <v>5</v>
      </c>
      <c r="D75" s="437">
        <v>0</v>
      </c>
      <c r="E75" s="437">
        <v>0</v>
      </c>
      <c r="F75" s="438" t="str">
        <f t="shared" si="41"/>
        <v>-</v>
      </c>
      <c r="G75" s="438">
        <f t="shared" si="36"/>
        <v>-1</v>
      </c>
      <c r="H75" s="437">
        <f t="shared" si="42"/>
        <v>0</v>
      </c>
      <c r="I75" s="437">
        <f t="shared" si="43"/>
        <v>-5</v>
      </c>
      <c r="J75" s="438">
        <f t="shared" si="46"/>
        <v>0</v>
      </c>
      <c r="K75" s="454"/>
      <c r="L75" s="437">
        <v>154</v>
      </c>
      <c r="M75" s="437">
        <v>228</v>
      </c>
      <c r="N75" s="437">
        <v>223</v>
      </c>
      <c r="O75" s="437">
        <v>179</v>
      </c>
      <c r="P75" s="438">
        <f t="shared" si="37"/>
        <v>-0.19730941704035876</v>
      </c>
      <c r="Q75" s="438">
        <f t="shared" si="38"/>
        <v>-2.1929824561403466E-2</v>
      </c>
      <c r="R75" s="437">
        <f t="shared" si="39"/>
        <v>-44</v>
      </c>
      <c r="S75" s="437">
        <f t="shared" si="40"/>
        <v>-5</v>
      </c>
      <c r="T75" s="438">
        <f t="shared" si="45"/>
        <v>3.2776078955560031E-3</v>
      </c>
    </row>
    <row r="76" spans="1:20" x14ac:dyDescent="0.25">
      <c r="A76" s="436" t="s">
        <v>25</v>
      </c>
      <c r="B76" s="437">
        <v>14</v>
      </c>
      <c r="C76" s="437">
        <v>13</v>
      </c>
      <c r="D76" s="437">
        <v>10</v>
      </c>
      <c r="E76" s="437">
        <v>10</v>
      </c>
      <c r="F76" s="438">
        <f t="shared" si="41"/>
        <v>0</v>
      </c>
      <c r="G76" s="438">
        <f t="shared" si="36"/>
        <v>-0.23076923076923073</v>
      </c>
      <c r="H76" s="437">
        <f t="shared" si="42"/>
        <v>0</v>
      </c>
      <c r="I76" s="437">
        <f t="shared" si="43"/>
        <v>-3</v>
      </c>
      <c r="J76" s="438">
        <f t="shared" si="46"/>
        <v>1.4768867227883621E-3</v>
      </c>
      <c r="K76" s="454"/>
      <c r="L76" s="437">
        <v>317</v>
      </c>
      <c r="M76" s="437">
        <v>368</v>
      </c>
      <c r="N76" s="437">
        <v>311</v>
      </c>
      <c r="O76" s="437">
        <v>311</v>
      </c>
      <c r="P76" s="438">
        <f t="shared" si="37"/>
        <v>0</v>
      </c>
      <c r="Q76" s="438">
        <f t="shared" si="38"/>
        <v>-0.15489130434782605</v>
      </c>
      <c r="R76" s="437">
        <f t="shared" si="39"/>
        <v>0</v>
      </c>
      <c r="S76" s="437">
        <f t="shared" si="40"/>
        <v>-57</v>
      </c>
      <c r="T76" s="438">
        <f t="shared" si="45"/>
        <v>5.6946148352956258E-3</v>
      </c>
    </row>
    <row r="77" spans="1:20" x14ac:dyDescent="0.25">
      <c r="A77" s="436" t="s">
        <v>36</v>
      </c>
      <c r="B77" s="437">
        <v>2</v>
      </c>
      <c r="C77" s="437">
        <v>13</v>
      </c>
      <c r="D77" s="437">
        <v>10</v>
      </c>
      <c r="E77" s="437">
        <v>5</v>
      </c>
      <c r="F77" s="438">
        <f t="shared" si="41"/>
        <v>-0.5</v>
      </c>
      <c r="G77" s="438">
        <f t="shared" si="36"/>
        <v>-0.23076923076923073</v>
      </c>
      <c r="H77" s="437">
        <f t="shared" si="42"/>
        <v>-5</v>
      </c>
      <c r="I77" s="437">
        <f t="shared" si="43"/>
        <v>-3</v>
      </c>
      <c r="J77" s="438">
        <f t="shared" si="46"/>
        <v>7.3844336139418105E-4</v>
      </c>
      <c r="K77" s="454"/>
      <c r="L77" s="437">
        <v>136</v>
      </c>
      <c r="M77" s="437">
        <v>219</v>
      </c>
      <c r="N77" s="437">
        <v>244</v>
      </c>
      <c r="O77" s="437">
        <v>220</v>
      </c>
      <c r="P77" s="438">
        <f t="shared" si="37"/>
        <v>-9.8360655737704916E-2</v>
      </c>
      <c r="Q77" s="438">
        <f t="shared" si="38"/>
        <v>0.11415525114155245</v>
      </c>
      <c r="R77" s="437">
        <f t="shared" si="39"/>
        <v>-24</v>
      </c>
      <c r="S77" s="437">
        <f t="shared" si="40"/>
        <v>25</v>
      </c>
      <c r="T77" s="438">
        <f t="shared" si="45"/>
        <v>4.0283448995660377E-3</v>
      </c>
    </row>
    <row r="78" spans="1:20" x14ac:dyDescent="0.25">
      <c r="A78" s="436" t="s">
        <v>30</v>
      </c>
      <c r="B78" s="437">
        <v>92</v>
      </c>
      <c r="C78" s="437">
        <v>108</v>
      </c>
      <c r="D78" s="437">
        <v>155</v>
      </c>
      <c r="E78" s="437">
        <v>161</v>
      </c>
      <c r="F78" s="438">
        <f t="shared" si="41"/>
        <v>3.8709677419354938E-2</v>
      </c>
      <c r="G78" s="438">
        <f t="shared" si="36"/>
        <v>0.43518518518518512</v>
      </c>
      <c r="H78" s="437">
        <f t="shared" si="42"/>
        <v>6</v>
      </c>
      <c r="I78" s="437">
        <f t="shared" si="43"/>
        <v>47</v>
      </c>
      <c r="J78" s="438">
        <f t="shared" si="46"/>
        <v>2.377787623689263E-2</v>
      </c>
      <c r="K78" s="454"/>
      <c r="L78" s="437">
        <v>862</v>
      </c>
      <c r="M78" s="437">
        <v>953</v>
      </c>
      <c r="N78" s="437">
        <v>1054</v>
      </c>
      <c r="O78" s="437">
        <v>1111</v>
      </c>
      <c r="P78" s="438">
        <f t="shared" si="37"/>
        <v>5.4079696394687016E-2</v>
      </c>
      <c r="Q78" s="438">
        <f t="shared" si="38"/>
        <v>0.10598111227702001</v>
      </c>
      <c r="R78" s="437">
        <f t="shared" si="39"/>
        <v>57</v>
      </c>
      <c r="S78" s="437">
        <f t="shared" si="40"/>
        <v>101</v>
      </c>
      <c r="T78" s="438">
        <f t="shared" si="45"/>
        <v>2.034314174280849E-2</v>
      </c>
    </row>
    <row r="79" spans="1:20" x14ac:dyDescent="0.25">
      <c r="A79" s="436" t="s">
        <v>35</v>
      </c>
      <c r="B79" s="437">
        <v>145</v>
      </c>
      <c r="C79" s="437">
        <v>138</v>
      </c>
      <c r="D79" s="437">
        <v>175</v>
      </c>
      <c r="E79" s="437">
        <v>182</v>
      </c>
      <c r="F79" s="438">
        <f t="shared" si="41"/>
        <v>4.0000000000000036E-2</v>
      </c>
      <c r="G79" s="438">
        <f t="shared" si="36"/>
        <v>0.26811594202898559</v>
      </c>
      <c r="H79" s="437">
        <f t="shared" si="42"/>
        <v>7</v>
      </c>
      <c r="I79" s="437">
        <f t="shared" si="43"/>
        <v>37</v>
      </c>
      <c r="J79" s="438">
        <f t="shared" si="46"/>
        <v>2.6879338354748192E-2</v>
      </c>
      <c r="K79" s="454"/>
      <c r="L79" s="437">
        <v>1179</v>
      </c>
      <c r="M79" s="437">
        <v>1173</v>
      </c>
      <c r="N79" s="437">
        <v>1493</v>
      </c>
      <c r="O79" s="437">
        <v>1612</v>
      </c>
      <c r="P79" s="438">
        <f t="shared" si="37"/>
        <v>7.9705291359678521E-2</v>
      </c>
      <c r="Q79" s="438">
        <f t="shared" si="38"/>
        <v>0.27280477408354642</v>
      </c>
      <c r="R79" s="437">
        <f t="shared" si="39"/>
        <v>119</v>
      </c>
      <c r="S79" s="437">
        <f t="shared" si="40"/>
        <v>320</v>
      </c>
      <c r="T79" s="438">
        <f t="shared" si="45"/>
        <v>2.9516781718638418E-2</v>
      </c>
    </row>
    <row r="80" spans="1:20" x14ac:dyDescent="0.25">
      <c r="A80" s="436" t="s">
        <v>43</v>
      </c>
      <c r="B80" s="437">
        <v>57</v>
      </c>
      <c r="C80" s="437">
        <v>77</v>
      </c>
      <c r="D80" s="437">
        <v>101</v>
      </c>
      <c r="E80" s="437">
        <v>92</v>
      </c>
      <c r="F80" s="438">
        <f t="shared" si="41"/>
        <v>-8.9108910891089077E-2</v>
      </c>
      <c r="G80" s="438">
        <f t="shared" si="36"/>
        <v>0.31168831168831179</v>
      </c>
      <c r="H80" s="437">
        <f t="shared" si="42"/>
        <v>-9</v>
      </c>
      <c r="I80" s="437">
        <f t="shared" si="43"/>
        <v>24</v>
      </c>
      <c r="J80" s="438">
        <f t="shared" si="46"/>
        <v>1.3587357849652931E-2</v>
      </c>
      <c r="K80" s="454"/>
      <c r="L80" s="437">
        <v>427</v>
      </c>
      <c r="M80" s="437">
        <v>475</v>
      </c>
      <c r="N80" s="437">
        <v>722</v>
      </c>
      <c r="O80" s="437">
        <v>797</v>
      </c>
      <c r="P80" s="438">
        <f t="shared" si="37"/>
        <v>0.10387811634349031</v>
      </c>
      <c r="Q80" s="438">
        <f t="shared" si="38"/>
        <v>0.52</v>
      </c>
      <c r="R80" s="437">
        <f t="shared" si="39"/>
        <v>75</v>
      </c>
      <c r="S80" s="437">
        <f t="shared" si="40"/>
        <v>247</v>
      </c>
      <c r="T80" s="438">
        <f t="shared" si="45"/>
        <v>1.459359493160969E-2</v>
      </c>
    </row>
    <row r="81" spans="1:20" x14ac:dyDescent="0.25">
      <c r="A81" s="436" t="s">
        <v>33</v>
      </c>
      <c r="B81" s="437">
        <v>79</v>
      </c>
      <c r="C81" s="437">
        <v>84</v>
      </c>
      <c r="D81" s="437">
        <v>115</v>
      </c>
      <c r="E81" s="437">
        <v>130</v>
      </c>
      <c r="F81" s="438">
        <f t="shared" si="41"/>
        <v>0.13043478260869557</v>
      </c>
      <c r="G81" s="438">
        <f t="shared" si="36"/>
        <v>0.36904761904761907</v>
      </c>
      <c r="H81" s="437">
        <f t="shared" si="42"/>
        <v>15</v>
      </c>
      <c r="I81" s="437">
        <f t="shared" si="43"/>
        <v>31</v>
      </c>
      <c r="J81" s="438">
        <f t="shared" si="46"/>
        <v>1.9199527396248708E-2</v>
      </c>
      <c r="K81" s="454"/>
      <c r="L81" s="437">
        <v>617</v>
      </c>
      <c r="M81" s="437">
        <v>671</v>
      </c>
      <c r="N81" s="437">
        <v>923</v>
      </c>
      <c r="O81" s="437">
        <v>1072</v>
      </c>
      <c r="P81" s="438">
        <f t="shared" si="37"/>
        <v>0.16143011917659811</v>
      </c>
      <c r="Q81" s="438">
        <f t="shared" si="38"/>
        <v>0.37555886736214594</v>
      </c>
      <c r="R81" s="437">
        <f t="shared" si="39"/>
        <v>149</v>
      </c>
      <c r="S81" s="437">
        <f t="shared" si="40"/>
        <v>252</v>
      </c>
      <c r="T81" s="438">
        <f t="shared" si="45"/>
        <v>1.9629026056067238E-2</v>
      </c>
    </row>
    <row r="82" spans="1:20" x14ac:dyDescent="0.25">
      <c r="A82" s="436" t="s">
        <v>44</v>
      </c>
      <c r="B82" s="437">
        <v>52</v>
      </c>
      <c r="C82" s="437">
        <v>54</v>
      </c>
      <c r="D82" s="437">
        <v>49</v>
      </c>
      <c r="E82" s="437">
        <v>53</v>
      </c>
      <c r="F82" s="438">
        <f t="shared" si="41"/>
        <v>8.163265306122458E-2</v>
      </c>
      <c r="G82" s="438">
        <f t="shared" si="36"/>
        <v>-9.259259259259256E-2</v>
      </c>
      <c r="H82" s="437">
        <f t="shared" si="42"/>
        <v>4</v>
      </c>
      <c r="I82" s="437">
        <f t="shared" si="43"/>
        <v>-5</v>
      </c>
      <c r="J82" s="438">
        <f t="shared" si="46"/>
        <v>7.8274996307783201E-3</v>
      </c>
      <c r="K82" s="454"/>
      <c r="L82" s="437">
        <v>468</v>
      </c>
      <c r="M82" s="437">
        <v>555</v>
      </c>
      <c r="N82" s="437">
        <v>514</v>
      </c>
      <c r="O82" s="437">
        <v>543</v>
      </c>
      <c r="P82" s="438">
        <f t="shared" si="37"/>
        <v>5.6420233463035041E-2</v>
      </c>
      <c r="Q82" s="438">
        <f t="shared" si="38"/>
        <v>-7.3873873873873896E-2</v>
      </c>
      <c r="R82" s="437">
        <f t="shared" si="39"/>
        <v>29</v>
      </c>
      <c r="S82" s="437">
        <f t="shared" si="40"/>
        <v>-41</v>
      </c>
      <c r="T82" s="438">
        <f t="shared" si="45"/>
        <v>9.9426876384743554E-3</v>
      </c>
    </row>
    <row r="83" spans="1:20" x14ac:dyDescent="0.25">
      <c r="A83" s="436" t="s">
        <v>23</v>
      </c>
      <c r="B83" s="437">
        <v>28</v>
      </c>
      <c r="C83" s="437">
        <v>37</v>
      </c>
      <c r="D83" s="437">
        <v>40</v>
      </c>
      <c r="E83" s="437">
        <v>32</v>
      </c>
      <c r="F83" s="438">
        <f t="shared" si="41"/>
        <v>-0.19999999999999996</v>
      </c>
      <c r="G83" s="438">
        <f t="shared" si="36"/>
        <v>8.1081081081081141E-2</v>
      </c>
      <c r="H83" s="437">
        <f t="shared" si="42"/>
        <v>-8</v>
      </c>
      <c r="I83" s="437">
        <f t="shared" si="43"/>
        <v>3</v>
      </c>
      <c r="J83" s="438">
        <f t="shared" si="46"/>
        <v>4.7260375129227587E-3</v>
      </c>
      <c r="K83" s="454"/>
      <c r="L83" s="437">
        <v>261</v>
      </c>
      <c r="M83" s="437">
        <v>307</v>
      </c>
      <c r="N83" s="437">
        <v>383</v>
      </c>
      <c r="O83" s="437">
        <v>358</v>
      </c>
      <c r="P83" s="438">
        <f t="shared" si="37"/>
        <v>-6.5274151436031325E-2</v>
      </c>
      <c r="Q83" s="438">
        <f t="shared" si="38"/>
        <v>0.2475570032573291</v>
      </c>
      <c r="R83" s="437">
        <f t="shared" si="39"/>
        <v>-25</v>
      </c>
      <c r="S83" s="437">
        <f t="shared" si="40"/>
        <v>76</v>
      </c>
      <c r="T83" s="438">
        <f t="shared" si="45"/>
        <v>6.5552157911120063E-3</v>
      </c>
    </row>
    <row r="84" spans="1:20" x14ac:dyDescent="0.25">
      <c r="A84" s="436" t="s">
        <v>40</v>
      </c>
      <c r="B84" s="437">
        <v>62</v>
      </c>
      <c r="C84" s="437">
        <v>67</v>
      </c>
      <c r="D84" s="437">
        <v>50</v>
      </c>
      <c r="E84" s="437">
        <v>57</v>
      </c>
      <c r="F84" s="438">
        <f t="shared" si="41"/>
        <v>0.1399999999999999</v>
      </c>
      <c r="G84" s="438">
        <f t="shared" si="36"/>
        <v>-0.25373134328358204</v>
      </c>
      <c r="H84" s="437">
        <f t="shared" si="42"/>
        <v>7</v>
      </c>
      <c r="I84" s="437">
        <f t="shared" si="43"/>
        <v>-17</v>
      </c>
      <c r="J84" s="438">
        <f t="shared" si="46"/>
        <v>8.4182543198936637E-3</v>
      </c>
      <c r="K84" s="454"/>
      <c r="L84" s="437">
        <v>414</v>
      </c>
      <c r="M84" s="437">
        <v>443</v>
      </c>
      <c r="N84" s="437">
        <v>308</v>
      </c>
      <c r="O84" s="437">
        <v>331</v>
      </c>
      <c r="P84" s="438">
        <f t="shared" si="37"/>
        <v>7.4675324675324672E-2</v>
      </c>
      <c r="Q84" s="438">
        <f t="shared" si="38"/>
        <v>-0.30474040632054178</v>
      </c>
      <c r="R84" s="437">
        <f t="shared" si="39"/>
        <v>23</v>
      </c>
      <c r="S84" s="437">
        <f t="shared" si="40"/>
        <v>-135</v>
      </c>
      <c r="T84" s="438">
        <f t="shared" si="45"/>
        <v>6.0608280079834471E-3</v>
      </c>
    </row>
    <row r="85" spans="1:20" x14ac:dyDescent="0.25">
      <c r="A85" s="436" t="s">
        <v>103</v>
      </c>
      <c r="B85" s="437">
        <v>0</v>
      </c>
      <c r="C85" s="437">
        <v>0</v>
      </c>
      <c r="D85" s="437">
        <v>0</v>
      </c>
      <c r="E85" s="437">
        <v>0</v>
      </c>
      <c r="F85" s="438" t="str">
        <f t="shared" si="41"/>
        <v>-</v>
      </c>
      <c r="G85" s="438" t="str">
        <f t="shared" si="36"/>
        <v>-</v>
      </c>
      <c r="H85" s="437">
        <f t="shared" si="42"/>
        <v>0</v>
      </c>
      <c r="I85" s="437">
        <f t="shared" si="43"/>
        <v>0</v>
      </c>
      <c r="J85" s="438">
        <f t="shared" si="46"/>
        <v>0</v>
      </c>
      <c r="K85" s="454"/>
      <c r="L85" s="437">
        <v>9</v>
      </c>
      <c r="M85" s="437">
        <v>0</v>
      </c>
      <c r="N85" s="437">
        <v>0</v>
      </c>
      <c r="O85" s="437">
        <v>0</v>
      </c>
      <c r="P85" s="438" t="str">
        <f t="shared" si="37"/>
        <v>-</v>
      </c>
      <c r="Q85" s="438" t="str">
        <f t="shared" si="38"/>
        <v>-</v>
      </c>
      <c r="R85" s="437">
        <f t="shared" si="39"/>
        <v>0</v>
      </c>
      <c r="S85" s="437">
        <f t="shared" si="40"/>
        <v>0</v>
      </c>
      <c r="T85" s="438">
        <f t="shared" si="45"/>
        <v>0</v>
      </c>
    </row>
    <row r="86" spans="1:20" x14ac:dyDescent="0.25">
      <c r="A86" s="436" t="s">
        <v>41</v>
      </c>
      <c r="B86" s="437">
        <v>0</v>
      </c>
      <c r="C86" s="437">
        <v>0</v>
      </c>
      <c r="D86" s="437">
        <v>0</v>
      </c>
      <c r="E86" s="437">
        <v>0</v>
      </c>
      <c r="F86" s="438" t="str">
        <f t="shared" si="41"/>
        <v>-</v>
      </c>
      <c r="G86" s="438" t="str">
        <f t="shared" si="36"/>
        <v>-</v>
      </c>
      <c r="H86" s="437">
        <f t="shared" si="42"/>
        <v>0</v>
      </c>
      <c r="I86" s="437">
        <f t="shared" si="43"/>
        <v>0</v>
      </c>
      <c r="J86" s="438">
        <f t="shared" si="46"/>
        <v>0</v>
      </c>
      <c r="K86" s="454"/>
      <c r="L86" s="437">
        <v>44</v>
      </c>
      <c r="M86" s="437">
        <v>32</v>
      </c>
      <c r="N86" s="437">
        <v>67</v>
      </c>
      <c r="O86" s="437">
        <v>52</v>
      </c>
      <c r="P86" s="438">
        <f t="shared" si="37"/>
        <v>-0.22388059701492535</v>
      </c>
      <c r="Q86" s="438">
        <f t="shared" si="38"/>
        <v>1.09375</v>
      </c>
      <c r="R86" s="437">
        <f t="shared" si="39"/>
        <v>-15</v>
      </c>
      <c r="S86" s="437">
        <f t="shared" si="40"/>
        <v>35</v>
      </c>
      <c r="T86" s="438">
        <f t="shared" si="45"/>
        <v>9.5215424898833611E-4</v>
      </c>
    </row>
    <row r="87" spans="1:20" x14ac:dyDescent="0.25">
      <c r="A87" s="436" t="s">
        <v>104</v>
      </c>
      <c r="B87" s="437">
        <v>24</v>
      </c>
      <c r="C87" s="437">
        <v>28</v>
      </c>
      <c r="D87" s="437">
        <v>35</v>
      </c>
      <c r="E87" s="437">
        <v>22</v>
      </c>
      <c r="F87" s="438">
        <f t="shared" si="41"/>
        <v>-0.37142857142857144</v>
      </c>
      <c r="G87" s="438">
        <f t="shared" si="36"/>
        <v>0.25</v>
      </c>
      <c r="H87" s="437">
        <f t="shared" si="42"/>
        <v>-13</v>
      </c>
      <c r="I87" s="437">
        <f t="shared" si="43"/>
        <v>7</v>
      </c>
      <c r="J87" s="438">
        <f t="shared" si="46"/>
        <v>3.2491507901343968E-3</v>
      </c>
      <c r="K87" s="454"/>
      <c r="L87" s="437">
        <v>184</v>
      </c>
      <c r="M87" s="437">
        <v>162</v>
      </c>
      <c r="N87" s="437">
        <v>225</v>
      </c>
      <c r="O87" s="437">
        <v>208</v>
      </c>
      <c r="P87" s="438">
        <f t="shared" si="37"/>
        <v>-7.5555555555555598E-2</v>
      </c>
      <c r="Q87" s="438">
        <f t="shared" si="38"/>
        <v>0.38888888888888884</v>
      </c>
      <c r="R87" s="437">
        <f t="shared" si="39"/>
        <v>-17</v>
      </c>
      <c r="S87" s="437">
        <f t="shared" si="40"/>
        <v>63</v>
      </c>
      <c r="T87" s="438">
        <f t="shared" si="45"/>
        <v>3.8086169959533444E-3</v>
      </c>
    </row>
    <row r="88" spans="1:20" x14ac:dyDescent="0.25">
      <c r="A88" s="436" t="s">
        <v>105</v>
      </c>
      <c r="B88" s="437">
        <v>0</v>
      </c>
      <c r="C88" s="437">
        <v>0</v>
      </c>
      <c r="D88" s="437">
        <v>0</v>
      </c>
      <c r="E88" s="437">
        <v>0</v>
      </c>
      <c r="F88" s="438" t="str">
        <f t="shared" si="41"/>
        <v>-</v>
      </c>
      <c r="G88" s="438" t="str">
        <f t="shared" si="36"/>
        <v>-</v>
      </c>
      <c r="H88" s="437">
        <f t="shared" si="42"/>
        <v>0</v>
      </c>
      <c r="I88" s="437">
        <f t="shared" si="43"/>
        <v>0</v>
      </c>
      <c r="J88" s="438">
        <f t="shared" si="46"/>
        <v>0</v>
      </c>
      <c r="K88" s="454"/>
      <c r="L88" s="437">
        <v>38</v>
      </c>
      <c r="M88" s="437">
        <v>26</v>
      </c>
      <c r="N88" s="437">
        <v>53</v>
      </c>
      <c r="O88" s="437">
        <v>43</v>
      </c>
      <c r="P88" s="438">
        <f t="shared" si="37"/>
        <v>-0.18867924528301883</v>
      </c>
      <c r="Q88" s="438">
        <f t="shared" si="38"/>
        <v>1.0384615384615383</v>
      </c>
      <c r="R88" s="437">
        <f t="shared" si="39"/>
        <v>-10</v>
      </c>
      <c r="S88" s="437">
        <f t="shared" si="40"/>
        <v>27</v>
      </c>
      <c r="T88" s="438">
        <f t="shared" si="45"/>
        <v>7.8735832127881642E-4</v>
      </c>
    </row>
    <row r="89" spans="1:20" x14ac:dyDescent="0.25">
      <c r="A89" s="436" t="s">
        <v>106</v>
      </c>
      <c r="B89" s="437">
        <v>9</v>
      </c>
      <c r="C89" s="437">
        <v>8</v>
      </c>
      <c r="D89" s="437">
        <v>31</v>
      </c>
      <c r="E89" s="437">
        <v>31</v>
      </c>
      <c r="F89" s="438">
        <f t="shared" si="41"/>
        <v>0</v>
      </c>
      <c r="G89" s="438">
        <f t="shared" si="36"/>
        <v>2.875</v>
      </c>
      <c r="H89" s="437">
        <f t="shared" si="42"/>
        <v>0</v>
      </c>
      <c r="I89" s="437">
        <f t="shared" si="43"/>
        <v>23</v>
      </c>
      <c r="J89" s="438">
        <f t="shared" si="46"/>
        <v>4.5783488406439228E-3</v>
      </c>
      <c r="K89" s="454"/>
      <c r="L89" s="437">
        <v>69</v>
      </c>
      <c r="M89" s="437">
        <v>88</v>
      </c>
      <c r="N89" s="437">
        <v>253</v>
      </c>
      <c r="O89" s="437">
        <v>256</v>
      </c>
      <c r="P89" s="438">
        <f t="shared" si="37"/>
        <v>1.1857707509881354E-2</v>
      </c>
      <c r="Q89" s="438">
        <f t="shared" si="38"/>
        <v>1.875</v>
      </c>
      <c r="R89" s="437">
        <f t="shared" si="39"/>
        <v>3</v>
      </c>
      <c r="S89" s="437">
        <f t="shared" si="40"/>
        <v>165</v>
      </c>
      <c r="T89" s="438">
        <f t="shared" si="45"/>
        <v>4.687528610404116E-3</v>
      </c>
    </row>
    <row r="90" spans="1:20" x14ac:dyDescent="0.25">
      <c r="A90" s="436" t="s">
        <v>34</v>
      </c>
      <c r="B90" s="437">
        <v>40</v>
      </c>
      <c r="C90" s="437">
        <v>36</v>
      </c>
      <c r="D90" s="437">
        <v>34</v>
      </c>
      <c r="E90" s="437">
        <v>32</v>
      </c>
      <c r="F90" s="438">
        <f t="shared" si="41"/>
        <v>-5.8823529411764719E-2</v>
      </c>
      <c r="G90" s="438">
        <f t="shared" si="36"/>
        <v>-5.555555555555558E-2</v>
      </c>
      <c r="H90" s="437">
        <f t="shared" si="42"/>
        <v>-2</v>
      </c>
      <c r="I90" s="437">
        <f t="shared" si="43"/>
        <v>-2</v>
      </c>
      <c r="J90" s="438">
        <f t="shared" si="46"/>
        <v>4.7260375129227587E-3</v>
      </c>
      <c r="K90" s="454"/>
      <c r="L90" s="437">
        <v>290</v>
      </c>
      <c r="M90" s="437">
        <v>340</v>
      </c>
      <c r="N90" s="437">
        <v>327</v>
      </c>
      <c r="O90" s="437">
        <v>342</v>
      </c>
      <c r="P90" s="438">
        <f t="shared" si="37"/>
        <v>4.587155963302747E-2</v>
      </c>
      <c r="Q90" s="438">
        <f t="shared" si="38"/>
        <v>-3.8235294117647034E-2</v>
      </c>
      <c r="R90" s="437">
        <f t="shared" si="39"/>
        <v>15</v>
      </c>
      <c r="S90" s="437">
        <f t="shared" si="40"/>
        <v>-13</v>
      </c>
      <c r="T90" s="438">
        <f t="shared" si="45"/>
        <v>6.2622452529617493E-3</v>
      </c>
    </row>
    <row r="91" spans="1:20" x14ac:dyDescent="0.25">
      <c r="A91" s="436" t="s">
        <v>107</v>
      </c>
      <c r="B91" s="437" t="e">
        <v>#REF!</v>
      </c>
      <c r="C91" s="437" t="e">
        <v>#REF!</v>
      </c>
      <c r="D91" s="437" t="e">
        <v>#REF!</v>
      </c>
      <c r="E91" s="437" t="e">
        <v>#REF!</v>
      </c>
      <c r="F91" s="438" t="str">
        <f t="shared" si="41"/>
        <v>-</v>
      </c>
      <c r="G91" s="438" t="str">
        <f t="shared" si="36"/>
        <v>-</v>
      </c>
      <c r="H91" s="437" t="str">
        <f t="shared" si="42"/>
        <v>-</v>
      </c>
      <c r="I91" s="437" t="str">
        <f t="shared" si="43"/>
        <v>-</v>
      </c>
      <c r="J91" s="438" t="str">
        <f t="shared" si="46"/>
        <v>-</v>
      </c>
      <c r="K91" s="454"/>
      <c r="L91" s="437">
        <v>77</v>
      </c>
      <c r="M91" s="437">
        <v>105</v>
      </c>
      <c r="N91" s="437">
        <v>90</v>
      </c>
      <c r="O91" s="437">
        <v>87</v>
      </c>
      <c r="P91" s="438">
        <f t="shared" si="37"/>
        <v>-3.3333333333333326E-2</v>
      </c>
      <c r="Q91" s="438">
        <f t="shared" si="38"/>
        <v>-0.1428571428571429</v>
      </c>
      <c r="R91" s="437">
        <f t="shared" si="39"/>
        <v>-3</v>
      </c>
      <c r="S91" s="437">
        <f t="shared" si="40"/>
        <v>-15</v>
      </c>
      <c r="T91" s="438">
        <f t="shared" si="45"/>
        <v>1.5930273011920239E-3</v>
      </c>
    </row>
    <row r="92" spans="1:20" x14ac:dyDescent="0.25">
      <c r="A92" s="436" t="s">
        <v>108</v>
      </c>
      <c r="B92" s="437">
        <v>13</v>
      </c>
      <c r="C92" s="437">
        <v>31</v>
      </c>
      <c r="D92" s="437">
        <v>39</v>
      </c>
      <c r="E92" s="437">
        <v>36</v>
      </c>
      <c r="F92" s="438">
        <f t="shared" si="41"/>
        <v>-7.6923076923076872E-2</v>
      </c>
      <c r="G92" s="438">
        <f t="shared" si="36"/>
        <v>0.25806451612903225</v>
      </c>
      <c r="H92" s="437">
        <f t="shared" si="42"/>
        <v>-3</v>
      </c>
      <c r="I92" s="437">
        <f t="shared" si="43"/>
        <v>8</v>
      </c>
      <c r="J92" s="438">
        <f t="shared" si="46"/>
        <v>5.316792202038104E-3</v>
      </c>
      <c r="K92" s="454"/>
      <c r="L92" s="437">
        <v>51</v>
      </c>
      <c r="M92" s="437">
        <v>167</v>
      </c>
      <c r="N92" s="437">
        <v>165</v>
      </c>
      <c r="O92" s="437">
        <v>271</v>
      </c>
      <c r="P92" s="438">
        <f t="shared" si="37"/>
        <v>0.64242424242424234</v>
      </c>
      <c r="Q92" s="438">
        <f t="shared" si="38"/>
        <v>-1.19760479041916E-2</v>
      </c>
      <c r="R92" s="437">
        <f t="shared" si="39"/>
        <v>106</v>
      </c>
      <c r="S92" s="437">
        <f t="shared" si="40"/>
        <v>-2</v>
      </c>
      <c r="T92" s="438">
        <f t="shared" si="45"/>
        <v>4.9621884899199824E-3</v>
      </c>
    </row>
    <row r="93" spans="1:20" x14ac:dyDescent="0.25">
      <c r="A93" s="436" t="s">
        <v>42</v>
      </c>
      <c r="B93" s="437">
        <v>18</v>
      </c>
      <c r="C93" s="437">
        <v>17</v>
      </c>
      <c r="D93" s="437">
        <v>25</v>
      </c>
      <c r="E93" s="437">
        <v>27</v>
      </c>
      <c r="F93" s="438">
        <f t="shared" si="41"/>
        <v>8.0000000000000071E-2</v>
      </c>
      <c r="G93" s="438">
        <f t="shared" si="36"/>
        <v>0.47058823529411775</v>
      </c>
      <c r="H93" s="437">
        <f t="shared" si="42"/>
        <v>2</v>
      </c>
      <c r="I93" s="437">
        <f t="shared" si="43"/>
        <v>8</v>
      </c>
      <c r="J93" s="438">
        <f t="shared" si="46"/>
        <v>3.9875941515285776E-3</v>
      </c>
      <c r="K93" s="454"/>
      <c r="L93" s="437">
        <v>114</v>
      </c>
      <c r="M93" s="437">
        <v>101</v>
      </c>
      <c r="N93" s="437">
        <v>158</v>
      </c>
      <c r="O93" s="437">
        <v>158</v>
      </c>
      <c r="P93" s="438">
        <f t="shared" si="37"/>
        <v>0</v>
      </c>
      <c r="Q93" s="438">
        <f t="shared" si="38"/>
        <v>0.56435643564356441</v>
      </c>
      <c r="R93" s="437">
        <f t="shared" si="39"/>
        <v>0</v>
      </c>
      <c r="S93" s="437">
        <f t="shared" si="40"/>
        <v>57</v>
      </c>
      <c r="T93" s="438">
        <f t="shared" si="45"/>
        <v>2.8930840642337904E-3</v>
      </c>
    </row>
    <row r="94" spans="1:20" x14ac:dyDescent="0.25">
      <c r="A94" s="436" t="s">
        <v>109</v>
      </c>
      <c r="B94" s="437">
        <v>0</v>
      </c>
      <c r="C94" s="437">
        <v>0</v>
      </c>
      <c r="D94" s="437">
        <v>0</v>
      </c>
      <c r="E94" s="437">
        <v>0</v>
      </c>
      <c r="F94" s="438" t="str">
        <f t="shared" si="41"/>
        <v>-</v>
      </c>
      <c r="G94" s="438" t="str">
        <f t="shared" si="36"/>
        <v>-</v>
      </c>
      <c r="H94" s="437">
        <f t="shared" si="42"/>
        <v>0</v>
      </c>
      <c r="I94" s="437">
        <f t="shared" si="43"/>
        <v>0</v>
      </c>
      <c r="J94" s="438">
        <f t="shared" si="46"/>
        <v>0</v>
      </c>
      <c r="K94" s="454"/>
      <c r="L94" s="437">
        <v>4</v>
      </c>
      <c r="M94" s="437">
        <v>0</v>
      </c>
      <c r="N94" s="437">
        <v>0</v>
      </c>
      <c r="O94" s="437">
        <v>0</v>
      </c>
      <c r="P94" s="438" t="str">
        <f t="shared" si="37"/>
        <v>-</v>
      </c>
      <c r="Q94" s="438" t="str">
        <f t="shared" si="38"/>
        <v>-</v>
      </c>
      <c r="R94" s="437">
        <f t="shared" si="39"/>
        <v>0</v>
      </c>
      <c r="S94" s="437">
        <f t="shared" si="40"/>
        <v>0</v>
      </c>
      <c r="T94" s="438">
        <f t="shared" si="45"/>
        <v>0</v>
      </c>
    </row>
    <row r="95" spans="1:20" x14ac:dyDescent="0.25">
      <c r="A95" s="436" t="s">
        <v>26</v>
      </c>
      <c r="B95" s="437">
        <v>13</v>
      </c>
      <c r="C95" s="437">
        <v>13</v>
      </c>
      <c r="D95" s="437">
        <v>13</v>
      </c>
      <c r="E95" s="437">
        <v>1</v>
      </c>
      <c r="F95" s="438">
        <f t="shared" si="41"/>
        <v>-0.92307692307692313</v>
      </c>
      <c r="G95" s="438">
        <f t="shared" si="36"/>
        <v>0</v>
      </c>
      <c r="H95" s="437">
        <f t="shared" si="42"/>
        <v>-12</v>
      </c>
      <c r="I95" s="437">
        <f t="shared" si="43"/>
        <v>0</v>
      </c>
      <c r="J95" s="438">
        <f t="shared" si="46"/>
        <v>1.4768867227883621E-4</v>
      </c>
      <c r="K95" s="454"/>
      <c r="L95" s="437">
        <v>40</v>
      </c>
      <c r="M95" s="437">
        <v>43</v>
      </c>
      <c r="N95" s="437">
        <v>42</v>
      </c>
      <c r="O95" s="437">
        <v>65</v>
      </c>
      <c r="P95" s="438">
        <f t="shared" si="37"/>
        <v>0.54761904761904767</v>
      </c>
      <c r="Q95" s="438">
        <f t="shared" si="38"/>
        <v>-2.3255813953488413E-2</v>
      </c>
      <c r="R95" s="437">
        <f t="shared" si="39"/>
        <v>23</v>
      </c>
      <c r="S95" s="437">
        <f t="shared" si="40"/>
        <v>-1</v>
      </c>
      <c r="T95" s="438">
        <f t="shared" si="45"/>
        <v>1.1901928112354201E-3</v>
      </c>
    </row>
    <row r="96" spans="1:20" x14ac:dyDescent="0.25">
      <c r="A96" s="436" t="s">
        <v>110</v>
      </c>
      <c r="B96" s="437">
        <v>0</v>
      </c>
      <c r="C96" s="437">
        <v>4</v>
      </c>
      <c r="D96" s="437">
        <v>4</v>
      </c>
      <c r="E96" s="437">
        <v>5</v>
      </c>
      <c r="F96" s="438">
        <f t="shared" si="41"/>
        <v>0.25</v>
      </c>
      <c r="G96" s="438">
        <f t="shared" si="36"/>
        <v>0</v>
      </c>
      <c r="H96" s="437">
        <f t="shared" si="42"/>
        <v>1</v>
      </c>
      <c r="I96" s="437">
        <f t="shared" si="43"/>
        <v>0</v>
      </c>
      <c r="J96" s="438">
        <f t="shared" si="46"/>
        <v>7.3844336139418105E-4</v>
      </c>
      <c r="K96" s="454"/>
      <c r="L96" s="437">
        <v>0</v>
      </c>
      <c r="M96" s="437">
        <v>34</v>
      </c>
      <c r="N96" s="437">
        <v>34</v>
      </c>
      <c r="O96" s="437">
        <v>34</v>
      </c>
      <c r="P96" s="438">
        <f t="shared" si="37"/>
        <v>0</v>
      </c>
      <c r="Q96" s="438">
        <f t="shared" si="38"/>
        <v>0</v>
      </c>
      <c r="R96" s="437">
        <f t="shared" si="39"/>
        <v>0</v>
      </c>
      <c r="S96" s="437">
        <f t="shared" si="40"/>
        <v>0</v>
      </c>
      <c r="T96" s="438">
        <f t="shared" si="45"/>
        <v>6.2256239356929673E-4</v>
      </c>
    </row>
    <row r="97" spans="1:20" x14ac:dyDescent="0.25">
      <c r="A97" s="436" t="s">
        <v>111</v>
      </c>
      <c r="B97" s="437" t="str">
        <f>IFERROR(B67-SUM(B68:B72)-SUM(B74:B96),"-")</f>
        <v>-</v>
      </c>
      <c r="C97" s="437" t="str">
        <f>IFERROR(C67-SUM(C68:C72)-SUM(C74:C96),"-")</f>
        <v>-</v>
      </c>
      <c r="D97" s="437" t="str">
        <f>IFERROR(D67-SUM(D68:D72)-SUM(D74:D96),"-")</f>
        <v>-</v>
      </c>
      <c r="E97" s="437" t="str">
        <f>IFERROR(E67-SUM(E68:E72)-SUM(E74:E96),"-")</f>
        <v>-</v>
      </c>
      <c r="F97" s="438" t="str">
        <f t="shared" si="41"/>
        <v>-</v>
      </c>
      <c r="G97" s="438" t="str">
        <f t="shared" si="36"/>
        <v>-</v>
      </c>
      <c r="H97" s="437" t="str">
        <f t="shared" si="42"/>
        <v>-</v>
      </c>
      <c r="I97" s="437" t="str">
        <f t="shared" si="43"/>
        <v>-</v>
      </c>
      <c r="J97" s="438" t="str">
        <f t="shared" ref="J97" si="51">IFERROR(E97/$E$7,"-")</f>
        <v>-</v>
      </c>
      <c r="K97" s="454"/>
      <c r="L97" s="437">
        <f>IFERROR(L67-SUM(L68:L72)-SUM(L74:L96),"-")</f>
        <v>25</v>
      </c>
      <c r="M97" s="437">
        <f>IFERROR(M67-SUM(M68:M72)-SUM(M74:M96),"-")</f>
        <v>42</v>
      </c>
      <c r="N97" s="437">
        <f>IFERROR(N67-SUM(N68:N72)-SUM(N74:N96),"-")</f>
        <v>57</v>
      </c>
      <c r="O97" s="437">
        <f>IFERROR(O67-SUM(O68:O72)-SUM(O74:O96),"-")</f>
        <v>54</v>
      </c>
      <c r="P97" s="438">
        <f t="shared" si="37"/>
        <v>-5.2631578947368474E-2</v>
      </c>
      <c r="Q97" s="438">
        <f t="shared" si="38"/>
        <v>0.35714285714285721</v>
      </c>
      <c r="R97" s="437">
        <f t="shared" si="39"/>
        <v>-3</v>
      </c>
      <c r="S97" s="437">
        <f t="shared" si="40"/>
        <v>15</v>
      </c>
      <c r="T97" s="438">
        <f t="shared" ref="T97" si="52">O97/$O$13</f>
        <v>7.8107484577387876E-6</v>
      </c>
    </row>
    <row r="98" spans="1:20" ht="21" x14ac:dyDescent="0.35">
      <c r="A98" s="376" t="s">
        <v>117</v>
      </c>
      <c r="B98" s="376"/>
      <c r="C98" s="376"/>
      <c r="D98" s="376"/>
      <c r="E98" s="376"/>
      <c r="F98" s="376"/>
      <c r="G98" s="376"/>
      <c r="H98" s="376"/>
      <c r="I98" s="376"/>
      <c r="J98" s="376"/>
      <c r="K98" s="376"/>
      <c r="L98" s="376"/>
      <c r="M98" s="376"/>
      <c r="N98" s="376"/>
      <c r="O98" s="376"/>
      <c r="P98" s="376"/>
      <c r="Q98" s="376"/>
      <c r="R98" s="376"/>
      <c r="S98" s="376"/>
      <c r="T98" s="376"/>
    </row>
    <row r="99" spans="1:20" x14ac:dyDescent="0.25">
      <c r="A99" s="72"/>
      <c r="B99" s="11" t="s">
        <v>150</v>
      </c>
      <c r="C99" s="12"/>
      <c r="D99" s="12"/>
      <c r="E99" s="12"/>
      <c r="F99" s="12"/>
      <c r="G99" s="12"/>
      <c r="H99" s="12"/>
      <c r="I99" s="12"/>
      <c r="J99" s="13"/>
      <c r="K99" s="453"/>
      <c r="L99" s="11" t="str">
        <f>CONCATENATE("acumulado ",B99)</f>
        <v>acumulado agosto</v>
      </c>
      <c r="M99" s="12"/>
      <c r="N99" s="12"/>
      <c r="O99" s="12"/>
      <c r="P99" s="12"/>
      <c r="Q99" s="12"/>
      <c r="R99" s="12"/>
      <c r="S99" s="12"/>
      <c r="T99" s="13"/>
    </row>
    <row r="100" spans="1:20" x14ac:dyDescent="0.25">
      <c r="A100" s="15"/>
      <c r="B100" s="16">
        <f>B$6</f>
        <v>2022</v>
      </c>
      <c r="C100" s="16">
        <f t="shared" ref="C100:E100" si="53">C$6</f>
        <v>2023</v>
      </c>
      <c r="D100" s="16">
        <f t="shared" si="53"/>
        <v>2024</v>
      </c>
      <c r="E100" s="16">
        <f t="shared" si="53"/>
        <v>2025</v>
      </c>
      <c r="F100" s="16" t="str">
        <f>CONCATENATE("var ",RIGHT(E100,2),"/",RIGHT(D100,2))</f>
        <v>var 25/24</v>
      </c>
      <c r="G100" s="16" t="str">
        <f>$G$6</f>
        <v>var 24/23</v>
      </c>
      <c r="H100" s="16" t="str">
        <f>CONCATENATE("dif ",RIGHT(E100,2),"-",RIGHT(D100,2))</f>
        <v>dif 25-24</v>
      </c>
      <c r="I100" s="16" t="str">
        <f>CONCATENATE("dif ",RIGHT(D100,2),"-",RIGHT(C100,2))</f>
        <v>dif 24-23</v>
      </c>
      <c r="J100" s="16" t="str">
        <f>CONCATENATE("cuota ",RIGHT(E100,2))</f>
        <v>cuota 25</v>
      </c>
      <c r="K100" s="454"/>
      <c r="L100" s="16">
        <f>L$6</f>
        <v>2022</v>
      </c>
      <c r="M100" s="16">
        <f>M$6</f>
        <v>2023</v>
      </c>
      <c r="N100" s="16">
        <f t="shared" ref="N100:O100" si="54">N$6</f>
        <v>2024</v>
      </c>
      <c r="O100" s="16">
        <f t="shared" si="54"/>
        <v>2025</v>
      </c>
      <c r="P100" s="16" t="str">
        <f>CONCATENATE("var ",RIGHT(O100,2),"/",RIGHT(N100,2))</f>
        <v>var 25/24</v>
      </c>
      <c r="Q100" s="16" t="str">
        <f>$Q$6</f>
        <v>var 24/23</v>
      </c>
      <c r="R100" s="16" t="str">
        <f>CONCATENATE("dif ",RIGHT(O100,2),"-",RIGHT(N100,2))</f>
        <v>dif 25-24</v>
      </c>
      <c r="S100" s="16" t="str">
        <f>$S$6</f>
        <v>dif 24-23</v>
      </c>
      <c r="T100" s="16" t="str">
        <f>CONCATENATE("cuota ",RIGHT(O100,2))</f>
        <v>cuota 25</v>
      </c>
    </row>
    <row r="101" spans="1:20" x14ac:dyDescent="0.25">
      <c r="A101" s="455" t="s">
        <v>90</v>
      </c>
      <c r="B101" s="456">
        <v>5698</v>
      </c>
      <c r="C101" s="456">
        <v>6027</v>
      </c>
      <c r="D101" s="456">
        <v>6663</v>
      </c>
      <c r="E101" s="456">
        <v>6771</v>
      </c>
      <c r="F101" s="457">
        <f>IFERROR(E101/D101-1,"-")</f>
        <v>1.6208914903196758E-2</v>
      </c>
      <c r="G101" s="457">
        <f t="shared" ref="G101:G103" si="55">IFERROR(D101/C101-1,"-")</f>
        <v>0.10552513688402199</v>
      </c>
      <c r="H101" s="456">
        <f>IFERROR(E101-D101,"-")</f>
        <v>108</v>
      </c>
      <c r="I101" s="456">
        <f t="shared" ref="I101:I103" si="56">IFERROR(D101-C101,"-")</f>
        <v>636</v>
      </c>
      <c r="J101" s="457">
        <f>E101/$E$101</f>
        <v>1</v>
      </c>
      <c r="K101" s="458"/>
      <c r="L101" s="456">
        <v>43097</v>
      </c>
      <c r="M101" s="456">
        <v>47390</v>
      </c>
      <c r="N101" s="456">
        <v>52165</v>
      </c>
      <c r="O101" s="456">
        <v>54613</v>
      </c>
      <c r="P101" s="457">
        <f>IFERROR(O101/N101-1,"-")</f>
        <v>4.6928016869548506E-2</v>
      </c>
      <c r="Q101" s="457">
        <f t="shared" ref="Q101:Q103" si="57">IFERROR(N101/M101-1,"-")</f>
        <v>0.10075965393542941</v>
      </c>
      <c r="R101" s="456">
        <f>IFERROR(O101-N101,"-")</f>
        <v>2448</v>
      </c>
      <c r="S101" s="456">
        <f>IFERROR(O101-L101,"-")</f>
        <v>11516</v>
      </c>
      <c r="T101" s="457">
        <f>O101/$O$101</f>
        <v>1</v>
      </c>
    </row>
    <row r="102" spans="1:20" x14ac:dyDescent="0.25">
      <c r="A102" s="436" t="s">
        <v>113</v>
      </c>
      <c r="B102" s="437">
        <v>3056</v>
      </c>
      <c r="C102" s="437">
        <v>3215</v>
      </c>
      <c r="D102" s="437">
        <v>3468</v>
      </c>
      <c r="E102" s="437">
        <v>3533</v>
      </c>
      <c r="F102" s="438">
        <f>IFERROR(E102/D102-1,"-")</f>
        <v>1.8742791234140688E-2</v>
      </c>
      <c r="G102" s="438">
        <f t="shared" si="55"/>
        <v>7.8693623639191301E-2</v>
      </c>
      <c r="H102" s="437">
        <f>IFERROR(E102-D102,"-")</f>
        <v>65</v>
      </c>
      <c r="I102" s="437">
        <f t="shared" si="56"/>
        <v>253</v>
      </c>
      <c r="J102" s="438">
        <f>E102/$E$101</f>
        <v>0.52178407916112834</v>
      </c>
      <c r="K102" s="454"/>
      <c r="L102" s="437">
        <v>21414</v>
      </c>
      <c r="M102" s="437">
        <v>23000</v>
      </c>
      <c r="N102" s="437">
        <v>25101</v>
      </c>
      <c r="O102" s="437">
        <v>26077</v>
      </c>
      <c r="P102" s="438">
        <f>IFERROR(O102/N102-1,"-")</f>
        <v>3.8882913031353272E-2</v>
      </c>
      <c r="Q102" s="438">
        <f t="shared" si="57"/>
        <v>9.1347826086956463E-2</v>
      </c>
      <c r="R102" s="437">
        <f>IFERROR(O102-N102,"-")</f>
        <v>976</v>
      </c>
      <c r="S102" s="437">
        <f t="shared" ref="S102:S103" si="58">IFERROR(N102-M102,"-")</f>
        <v>2101</v>
      </c>
      <c r="T102" s="438">
        <f>O102/$O$101</f>
        <v>0.47748704520901619</v>
      </c>
    </row>
    <row r="103" spans="1:20" x14ac:dyDescent="0.25">
      <c r="A103" s="436" t="s">
        <v>114</v>
      </c>
      <c r="B103" s="437">
        <v>2642</v>
      </c>
      <c r="C103" s="437">
        <v>2812</v>
      </c>
      <c r="D103" s="437">
        <v>3195</v>
      </c>
      <c r="E103" s="437">
        <v>3238</v>
      </c>
      <c r="F103" s="438">
        <f t="shared" ref="F103" si="59">IFERROR(E103/D103-1,"-")</f>
        <v>1.3458528951486803E-2</v>
      </c>
      <c r="G103" s="438">
        <f t="shared" si="55"/>
        <v>0.13620199146514933</v>
      </c>
      <c r="H103" s="437">
        <f t="shared" ref="H103" si="60">IFERROR(E103-D103,"-")</f>
        <v>43</v>
      </c>
      <c r="I103" s="437">
        <f t="shared" si="56"/>
        <v>383</v>
      </c>
      <c r="J103" s="438">
        <f>E103/$E$101</f>
        <v>0.47821592083887166</v>
      </c>
      <c r="K103" s="454"/>
      <c r="L103" s="437">
        <v>21683</v>
      </c>
      <c r="M103" s="437">
        <v>24390</v>
      </c>
      <c r="N103" s="437">
        <v>27064</v>
      </c>
      <c r="O103" s="437">
        <v>28536</v>
      </c>
      <c r="P103" s="438">
        <f>IFERROR(O103/N103-1,"-")</f>
        <v>5.4389595033993432E-2</v>
      </c>
      <c r="Q103" s="438">
        <f t="shared" si="57"/>
        <v>0.10963509635096358</v>
      </c>
      <c r="R103" s="437">
        <f>IFERROR(O103-N103,"-")</f>
        <v>1472</v>
      </c>
      <c r="S103" s="437">
        <f t="shared" si="58"/>
        <v>2674</v>
      </c>
      <c r="T103" s="438">
        <f>O103/$O$101</f>
        <v>0.52251295479098381</v>
      </c>
    </row>
    <row r="104" spans="1:20" ht="21" x14ac:dyDescent="0.35">
      <c r="A104" s="376" t="s">
        <v>118</v>
      </c>
      <c r="B104" s="376"/>
      <c r="C104" s="376"/>
      <c r="D104" s="376"/>
      <c r="E104" s="376"/>
      <c r="F104" s="376"/>
      <c r="G104" s="376"/>
      <c r="H104" s="376"/>
      <c r="I104" s="376"/>
      <c r="J104" s="376"/>
      <c r="K104" s="376"/>
      <c r="L104" s="376"/>
      <c r="M104" s="376"/>
      <c r="N104" s="376"/>
      <c r="O104" s="376"/>
      <c r="P104" s="376"/>
      <c r="Q104" s="376"/>
      <c r="R104" s="376"/>
      <c r="S104" s="376"/>
      <c r="T104" s="376"/>
    </row>
    <row r="105" spans="1:20" ht="15" customHeight="1" x14ac:dyDescent="0.25"/>
    <row r="106" spans="1:20" ht="15" customHeight="1" x14ac:dyDescent="0.25"/>
    <row r="107" spans="1:20" ht="15" customHeight="1" x14ac:dyDescent="0.25"/>
    <row r="108" spans="1:20" ht="15" customHeight="1" x14ac:dyDescent="0.25"/>
    <row r="109" spans="1:20" ht="15" customHeight="1" x14ac:dyDescent="0.25"/>
    <row r="110" spans="1:20" ht="15" customHeight="1" x14ac:dyDescent="0.25"/>
    <row r="111" spans="1:20" ht="15" customHeight="1" x14ac:dyDescent="0.25"/>
    <row r="112" spans="1:20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spans="2:20" ht="15" customHeight="1" x14ac:dyDescent="0.25"/>
    <row r="338" spans="2:20" ht="15" customHeight="1" x14ac:dyDescent="0.25"/>
    <row r="339" spans="2:20" ht="15" customHeight="1" x14ac:dyDescent="0.25"/>
    <row r="340" spans="2:20" ht="15" customHeight="1" x14ac:dyDescent="0.25"/>
    <row r="341" spans="2:20" ht="15" customHeight="1" x14ac:dyDescent="0.25"/>
    <row r="342" spans="2:20" ht="15" customHeight="1" x14ac:dyDescent="0.25"/>
    <row r="344" spans="2:20" ht="15" customHeight="1" x14ac:dyDescent="0.25"/>
    <row r="345" spans="2:20" ht="15" customHeight="1" x14ac:dyDescent="0.25"/>
    <row r="346" spans="2:20" ht="15" hidden="1" customHeight="1" x14ac:dyDescent="0.25">
      <c r="B346" s="467"/>
      <c r="C346" s="467"/>
      <c r="D346" s="467"/>
      <c r="E346" s="467"/>
      <c r="F346" s="467"/>
      <c r="G346" s="467"/>
      <c r="H346" s="467"/>
      <c r="I346" s="467"/>
      <c r="J346" s="467"/>
      <c r="K346" s="468"/>
      <c r="L346"/>
      <c r="M346"/>
      <c r="N346"/>
      <c r="O346"/>
      <c r="P346"/>
      <c r="Q346"/>
      <c r="R346"/>
      <c r="S346"/>
      <c r="T346"/>
    </row>
    <row r="347" spans="2:20" ht="15" hidden="1" customHeight="1" x14ac:dyDescent="0.25">
      <c r="B347"/>
      <c r="D347"/>
      <c r="E347"/>
      <c r="F347"/>
      <c r="G347"/>
      <c r="H347"/>
      <c r="I347"/>
      <c r="J347"/>
      <c r="K347" s="454"/>
      <c r="M347"/>
      <c r="O347"/>
      <c r="Q347"/>
      <c r="S347"/>
      <c r="T347"/>
    </row>
    <row r="348" spans="2:20" ht="15" hidden="1" customHeight="1" x14ac:dyDescent="0.25">
      <c r="B348"/>
      <c r="D348"/>
      <c r="E348"/>
      <c r="F348"/>
      <c r="G348"/>
      <c r="H348"/>
      <c r="I348"/>
      <c r="J348"/>
      <c r="K348" s="454"/>
      <c r="M348"/>
      <c r="O348"/>
      <c r="Q348"/>
      <c r="S348"/>
      <c r="T348"/>
    </row>
    <row r="349" spans="2:20" ht="15" hidden="1" customHeight="1" x14ac:dyDescent="0.25">
      <c r="B349"/>
      <c r="D349"/>
      <c r="E349"/>
      <c r="F349"/>
      <c r="G349"/>
      <c r="H349"/>
      <c r="I349"/>
      <c r="J349"/>
      <c r="K349" s="454"/>
      <c r="M349"/>
      <c r="O349"/>
      <c r="Q349"/>
      <c r="S349"/>
      <c r="T349"/>
    </row>
    <row r="350" spans="2:20" ht="15" hidden="1" customHeight="1" x14ac:dyDescent="0.25">
      <c r="B350"/>
      <c r="D350"/>
      <c r="E350"/>
      <c r="F350"/>
      <c r="G350"/>
      <c r="H350"/>
      <c r="I350"/>
      <c r="J350"/>
      <c r="K350" s="454"/>
      <c r="M350"/>
      <c r="O350"/>
      <c r="Q350"/>
      <c r="S350"/>
      <c r="T350"/>
    </row>
    <row r="351" spans="2:20" ht="15" hidden="1" customHeight="1" x14ac:dyDescent="0.25">
      <c r="B351"/>
      <c r="D351"/>
      <c r="E351"/>
      <c r="F351"/>
      <c r="G351"/>
      <c r="H351"/>
      <c r="I351"/>
      <c r="J351"/>
      <c r="K351" s="454"/>
      <c r="M351"/>
      <c r="O351"/>
      <c r="Q351"/>
      <c r="S351"/>
      <c r="T351"/>
    </row>
    <row r="352" spans="2:20" ht="15" hidden="1" customHeight="1" x14ac:dyDescent="0.25">
      <c r="B352"/>
      <c r="D352"/>
      <c r="E352"/>
      <c r="F352"/>
      <c r="G352"/>
      <c r="H352"/>
      <c r="I352"/>
      <c r="J352"/>
      <c r="K352" s="454"/>
      <c r="M352"/>
      <c r="O352"/>
      <c r="Q352"/>
      <c r="S352"/>
      <c r="T352"/>
    </row>
    <row r="353" spans="2:20" ht="15" hidden="1" customHeight="1" x14ac:dyDescent="0.25">
      <c r="B353"/>
      <c r="D353"/>
      <c r="E353"/>
      <c r="F353"/>
      <c r="G353"/>
      <c r="H353"/>
      <c r="I353"/>
      <c r="J353"/>
      <c r="K353" s="454"/>
      <c r="M353"/>
      <c r="O353"/>
      <c r="Q353"/>
      <c r="S353"/>
      <c r="T353"/>
    </row>
    <row r="354" spans="2:20" ht="15" hidden="1" customHeight="1" x14ac:dyDescent="0.25">
      <c r="B354"/>
      <c r="D354"/>
      <c r="E354"/>
      <c r="F354"/>
      <c r="G354"/>
      <c r="H354"/>
      <c r="I354"/>
      <c r="J354"/>
      <c r="K354" s="454"/>
      <c r="M354"/>
      <c r="O354"/>
      <c r="Q354"/>
      <c r="S354"/>
      <c r="T354"/>
    </row>
    <row r="355" spans="2:20" ht="15" hidden="1" customHeight="1" x14ac:dyDescent="0.25">
      <c r="B355"/>
      <c r="D355"/>
      <c r="E355"/>
      <c r="F355"/>
      <c r="G355"/>
      <c r="H355"/>
      <c r="I355"/>
      <c r="J355"/>
      <c r="K355" s="454"/>
      <c r="M355"/>
      <c r="O355"/>
      <c r="Q355"/>
      <c r="S355"/>
      <c r="T355"/>
    </row>
    <row r="356" spans="2:20" ht="15" hidden="1" customHeight="1" x14ac:dyDescent="0.25">
      <c r="B356"/>
      <c r="D356"/>
      <c r="E356"/>
      <c r="F356"/>
      <c r="G356"/>
      <c r="H356"/>
      <c r="I356"/>
      <c r="J356"/>
      <c r="K356" s="454"/>
      <c r="M356"/>
      <c r="O356"/>
      <c r="Q356"/>
      <c r="S356"/>
      <c r="T356"/>
    </row>
    <row r="357" spans="2:20" ht="15" hidden="1" customHeight="1" x14ac:dyDescent="0.25">
      <c r="B357"/>
      <c r="D357"/>
      <c r="E357"/>
      <c r="F357"/>
      <c r="G357"/>
      <c r="H357"/>
      <c r="I357"/>
      <c r="J357"/>
      <c r="K357" s="454"/>
      <c r="M357"/>
      <c r="O357"/>
      <c r="Q357"/>
      <c r="S357"/>
      <c r="T357"/>
    </row>
    <row r="358" spans="2:20" ht="15" hidden="1" customHeight="1" x14ac:dyDescent="0.25">
      <c r="B358"/>
      <c r="D358"/>
      <c r="E358"/>
      <c r="F358"/>
      <c r="G358"/>
      <c r="H358"/>
      <c r="I358"/>
      <c r="J358"/>
      <c r="K358" s="454"/>
      <c r="M358"/>
      <c r="O358"/>
      <c r="Q358"/>
      <c r="S358"/>
      <c r="T358"/>
    </row>
    <row r="359" spans="2:20" ht="15" hidden="1" customHeight="1" x14ac:dyDescent="0.25">
      <c r="B359"/>
      <c r="E359"/>
      <c r="F359"/>
      <c r="G359"/>
      <c r="H359"/>
      <c r="I359"/>
      <c r="J359"/>
      <c r="K359" s="454"/>
      <c r="M359"/>
      <c r="O359"/>
      <c r="Q359"/>
      <c r="S359"/>
      <c r="T359"/>
    </row>
    <row r="360" spans="2:20" ht="15" customHeight="1" x14ac:dyDescent="0.25"/>
    <row r="361" spans="2:20" ht="15" hidden="1" customHeight="1" x14ac:dyDescent="0.25">
      <c r="B361" s="467"/>
      <c r="C361" s="467"/>
      <c r="D361" s="467"/>
      <c r="E361" s="467"/>
      <c r="F361" s="467"/>
      <c r="G361" s="467"/>
      <c r="H361" s="467"/>
      <c r="I361" s="467"/>
      <c r="J361" s="467"/>
      <c r="K361" s="468"/>
      <c r="L361"/>
      <c r="M361"/>
      <c r="N361"/>
      <c r="O361"/>
      <c r="P361"/>
      <c r="Q361"/>
      <c r="R361"/>
      <c r="S361"/>
      <c r="T361"/>
    </row>
    <row r="362" spans="2:20" ht="15" hidden="1" customHeight="1" x14ac:dyDescent="0.25">
      <c r="B362"/>
      <c r="D362"/>
      <c r="E362"/>
      <c r="F362"/>
      <c r="G362"/>
      <c r="H362"/>
      <c r="I362"/>
      <c r="J362"/>
      <c r="K362" s="454"/>
      <c r="M362"/>
      <c r="P362"/>
      <c r="R362"/>
      <c r="T362"/>
    </row>
    <row r="363" spans="2:20" ht="15" hidden="1" customHeight="1" x14ac:dyDescent="0.25">
      <c r="B363"/>
      <c r="D363"/>
      <c r="E363"/>
      <c r="F363"/>
      <c r="G363"/>
      <c r="H363"/>
      <c r="I363"/>
      <c r="J363"/>
      <c r="K363" s="454"/>
      <c r="M363"/>
      <c r="P363"/>
      <c r="R363"/>
      <c r="T363"/>
    </row>
    <row r="364" spans="2:20" ht="15" hidden="1" customHeight="1" x14ac:dyDescent="0.25">
      <c r="B364"/>
      <c r="D364"/>
      <c r="E364"/>
      <c r="F364"/>
      <c r="G364"/>
      <c r="H364"/>
      <c r="I364"/>
      <c r="J364"/>
      <c r="K364" s="454"/>
      <c r="M364"/>
      <c r="P364"/>
      <c r="R364"/>
      <c r="T364"/>
    </row>
    <row r="365" spans="2:20" ht="15" hidden="1" customHeight="1" x14ac:dyDescent="0.25">
      <c r="B365"/>
      <c r="D365"/>
      <c r="E365"/>
      <c r="F365"/>
      <c r="G365"/>
      <c r="H365"/>
      <c r="I365"/>
      <c r="J365"/>
      <c r="K365" s="454"/>
      <c r="M365"/>
      <c r="P365"/>
      <c r="R365"/>
      <c r="T365"/>
    </row>
    <row r="366" spans="2:20" ht="15" hidden="1" customHeight="1" x14ac:dyDescent="0.25">
      <c r="B366"/>
      <c r="D366"/>
      <c r="E366"/>
      <c r="F366"/>
      <c r="G366"/>
      <c r="H366"/>
      <c r="I366"/>
      <c r="J366"/>
      <c r="K366" s="454"/>
      <c r="M366"/>
      <c r="P366"/>
      <c r="R366"/>
      <c r="T366"/>
    </row>
    <row r="367" spans="2:20" ht="15" hidden="1" customHeight="1" x14ac:dyDescent="0.25">
      <c r="B367"/>
      <c r="D367"/>
      <c r="E367"/>
      <c r="F367"/>
      <c r="G367"/>
      <c r="H367"/>
      <c r="I367"/>
      <c r="J367"/>
      <c r="K367" s="454"/>
      <c r="M367"/>
      <c r="P367"/>
      <c r="R367"/>
      <c r="T367"/>
    </row>
    <row r="368" spans="2:20" ht="15" hidden="1" customHeight="1" x14ac:dyDescent="0.25">
      <c r="B368"/>
      <c r="D368"/>
      <c r="E368"/>
      <c r="F368"/>
      <c r="G368"/>
      <c r="H368"/>
      <c r="I368"/>
      <c r="J368"/>
      <c r="K368" s="454"/>
      <c r="M368"/>
      <c r="P368"/>
      <c r="R368"/>
      <c r="T368"/>
    </row>
    <row r="369" spans="2:20" ht="15" hidden="1" customHeight="1" x14ac:dyDescent="0.25">
      <c r="B369"/>
      <c r="D369"/>
      <c r="E369"/>
      <c r="F369"/>
      <c r="G369"/>
      <c r="H369"/>
      <c r="I369"/>
      <c r="J369"/>
      <c r="K369" s="454"/>
      <c r="M369"/>
      <c r="P369"/>
      <c r="R369"/>
      <c r="T369"/>
    </row>
    <row r="370" spans="2:20" ht="15" hidden="1" customHeight="1" x14ac:dyDescent="0.25">
      <c r="B370"/>
      <c r="D370"/>
      <c r="E370"/>
      <c r="F370"/>
      <c r="G370"/>
      <c r="H370"/>
      <c r="I370"/>
      <c r="J370"/>
      <c r="K370" s="454"/>
      <c r="M370"/>
      <c r="P370"/>
      <c r="R370"/>
      <c r="T370"/>
    </row>
    <row r="371" spans="2:20" ht="15" hidden="1" customHeight="1" x14ac:dyDescent="0.25">
      <c r="B371"/>
      <c r="D371"/>
      <c r="E371"/>
      <c r="F371"/>
      <c r="G371"/>
      <c r="H371"/>
      <c r="I371"/>
      <c r="J371"/>
      <c r="K371" s="454"/>
      <c r="M371"/>
      <c r="P371"/>
      <c r="R371"/>
      <c r="T371"/>
    </row>
    <row r="372" spans="2:20" ht="15" hidden="1" customHeight="1" x14ac:dyDescent="0.25">
      <c r="B372"/>
      <c r="D372"/>
      <c r="E372"/>
      <c r="F372"/>
      <c r="G372"/>
      <c r="H372"/>
      <c r="I372"/>
      <c r="J372"/>
      <c r="K372" s="454"/>
      <c r="M372"/>
      <c r="P372"/>
      <c r="R372"/>
      <c r="T372"/>
    </row>
    <row r="373" spans="2:20" ht="15" hidden="1" customHeight="1" x14ac:dyDescent="0.25">
      <c r="B373"/>
      <c r="D373"/>
      <c r="E373"/>
      <c r="F373"/>
      <c r="G373"/>
      <c r="H373"/>
      <c r="I373"/>
      <c r="J373"/>
      <c r="K373" s="454"/>
      <c r="M373"/>
      <c r="P373"/>
      <c r="R373"/>
      <c r="T373"/>
    </row>
    <row r="374" spans="2:20" ht="15" customHeight="1" x14ac:dyDescent="0.25"/>
    <row r="375" spans="2:20" ht="15" hidden="1" customHeight="1" x14ac:dyDescent="0.25">
      <c r="B375" s="467"/>
      <c r="C375" s="467"/>
      <c r="D375" s="467"/>
      <c r="E375" s="467"/>
      <c r="F375" s="467"/>
      <c r="G375" s="467"/>
      <c r="H375" s="467"/>
      <c r="I375" s="467"/>
      <c r="J375" s="467"/>
      <c r="K375" s="468"/>
      <c r="L375"/>
      <c r="M375"/>
      <c r="N375"/>
      <c r="O375"/>
      <c r="P375"/>
      <c r="Q375"/>
      <c r="R375"/>
      <c r="S375"/>
      <c r="T375"/>
    </row>
    <row r="376" spans="2:20" ht="15" hidden="1" customHeight="1" x14ac:dyDescent="0.25">
      <c r="B376"/>
      <c r="D376"/>
      <c r="E376"/>
      <c r="F376"/>
      <c r="G376"/>
      <c r="H376"/>
      <c r="I376"/>
      <c r="J376"/>
      <c r="K376" s="454"/>
      <c r="M376"/>
      <c r="P376"/>
      <c r="R376"/>
      <c r="T376"/>
    </row>
    <row r="377" spans="2:20" ht="15" hidden="1" customHeight="1" x14ac:dyDescent="0.25">
      <c r="B377"/>
      <c r="D377"/>
      <c r="E377"/>
      <c r="F377"/>
      <c r="G377"/>
      <c r="H377"/>
      <c r="I377"/>
      <c r="J377"/>
      <c r="K377" s="454"/>
      <c r="M377"/>
      <c r="P377"/>
      <c r="R377"/>
      <c r="T377"/>
    </row>
    <row r="378" spans="2:20" ht="15" hidden="1" customHeight="1" x14ac:dyDescent="0.25">
      <c r="B378"/>
      <c r="D378"/>
      <c r="E378"/>
      <c r="F378"/>
      <c r="G378"/>
      <c r="H378"/>
      <c r="I378"/>
      <c r="J378"/>
      <c r="K378" s="454"/>
      <c r="M378"/>
      <c r="P378"/>
      <c r="R378"/>
      <c r="T378"/>
    </row>
    <row r="379" spans="2:20" ht="15" hidden="1" customHeight="1" x14ac:dyDescent="0.25">
      <c r="B379"/>
      <c r="D379"/>
      <c r="E379"/>
      <c r="F379"/>
      <c r="G379"/>
      <c r="H379"/>
      <c r="I379"/>
      <c r="J379"/>
      <c r="K379" s="454"/>
      <c r="M379"/>
      <c r="P379"/>
      <c r="R379"/>
      <c r="T379"/>
    </row>
    <row r="380" spans="2:20" ht="15" hidden="1" customHeight="1" x14ac:dyDescent="0.25">
      <c r="B380"/>
      <c r="D380"/>
      <c r="E380"/>
      <c r="F380"/>
      <c r="G380"/>
      <c r="H380"/>
      <c r="I380"/>
      <c r="J380"/>
      <c r="K380" s="454"/>
      <c r="M380"/>
      <c r="P380"/>
      <c r="R380"/>
      <c r="T380"/>
    </row>
    <row r="381" spans="2:20" ht="15" hidden="1" customHeight="1" x14ac:dyDescent="0.25">
      <c r="B381"/>
      <c r="D381"/>
      <c r="E381"/>
      <c r="F381"/>
      <c r="G381"/>
      <c r="H381"/>
      <c r="I381"/>
      <c r="J381"/>
      <c r="K381" s="454"/>
      <c r="M381"/>
      <c r="P381"/>
      <c r="R381"/>
      <c r="T381"/>
    </row>
    <row r="382" spans="2:20" ht="15" hidden="1" customHeight="1" x14ac:dyDescent="0.25">
      <c r="B382"/>
      <c r="D382"/>
      <c r="E382"/>
      <c r="F382"/>
      <c r="G382"/>
      <c r="H382"/>
      <c r="I382"/>
      <c r="J382"/>
      <c r="K382" s="454"/>
      <c r="M382"/>
      <c r="P382"/>
      <c r="R382"/>
      <c r="T382"/>
    </row>
    <row r="383" spans="2:20" ht="15" hidden="1" customHeight="1" x14ac:dyDescent="0.25">
      <c r="B383"/>
      <c r="D383"/>
      <c r="E383"/>
      <c r="F383"/>
      <c r="G383"/>
      <c r="H383"/>
      <c r="I383"/>
      <c r="J383"/>
      <c r="K383" s="454"/>
      <c r="M383"/>
      <c r="P383"/>
      <c r="R383"/>
      <c r="T383"/>
    </row>
    <row r="384" spans="2:20" ht="15" hidden="1" customHeight="1" x14ac:dyDescent="0.25">
      <c r="B384"/>
      <c r="D384"/>
      <c r="E384"/>
      <c r="F384"/>
      <c r="G384"/>
      <c r="H384"/>
      <c r="I384"/>
      <c r="J384"/>
      <c r="K384" s="454"/>
      <c r="M384"/>
      <c r="P384"/>
      <c r="R384"/>
      <c r="T384"/>
    </row>
    <row r="385" spans="2:20" ht="15" hidden="1" customHeight="1" x14ac:dyDescent="0.25">
      <c r="B385"/>
      <c r="D385"/>
      <c r="E385"/>
      <c r="F385"/>
      <c r="G385"/>
      <c r="H385"/>
      <c r="I385"/>
      <c r="J385"/>
      <c r="K385" s="454"/>
      <c r="M385"/>
      <c r="P385"/>
      <c r="R385"/>
      <c r="T385"/>
    </row>
    <row r="386" spans="2:20" ht="15" hidden="1" customHeight="1" x14ac:dyDescent="0.25">
      <c r="B386"/>
      <c r="D386"/>
      <c r="E386"/>
      <c r="F386"/>
      <c r="G386"/>
      <c r="H386"/>
      <c r="I386"/>
      <c r="J386"/>
      <c r="K386" s="454"/>
      <c r="M386"/>
      <c r="P386"/>
      <c r="R386"/>
      <c r="T386"/>
    </row>
    <row r="387" spans="2:20" ht="15" hidden="1" customHeight="1" x14ac:dyDescent="0.25">
      <c r="B387"/>
      <c r="D387"/>
      <c r="E387"/>
      <c r="F387"/>
      <c r="G387"/>
      <c r="H387"/>
      <c r="I387"/>
      <c r="J387"/>
      <c r="K387" s="454"/>
      <c r="M387"/>
      <c r="P387"/>
      <c r="R387"/>
      <c r="T387"/>
    </row>
    <row r="388" spans="2:20" ht="15" hidden="1" customHeight="1" x14ac:dyDescent="0.25">
      <c r="B388"/>
      <c r="D388"/>
      <c r="E388"/>
      <c r="F388"/>
      <c r="G388"/>
      <c r="H388"/>
      <c r="I388"/>
      <c r="J388"/>
      <c r="K388" s="454"/>
      <c r="M388"/>
      <c r="P388"/>
      <c r="R388"/>
      <c r="T388"/>
    </row>
    <row r="389" spans="2:20" ht="15" customHeight="1" x14ac:dyDescent="0.25"/>
    <row r="390" spans="2:20" ht="15" hidden="1" customHeight="1" x14ac:dyDescent="0.25">
      <c r="B390" s="467"/>
      <c r="C390" s="467"/>
      <c r="D390" s="467"/>
      <c r="E390" s="467"/>
      <c r="F390" s="467"/>
      <c r="G390" s="467"/>
      <c r="H390" s="467"/>
      <c r="I390" s="467"/>
      <c r="J390" s="467"/>
      <c r="K390" s="468"/>
      <c r="L390"/>
      <c r="M390"/>
      <c r="N390"/>
      <c r="O390"/>
      <c r="P390"/>
      <c r="Q390"/>
      <c r="R390"/>
      <c r="S390"/>
      <c r="T390"/>
    </row>
    <row r="391" spans="2:20" ht="15" hidden="1" customHeight="1" x14ac:dyDescent="0.25">
      <c r="B391"/>
      <c r="D391"/>
      <c r="E391"/>
      <c r="F391"/>
      <c r="G391"/>
      <c r="H391"/>
      <c r="I391"/>
      <c r="J391"/>
      <c r="K391" s="454"/>
      <c r="M391"/>
      <c r="P391"/>
      <c r="R391"/>
      <c r="T391"/>
    </row>
    <row r="392" spans="2:20" ht="15" hidden="1" customHeight="1" x14ac:dyDescent="0.25">
      <c r="B392"/>
      <c r="D392"/>
      <c r="E392"/>
      <c r="F392"/>
      <c r="G392"/>
      <c r="H392"/>
      <c r="I392"/>
      <c r="J392"/>
      <c r="K392" s="454"/>
      <c r="M392"/>
      <c r="P392"/>
      <c r="R392"/>
      <c r="T392"/>
    </row>
    <row r="393" spans="2:20" ht="15" hidden="1" customHeight="1" x14ac:dyDescent="0.25">
      <c r="B393"/>
      <c r="D393"/>
      <c r="E393"/>
      <c r="F393"/>
      <c r="G393"/>
      <c r="H393"/>
      <c r="I393"/>
      <c r="J393"/>
      <c r="K393" s="454"/>
      <c r="M393"/>
      <c r="P393"/>
      <c r="R393"/>
      <c r="T393"/>
    </row>
    <row r="394" spans="2:20" ht="15" hidden="1" customHeight="1" x14ac:dyDescent="0.25">
      <c r="B394"/>
      <c r="D394"/>
      <c r="E394"/>
      <c r="F394"/>
      <c r="G394"/>
      <c r="H394"/>
      <c r="I394"/>
      <c r="J394"/>
      <c r="K394" s="454"/>
      <c r="M394"/>
      <c r="P394"/>
      <c r="R394"/>
      <c r="T394"/>
    </row>
    <row r="395" spans="2:20" ht="15" hidden="1" customHeight="1" x14ac:dyDescent="0.25">
      <c r="B395"/>
      <c r="D395"/>
      <c r="E395"/>
      <c r="F395"/>
      <c r="G395"/>
      <c r="H395"/>
      <c r="I395"/>
      <c r="J395"/>
      <c r="K395" s="454"/>
      <c r="M395"/>
      <c r="P395"/>
      <c r="R395"/>
      <c r="T395"/>
    </row>
    <row r="396" spans="2:20" ht="15" hidden="1" customHeight="1" x14ac:dyDescent="0.25">
      <c r="B396"/>
      <c r="D396"/>
      <c r="E396"/>
      <c r="F396"/>
      <c r="G396"/>
      <c r="H396"/>
      <c r="I396"/>
      <c r="J396"/>
      <c r="K396" s="454"/>
      <c r="M396"/>
      <c r="P396"/>
      <c r="R396"/>
      <c r="T396"/>
    </row>
    <row r="397" spans="2:20" ht="15" hidden="1" customHeight="1" x14ac:dyDescent="0.25">
      <c r="B397"/>
      <c r="D397"/>
      <c r="E397"/>
      <c r="F397"/>
      <c r="G397"/>
      <c r="H397"/>
      <c r="I397"/>
      <c r="J397"/>
      <c r="K397" s="454"/>
      <c r="M397"/>
      <c r="P397"/>
      <c r="R397"/>
      <c r="T397"/>
    </row>
    <row r="398" spans="2:20" ht="15" hidden="1" customHeight="1" x14ac:dyDescent="0.25">
      <c r="B398"/>
      <c r="D398"/>
      <c r="E398"/>
      <c r="F398"/>
      <c r="G398"/>
      <c r="H398"/>
      <c r="I398"/>
      <c r="J398"/>
      <c r="K398" s="454"/>
      <c r="M398"/>
      <c r="P398"/>
      <c r="R398"/>
      <c r="T398"/>
    </row>
    <row r="399" spans="2:20" ht="15" hidden="1" customHeight="1" x14ac:dyDescent="0.25">
      <c r="B399"/>
      <c r="D399"/>
      <c r="E399"/>
      <c r="F399"/>
      <c r="G399"/>
      <c r="H399"/>
      <c r="I399"/>
      <c r="J399"/>
      <c r="K399" s="454"/>
      <c r="M399"/>
      <c r="P399"/>
      <c r="R399"/>
      <c r="T399"/>
    </row>
    <row r="400" spans="2:20" ht="15" hidden="1" customHeight="1" x14ac:dyDescent="0.25">
      <c r="B400"/>
      <c r="D400"/>
      <c r="E400"/>
      <c r="F400"/>
      <c r="G400"/>
      <c r="H400"/>
      <c r="I400"/>
      <c r="J400"/>
      <c r="K400" s="454"/>
      <c r="M400"/>
      <c r="P400"/>
      <c r="R400"/>
      <c r="T400"/>
    </row>
    <row r="401" spans="2:20" ht="15" hidden="1" customHeight="1" x14ac:dyDescent="0.25">
      <c r="B401"/>
      <c r="D401"/>
      <c r="E401"/>
      <c r="F401"/>
      <c r="G401"/>
      <c r="H401"/>
      <c r="I401"/>
      <c r="J401"/>
      <c r="K401" s="454"/>
      <c r="M401"/>
      <c r="P401"/>
      <c r="R401"/>
      <c r="T401"/>
    </row>
    <row r="402" spans="2:20" ht="15" hidden="1" customHeight="1" x14ac:dyDescent="0.25">
      <c r="B402"/>
      <c r="D402"/>
      <c r="E402"/>
      <c r="F402"/>
      <c r="G402"/>
      <c r="H402"/>
      <c r="I402"/>
      <c r="J402"/>
      <c r="K402" s="454"/>
      <c r="M402"/>
      <c r="P402"/>
      <c r="R402"/>
      <c r="T402"/>
    </row>
    <row r="403" spans="2:20" ht="15" customHeight="1" x14ac:dyDescent="0.25"/>
    <row r="404" spans="2:20" ht="15" customHeight="1" x14ac:dyDescent="0.25"/>
    <row r="405" spans="2:20" ht="15" customHeight="1" x14ac:dyDescent="0.25"/>
    <row r="406" spans="2:20" ht="15" customHeight="1" x14ac:dyDescent="0.25"/>
    <row r="407" spans="2:20" ht="15" customHeight="1" x14ac:dyDescent="0.25"/>
    <row r="408" spans="2:20" ht="15" customHeight="1" x14ac:dyDescent="0.25"/>
    <row r="409" spans="2:20" ht="15" customHeight="1" x14ac:dyDescent="0.25"/>
    <row r="410" spans="2:20" ht="15" customHeight="1" x14ac:dyDescent="0.25"/>
    <row r="411" spans="2:20" ht="15" customHeight="1" x14ac:dyDescent="0.25"/>
  </sheetData>
  <mergeCells count="26">
    <mergeCell ref="B375:J375"/>
    <mergeCell ref="B390:J390"/>
    <mergeCell ref="A98:T98"/>
    <mergeCell ref="B99:J99"/>
    <mergeCell ref="L99:T99"/>
    <mergeCell ref="A104:T104"/>
    <mergeCell ref="B346:J346"/>
    <mergeCell ref="B361:J361"/>
    <mergeCell ref="A54:T54"/>
    <mergeCell ref="B55:J55"/>
    <mergeCell ref="L55:T55"/>
    <mergeCell ref="A60:T60"/>
    <mergeCell ref="B61:J61"/>
    <mergeCell ref="L61:T61"/>
    <mergeCell ref="A10:T10"/>
    <mergeCell ref="B11:J11"/>
    <mergeCell ref="L11:T11"/>
    <mergeCell ref="A48:T48"/>
    <mergeCell ref="B49:J49"/>
    <mergeCell ref="L49:T49"/>
    <mergeCell ref="A1:T1"/>
    <mergeCell ref="A2:T2"/>
    <mergeCell ref="A3:T3"/>
    <mergeCell ref="A4:T4"/>
    <mergeCell ref="B5:J5"/>
    <mergeCell ref="L5:T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9BD21-ED56-4205-8B69-B8442626B9B9}">
  <sheetPr codeName="Hoja11"/>
  <dimension ref="A1:T380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55.42578125" customWidth="1"/>
    <col min="2" max="5" width="11.42578125" style="466" customWidth="1"/>
    <col min="6" max="6" width="12.28515625" style="466" bestFit="1" customWidth="1"/>
    <col min="7" max="7" width="12.28515625" style="466" customWidth="1"/>
    <col min="8" max="9" width="12.7109375" style="466" customWidth="1"/>
    <col min="10" max="10" width="11.42578125" style="466" customWidth="1"/>
    <col min="11" max="11" width="1.28515625" style="466" customWidth="1"/>
    <col min="12" max="14" width="12.5703125" style="466" customWidth="1"/>
    <col min="15" max="17" width="11.42578125" style="466" customWidth="1"/>
    <col min="18" max="19" width="14" style="466" customWidth="1"/>
    <col min="20" max="20" width="11.42578125" style="466" customWidth="1"/>
  </cols>
  <sheetData>
    <row r="1" spans="1:20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6.75" customHeight="1" x14ac:dyDescent="0.25">
      <c r="A2" s="469" t="s">
        <v>119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</row>
    <row r="3" spans="1:20" ht="21" x14ac:dyDescent="0.25">
      <c r="A3" s="4" t="s">
        <v>120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21" x14ac:dyDescent="0.35">
      <c r="A4" s="470" t="s">
        <v>121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470"/>
      <c r="T4" s="470"/>
    </row>
    <row r="5" spans="1:20" x14ac:dyDescent="0.25">
      <c r="A5" s="72"/>
      <c r="B5" s="11" t="s">
        <v>150</v>
      </c>
      <c r="C5" s="12"/>
      <c r="D5" s="12"/>
      <c r="E5" s="12"/>
      <c r="F5" s="12"/>
      <c r="G5" s="12"/>
      <c r="H5" s="12"/>
      <c r="I5" s="12"/>
      <c r="J5" s="13"/>
      <c r="K5" s="471"/>
      <c r="L5" s="11" t="str">
        <f>CONCATENATE("acumulado ",B5)</f>
        <v>acumulado agosto</v>
      </c>
      <c r="M5" s="12"/>
      <c r="N5" s="12"/>
      <c r="O5" s="12"/>
      <c r="P5" s="12"/>
      <c r="Q5" s="12"/>
      <c r="R5" s="12"/>
      <c r="S5" s="12"/>
      <c r="T5" s="13"/>
    </row>
    <row r="6" spans="1:20" x14ac:dyDescent="0.25">
      <c r="A6" s="10"/>
      <c r="B6" s="472">
        <v>2022</v>
      </c>
      <c r="C6" s="472">
        <v>2023</v>
      </c>
      <c r="D6" s="472">
        <v>2024</v>
      </c>
      <c r="E6" s="472">
        <v>2025</v>
      </c>
      <c r="F6" s="472" t="str">
        <f>CONCATENATE("var ",RIGHT(E6,2),"/",RIGHT(D6,2))</f>
        <v>var 25/24</v>
      </c>
      <c r="G6" s="472" t="str">
        <f>CONCATENATE("var ",RIGHT(D6,2),"/",RIGHT(C6,2))</f>
        <v>var 24/23</v>
      </c>
      <c r="H6" s="472" t="str">
        <f>CONCATENATE("dif ",RIGHT(E6,2),"-",RIGHT(D6,2))</f>
        <v>dif 25-24</v>
      </c>
      <c r="I6" s="16" t="str">
        <f>CONCATENATE("dif ",RIGHT(D6,2),"-",RIGHT(C6,2))</f>
        <v>dif 24-23</v>
      </c>
      <c r="J6" s="472" t="str">
        <f>CONCATENATE("cuota ",RIGHT(E6,2))</f>
        <v>cuota 25</v>
      </c>
      <c r="K6" s="471"/>
      <c r="L6" s="472">
        <v>2022</v>
      </c>
      <c r="M6" s="472">
        <v>2023</v>
      </c>
      <c r="N6" s="472">
        <v>2024</v>
      </c>
      <c r="O6" s="472">
        <v>2025</v>
      </c>
      <c r="P6" s="472" t="str">
        <f>CONCATENATE("var ",RIGHT(O6,2),"/",RIGHT(N6,2))</f>
        <v>var 25/24</v>
      </c>
      <c r="Q6" s="472" t="str">
        <f>CONCATENATE("var ",RIGHT(N6,2),"/",RIGHT(M6,2))</f>
        <v>var 24/23</v>
      </c>
      <c r="R6" s="472" t="str">
        <f>CONCATENATE("dif ",RIGHT(O6,2),"-",RIGHT(N6,2))</f>
        <v>dif 25-24</v>
      </c>
      <c r="S6" s="16" t="str">
        <f>CONCATENATE("dif ",RIGHT(N6,2),"-",RIGHT(M6,2))</f>
        <v>dif 24-23</v>
      </c>
      <c r="T6" s="472" t="str">
        <f>CONCATENATE("cuota ",RIGHT(O6,2))</f>
        <v>cuota 25</v>
      </c>
    </row>
    <row r="7" spans="1:20" x14ac:dyDescent="0.25">
      <c r="A7" s="473" t="s">
        <v>122</v>
      </c>
      <c r="B7" s="474">
        <v>515419</v>
      </c>
      <c r="C7" s="474">
        <v>535822</v>
      </c>
      <c r="D7" s="474">
        <v>608617</v>
      </c>
      <c r="E7" s="474">
        <v>625918</v>
      </c>
      <c r="F7" s="475">
        <f>E7/D7-1</f>
        <v>2.8426744570066331E-2</v>
      </c>
      <c r="G7" s="475">
        <f t="shared" ref="G7:G18" si="0">D7/C7-1</f>
        <v>0.13585668374945414</v>
      </c>
      <c r="H7" s="474">
        <f>E7-D7</f>
        <v>17301</v>
      </c>
      <c r="I7" s="474">
        <f t="shared" ref="I7:I18" si="1">D7-C7</f>
        <v>72795</v>
      </c>
      <c r="J7" s="475">
        <f t="shared" ref="J7:J18" si="2">E7/$E$7</f>
        <v>1</v>
      </c>
      <c r="K7" s="471"/>
      <c r="L7" s="474">
        <v>3810962</v>
      </c>
      <c r="M7" s="474">
        <v>4270879</v>
      </c>
      <c r="N7" s="474">
        <v>4825435</v>
      </c>
      <c r="O7" s="474">
        <v>4980538</v>
      </c>
      <c r="P7" s="475">
        <f>O7/N7-1</f>
        <v>3.2142801633427975E-2</v>
      </c>
      <c r="Q7" s="475">
        <f t="shared" ref="Q7:Q18" si="3">N7/M7-1</f>
        <v>0.12984587013586668</v>
      </c>
      <c r="R7" s="474">
        <f>O7-N7</f>
        <v>155103</v>
      </c>
      <c r="S7" s="474">
        <f t="shared" ref="S7:S18" si="4">N7-M7</f>
        <v>554556</v>
      </c>
      <c r="T7" s="475">
        <f>O7/$O$7</f>
        <v>1</v>
      </c>
    </row>
    <row r="8" spans="1:20" x14ac:dyDescent="0.25">
      <c r="A8" s="476" t="s">
        <v>123</v>
      </c>
      <c r="B8" s="477">
        <v>103226</v>
      </c>
      <c r="C8" s="477">
        <v>107871</v>
      </c>
      <c r="D8" s="477">
        <v>118018</v>
      </c>
      <c r="E8" s="477">
        <v>115322</v>
      </c>
      <c r="F8" s="478">
        <f t="shared" ref="F8:F18" si="5">E8/D8-1</f>
        <v>-2.2843972953278335E-2</v>
      </c>
      <c r="G8" s="478">
        <f t="shared" si="0"/>
        <v>9.4066060386943651E-2</v>
      </c>
      <c r="H8" s="477">
        <f t="shared" ref="H8:H18" si="6">E8-D8</f>
        <v>-2696</v>
      </c>
      <c r="I8" s="477">
        <f t="shared" si="1"/>
        <v>10147</v>
      </c>
      <c r="J8" s="478">
        <f t="shared" si="2"/>
        <v>0.18424458155860671</v>
      </c>
      <c r="K8" s="471"/>
      <c r="L8" s="477">
        <v>557836</v>
      </c>
      <c r="M8" s="477">
        <v>621038</v>
      </c>
      <c r="N8" s="477">
        <v>647681</v>
      </c>
      <c r="O8" s="477">
        <v>638280</v>
      </c>
      <c r="P8" s="478">
        <f>O8/N8-1</f>
        <v>-1.4514861482736063E-2</v>
      </c>
      <c r="Q8" s="478">
        <f t="shared" si="3"/>
        <v>4.2900756475449109E-2</v>
      </c>
      <c r="R8" s="477">
        <f t="shared" ref="R8:R18" si="7">O8-N8</f>
        <v>-9401</v>
      </c>
      <c r="S8" s="477">
        <f t="shared" si="4"/>
        <v>26643</v>
      </c>
      <c r="T8" s="478">
        <f t="shared" ref="T8:T18" si="8">O8/$O$7</f>
        <v>0.12815482985974608</v>
      </c>
    </row>
    <row r="9" spans="1:20" x14ac:dyDescent="0.25">
      <c r="A9" s="476" t="s">
        <v>124</v>
      </c>
      <c r="B9" s="477">
        <v>412194</v>
      </c>
      <c r="C9" s="477">
        <v>427951</v>
      </c>
      <c r="D9" s="477">
        <v>490599</v>
      </c>
      <c r="E9" s="477">
        <v>510596</v>
      </c>
      <c r="F9" s="478">
        <f>E9/D9-1</f>
        <v>4.076037660084908E-2</v>
      </c>
      <c r="G9" s="478">
        <f t="shared" si="0"/>
        <v>0.14639059144621691</v>
      </c>
      <c r="H9" s="477">
        <f t="shared" si="6"/>
        <v>19997</v>
      </c>
      <c r="I9" s="477">
        <f t="shared" si="1"/>
        <v>62648</v>
      </c>
      <c r="J9" s="478">
        <f t="shared" si="2"/>
        <v>0.81575541844139332</v>
      </c>
      <c r="K9" s="471"/>
      <c r="L9" s="477">
        <v>3253126</v>
      </c>
      <c r="M9" s="477">
        <v>3649841</v>
      </c>
      <c r="N9" s="477">
        <v>4177753</v>
      </c>
      <c r="O9" s="477">
        <v>4342258</v>
      </c>
      <c r="P9" s="478">
        <f>O9/N9-1</f>
        <v>3.9376430344254532E-2</v>
      </c>
      <c r="Q9" s="478">
        <f t="shared" si="3"/>
        <v>0.14463972540173664</v>
      </c>
      <c r="R9" s="477">
        <f t="shared" si="7"/>
        <v>164505</v>
      </c>
      <c r="S9" s="477">
        <f t="shared" si="4"/>
        <v>527912</v>
      </c>
      <c r="T9" s="478">
        <f t="shared" si="8"/>
        <v>0.87184517014025398</v>
      </c>
    </row>
    <row r="10" spans="1:20" x14ac:dyDescent="0.25">
      <c r="A10" s="436" t="s">
        <v>22</v>
      </c>
      <c r="B10" s="479">
        <v>40238</v>
      </c>
      <c r="C10" s="479">
        <v>43432</v>
      </c>
      <c r="D10" s="479">
        <v>47690</v>
      </c>
      <c r="E10" s="479">
        <v>49487</v>
      </c>
      <c r="F10" s="480">
        <f>E10/D10-1</f>
        <v>3.7680855525267454E-2</v>
      </c>
      <c r="G10" s="480">
        <f t="shared" si="0"/>
        <v>9.8038312764781699E-2</v>
      </c>
      <c r="H10" s="479">
        <f t="shared" si="6"/>
        <v>1797</v>
      </c>
      <c r="I10" s="479">
        <f t="shared" si="1"/>
        <v>4258</v>
      </c>
      <c r="J10" s="480">
        <f t="shared" si="2"/>
        <v>7.9063072159611961E-2</v>
      </c>
      <c r="K10" s="471"/>
      <c r="L10" s="479">
        <v>406339</v>
      </c>
      <c r="M10" s="479">
        <v>483804</v>
      </c>
      <c r="N10" s="479">
        <v>558565</v>
      </c>
      <c r="O10" s="479">
        <v>550018</v>
      </c>
      <c r="P10" s="480">
        <f t="shared" ref="P10:P18" si="9">O10/N10-1</f>
        <v>-1.5301710633498389E-2</v>
      </c>
      <c r="Q10" s="480">
        <f t="shared" si="3"/>
        <v>0.15452745326619866</v>
      </c>
      <c r="R10" s="479">
        <f t="shared" si="7"/>
        <v>-8547</v>
      </c>
      <c r="S10" s="479">
        <f t="shared" si="4"/>
        <v>74761</v>
      </c>
      <c r="T10" s="480">
        <f t="shared" si="8"/>
        <v>0.11043345116531587</v>
      </c>
    </row>
    <row r="11" spans="1:20" x14ac:dyDescent="0.25">
      <c r="A11" s="436" t="s">
        <v>32</v>
      </c>
      <c r="B11" s="479">
        <v>20944</v>
      </c>
      <c r="C11" s="479">
        <v>17052</v>
      </c>
      <c r="D11" s="479">
        <v>19777</v>
      </c>
      <c r="E11" s="479">
        <v>20576</v>
      </c>
      <c r="F11" s="230">
        <f t="shared" si="5"/>
        <v>4.0400465186833268E-2</v>
      </c>
      <c r="G11" s="230">
        <f t="shared" si="0"/>
        <v>0.15980530143091709</v>
      </c>
      <c r="H11" s="257">
        <f t="shared" si="6"/>
        <v>799</v>
      </c>
      <c r="I11" s="257">
        <f t="shared" si="1"/>
        <v>2725</v>
      </c>
      <c r="J11" s="230">
        <f t="shared" si="2"/>
        <v>3.2873315673938121E-2</v>
      </c>
      <c r="K11" s="471"/>
      <c r="L11" s="479">
        <v>151555</v>
      </c>
      <c r="M11" s="479">
        <v>152247</v>
      </c>
      <c r="N11" s="479">
        <v>169260</v>
      </c>
      <c r="O11" s="479">
        <v>177842</v>
      </c>
      <c r="P11" s="230">
        <f t="shared" si="9"/>
        <v>5.070306038047967E-2</v>
      </c>
      <c r="Q11" s="230">
        <f t="shared" si="3"/>
        <v>0.11174604425702972</v>
      </c>
      <c r="R11" s="257">
        <f t="shared" si="7"/>
        <v>8582</v>
      </c>
      <c r="S11" s="257">
        <f t="shared" si="4"/>
        <v>17013</v>
      </c>
      <c r="T11" s="230">
        <f>O11/$O$7</f>
        <v>3.5707387434851419E-2</v>
      </c>
    </row>
    <row r="12" spans="1:20" x14ac:dyDescent="0.25">
      <c r="A12" s="436" t="s">
        <v>30</v>
      </c>
      <c r="B12" s="479">
        <v>30189</v>
      </c>
      <c r="C12" s="479">
        <v>28003</v>
      </c>
      <c r="D12" s="479">
        <v>38696</v>
      </c>
      <c r="E12" s="479">
        <v>42385</v>
      </c>
      <c r="F12" s="230">
        <f>E12/D12-1</f>
        <v>9.5332850940665681E-2</v>
      </c>
      <c r="G12" s="230">
        <f t="shared" si="0"/>
        <v>0.38185194443452497</v>
      </c>
      <c r="H12" s="257">
        <f t="shared" si="6"/>
        <v>3689</v>
      </c>
      <c r="I12" s="257">
        <f t="shared" si="1"/>
        <v>10693</v>
      </c>
      <c r="J12" s="230">
        <f t="shared" si="2"/>
        <v>6.7716537949060421E-2</v>
      </c>
      <c r="K12" s="471"/>
      <c r="L12" s="479">
        <v>207268</v>
      </c>
      <c r="M12" s="479">
        <v>222264</v>
      </c>
      <c r="N12" s="479">
        <v>262927</v>
      </c>
      <c r="O12" s="479">
        <v>283190</v>
      </c>
      <c r="P12" s="230">
        <f t="shared" si="9"/>
        <v>7.7067018602121395E-2</v>
      </c>
      <c r="Q12" s="230">
        <f t="shared" si="3"/>
        <v>0.18294910556815314</v>
      </c>
      <c r="R12" s="257">
        <f t="shared" si="7"/>
        <v>20263</v>
      </c>
      <c r="S12" s="257">
        <f t="shared" si="4"/>
        <v>40663</v>
      </c>
      <c r="T12" s="230">
        <f>O12/$O$7</f>
        <v>5.6859319214109E-2</v>
      </c>
    </row>
    <row r="13" spans="1:20" x14ac:dyDescent="0.25">
      <c r="A13" s="436" t="s">
        <v>31</v>
      </c>
      <c r="B13" s="479">
        <v>20530</v>
      </c>
      <c r="C13" s="479">
        <v>26710</v>
      </c>
      <c r="D13" s="479">
        <v>22031</v>
      </c>
      <c r="E13" s="479">
        <v>23824</v>
      </c>
      <c r="F13" s="230">
        <f t="shared" si="5"/>
        <v>8.1385320684490114E-2</v>
      </c>
      <c r="G13" s="230">
        <f t="shared" si="0"/>
        <v>-0.17517783601647319</v>
      </c>
      <c r="H13" s="257">
        <f t="shared" si="6"/>
        <v>1793</v>
      </c>
      <c r="I13" s="257">
        <f t="shared" si="1"/>
        <v>-4679</v>
      </c>
      <c r="J13" s="230">
        <f t="shared" si="2"/>
        <v>3.8062493809093205E-2</v>
      </c>
      <c r="K13" s="471"/>
      <c r="L13" s="479">
        <v>142288</v>
      </c>
      <c r="M13" s="479">
        <v>148541</v>
      </c>
      <c r="N13" s="479">
        <v>167192</v>
      </c>
      <c r="O13" s="479">
        <v>168981</v>
      </c>
      <c r="P13" s="230">
        <f t="shared" si="9"/>
        <v>1.0700272740322481E-2</v>
      </c>
      <c r="Q13" s="230">
        <f t="shared" si="3"/>
        <v>0.12556129284170692</v>
      </c>
      <c r="R13" s="257">
        <f t="shared" si="7"/>
        <v>1789</v>
      </c>
      <c r="S13" s="257">
        <f t="shared" si="4"/>
        <v>18651</v>
      </c>
      <c r="T13" s="230">
        <f t="shared" si="8"/>
        <v>3.392826236844293E-2</v>
      </c>
    </row>
    <row r="14" spans="1:20" x14ac:dyDescent="0.25">
      <c r="A14" s="436" t="s">
        <v>33</v>
      </c>
      <c r="B14" s="479">
        <v>14739</v>
      </c>
      <c r="C14" s="479">
        <v>14518</v>
      </c>
      <c r="D14" s="479">
        <v>20617</v>
      </c>
      <c r="E14" s="479">
        <v>26750</v>
      </c>
      <c r="F14" s="230">
        <f t="shared" si="5"/>
        <v>0.29747295920842021</v>
      </c>
      <c r="G14" s="230">
        <f t="shared" si="0"/>
        <v>0.42009918721586992</v>
      </c>
      <c r="H14" s="257">
        <f t="shared" si="6"/>
        <v>6133</v>
      </c>
      <c r="I14" s="257">
        <f t="shared" si="1"/>
        <v>6099</v>
      </c>
      <c r="J14" s="230">
        <f t="shared" si="2"/>
        <v>4.2737227560159637E-2</v>
      </c>
      <c r="K14" s="471"/>
      <c r="L14" s="479">
        <v>119028</v>
      </c>
      <c r="M14" s="479">
        <v>127893</v>
      </c>
      <c r="N14" s="479">
        <v>169167</v>
      </c>
      <c r="O14" s="479">
        <v>191257</v>
      </c>
      <c r="P14" s="230">
        <f t="shared" si="9"/>
        <v>0.13058102348566791</v>
      </c>
      <c r="Q14" s="230">
        <f t="shared" si="3"/>
        <v>0.32272290117520108</v>
      </c>
      <c r="R14" s="257">
        <f t="shared" si="7"/>
        <v>22090</v>
      </c>
      <c r="S14" s="257">
        <f t="shared" si="4"/>
        <v>41274</v>
      </c>
      <c r="T14" s="230">
        <f t="shared" si="8"/>
        <v>3.8400871552430681E-2</v>
      </c>
    </row>
    <row r="15" spans="1:20" x14ac:dyDescent="0.25">
      <c r="A15" s="436" t="s">
        <v>35</v>
      </c>
      <c r="B15" s="479">
        <v>22135</v>
      </c>
      <c r="C15" s="479">
        <v>27982</v>
      </c>
      <c r="D15" s="479">
        <v>35209</v>
      </c>
      <c r="E15" s="479">
        <v>39183</v>
      </c>
      <c r="F15" s="230">
        <f t="shared" si="5"/>
        <v>0.11286886875514779</v>
      </c>
      <c r="G15" s="230">
        <f t="shared" si="0"/>
        <v>0.25827317561289398</v>
      </c>
      <c r="H15" s="257">
        <f t="shared" si="6"/>
        <v>3974</v>
      </c>
      <c r="I15" s="257">
        <f t="shared" si="1"/>
        <v>7227</v>
      </c>
      <c r="J15" s="230">
        <f t="shared" si="2"/>
        <v>6.2600851868775148E-2</v>
      </c>
      <c r="K15" s="471"/>
      <c r="L15" s="479">
        <v>181192</v>
      </c>
      <c r="M15" s="479">
        <v>197862</v>
      </c>
      <c r="N15" s="479">
        <v>260969</v>
      </c>
      <c r="O15" s="479">
        <v>272589</v>
      </c>
      <c r="P15" s="230">
        <f t="shared" si="9"/>
        <v>4.4526361368591783E-2</v>
      </c>
      <c r="Q15" s="230">
        <f t="shared" si="3"/>
        <v>0.31894451688550607</v>
      </c>
      <c r="R15" s="257">
        <f t="shared" si="7"/>
        <v>11620</v>
      </c>
      <c r="S15" s="257">
        <f t="shared" si="4"/>
        <v>63107</v>
      </c>
      <c r="T15" s="230">
        <f t="shared" si="8"/>
        <v>5.4730834299427093E-2</v>
      </c>
    </row>
    <row r="16" spans="1:20" x14ac:dyDescent="0.25">
      <c r="A16" s="436" t="s">
        <v>102</v>
      </c>
      <c r="B16" s="479">
        <v>4030</v>
      </c>
      <c r="C16" s="479">
        <v>5289</v>
      </c>
      <c r="D16" s="479">
        <v>4711</v>
      </c>
      <c r="E16" s="479">
        <v>3446</v>
      </c>
      <c r="F16" s="230">
        <f t="shared" si="5"/>
        <v>-0.26852048397367867</v>
      </c>
      <c r="G16" s="230">
        <f t="shared" si="0"/>
        <v>-0.10928341841557954</v>
      </c>
      <c r="H16" s="257">
        <f t="shared" si="6"/>
        <v>-1265</v>
      </c>
      <c r="I16" s="257">
        <f t="shared" si="1"/>
        <v>-578</v>
      </c>
      <c r="J16" s="230">
        <f t="shared" si="2"/>
        <v>5.5055135017686024E-3</v>
      </c>
      <c r="K16" s="471"/>
      <c r="L16" s="479">
        <v>155677</v>
      </c>
      <c r="M16" s="479">
        <v>197151</v>
      </c>
      <c r="N16" s="479">
        <v>203488</v>
      </c>
      <c r="O16" s="479">
        <v>180001</v>
      </c>
      <c r="P16" s="230">
        <f t="shared" si="9"/>
        <v>-0.11542203962887243</v>
      </c>
      <c r="Q16" s="230">
        <f t="shared" si="3"/>
        <v>3.214287525805104E-2</v>
      </c>
      <c r="R16" s="257">
        <f t="shared" si="7"/>
        <v>-23487</v>
      </c>
      <c r="S16" s="257">
        <f t="shared" si="4"/>
        <v>6337</v>
      </c>
      <c r="T16" s="230">
        <f t="shared" si="8"/>
        <v>3.6140874740841253E-2</v>
      </c>
    </row>
    <row r="17" spans="1:20" x14ac:dyDescent="0.25">
      <c r="A17" s="436" t="s">
        <v>29</v>
      </c>
      <c r="B17" s="479">
        <v>210392</v>
      </c>
      <c r="C17" s="479">
        <v>211373</v>
      </c>
      <c r="D17" s="479">
        <v>233313</v>
      </c>
      <c r="E17" s="479">
        <v>234496</v>
      </c>
      <c r="F17" s="230">
        <f t="shared" si="5"/>
        <v>5.0704418527900419E-3</v>
      </c>
      <c r="G17" s="230">
        <f t="shared" si="0"/>
        <v>0.10379755219446185</v>
      </c>
      <c r="H17" s="257">
        <f t="shared" si="6"/>
        <v>1183</v>
      </c>
      <c r="I17" s="257">
        <f t="shared" si="1"/>
        <v>21940</v>
      </c>
      <c r="J17" s="230">
        <f t="shared" si="2"/>
        <v>0.3746433238858764</v>
      </c>
      <c r="K17" s="471"/>
      <c r="L17" s="479">
        <v>1467247</v>
      </c>
      <c r="M17" s="479">
        <v>1617409</v>
      </c>
      <c r="N17" s="479">
        <v>1801622</v>
      </c>
      <c r="O17" s="479">
        <v>1837473</v>
      </c>
      <c r="P17" s="230">
        <f t="shared" si="9"/>
        <v>1.9899290750224008E-2</v>
      </c>
      <c r="Q17" s="230">
        <f t="shared" si="3"/>
        <v>0.11389388831149083</v>
      </c>
      <c r="R17" s="257">
        <f t="shared" si="7"/>
        <v>35851</v>
      </c>
      <c r="S17" s="257">
        <f t="shared" si="4"/>
        <v>184213</v>
      </c>
      <c r="T17" s="230">
        <f t="shared" si="8"/>
        <v>0.36893062556695683</v>
      </c>
    </row>
    <row r="18" spans="1:20" x14ac:dyDescent="0.25">
      <c r="A18" s="436" t="s">
        <v>46</v>
      </c>
      <c r="B18" s="479">
        <v>48996</v>
      </c>
      <c r="C18" s="479">
        <v>53594</v>
      </c>
      <c r="D18" s="479">
        <v>68555</v>
      </c>
      <c r="E18" s="479">
        <v>70450</v>
      </c>
      <c r="F18" s="230">
        <f t="shared" si="5"/>
        <v>2.7642039238567673E-2</v>
      </c>
      <c r="G18" s="230">
        <f t="shared" si="0"/>
        <v>0.27915438295331563</v>
      </c>
      <c r="H18" s="257">
        <f t="shared" si="6"/>
        <v>1895</v>
      </c>
      <c r="I18" s="257">
        <f t="shared" si="1"/>
        <v>14961</v>
      </c>
      <c r="J18" s="230">
        <f t="shared" si="2"/>
        <v>0.11255467968647651</v>
      </c>
      <c r="K18" s="471"/>
      <c r="L18" s="479">
        <v>422536</v>
      </c>
      <c r="M18" s="479">
        <v>502675</v>
      </c>
      <c r="N18" s="479">
        <v>584566</v>
      </c>
      <c r="O18" s="479">
        <v>680914</v>
      </c>
      <c r="P18" s="230">
        <f t="shared" si="9"/>
        <v>0.16481971240202142</v>
      </c>
      <c r="Q18" s="230">
        <f t="shared" si="3"/>
        <v>0.16291042920375998</v>
      </c>
      <c r="R18" s="257">
        <f t="shared" si="7"/>
        <v>96348</v>
      </c>
      <c r="S18" s="257">
        <f t="shared" si="4"/>
        <v>81891</v>
      </c>
      <c r="T18" s="230">
        <f t="shared" si="8"/>
        <v>0.13671494926853284</v>
      </c>
    </row>
    <row r="19" spans="1:20" ht="21" x14ac:dyDescent="0.35">
      <c r="A19" s="481" t="s">
        <v>125</v>
      </c>
      <c r="B19" s="481"/>
      <c r="C19" s="481"/>
      <c r="D19" s="481"/>
      <c r="E19" s="481"/>
      <c r="F19" s="481"/>
      <c r="G19" s="481"/>
      <c r="H19" s="481"/>
      <c r="I19" s="481"/>
      <c r="J19" s="481"/>
      <c r="K19" s="481"/>
      <c r="L19" s="481"/>
      <c r="M19" s="481"/>
      <c r="N19" s="481"/>
      <c r="O19" s="481"/>
      <c r="P19" s="481"/>
      <c r="Q19" s="481"/>
      <c r="R19" s="481"/>
      <c r="S19" s="481"/>
      <c r="T19" s="481"/>
    </row>
    <row r="20" spans="1:20" x14ac:dyDescent="0.25">
      <c r="A20" s="72"/>
      <c r="B20" s="11" t="s">
        <v>150</v>
      </c>
      <c r="C20" s="12"/>
      <c r="D20" s="12"/>
      <c r="E20" s="12"/>
      <c r="F20" s="12"/>
      <c r="G20" s="12"/>
      <c r="H20" s="12"/>
      <c r="I20" s="12"/>
      <c r="J20" s="13"/>
      <c r="K20" s="482"/>
      <c r="L20" s="11" t="str">
        <f>CONCATENATE("acumulado ",B20)</f>
        <v>acumulado agosto</v>
      </c>
      <c r="M20" s="12"/>
      <c r="N20" s="12"/>
      <c r="O20" s="12"/>
      <c r="P20" s="12"/>
      <c r="Q20" s="12"/>
      <c r="R20" s="12"/>
      <c r="S20" s="12"/>
      <c r="T20" s="13"/>
    </row>
    <row r="21" spans="1:20" x14ac:dyDescent="0.25">
      <c r="A21" s="15"/>
      <c r="B21" s="472">
        <v>2022</v>
      </c>
      <c r="C21" s="16">
        <v>2023</v>
      </c>
      <c r="D21" s="16">
        <v>2024</v>
      </c>
      <c r="E21" s="16">
        <v>2025</v>
      </c>
      <c r="F21" s="16" t="str">
        <f>CONCATENATE("var ",RIGHT(E21,2),"/",RIGHT(D21,2))</f>
        <v>var 25/24</v>
      </c>
      <c r="G21" s="472" t="str">
        <f>CONCATENATE("var ",RIGHT(D21,2),"/",RIGHT(C21,2))</f>
        <v>var 24/23</v>
      </c>
      <c r="H21" s="16" t="str">
        <f>CONCATENATE("dif ",RIGHT(E21,2),"-",RIGHT(D21,2))</f>
        <v>dif 25-24</v>
      </c>
      <c r="I21" s="16" t="str">
        <f>CONCATENATE("dif ",RIGHT(D21,2),"-",RIGHT(C21,2))</f>
        <v>dif 24-23</v>
      </c>
      <c r="J21" s="16" t="str">
        <f>CONCATENATE("cuota ",RIGHT(E21,2))</f>
        <v>cuota 25</v>
      </c>
      <c r="K21" s="482"/>
      <c r="L21" s="472">
        <v>2022</v>
      </c>
      <c r="M21" s="16">
        <v>2023</v>
      </c>
      <c r="N21" s="16">
        <v>2024</v>
      </c>
      <c r="O21" s="16">
        <v>2025</v>
      </c>
      <c r="P21" s="16" t="str">
        <f>CONCATENATE("var ",RIGHT(O21,2),"/",RIGHT(N21,2))</f>
        <v>var 25/24</v>
      </c>
      <c r="Q21" s="472" t="str">
        <f>CONCATENATE("var ",RIGHT(N21,2),"/",RIGHT(M21,2))</f>
        <v>var 24/23</v>
      </c>
      <c r="R21" s="16" t="str">
        <f>CONCATENATE("dif ",RIGHT(O21,2),"-",RIGHT(N21,2))</f>
        <v>dif 25-24</v>
      </c>
      <c r="S21" s="16" t="str">
        <f>CONCATENATE("dif ",RIGHT(N21,2),"-",RIGHT(M21,2))</f>
        <v>dif 24-23</v>
      </c>
      <c r="T21" s="16" t="str">
        <f>CONCATENATE("cuota ",RIGHT(O21,2))</f>
        <v>cuota 25</v>
      </c>
    </row>
    <row r="22" spans="1:20" x14ac:dyDescent="0.25">
      <c r="A22" s="483" t="s">
        <v>126</v>
      </c>
      <c r="B22" s="484">
        <v>515419</v>
      </c>
      <c r="C22" s="484">
        <v>535822</v>
      </c>
      <c r="D22" s="484">
        <v>608617</v>
      </c>
      <c r="E22" s="484">
        <v>625918</v>
      </c>
      <c r="F22" s="485">
        <f t="shared" ref="F22:F26" si="10">E22/D22-1</f>
        <v>2.8426744570066331E-2</v>
      </c>
      <c r="G22" s="485">
        <f>D22/C22-1</f>
        <v>0.13585668374945414</v>
      </c>
      <c r="H22" s="484">
        <f t="shared" ref="H22:H26" si="11">E22-D22</f>
        <v>17301</v>
      </c>
      <c r="I22" s="484">
        <f>D22-C22</f>
        <v>72795</v>
      </c>
      <c r="J22" s="485">
        <f>E22/$E$22</f>
        <v>1</v>
      </c>
      <c r="K22" s="482"/>
      <c r="L22" s="484">
        <v>3810962</v>
      </c>
      <c r="M22" s="484">
        <v>4270879</v>
      </c>
      <c r="N22" s="484">
        <v>4825435</v>
      </c>
      <c r="O22" s="484">
        <v>4980538</v>
      </c>
      <c r="P22" s="485">
        <f t="shared" ref="P22" si="12">O22/N22-1</f>
        <v>3.2142801633427975E-2</v>
      </c>
      <c r="Q22" s="485">
        <f>N22/M22-1</f>
        <v>0.12984587013586668</v>
      </c>
      <c r="R22" s="484">
        <f t="shared" ref="R22:R26" si="13">O22-N22</f>
        <v>155103</v>
      </c>
      <c r="S22" s="484">
        <f>N22-M22</f>
        <v>554556</v>
      </c>
      <c r="T22" s="485">
        <f>O22/$O$22</f>
        <v>1</v>
      </c>
    </row>
    <row r="23" spans="1:20" x14ac:dyDescent="0.25">
      <c r="A23" s="436" t="s">
        <v>127</v>
      </c>
      <c r="B23" s="479">
        <v>235721</v>
      </c>
      <c r="C23" s="479">
        <v>262621</v>
      </c>
      <c r="D23" s="479">
        <v>323448</v>
      </c>
      <c r="E23" s="479">
        <v>345860</v>
      </c>
      <c r="F23" s="480">
        <f>E23/D23-1</f>
        <v>6.9290890653211701E-2</v>
      </c>
      <c r="G23" s="480">
        <f>D23/C23-1</f>
        <v>0.23161514121109894</v>
      </c>
      <c r="H23" s="479">
        <f t="shared" si="11"/>
        <v>22412</v>
      </c>
      <c r="I23" s="479">
        <f>D23-C23</f>
        <v>60827</v>
      </c>
      <c r="J23" s="480">
        <f>E23/$E$22</f>
        <v>0.55256439341894625</v>
      </c>
      <c r="K23" s="482"/>
      <c r="L23" s="479">
        <v>2320515</v>
      </c>
      <c r="M23" s="479">
        <v>2582889</v>
      </c>
      <c r="N23" s="479">
        <v>3124984</v>
      </c>
      <c r="O23" s="479">
        <v>3322920</v>
      </c>
      <c r="P23" s="480">
        <f>O23/N23-1</f>
        <v>6.3339844300002834E-2</v>
      </c>
      <c r="Q23" s="480">
        <f>N23/M23-1</f>
        <v>0.20987932505036033</v>
      </c>
      <c r="R23" s="479">
        <f t="shared" si="13"/>
        <v>197936</v>
      </c>
      <c r="S23" s="479">
        <f>N23-M23</f>
        <v>542095</v>
      </c>
      <c r="T23" s="480">
        <f t="shared" ref="T23:T26" si="14">O23/$O$22</f>
        <v>0.66718093507167298</v>
      </c>
    </row>
    <row r="24" spans="1:20" x14ac:dyDescent="0.25">
      <c r="A24" s="436" t="s">
        <v>128</v>
      </c>
      <c r="B24" s="479">
        <v>246707</v>
      </c>
      <c r="C24" s="479">
        <v>248450</v>
      </c>
      <c r="D24" s="479">
        <v>263065</v>
      </c>
      <c r="E24" s="479">
        <v>248111</v>
      </c>
      <c r="F24" s="480">
        <f t="shared" si="10"/>
        <v>-5.6845266379031756E-2</v>
      </c>
      <c r="G24" s="480">
        <f>D24/C24-1</f>
        <v>5.8824713221976355E-2</v>
      </c>
      <c r="H24" s="479">
        <f t="shared" si="11"/>
        <v>-14954</v>
      </c>
      <c r="I24" s="479">
        <f>D24-C24</f>
        <v>14615</v>
      </c>
      <c r="J24" s="480">
        <f>E24/$E$22</f>
        <v>0.39639537447397261</v>
      </c>
      <c r="K24" s="482"/>
      <c r="L24" s="479">
        <v>1231542</v>
      </c>
      <c r="M24" s="479">
        <v>1395748</v>
      </c>
      <c r="N24" s="479">
        <v>1423241</v>
      </c>
      <c r="O24" s="479">
        <v>1398439</v>
      </c>
      <c r="P24" s="480">
        <f t="shared" ref="P24:P26" si="15">O24/N24-1</f>
        <v>-1.7426423212934417E-2</v>
      </c>
      <c r="Q24" s="480">
        <f>N24/M24-1</f>
        <v>1.9697681816488455E-2</v>
      </c>
      <c r="R24" s="479">
        <f t="shared" si="13"/>
        <v>-24802</v>
      </c>
      <c r="S24" s="479">
        <f>N24-M24</f>
        <v>27493</v>
      </c>
      <c r="T24" s="480">
        <f t="shared" si="14"/>
        <v>0.28078071083886924</v>
      </c>
    </row>
    <row r="25" spans="1:20" x14ac:dyDescent="0.25">
      <c r="A25" s="436" t="s">
        <v>129</v>
      </c>
      <c r="B25" s="479">
        <v>28527</v>
      </c>
      <c r="C25" s="479">
        <v>22240</v>
      </c>
      <c r="D25" s="479">
        <v>20355</v>
      </c>
      <c r="E25" s="479">
        <v>29379</v>
      </c>
      <c r="F25" s="480">
        <f t="shared" si="10"/>
        <v>0.4433308769344142</v>
      </c>
      <c r="G25" s="480">
        <f>D25/C25-1</f>
        <v>-8.4757194244604261E-2</v>
      </c>
      <c r="H25" s="479">
        <f t="shared" si="11"/>
        <v>9024</v>
      </c>
      <c r="I25" s="479">
        <f>D25-C25</f>
        <v>-1885</v>
      </c>
      <c r="J25" s="480">
        <f>E25/$E$22</f>
        <v>4.6937458261305791E-2</v>
      </c>
      <c r="K25" s="482"/>
      <c r="L25" s="479">
        <v>188075</v>
      </c>
      <c r="M25" s="479">
        <v>208024</v>
      </c>
      <c r="N25" s="479">
        <v>205533</v>
      </c>
      <c r="O25" s="479">
        <v>190355</v>
      </c>
      <c r="P25" s="480">
        <f t="shared" si="15"/>
        <v>-7.3847022132698892E-2</v>
      </c>
      <c r="Q25" s="480">
        <f>N25/M25-1</f>
        <v>-1.1974579856170453E-2</v>
      </c>
      <c r="R25" s="479">
        <f t="shared" si="13"/>
        <v>-15178</v>
      </c>
      <c r="S25" s="479">
        <f>N25-M25</f>
        <v>-2491</v>
      </c>
      <c r="T25" s="480">
        <f t="shared" si="14"/>
        <v>3.821976661959009E-2</v>
      </c>
    </row>
    <row r="26" spans="1:20" x14ac:dyDescent="0.25">
      <c r="A26" s="436" t="s">
        <v>130</v>
      </c>
      <c r="B26" s="479">
        <v>4464</v>
      </c>
      <c r="C26" s="479">
        <v>2510</v>
      </c>
      <c r="D26" s="479">
        <v>1750</v>
      </c>
      <c r="E26" s="479">
        <v>2569</v>
      </c>
      <c r="F26" s="480">
        <f t="shared" si="10"/>
        <v>0.46799999999999997</v>
      </c>
      <c r="G26" s="480">
        <f>D26/C26-1</f>
        <v>-0.3027888446215139</v>
      </c>
      <c r="H26" s="479">
        <f t="shared" si="11"/>
        <v>819</v>
      </c>
      <c r="I26" s="479">
        <f>D26-C26</f>
        <v>-760</v>
      </c>
      <c r="J26" s="480">
        <f>E26/$E$22</f>
        <v>4.10437149914206E-3</v>
      </c>
      <c r="K26" s="482"/>
      <c r="L26" s="479">
        <v>70828</v>
      </c>
      <c r="M26" s="479">
        <v>84220</v>
      </c>
      <c r="N26" s="479">
        <v>71679</v>
      </c>
      <c r="O26" s="479">
        <v>68826</v>
      </c>
      <c r="P26" s="480">
        <f t="shared" si="15"/>
        <v>-3.9802452601180316E-2</v>
      </c>
      <c r="Q26" s="480">
        <f>N26/M26-1</f>
        <v>-0.14890762289242465</v>
      </c>
      <c r="R26" s="479">
        <f t="shared" si="13"/>
        <v>-2853</v>
      </c>
      <c r="S26" s="479">
        <f>N26-M26</f>
        <v>-12541</v>
      </c>
      <c r="T26" s="480">
        <f t="shared" si="14"/>
        <v>1.3818989032911705E-2</v>
      </c>
    </row>
    <row r="27" spans="1:20" ht="21" x14ac:dyDescent="0.35">
      <c r="A27" s="486" t="s">
        <v>131</v>
      </c>
      <c r="B27" s="486"/>
      <c r="C27" s="486"/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</row>
    <row r="28" spans="1:20" x14ac:dyDescent="0.25">
      <c r="A28" s="72"/>
      <c r="B28" s="11" t="s">
        <v>150</v>
      </c>
      <c r="C28" s="12"/>
      <c r="D28" s="12"/>
      <c r="E28" s="12"/>
      <c r="F28" s="12"/>
      <c r="G28" s="12"/>
      <c r="H28" s="12"/>
      <c r="I28" s="12"/>
      <c r="J28" s="13"/>
      <c r="K28" s="487"/>
      <c r="L28" s="11" t="str">
        <f>CONCATENATE("acumulado ",B28)</f>
        <v>acumulado agosto</v>
      </c>
      <c r="M28" s="12"/>
      <c r="N28" s="12"/>
      <c r="O28" s="12"/>
      <c r="P28" s="12"/>
      <c r="Q28" s="12"/>
      <c r="R28" s="12"/>
      <c r="S28" s="12"/>
      <c r="T28" s="13"/>
    </row>
    <row r="29" spans="1:20" x14ac:dyDescent="0.25">
      <c r="A29" s="15"/>
      <c r="B29" s="472">
        <v>2022</v>
      </c>
      <c r="C29" s="16">
        <v>2023</v>
      </c>
      <c r="D29" s="16">
        <v>2024</v>
      </c>
      <c r="E29" s="16">
        <v>2025</v>
      </c>
      <c r="F29" s="16" t="str">
        <f>CONCATENATE("var ",RIGHT(E29,2),"/",RIGHT(D29,2))</f>
        <v>var 25/24</v>
      </c>
      <c r="G29" s="472" t="str">
        <f>CONCATENATE("var ",RIGHT(D29,2),"/",RIGHT(C29,2))</f>
        <v>var 24/23</v>
      </c>
      <c r="H29" s="16" t="str">
        <f>CONCATENATE("dif ",RIGHT(E29,2),"-",RIGHT(D29,2))</f>
        <v>dif 25-24</v>
      </c>
      <c r="I29" s="16" t="str">
        <f>CONCATENATE("dif ",RIGHT(D29,2),"-",RIGHT(C29,2))</f>
        <v>dif 24-23</v>
      </c>
      <c r="J29" s="16" t="str">
        <f>CONCATENATE("cuota ",RIGHT(E29,2))</f>
        <v>cuota 25</v>
      </c>
      <c r="K29" s="487"/>
      <c r="L29" s="472">
        <v>2022</v>
      </c>
      <c r="M29" s="16">
        <v>2023</v>
      </c>
      <c r="N29" s="16">
        <v>2024</v>
      </c>
      <c r="O29" s="16">
        <v>2025</v>
      </c>
      <c r="P29" s="16" t="str">
        <f>CONCATENATE("var ",RIGHT(O29,2),"/",RIGHT(N29,2))</f>
        <v>var 25/24</v>
      </c>
      <c r="Q29" s="472" t="str">
        <f>CONCATENATE("var ",RIGHT(N29,2),"/",RIGHT(M29,2))</f>
        <v>var 24/23</v>
      </c>
      <c r="R29" s="16" t="str">
        <f>CONCATENATE("dif ",RIGHT(O29,2),"-",RIGHT(N29,2))</f>
        <v>dif 25-24</v>
      </c>
      <c r="S29" s="16" t="str">
        <f>CONCATENATE("dif ",RIGHT(N29,2),"-",RIGHT(M29,2))</f>
        <v>dif 24-23</v>
      </c>
      <c r="T29" s="16" t="str">
        <f>CONCATENATE("cuota ",RIGHT(O29,2))</f>
        <v>cuota 25</v>
      </c>
    </row>
    <row r="30" spans="1:20" x14ac:dyDescent="0.25">
      <c r="A30" s="488" t="s">
        <v>132</v>
      </c>
      <c r="B30" s="489">
        <v>515419</v>
      </c>
      <c r="C30" s="489">
        <v>535822</v>
      </c>
      <c r="D30" s="489">
        <v>608617</v>
      </c>
      <c r="E30" s="489">
        <v>625918</v>
      </c>
      <c r="F30" s="490">
        <f t="shared" ref="F30:F37" si="16">E30/D30-1</f>
        <v>2.8426744570066331E-2</v>
      </c>
      <c r="G30" s="490">
        <f t="shared" ref="G30:G37" si="17">D30/C30-1</f>
        <v>0.13585668374945414</v>
      </c>
      <c r="H30" s="489">
        <f t="shared" ref="H30:H37" si="18">E30-D30</f>
        <v>17301</v>
      </c>
      <c r="I30" s="489">
        <f t="shared" ref="I30:I37" si="19">D30-C30</f>
        <v>72795</v>
      </c>
      <c r="J30" s="490">
        <f>E30/$E$30</f>
        <v>1</v>
      </c>
      <c r="K30" s="491"/>
      <c r="L30" s="489">
        <v>3810962</v>
      </c>
      <c r="M30" s="489">
        <v>4270879</v>
      </c>
      <c r="N30" s="489">
        <v>4825435</v>
      </c>
      <c r="O30" s="489">
        <v>4980538</v>
      </c>
      <c r="P30" s="490">
        <f t="shared" ref="P30:P37" si="20">O30/N30-1</f>
        <v>3.2142801633427975E-2</v>
      </c>
      <c r="Q30" s="490">
        <f t="shared" ref="Q30:Q37" si="21">N30/M30-1</f>
        <v>0.12984587013586668</v>
      </c>
      <c r="R30" s="489">
        <f t="shared" ref="R30:R37" si="22">O30-N30</f>
        <v>155103</v>
      </c>
      <c r="S30" s="489">
        <f t="shared" ref="S30:S37" si="23">N30-M30</f>
        <v>554556</v>
      </c>
      <c r="T30" s="490">
        <f>O30/$O$30</f>
        <v>1</v>
      </c>
    </row>
    <row r="31" spans="1:20" x14ac:dyDescent="0.25">
      <c r="A31" s="436" t="s">
        <v>133</v>
      </c>
      <c r="B31" s="437">
        <v>423337</v>
      </c>
      <c r="C31" s="437">
        <v>438838</v>
      </c>
      <c r="D31" s="437">
        <v>489603</v>
      </c>
      <c r="E31" s="437">
        <v>487440</v>
      </c>
      <c r="F31" s="439">
        <f t="shared" si="16"/>
        <v>-4.417865086611017E-3</v>
      </c>
      <c r="G31" s="439">
        <f t="shared" si="17"/>
        <v>0.11568050168855026</v>
      </c>
      <c r="H31" s="437">
        <f t="shared" si="18"/>
        <v>-2163</v>
      </c>
      <c r="I31" s="437">
        <f t="shared" si="19"/>
        <v>50765</v>
      </c>
      <c r="J31" s="439">
        <f t="shared" ref="J31:J37" si="24">E31/$E$30</f>
        <v>0.77876015708127899</v>
      </c>
      <c r="K31" s="487"/>
      <c r="L31" s="437">
        <v>2979422</v>
      </c>
      <c r="M31" s="437">
        <v>3399071</v>
      </c>
      <c r="N31" s="437">
        <v>3822341</v>
      </c>
      <c r="O31" s="437">
        <v>3828815</v>
      </c>
      <c r="P31" s="439">
        <f t="shared" si="20"/>
        <v>1.6937264362337778E-3</v>
      </c>
      <c r="Q31" s="439">
        <f t="shared" si="21"/>
        <v>0.12452520115054977</v>
      </c>
      <c r="R31" s="437">
        <f t="shared" si="22"/>
        <v>6474</v>
      </c>
      <c r="S31" s="437">
        <f t="shared" si="23"/>
        <v>423270</v>
      </c>
      <c r="T31" s="439">
        <f t="shared" ref="T31:T37" si="25">O31/$O$30</f>
        <v>0.76875530314194973</v>
      </c>
    </row>
    <row r="32" spans="1:20" x14ac:dyDescent="0.25">
      <c r="A32" s="492" t="s">
        <v>134</v>
      </c>
      <c r="B32" s="437">
        <v>344284</v>
      </c>
      <c r="C32" s="437">
        <v>347159</v>
      </c>
      <c r="D32" s="437">
        <v>383390</v>
      </c>
      <c r="E32" s="437">
        <v>371208</v>
      </c>
      <c r="F32" s="439">
        <f t="shared" si="16"/>
        <v>-3.1774433344636033E-2</v>
      </c>
      <c r="G32" s="439">
        <f t="shared" si="17"/>
        <v>0.10436428264858466</v>
      </c>
      <c r="H32" s="437">
        <f t="shared" si="18"/>
        <v>-12182</v>
      </c>
      <c r="I32" s="437">
        <f t="shared" si="19"/>
        <v>36231</v>
      </c>
      <c r="J32" s="439">
        <f>E32/$E$30</f>
        <v>0.59306171095894356</v>
      </c>
      <c r="K32" s="487"/>
      <c r="L32" s="437">
        <v>2584005</v>
      </c>
      <c r="M32" s="437">
        <v>2710122</v>
      </c>
      <c r="N32" s="437">
        <v>2980410</v>
      </c>
      <c r="O32" s="437">
        <v>2933747</v>
      </c>
      <c r="P32" s="439">
        <f t="shared" si="20"/>
        <v>-1.5656570740267273E-2</v>
      </c>
      <c r="Q32" s="439">
        <f t="shared" si="21"/>
        <v>9.9732779557525353E-2</v>
      </c>
      <c r="R32" s="437">
        <f t="shared" si="22"/>
        <v>-46663</v>
      </c>
      <c r="S32" s="437">
        <f t="shared" si="23"/>
        <v>270288</v>
      </c>
      <c r="T32" s="439">
        <f t="shared" si="25"/>
        <v>0.58904218781183881</v>
      </c>
    </row>
    <row r="33" spans="1:20" x14ac:dyDescent="0.25">
      <c r="A33" s="492" t="s">
        <v>11</v>
      </c>
      <c r="B33" s="437">
        <v>79054</v>
      </c>
      <c r="C33" s="437">
        <v>91679</v>
      </c>
      <c r="D33" s="437">
        <v>106214</v>
      </c>
      <c r="E33" s="437">
        <v>116232</v>
      </c>
      <c r="F33" s="439">
        <f t="shared" si="16"/>
        <v>9.4319016325531413E-2</v>
      </c>
      <c r="G33" s="439">
        <f t="shared" si="17"/>
        <v>0.15854230521711621</v>
      </c>
      <c r="H33" s="437">
        <f t="shared" si="18"/>
        <v>10018</v>
      </c>
      <c r="I33" s="437">
        <f t="shared" si="19"/>
        <v>14535</v>
      </c>
      <c r="J33" s="439">
        <f t="shared" si="24"/>
        <v>0.18569844612233552</v>
      </c>
      <c r="K33" s="487"/>
      <c r="L33" s="437">
        <v>395421</v>
      </c>
      <c r="M33" s="437">
        <v>688949</v>
      </c>
      <c r="N33" s="437">
        <v>841931</v>
      </c>
      <c r="O33" s="437">
        <v>895070</v>
      </c>
      <c r="P33" s="439">
        <f t="shared" si="20"/>
        <v>6.3115623489335748E-2</v>
      </c>
      <c r="Q33" s="439">
        <f t="shared" si="21"/>
        <v>0.22205126939729936</v>
      </c>
      <c r="R33" s="437">
        <f t="shared" si="22"/>
        <v>53139</v>
      </c>
      <c r="S33" s="437">
        <f t="shared" si="23"/>
        <v>152982</v>
      </c>
      <c r="T33" s="439">
        <f t="shared" si="25"/>
        <v>0.17971351689315493</v>
      </c>
    </row>
    <row r="34" spans="1:20" x14ac:dyDescent="0.25">
      <c r="A34" s="436" t="s">
        <v>135</v>
      </c>
      <c r="B34" s="437">
        <v>29115</v>
      </c>
      <c r="C34" s="437">
        <v>26161</v>
      </c>
      <c r="D34" s="437">
        <v>33724</v>
      </c>
      <c r="E34" s="437">
        <v>36694</v>
      </c>
      <c r="F34" s="439">
        <f t="shared" si="16"/>
        <v>8.8067844858261246E-2</v>
      </c>
      <c r="G34" s="439">
        <f t="shared" si="17"/>
        <v>0.28909445357593366</v>
      </c>
      <c r="H34" s="437">
        <f t="shared" si="18"/>
        <v>2970</v>
      </c>
      <c r="I34" s="437">
        <f t="shared" si="19"/>
        <v>7563</v>
      </c>
      <c r="J34" s="439">
        <f t="shared" si="24"/>
        <v>5.8624292638971877E-2</v>
      </c>
      <c r="K34" s="487"/>
      <c r="L34" s="437">
        <v>226278</v>
      </c>
      <c r="M34" s="437">
        <v>240663</v>
      </c>
      <c r="N34" s="437">
        <v>254058</v>
      </c>
      <c r="O34" s="437">
        <v>261623</v>
      </c>
      <c r="P34" s="439">
        <f t="shared" si="20"/>
        <v>2.9776665170945238E-2</v>
      </c>
      <c r="Q34" s="439">
        <f t="shared" si="21"/>
        <v>5.5658742723227128E-2</v>
      </c>
      <c r="R34" s="437">
        <f t="shared" si="22"/>
        <v>7565</v>
      </c>
      <c r="S34" s="437">
        <f t="shared" si="23"/>
        <v>13395</v>
      </c>
      <c r="T34" s="439">
        <f t="shared" si="25"/>
        <v>5.2529064129216561E-2</v>
      </c>
    </row>
    <row r="35" spans="1:20" x14ac:dyDescent="0.25">
      <c r="A35" s="436" t="s">
        <v>136</v>
      </c>
      <c r="B35" s="437">
        <v>15990</v>
      </c>
      <c r="C35" s="437">
        <v>15672</v>
      </c>
      <c r="D35" s="437">
        <v>19651</v>
      </c>
      <c r="E35" s="437">
        <v>22577</v>
      </c>
      <c r="F35" s="439">
        <f t="shared" si="16"/>
        <v>0.14889827489695184</v>
      </c>
      <c r="G35" s="439">
        <f t="shared" si="17"/>
        <v>0.25389229198570695</v>
      </c>
      <c r="H35" s="437">
        <f t="shared" si="18"/>
        <v>2926</v>
      </c>
      <c r="I35" s="437">
        <f t="shared" si="19"/>
        <v>3979</v>
      </c>
      <c r="J35" s="439">
        <f t="shared" si="24"/>
        <v>3.6070220060774733E-2</v>
      </c>
      <c r="K35" s="487"/>
      <c r="L35" s="437">
        <v>142785</v>
      </c>
      <c r="M35" s="437">
        <v>149879</v>
      </c>
      <c r="N35" s="437">
        <v>145160</v>
      </c>
      <c r="O35" s="437">
        <v>158806</v>
      </c>
      <c r="P35" s="439">
        <f t="shared" si="20"/>
        <v>9.4006613392119132E-2</v>
      </c>
      <c r="Q35" s="439">
        <f t="shared" si="21"/>
        <v>-3.1485398221231753E-2</v>
      </c>
      <c r="R35" s="437">
        <f t="shared" si="22"/>
        <v>13646</v>
      </c>
      <c r="S35" s="437">
        <f t="shared" si="23"/>
        <v>-4719</v>
      </c>
      <c r="T35" s="439">
        <f t="shared" si="25"/>
        <v>3.188531038213141E-2</v>
      </c>
    </row>
    <row r="36" spans="1:20" x14ac:dyDescent="0.25">
      <c r="A36" s="436" t="s">
        <v>137</v>
      </c>
      <c r="B36" s="437">
        <v>412</v>
      </c>
      <c r="C36" s="437">
        <v>1269</v>
      </c>
      <c r="D36" s="437">
        <v>1674</v>
      </c>
      <c r="E36" s="437">
        <v>2185</v>
      </c>
      <c r="F36" s="439">
        <f t="shared" si="16"/>
        <v>0.30525686977299871</v>
      </c>
      <c r="G36" s="439">
        <f t="shared" si="17"/>
        <v>0.31914893617021267</v>
      </c>
      <c r="H36" s="437">
        <f t="shared" si="18"/>
        <v>511</v>
      </c>
      <c r="I36" s="437">
        <f t="shared" si="19"/>
        <v>405</v>
      </c>
      <c r="J36" s="439">
        <f t="shared" si="24"/>
        <v>3.4908726063158434E-3</v>
      </c>
      <c r="K36" s="487"/>
      <c r="L36" s="437">
        <v>79637</v>
      </c>
      <c r="M36" s="437">
        <v>110415</v>
      </c>
      <c r="N36" s="437">
        <v>180228</v>
      </c>
      <c r="O36" s="437">
        <v>216282</v>
      </c>
      <c r="P36" s="439">
        <f t="shared" si="20"/>
        <v>0.20004660763033488</v>
      </c>
      <c r="Q36" s="439">
        <f t="shared" si="21"/>
        <v>0.63227822306751791</v>
      </c>
      <c r="R36" s="437">
        <f t="shared" si="22"/>
        <v>36054</v>
      </c>
      <c r="S36" s="437">
        <f t="shared" si="23"/>
        <v>69813</v>
      </c>
      <c r="T36" s="439">
        <f t="shared" si="25"/>
        <v>4.3425429140386038E-2</v>
      </c>
    </row>
    <row r="37" spans="1:20" x14ac:dyDescent="0.25">
      <c r="A37" s="436" t="s">
        <v>138</v>
      </c>
      <c r="B37" s="437">
        <v>46566</v>
      </c>
      <c r="C37" s="437">
        <v>53882</v>
      </c>
      <c r="D37" s="437">
        <v>63966</v>
      </c>
      <c r="E37" s="437">
        <v>77021</v>
      </c>
      <c r="F37" s="439">
        <f t="shared" si="16"/>
        <v>0.20409279929962798</v>
      </c>
      <c r="G37" s="439">
        <f t="shared" si="17"/>
        <v>0.18714969748710142</v>
      </c>
      <c r="H37" s="437">
        <f t="shared" si="18"/>
        <v>13055</v>
      </c>
      <c r="I37" s="437">
        <f t="shared" si="19"/>
        <v>10084</v>
      </c>
      <c r="J37" s="439">
        <f t="shared" si="24"/>
        <v>0.12305285995929179</v>
      </c>
      <c r="K37" s="487"/>
      <c r="L37" s="437">
        <v>382843</v>
      </c>
      <c r="M37" s="437">
        <v>370849</v>
      </c>
      <c r="N37" s="437">
        <v>423650</v>
      </c>
      <c r="O37" s="437">
        <v>515013</v>
      </c>
      <c r="P37" s="439">
        <f t="shared" si="20"/>
        <v>0.21565679216334233</v>
      </c>
      <c r="Q37" s="439">
        <f t="shared" si="21"/>
        <v>0.14237870400081976</v>
      </c>
      <c r="R37" s="437">
        <f t="shared" si="22"/>
        <v>91363</v>
      </c>
      <c r="S37" s="437">
        <f t="shared" si="23"/>
        <v>52801</v>
      </c>
      <c r="T37" s="439">
        <f t="shared" si="25"/>
        <v>0.10340509398783826</v>
      </c>
    </row>
    <row r="38" spans="1:20" ht="21" x14ac:dyDescent="0.35">
      <c r="A38" s="493" t="s">
        <v>139</v>
      </c>
      <c r="B38" s="493"/>
      <c r="C38" s="493"/>
      <c r="D38" s="493"/>
      <c r="E38" s="493"/>
      <c r="F38" s="493"/>
      <c r="G38" s="493"/>
      <c r="H38" s="493"/>
      <c r="I38" s="493"/>
      <c r="J38" s="493"/>
      <c r="K38" s="493"/>
      <c r="L38" s="493"/>
      <c r="M38" s="493"/>
      <c r="N38" s="493"/>
      <c r="O38" s="493"/>
      <c r="P38" s="493"/>
      <c r="Q38" s="493"/>
      <c r="R38" s="493"/>
      <c r="S38" s="493"/>
      <c r="T38" s="493"/>
    </row>
    <row r="39" spans="1:20" x14ac:dyDescent="0.25">
      <c r="A39" s="72"/>
      <c r="B39" s="11" t="s">
        <v>150</v>
      </c>
      <c r="C39" s="12"/>
      <c r="D39" s="12"/>
      <c r="E39" s="12"/>
      <c r="F39" s="12"/>
      <c r="G39" s="12"/>
      <c r="H39" s="12"/>
      <c r="I39" s="12"/>
      <c r="J39" s="13"/>
      <c r="K39" s="494"/>
      <c r="L39" s="11" t="str">
        <f>CONCATENATE("acumulado ",B39)</f>
        <v>acumulado agosto</v>
      </c>
      <c r="M39" s="12"/>
      <c r="N39" s="12"/>
      <c r="O39" s="12"/>
      <c r="P39" s="12"/>
      <c r="Q39" s="12"/>
      <c r="R39" s="12"/>
      <c r="S39" s="12"/>
      <c r="T39" s="13"/>
    </row>
    <row r="40" spans="1:20" x14ac:dyDescent="0.25">
      <c r="A40" s="15"/>
      <c r="B40" s="472">
        <v>2022</v>
      </c>
      <c r="C40" s="16">
        <v>2023</v>
      </c>
      <c r="D40" s="16">
        <v>2024</v>
      </c>
      <c r="E40" s="16">
        <v>2025</v>
      </c>
      <c r="F40" s="16" t="str">
        <f>CONCATENATE("var ",RIGHT(E40,2),"/",RIGHT(D40,2))</f>
        <v>var 25/24</v>
      </c>
      <c r="G40" s="472" t="str">
        <f>CONCATENATE("var ",RIGHT(D40,2),"/",RIGHT(C40,2))</f>
        <v>var 24/23</v>
      </c>
      <c r="H40" s="16" t="str">
        <f>CONCATENATE("dif ",RIGHT(E40,2),"-",RIGHT(D40,2))</f>
        <v>dif 25-24</v>
      </c>
      <c r="I40" s="16" t="str">
        <f>CONCATENATE("dif ",RIGHT(D40,2),"-",RIGHT(C40,2))</f>
        <v>dif 24-23</v>
      </c>
      <c r="J40" s="16" t="str">
        <f>CONCATENATE("cuota ",RIGHT(E40,2))</f>
        <v>cuota 25</v>
      </c>
      <c r="K40" s="494"/>
      <c r="L40" s="472">
        <v>2022</v>
      </c>
      <c r="M40" s="16">
        <v>2023</v>
      </c>
      <c r="N40" s="16">
        <v>2024</v>
      </c>
      <c r="O40" s="16">
        <v>2025</v>
      </c>
      <c r="P40" s="16" t="str">
        <f>CONCATENATE("var ",RIGHT(O40,2),"/",RIGHT(N40,2))</f>
        <v>var 25/24</v>
      </c>
      <c r="Q40" s="472" t="str">
        <f>CONCATENATE("var ",RIGHT(N40,2),"/",RIGHT(M40,2))</f>
        <v>var 24/23</v>
      </c>
      <c r="R40" s="16" t="str">
        <f>CONCATENATE("dif ",RIGHT(O40,2),"-",RIGHT(N40,2))</f>
        <v>dif 25-24</v>
      </c>
      <c r="S40" s="16" t="str">
        <f>CONCATENATE("dif ",RIGHT(N40,2),"-",RIGHT(M40,2))</f>
        <v>dif 24-23</v>
      </c>
      <c r="T40" s="16" t="str">
        <f>CONCATENATE("cuota ",RIGHT(O40,2))</f>
        <v>cuota 25</v>
      </c>
    </row>
    <row r="41" spans="1:20" x14ac:dyDescent="0.25">
      <c r="A41" s="495" t="s">
        <v>140</v>
      </c>
      <c r="B41" s="496">
        <v>515419</v>
      </c>
      <c r="C41" s="496">
        <v>535822</v>
      </c>
      <c r="D41" s="496">
        <v>608617</v>
      </c>
      <c r="E41" s="496">
        <v>625918</v>
      </c>
      <c r="F41" s="497">
        <f t="shared" ref="F41:F45" si="26">E41/D41-1</f>
        <v>2.8426744570066331E-2</v>
      </c>
      <c r="G41" s="497">
        <f>D41/C41-1</f>
        <v>0.13585668374945414</v>
      </c>
      <c r="H41" s="496">
        <f t="shared" ref="H41:H45" si="27">E41-D41</f>
        <v>17301</v>
      </c>
      <c r="I41" s="496">
        <f>D41-C41</f>
        <v>72795</v>
      </c>
      <c r="J41" s="497">
        <f>E41/$E$41</f>
        <v>1</v>
      </c>
      <c r="K41" s="498"/>
      <c r="L41" s="496">
        <v>3810962</v>
      </c>
      <c r="M41" s="496">
        <v>4270879</v>
      </c>
      <c r="N41" s="496">
        <v>4825435</v>
      </c>
      <c r="O41" s="496">
        <v>4980538</v>
      </c>
      <c r="P41" s="497">
        <f t="shared" ref="P41:P45" si="28">O41/N41-1</f>
        <v>3.2142801633427975E-2</v>
      </c>
      <c r="Q41" s="497">
        <f>N41/M41-1</f>
        <v>0.12984587013586668</v>
      </c>
      <c r="R41" s="496">
        <f t="shared" ref="R41:R45" si="29">O41-N41</f>
        <v>155103</v>
      </c>
      <c r="S41" s="496">
        <f>N41-M41</f>
        <v>554556</v>
      </c>
      <c r="T41" s="497">
        <f>O41/$O$41</f>
        <v>1</v>
      </c>
    </row>
    <row r="42" spans="1:20" x14ac:dyDescent="0.25">
      <c r="A42" s="436" t="s">
        <v>141</v>
      </c>
      <c r="B42" s="437">
        <v>507451</v>
      </c>
      <c r="C42" s="437">
        <v>527500</v>
      </c>
      <c r="D42" s="437">
        <v>600295</v>
      </c>
      <c r="E42" s="437">
        <v>616845</v>
      </c>
      <c r="F42" s="438">
        <f t="shared" si="26"/>
        <v>2.7569778192388705E-2</v>
      </c>
      <c r="G42" s="438">
        <f>D42/C42-1</f>
        <v>0.1379999999999999</v>
      </c>
      <c r="H42" s="437">
        <f t="shared" si="27"/>
        <v>16550</v>
      </c>
      <c r="I42" s="437">
        <f>D42-C42</f>
        <v>72795</v>
      </c>
      <c r="J42" s="438">
        <f>E42/$E$41</f>
        <v>0.98550449100361392</v>
      </c>
      <c r="K42" s="494"/>
      <c r="L42" s="437">
        <v>3632810</v>
      </c>
      <c r="M42" s="437">
        <v>4086325</v>
      </c>
      <c r="N42" s="437">
        <v>4654413</v>
      </c>
      <c r="O42" s="437">
        <v>4814551</v>
      </c>
      <c r="P42" s="438">
        <f t="shared" si="28"/>
        <v>3.4405627519517479E-2</v>
      </c>
      <c r="Q42" s="438">
        <f>N42/M42-1</f>
        <v>0.13902173713544563</v>
      </c>
      <c r="R42" s="437">
        <f t="shared" si="29"/>
        <v>160138</v>
      </c>
      <c r="S42" s="437">
        <f>N42-M42</f>
        <v>568088</v>
      </c>
      <c r="T42" s="438">
        <f t="shared" ref="T42:T45" si="30">O42/$O$41</f>
        <v>0.9666728775084138</v>
      </c>
    </row>
    <row r="43" spans="1:20" x14ac:dyDescent="0.25">
      <c r="A43" s="436" t="s">
        <v>142</v>
      </c>
      <c r="B43" s="437">
        <v>4638</v>
      </c>
      <c r="C43" s="437">
        <v>3134</v>
      </c>
      <c r="D43" s="437">
        <v>4862</v>
      </c>
      <c r="E43" s="437">
        <v>3258</v>
      </c>
      <c r="F43" s="438">
        <f t="shared" si="26"/>
        <v>-0.32990538872891817</v>
      </c>
      <c r="G43" s="438">
        <f>D43/C43-1</f>
        <v>0.55137204850031907</v>
      </c>
      <c r="H43" s="437">
        <f t="shared" si="27"/>
        <v>-1604</v>
      </c>
      <c r="I43" s="437">
        <f>D43-C43</f>
        <v>1728</v>
      </c>
      <c r="J43" s="438">
        <f>E43/$E$41</f>
        <v>5.2051546688224332E-3</v>
      </c>
      <c r="K43" s="494"/>
      <c r="L43" s="437">
        <v>70737</v>
      </c>
      <c r="M43" s="437">
        <v>74531</v>
      </c>
      <c r="N43" s="437">
        <v>63004</v>
      </c>
      <c r="O43" s="437">
        <v>51589</v>
      </c>
      <c r="P43" s="438">
        <f t="shared" si="28"/>
        <v>-0.18117897276363404</v>
      </c>
      <c r="Q43" s="438">
        <f>N43/M43-1</f>
        <v>-0.15466047684855966</v>
      </c>
      <c r="R43" s="437">
        <f t="shared" si="29"/>
        <v>-11415</v>
      </c>
      <c r="S43" s="437">
        <f>N43-M43</f>
        <v>-11527</v>
      </c>
      <c r="T43" s="438">
        <f t="shared" si="30"/>
        <v>1.0358117938262894E-2</v>
      </c>
    </row>
    <row r="44" spans="1:20" x14ac:dyDescent="0.25">
      <c r="A44" s="499" t="s">
        <v>143</v>
      </c>
      <c r="B44" s="437">
        <v>2083</v>
      </c>
      <c r="C44" s="437">
        <v>3015</v>
      </c>
      <c r="D44" s="437">
        <v>1986</v>
      </c>
      <c r="E44" s="437">
        <v>2578</v>
      </c>
      <c r="F44" s="438">
        <f t="shared" si="26"/>
        <v>0.29808660624370598</v>
      </c>
      <c r="G44" s="438">
        <f>D44/C44-1</f>
        <v>-0.3412935323383085</v>
      </c>
      <c r="H44" s="437">
        <f t="shared" si="27"/>
        <v>592</v>
      </c>
      <c r="I44" s="437">
        <f>D44-C44</f>
        <v>-1029</v>
      </c>
      <c r="J44" s="438">
        <f>E44/$E$41</f>
        <v>4.1187503794426743E-3</v>
      </c>
      <c r="K44" s="494"/>
      <c r="L44" s="437">
        <v>69749</v>
      </c>
      <c r="M44" s="437">
        <v>70552</v>
      </c>
      <c r="N44" s="437">
        <v>63771</v>
      </c>
      <c r="O44" s="437">
        <v>63527</v>
      </c>
      <c r="P44" s="438">
        <f t="shared" si="28"/>
        <v>-3.8261905881984415E-3</v>
      </c>
      <c r="Q44" s="438">
        <f>N44/M44-1</f>
        <v>-9.6113504932532012E-2</v>
      </c>
      <c r="R44" s="437">
        <f t="shared" si="29"/>
        <v>-244</v>
      </c>
      <c r="S44" s="437">
        <f>N44-M44</f>
        <v>-6781</v>
      </c>
      <c r="T44" s="438">
        <f t="shared" si="30"/>
        <v>1.2755047747853746E-2</v>
      </c>
    </row>
    <row r="45" spans="1:20" x14ac:dyDescent="0.25">
      <c r="A45" s="436" t="s">
        <v>144</v>
      </c>
      <c r="B45" s="437">
        <v>1248</v>
      </c>
      <c r="C45" s="437">
        <v>2173</v>
      </c>
      <c r="D45" s="437">
        <v>1475</v>
      </c>
      <c r="E45" s="437">
        <v>3237</v>
      </c>
      <c r="F45" s="438">
        <f t="shared" si="26"/>
        <v>1.1945762711864405</v>
      </c>
      <c r="G45" s="438">
        <f>D45/C45-1</f>
        <v>-0.32121491026231019</v>
      </c>
      <c r="H45" s="437">
        <f t="shared" si="27"/>
        <v>1762</v>
      </c>
      <c r="I45" s="437">
        <f>D45-C45</f>
        <v>-698</v>
      </c>
      <c r="J45" s="438">
        <f>E45/$E$41</f>
        <v>5.1716039481209996E-3</v>
      </c>
      <c r="K45" s="494"/>
      <c r="L45" s="437">
        <v>37668</v>
      </c>
      <c r="M45" s="437">
        <v>39475</v>
      </c>
      <c r="N45" s="437">
        <v>44248</v>
      </c>
      <c r="O45" s="437">
        <v>50873</v>
      </c>
      <c r="P45" s="438">
        <f t="shared" si="28"/>
        <v>0.14972428132344962</v>
      </c>
      <c r="Q45" s="438">
        <f>N45/M45-1</f>
        <v>0.12091196960101325</v>
      </c>
      <c r="R45" s="437">
        <f t="shared" si="29"/>
        <v>6625</v>
      </c>
      <c r="S45" s="437">
        <f>N45-M45</f>
        <v>4773</v>
      </c>
      <c r="T45" s="438">
        <f t="shared" si="30"/>
        <v>1.0214358368513603E-2</v>
      </c>
    </row>
    <row r="46" spans="1:20" ht="21" x14ac:dyDescent="0.35">
      <c r="A46" s="500" t="s">
        <v>145</v>
      </c>
      <c r="B46" s="500"/>
      <c r="C46" s="500"/>
      <c r="D46" s="500"/>
      <c r="E46" s="500"/>
      <c r="F46" s="500"/>
      <c r="G46" s="500"/>
      <c r="H46" s="500"/>
      <c r="I46" s="500"/>
      <c r="J46" s="500"/>
      <c r="K46" s="500"/>
      <c r="L46" s="500"/>
      <c r="M46" s="500"/>
      <c r="N46" s="500"/>
      <c r="O46" s="500"/>
      <c r="P46" s="500"/>
      <c r="Q46" s="500"/>
      <c r="R46" s="500"/>
      <c r="S46" s="500"/>
      <c r="T46" s="500"/>
    </row>
    <row r="47" spans="1:20" x14ac:dyDescent="0.25">
      <c r="A47" s="72"/>
      <c r="B47" s="11" t="s">
        <v>150</v>
      </c>
      <c r="C47" s="12"/>
      <c r="D47" s="12"/>
      <c r="E47" s="12"/>
      <c r="F47" s="12"/>
      <c r="G47" s="12"/>
      <c r="H47" s="12"/>
      <c r="I47" s="12"/>
      <c r="J47" s="13"/>
      <c r="K47" s="501"/>
      <c r="L47" s="11" t="str">
        <f>CONCATENATE("acumulado ",B47)</f>
        <v>acumulado agosto</v>
      </c>
      <c r="M47" s="12"/>
      <c r="N47" s="12"/>
      <c r="O47" s="12"/>
      <c r="P47" s="12"/>
      <c r="Q47" s="12"/>
      <c r="R47" s="12"/>
      <c r="S47" s="12"/>
      <c r="T47" s="13"/>
    </row>
    <row r="48" spans="1:20" x14ac:dyDescent="0.25">
      <c r="A48" s="15"/>
      <c r="B48" s="472">
        <v>2022</v>
      </c>
      <c r="C48" s="16">
        <v>2023</v>
      </c>
      <c r="D48" s="16">
        <v>2024</v>
      </c>
      <c r="E48" s="16">
        <v>2025</v>
      </c>
      <c r="F48" s="16" t="str">
        <f>CONCATENATE("var ",RIGHT(E48,2),"/",RIGHT(D48,2))</f>
        <v>var 25/24</v>
      </c>
      <c r="G48" s="472" t="str">
        <f>CONCATENATE("var ",RIGHT(D48,2),"/",RIGHT(C48,2))</f>
        <v>var 24/23</v>
      </c>
      <c r="H48" s="16" t="str">
        <f>CONCATENATE("dif ",RIGHT(E48,2),"-",RIGHT(D48,2))</f>
        <v>dif 25-24</v>
      </c>
      <c r="I48" s="16" t="str">
        <f>CONCATENATE("dif ",RIGHT(D48,2),"-",RIGHT(C48,2))</f>
        <v>dif 24-23</v>
      </c>
      <c r="J48" s="16" t="str">
        <f>CONCATENATE("cuota ",RIGHT(E48,2))</f>
        <v>cuota 25</v>
      </c>
      <c r="K48" s="501"/>
      <c r="L48" s="472">
        <v>2022</v>
      </c>
      <c r="M48" s="16">
        <v>2023</v>
      </c>
      <c r="N48" s="16">
        <v>2024</v>
      </c>
      <c r="O48" s="16">
        <v>2025</v>
      </c>
      <c r="P48" s="16" t="str">
        <f>CONCATENATE("var ",RIGHT(O48,2),"/",RIGHT(N48,2))</f>
        <v>var 25/24</v>
      </c>
      <c r="Q48" s="472" t="str">
        <f>CONCATENATE("var ",RIGHT(N48,2),"/",RIGHT(M48,2))</f>
        <v>var 24/23</v>
      </c>
      <c r="R48" s="16" t="str">
        <f>CONCATENATE("dif ",RIGHT(O48,2),"-",RIGHT(N48,2))</f>
        <v>dif 25-24</v>
      </c>
      <c r="S48" s="16" t="str">
        <f>CONCATENATE("dif ",RIGHT(N48,2),"-",RIGHT(M48,2))</f>
        <v>dif 24-23</v>
      </c>
      <c r="T48" s="16" t="str">
        <f>CONCATENATE("cuota ",RIGHT(O48,2))</f>
        <v>cuota 25</v>
      </c>
    </row>
    <row r="49" spans="1:20" x14ac:dyDescent="0.25">
      <c r="A49" s="502" t="s">
        <v>146</v>
      </c>
      <c r="B49" s="503">
        <v>515419</v>
      </c>
      <c r="C49" s="503">
        <v>535822</v>
      </c>
      <c r="D49" s="503">
        <v>608617</v>
      </c>
      <c r="E49" s="503">
        <v>625918</v>
      </c>
      <c r="F49" s="504">
        <f t="shared" ref="F49:F51" si="31">E49/D49-1</f>
        <v>2.8426744570066331E-2</v>
      </c>
      <c r="G49" s="504">
        <f>D49/C49-1</f>
        <v>0.13585668374945414</v>
      </c>
      <c r="H49" s="503">
        <f t="shared" ref="H49:H51" si="32">E49-D49</f>
        <v>17301</v>
      </c>
      <c r="I49" s="503">
        <f>D49-C49</f>
        <v>72795</v>
      </c>
      <c r="J49" s="504">
        <f>E49/$E$49</f>
        <v>1</v>
      </c>
      <c r="K49" s="505"/>
      <c r="L49" s="503">
        <v>3810962</v>
      </c>
      <c r="M49" s="503">
        <v>4270879</v>
      </c>
      <c r="N49" s="503">
        <v>4825435</v>
      </c>
      <c r="O49" s="503">
        <v>4980538</v>
      </c>
      <c r="P49" s="504">
        <f t="shared" ref="P49:P51" si="33">O49/N49-1</f>
        <v>3.2142801633427975E-2</v>
      </c>
      <c r="Q49" s="504">
        <f>N49/M49-1</f>
        <v>0.12984587013586668</v>
      </c>
      <c r="R49" s="503">
        <f t="shared" ref="R49:R51" si="34">O49-N49</f>
        <v>155103</v>
      </c>
      <c r="S49" s="503">
        <f>N49-M49</f>
        <v>554556</v>
      </c>
      <c r="T49" s="504">
        <f>O49/$O$49</f>
        <v>1</v>
      </c>
    </row>
    <row r="50" spans="1:20" x14ac:dyDescent="0.25">
      <c r="A50" s="436" t="s">
        <v>147</v>
      </c>
      <c r="B50" s="437">
        <v>198057</v>
      </c>
      <c r="C50" s="437">
        <v>210142</v>
      </c>
      <c r="D50" s="437">
        <v>250055</v>
      </c>
      <c r="E50" s="437">
        <v>231560</v>
      </c>
      <c r="F50" s="438">
        <f t="shared" si="31"/>
        <v>-7.3963727979844407E-2</v>
      </c>
      <c r="G50" s="438">
        <f>D50/C50-1</f>
        <v>0.18993347355597634</v>
      </c>
      <c r="H50" s="437">
        <f t="shared" si="32"/>
        <v>-18495</v>
      </c>
      <c r="I50" s="437">
        <f>D50-C50</f>
        <v>39913</v>
      </c>
      <c r="J50" s="438">
        <f>E50/$E$49</f>
        <v>0.36995261360114262</v>
      </c>
      <c r="K50" s="501"/>
      <c r="L50" s="437">
        <v>1581012</v>
      </c>
      <c r="M50" s="437">
        <v>1682489</v>
      </c>
      <c r="N50" s="437">
        <v>2031656</v>
      </c>
      <c r="O50" s="437">
        <v>2037898</v>
      </c>
      <c r="P50" s="438">
        <f t="shared" si="33"/>
        <v>3.0723705194186657E-3</v>
      </c>
      <c r="Q50" s="438">
        <f>N50/M50-1</f>
        <v>0.2075300343716957</v>
      </c>
      <c r="R50" s="437">
        <f>O50-N50</f>
        <v>6242</v>
      </c>
      <c r="S50" s="437">
        <f>N50-M50</f>
        <v>349167</v>
      </c>
      <c r="T50" s="438">
        <f t="shared" ref="T50:T51" si="35">O50/$O$49</f>
        <v>0.40917226211304886</v>
      </c>
    </row>
    <row r="51" spans="1:20" x14ac:dyDescent="0.25">
      <c r="A51" s="436" t="s">
        <v>148</v>
      </c>
      <c r="B51" s="437">
        <v>317363</v>
      </c>
      <c r="C51" s="437">
        <v>325680</v>
      </c>
      <c r="D51" s="437">
        <v>358562</v>
      </c>
      <c r="E51" s="437">
        <v>394358</v>
      </c>
      <c r="F51" s="438">
        <f t="shared" si="31"/>
        <v>9.9832107139072201E-2</v>
      </c>
      <c r="G51" s="438">
        <f>D51/C51-1</f>
        <v>0.10096413657577985</v>
      </c>
      <c r="H51" s="437">
        <f t="shared" si="32"/>
        <v>35796</v>
      </c>
      <c r="I51" s="437">
        <f>D51-C51</f>
        <v>32882</v>
      </c>
      <c r="J51" s="438">
        <f>E51/$E$49</f>
        <v>0.63004738639885738</v>
      </c>
      <c r="K51" s="501"/>
      <c r="L51" s="437">
        <v>2229951</v>
      </c>
      <c r="M51" s="437">
        <v>2588390</v>
      </c>
      <c r="N51" s="437">
        <v>2793779</v>
      </c>
      <c r="O51" s="437">
        <v>2942641</v>
      </c>
      <c r="P51" s="438">
        <f t="shared" si="33"/>
        <v>5.3283384261961997E-2</v>
      </c>
      <c r="Q51" s="438">
        <f>N51/M51-1</f>
        <v>7.9350097937327835E-2</v>
      </c>
      <c r="R51" s="437">
        <f t="shared" si="34"/>
        <v>148862</v>
      </c>
      <c r="S51" s="437">
        <f>N51-M51</f>
        <v>205389</v>
      </c>
      <c r="T51" s="438">
        <f t="shared" si="35"/>
        <v>0.59082793866847316</v>
      </c>
    </row>
    <row r="52" spans="1:20" ht="21" x14ac:dyDescent="0.35">
      <c r="A52" s="376" t="s">
        <v>149</v>
      </c>
      <c r="B52" s="376"/>
      <c r="C52" s="376"/>
      <c r="D52" s="376"/>
      <c r="E52" s="376"/>
      <c r="F52" s="376"/>
      <c r="G52" s="376"/>
      <c r="H52" s="376"/>
      <c r="I52" s="376"/>
      <c r="J52" s="376"/>
      <c r="K52" s="376"/>
      <c r="L52" s="376"/>
      <c r="M52" s="376"/>
      <c r="N52" s="376"/>
      <c r="O52" s="376"/>
      <c r="P52" s="376"/>
      <c r="Q52" s="376"/>
      <c r="R52" s="376"/>
      <c r="S52" s="376"/>
      <c r="T52" s="376"/>
    </row>
    <row r="324" spans="2:20" x14ac:dyDescent="0.25">
      <c r="B324" s="467"/>
      <c r="C324" s="467"/>
      <c r="D324" s="467"/>
      <c r="E324" s="467"/>
      <c r="F324" s="467"/>
      <c r="G324" s="467"/>
      <c r="H324" s="467"/>
      <c r="I324" s="467"/>
      <c r="J324" s="467"/>
      <c r="K324" s="468"/>
      <c r="L324"/>
      <c r="M324"/>
      <c r="N324"/>
      <c r="O324"/>
      <c r="P324"/>
      <c r="Q324"/>
      <c r="R324"/>
      <c r="S324"/>
      <c r="T324"/>
    </row>
    <row r="325" spans="2:20" x14ac:dyDescent="0.25">
      <c r="B325"/>
      <c r="D325"/>
      <c r="E325"/>
      <c r="F325"/>
      <c r="G325"/>
      <c r="H325"/>
      <c r="I325"/>
      <c r="J325"/>
      <c r="K325" s="454"/>
      <c r="M325"/>
      <c r="O325"/>
      <c r="Q325"/>
      <c r="S325"/>
      <c r="T325"/>
    </row>
    <row r="326" spans="2:20" x14ac:dyDescent="0.25">
      <c r="B326"/>
      <c r="D326"/>
      <c r="E326"/>
      <c r="F326"/>
      <c r="G326"/>
      <c r="H326"/>
      <c r="I326"/>
      <c r="J326"/>
      <c r="K326" s="454"/>
      <c r="M326"/>
      <c r="O326"/>
      <c r="Q326"/>
      <c r="S326"/>
      <c r="T326"/>
    </row>
    <row r="327" spans="2:20" x14ac:dyDescent="0.25">
      <c r="B327"/>
      <c r="D327"/>
      <c r="E327"/>
      <c r="F327"/>
      <c r="G327"/>
      <c r="H327"/>
      <c r="I327"/>
      <c r="J327"/>
      <c r="K327" s="454"/>
      <c r="M327"/>
      <c r="O327"/>
      <c r="Q327"/>
      <c r="S327"/>
      <c r="T327"/>
    </row>
    <row r="328" spans="2:20" x14ac:dyDescent="0.25">
      <c r="B328"/>
      <c r="D328"/>
      <c r="E328"/>
      <c r="F328"/>
      <c r="G328"/>
      <c r="H328"/>
      <c r="I328"/>
      <c r="J328"/>
      <c r="K328" s="454"/>
      <c r="M328"/>
      <c r="O328"/>
      <c r="Q328"/>
      <c r="S328"/>
      <c r="T328"/>
    </row>
    <row r="329" spans="2:20" x14ac:dyDescent="0.25">
      <c r="B329"/>
      <c r="D329"/>
      <c r="E329"/>
      <c r="F329"/>
      <c r="G329"/>
      <c r="H329"/>
      <c r="I329"/>
      <c r="J329"/>
      <c r="K329" s="454"/>
      <c r="M329"/>
      <c r="O329"/>
      <c r="Q329"/>
      <c r="S329"/>
      <c r="T329"/>
    </row>
    <row r="330" spans="2:20" x14ac:dyDescent="0.25">
      <c r="B330"/>
      <c r="D330"/>
      <c r="E330"/>
      <c r="F330"/>
      <c r="G330"/>
      <c r="H330"/>
      <c r="I330"/>
      <c r="J330"/>
      <c r="K330" s="454"/>
      <c r="M330"/>
      <c r="O330"/>
      <c r="Q330"/>
      <c r="S330"/>
      <c r="T330"/>
    </row>
    <row r="331" spans="2:20" x14ac:dyDescent="0.25">
      <c r="B331"/>
      <c r="D331"/>
      <c r="E331"/>
      <c r="F331"/>
      <c r="G331"/>
      <c r="H331"/>
      <c r="I331"/>
      <c r="J331"/>
      <c r="K331" s="454"/>
      <c r="M331"/>
      <c r="O331"/>
      <c r="Q331"/>
      <c r="S331"/>
      <c r="T331"/>
    </row>
    <row r="332" spans="2:20" x14ac:dyDescent="0.25">
      <c r="B332"/>
      <c r="D332"/>
      <c r="E332"/>
      <c r="F332"/>
      <c r="G332"/>
      <c r="H332"/>
      <c r="I332"/>
      <c r="J332"/>
      <c r="K332" s="454"/>
      <c r="M332"/>
      <c r="O332"/>
      <c r="Q332"/>
      <c r="S332"/>
      <c r="T332"/>
    </row>
    <row r="333" spans="2:20" x14ac:dyDescent="0.25">
      <c r="B333"/>
      <c r="D333"/>
      <c r="E333"/>
      <c r="F333"/>
      <c r="G333"/>
      <c r="H333"/>
      <c r="I333"/>
      <c r="J333"/>
      <c r="K333" s="454"/>
      <c r="M333"/>
      <c r="O333"/>
      <c r="Q333"/>
      <c r="S333"/>
      <c r="T333"/>
    </row>
    <row r="334" spans="2:20" x14ac:dyDescent="0.25">
      <c r="B334"/>
      <c r="D334"/>
      <c r="E334"/>
      <c r="F334"/>
      <c r="G334"/>
      <c r="H334"/>
      <c r="I334"/>
      <c r="J334"/>
      <c r="K334" s="454"/>
      <c r="M334"/>
      <c r="O334"/>
      <c r="Q334"/>
      <c r="S334"/>
      <c r="T334"/>
    </row>
    <row r="335" spans="2:20" x14ac:dyDescent="0.25">
      <c r="B335"/>
      <c r="D335"/>
      <c r="E335"/>
      <c r="F335"/>
      <c r="G335"/>
      <c r="H335"/>
      <c r="I335"/>
      <c r="J335"/>
      <c r="K335" s="454"/>
      <c r="M335"/>
      <c r="O335"/>
      <c r="Q335"/>
      <c r="S335"/>
      <c r="T335"/>
    </row>
    <row r="336" spans="2:20" x14ac:dyDescent="0.25">
      <c r="B336"/>
      <c r="D336"/>
      <c r="E336"/>
      <c r="F336"/>
      <c r="G336"/>
      <c r="H336"/>
      <c r="I336"/>
      <c r="J336"/>
      <c r="K336" s="454"/>
      <c r="M336"/>
      <c r="O336"/>
      <c r="Q336"/>
      <c r="S336"/>
      <c r="T336"/>
    </row>
    <row r="337" spans="2:20" x14ac:dyDescent="0.25">
      <c r="B337"/>
      <c r="E337"/>
      <c r="F337"/>
      <c r="G337"/>
      <c r="H337"/>
      <c r="I337"/>
      <c r="J337"/>
      <c r="K337" s="454"/>
      <c r="M337"/>
      <c r="O337"/>
      <c r="Q337"/>
      <c r="S337"/>
      <c r="T337"/>
    </row>
    <row r="339" spans="2:20" x14ac:dyDescent="0.25">
      <c r="B339" s="467"/>
      <c r="C339" s="467"/>
      <c r="D339" s="467"/>
      <c r="E339" s="467"/>
      <c r="F339" s="467"/>
      <c r="G339" s="467"/>
      <c r="H339" s="467"/>
      <c r="I339" s="467"/>
      <c r="J339" s="467"/>
      <c r="K339" s="468"/>
      <c r="L339"/>
      <c r="M339"/>
      <c r="N339"/>
      <c r="O339"/>
      <c r="P339"/>
      <c r="Q339"/>
      <c r="R339"/>
      <c r="S339"/>
      <c r="T339"/>
    </row>
    <row r="340" spans="2:20" x14ac:dyDescent="0.25">
      <c r="B340"/>
      <c r="D340"/>
      <c r="E340"/>
      <c r="F340"/>
      <c r="G340"/>
      <c r="H340"/>
      <c r="I340"/>
      <c r="J340"/>
      <c r="K340" s="454"/>
      <c r="M340"/>
      <c r="P340"/>
      <c r="R340"/>
      <c r="T340"/>
    </row>
    <row r="341" spans="2:20" x14ac:dyDescent="0.25">
      <c r="B341"/>
      <c r="D341"/>
      <c r="E341"/>
      <c r="F341"/>
      <c r="G341"/>
      <c r="H341"/>
      <c r="I341"/>
      <c r="J341"/>
      <c r="K341" s="454"/>
      <c r="M341"/>
      <c r="P341"/>
      <c r="R341"/>
      <c r="T341"/>
    </row>
    <row r="342" spans="2:20" x14ac:dyDescent="0.25">
      <c r="B342"/>
      <c r="D342"/>
      <c r="E342"/>
      <c r="F342"/>
      <c r="G342"/>
      <c r="H342"/>
      <c r="I342"/>
      <c r="J342"/>
      <c r="K342" s="454"/>
      <c r="M342"/>
      <c r="P342"/>
      <c r="R342"/>
      <c r="T342"/>
    </row>
    <row r="343" spans="2:20" x14ac:dyDescent="0.25">
      <c r="B343"/>
      <c r="D343"/>
      <c r="E343"/>
      <c r="F343"/>
      <c r="G343"/>
      <c r="H343"/>
      <c r="I343"/>
      <c r="J343"/>
      <c r="K343" s="454"/>
      <c r="M343"/>
      <c r="P343"/>
      <c r="R343"/>
      <c r="T343"/>
    </row>
    <row r="344" spans="2:20" x14ac:dyDescent="0.25">
      <c r="B344"/>
      <c r="D344"/>
      <c r="E344"/>
      <c r="F344"/>
      <c r="G344"/>
      <c r="H344"/>
      <c r="I344"/>
      <c r="J344"/>
      <c r="K344" s="454"/>
      <c r="M344"/>
      <c r="P344"/>
      <c r="R344"/>
      <c r="T344"/>
    </row>
    <row r="345" spans="2:20" x14ac:dyDescent="0.25">
      <c r="B345"/>
      <c r="D345"/>
      <c r="E345"/>
      <c r="F345"/>
      <c r="G345"/>
      <c r="H345"/>
      <c r="I345"/>
      <c r="J345"/>
      <c r="K345" s="454"/>
      <c r="M345"/>
      <c r="P345"/>
      <c r="R345"/>
      <c r="T345"/>
    </row>
    <row r="346" spans="2:20" x14ac:dyDescent="0.25">
      <c r="B346"/>
      <c r="D346"/>
      <c r="E346"/>
      <c r="F346"/>
      <c r="G346"/>
      <c r="H346"/>
      <c r="I346"/>
      <c r="J346"/>
      <c r="K346" s="454"/>
      <c r="M346"/>
      <c r="P346"/>
      <c r="R346"/>
      <c r="T346"/>
    </row>
    <row r="347" spans="2:20" x14ac:dyDescent="0.25">
      <c r="B347"/>
      <c r="D347"/>
      <c r="E347"/>
      <c r="F347"/>
      <c r="G347"/>
      <c r="H347"/>
      <c r="I347"/>
      <c r="J347"/>
      <c r="K347" s="454"/>
      <c r="M347"/>
      <c r="P347"/>
      <c r="R347"/>
      <c r="T347"/>
    </row>
    <row r="348" spans="2:20" x14ac:dyDescent="0.25">
      <c r="B348"/>
      <c r="D348"/>
      <c r="E348"/>
      <c r="F348"/>
      <c r="G348"/>
      <c r="H348"/>
      <c r="I348"/>
      <c r="J348"/>
      <c r="K348" s="454"/>
      <c r="M348"/>
      <c r="P348"/>
      <c r="R348"/>
      <c r="T348"/>
    </row>
    <row r="349" spans="2:20" x14ac:dyDescent="0.25">
      <c r="B349"/>
      <c r="D349"/>
      <c r="E349"/>
      <c r="F349"/>
      <c r="G349"/>
      <c r="H349"/>
      <c r="I349"/>
      <c r="J349"/>
      <c r="K349" s="454"/>
      <c r="M349"/>
      <c r="P349"/>
      <c r="R349"/>
      <c r="T349"/>
    </row>
    <row r="350" spans="2:20" x14ac:dyDescent="0.25">
      <c r="B350"/>
      <c r="D350"/>
      <c r="E350"/>
      <c r="F350"/>
      <c r="G350"/>
      <c r="H350"/>
      <c r="I350"/>
      <c r="J350"/>
      <c r="K350" s="454"/>
      <c r="M350"/>
      <c r="P350"/>
      <c r="R350"/>
      <c r="T350"/>
    </row>
    <row r="351" spans="2:20" x14ac:dyDescent="0.25">
      <c r="B351"/>
      <c r="D351"/>
      <c r="E351"/>
      <c r="F351"/>
      <c r="G351"/>
      <c r="H351"/>
      <c r="I351"/>
      <c r="J351"/>
      <c r="K351" s="454"/>
      <c r="M351"/>
      <c r="P351"/>
      <c r="R351"/>
      <c r="T351"/>
    </row>
    <row r="353" spans="2:20" x14ac:dyDescent="0.25">
      <c r="B353" s="467"/>
      <c r="C353" s="467"/>
      <c r="D353" s="467"/>
      <c r="E353" s="467"/>
      <c r="F353" s="467"/>
      <c r="G353" s="467"/>
      <c r="H353" s="467"/>
      <c r="I353" s="467"/>
      <c r="J353" s="467"/>
      <c r="K353" s="468"/>
      <c r="L353"/>
      <c r="M353"/>
      <c r="N353"/>
      <c r="O353"/>
      <c r="P353"/>
      <c r="Q353"/>
      <c r="R353"/>
      <c r="S353"/>
      <c r="T353"/>
    </row>
    <row r="354" spans="2:20" x14ac:dyDescent="0.25">
      <c r="B354"/>
      <c r="D354"/>
      <c r="E354"/>
      <c r="F354"/>
      <c r="G354"/>
      <c r="H354"/>
      <c r="I354"/>
      <c r="J354"/>
      <c r="K354" s="454"/>
      <c r="M354"/>
      <c r="P354"/>
      <c r="R354"/>
      <c r="T354"/>
    </row>
    <row r="355" spans="2:20" x14ac:dyDescent="0.25">
      <c r="B355"/>
      <c r="D355"/>
      <c r="E355"/>
      <c r="F355"/>
      <c r="G355"/>
      <c r="H355"/>
      <c r="I355"/>
      <c r="J355"/>
      <c r="K355" s="454"/>
      <c r="M355"/>
      <c r="P355"/>
      <c r="R355"/>
      <c r="T355"/>
    </row>
    <row r="356" spans="2:20" x14ac:dyDescent="0.25">
      <c r="B356"/>
      <c r="D356"/>
      <c r="E356"/>
      <c r="F356"/>
      <c r="G356"/>
      <c r="H356"/>
      <c r="I356"/>
      <c r="J356"/>
      <c r="K356" s="454"/>
      <c r="M356"/>
      <c r="P356"/>
      <c r="R356"/>
      <c r="T356"/>
    </row>
    <row r="357" spans="2:20" x14ac:dyDescent="0.25">
      <c r="B357"/>
      <c r="D357"/>
      <c r="E357"/>
      <c r="F357"/>
      <c r="G357"/>
      <c r="H357"/>
      <c r="I357"/>
      <c r="J357"/>
      <c r="K357" s="454"/>
      <c r="M357"/>
      <c r="P357"/>
      <c r="R357"/>
      <c r="T357"/>
    </row>
    <row r="358" spans="2:20" x14ac:dyDescent="0.25">
      <c r="B358"/>
      <c r="D358"/>
      <c r="E358"/>
      <c r="F358"/>
      <c r="G358"/>
      <c r="H358"/>
      <c r="I358"/>
      <c r="J358"/>
      <c r="K358" s="454"/>
      <c r="M358"/>
      <c r="P358"/>
      <c r="R358"/>
      <c r="T358"/>
    </row>
    <row r="359" spans="2:20" x14ac:dyDescent="0.25">
      <c r="B359"/>
      <c r="D359"/>
      <c r="E359"/>
      <c r="F359"/>
      <c r="G359"/>
      <c r="H359"/>
      <c r="I359"/>
      <c r="J359"/>
      <c r="K359" s="454"/>
      <c r="M359"/>
      <c r="P359"/>
      <c r="R359"/>
      <c r="T359"/>
    </row>
    <row r="360" spans="2:20" x14ac:dyDescent="0.25">
      <c r="B360"/>
      <c r="D360"/>
      <c r="E360"/>
      <c r="F360"/>
      <c r="G360"/>
      <c r="H360"/>
      <c r="I360"/>
      <c r="J360"/>
      <c r="K360" s="454"/>
      <c r="M360"/>
      <c r="P360"/>
      <c r="R360"/>
      <c r="T360"/>
    </row>
    <row r="361" spans="2:20" x14ac:dyDescent="0.25">
      <c r="B361"/>
      <c r="D361"/>
      <c r="E361"/>
      <c r="F361"/>
      <c r="G361"/>
      <c r="H361"/>
      <c r="I361"/>
      <c r="J361"/>
      <c r="K361" s="454"/>
      <c r="M361"/>
      <c r="P361"/>
      <c r="R361"/>
      <c r="T361"/>
    </row>
    <row r="362" spans="2:20" x14ac:dyDescent="0.25">
      <c r="B362"/>
      <c r="D362"/>
      <c r="E362"/>
      <c r="F362"/>
      <c r="G362"/>
      <c r="H362"/>
      <c r="I362"/>
      <c r="J362"/>
      <c r="K362" s="454"/>
      <c r="M362"/>
      <c r="P362"/>
      <c r="R362"/>
      <c r="T362"/>
    </row>
    <row r="363" spans="2:20" x14ac:dyDescent="0.25">
      <c r="B363"/>
      <c r="D363"/>
      <c r="E363"/>
      <c r="F363"/>
      <c r="G363"/>
      <c r="H363"/>
      <c r="I363"/>
      <c r="J363"/>
      <c r="K363" s="454"/>
      <c r="M363"/>
      <c r="P363"/>
      <c r="R363"/>
      <c r="T363"/>
    </row>
    <row r="364" spans="2:20" x14ac:dyDescent="0.25">
      <c r="B364"/>
      <c r="D364"/>
      <c r="E364"/>
      <c r="F364"/>
      <c r="G364"/>
      <c r="H364"/>
      <c r="I364"/>
      <c r="J364"/>
      <c r="K364" s="454"/>
      <c r="M364"/>
      <c r="P364"/>
      <c r="R364"/>
      <c r="T364"/>
    </row>
    <row r="365" spans="2:20" x14ac:dyDescent="0.25">
      <c r="B365"/>
      <c r="D365"/>
      <c r="E365"/>
      <c r="F365"/>
      <c r="G365"/>
      <c r="H365"/>
      <c r="I365"/>
      <c r="J365"/>
      <c r="K365" s="454"/>
      <c r="M365"/>
      <c r="P365"/>
      <c r="R365"/>
      <c r="T365"/>
    </row>
    <row r="366" spans="2:20" x14ac:dyDescent="0.25">
      <c r="B366"/>
      <c r="D366"/>
      <c r="E366"/>
      <c r="F366"/>
      <c r="G366"/>
      <c r="H366"/>
      <c r="I366"/>
      <c r="J366"/>
      <c r="K366" s="454"/>
      <c r="M366"/>
      <c r="P366"/>
      <c r="R366"/>
      <c r="T366"/>
    </row>
    <row r="368" spans="2:20" x14ac:dyDescent="0.25">
      <c r="B368" s="467"/>
      <c r="C368" s="467"/>
      <c r="D368" s="467"/>
      <c r="E368" s="467"/>
      <c r="F368" s="467"/>
      <c r="G368" s="467"/>
      <c r="H368" s="467"/>
      <c r="I368" s="467"/>
      <c r="J368" s="467"/>
      <c r="K368" s="468"/>
      <c r="L368"/>
      <c r="M368"/>
      <c r="N368"/>
      <c r="O368"/>
      <c r="P368"/>
      <c r="Q368"/>
      <c r="R368"/>
      <c r="S368"/>
      <c r="T368"/>
    </row>
    <row r="369" spans="2:20" x14ac:dyDescent="0.25">
      <c r="B369"/>
      <c r="D369"/>
      <c r="E369"/>
      <c r="F369"/>
      <c r="G369"/>
      <c r="H369"/>
      <c r="I369"/>
      <c r="J369"/>
      <c r="K369" s="454"/>
      <c r="M369"/>
      <c r="P369"/>
      <c r="R369"/>
      <c r="T369"/>
    </row>
    <row r="370" spans="2:20" x14ac:dyDescent="0.25">
      <c r="B370"/>
      <c r="D370"/>
      <c r="E370"/>
      <c r="F370"/>
      <c r="G370"/>
      <c r="H370"/>
      <c r="I370"/>
      <c r="J370"/>
      <c r="K370" s="454"/>
      <c r="M370"/>
      <c r="P370"/>
      <c r="R370"/>
      <c r="T370"/>
    </row>
    <row r="371" spans="2:20" x14ac:dyDescent="0.25">
      <c r="B371"/>
      <c r="D371"/>
      <c r="E371"/>
      <c r="F371"/>
      <c r="G371"/>
      <c r="H371"/>
      <c r="I371"/>
      <c r="J371"/>
      <c r="K371" s="454"/>
      <c r="M371"/>
      <c r="P371"/>
      <c r="R371"/>
      <c r="T371"/>
    </row>
    <row r="372" spans="2:20" x14ac:dyDescent="0.25">
      <c r="B372"/>
      <c r="D372"/>
      <c r="E372"/>
      <c r="F372"/>
      <c r="G372"/>
      <c r="H372"/>
      <c r="I372"/>
      <c r="J372"/>
      <c r="K372" s="454"/>
      <c r="M372"/>
      <c r="P372"/>
      <c r="R372"/>
      <c r="T372"/>
    </row>
    <row r="373" spans="2:20" x14ac:dyDescent="0.25">
      <c r="B373"/>
      <c r="D373"/>
      <c r="E373"/>
      <c r="F373"/>
      <c r="G373"/>
      <c r="H373"/>
      <c r="I373"/>
      <c r="J373"/>
      <c r="K373" s="454"/>
      <c r="M373"/>
      <c r="P373"/>
      <c r="R373"/>
      <c r="T373"/>
    </row>
    <row r="374" spans="2:20" x14ac:dyDescent="0.25">
      <c r="B374"/>
      <c r="D374"/>
      <c r="E374"/>
      <c r="F374"/>
      <c r="G374"/>
      <c r="H374"/>
      <c r="I374"/>
      <c r="J374"/>
      <c r="K374" s="454"/>
      <c r="M374"/>
      <c r="P374"/>
      <c r="R374"/>
      <c r="T374"/>
    </row>
    <row r="375" spans="2:20" x14ac:dyDescent="0.25">
      <c r="B375"/>
      <c r="D375"/>
      <c r="E375"/>
      <c r="F375"/>
      <c r="G375"/>
      <c r="H375"/>
      <c r="I375"/>
      <c r="J375"/>
      <c r="K375" s="454"/>
      <c r="M375"/>
      <c r="P375"/>
      <c r="R375"/>
      <c r="T375"/>
    </row>
    <row r="376" spans="2:20" x14ac:dyDescent="0.25">
      <c r="B376"/>
      <c r="D376"/>
      <c r="E376"/>
      <c r="F376"/>
      <c r="G376"/>
      <c r="H376"/>
      <c r="I376"/>
      <c r="J376"/>
      <c r="K376" s="454"/>
      <c r="M376"/>
      <c r="P376"/>
      <c r="R376"/>
      <c r="T376"/>
    </row>
    <row r="377" spans="2:20" x14ac:dyDescent="0.25">
      <c r="B377"/>
      <c r="D377"/>
      <c r="E377"/>
      <c r="F377"/>
      <c r="G377"/>
      <c r="H377"/>
      <c r="I377"/>
      <c r="J377"/>
      <c r="K377" s="454"/>
      <c r="M377"/>
      <c r="P377"/>
      <c r="R377"/>
      <c r="T377"/>
    </row>
    <row r="378" spans="2:20" x14ac:dyDescent="0.25">
      <c r="B378"/>
      <c r="D378"/>
      <c r="E378"/>
      <c r="F378"/>
      <c r="G378"/>
      <c r="H378"/>
      <c r="I378"/>
      <c r="J378"/>
      <c r="K378" s="454"/>
      <c r="M378"/>
      <c r="P378"/>
      <c r="R378"/>
      <c r="T378"/>
    </row>
    <row r="379" spans="2:20" x14ac:dyDescent="0.25">
      <c r="B379"/>
      <c r="D379"/>
      <c r="E379"/>
      <c r="F379"/>
      <c r="G379"/>
      <c r="H379"/>
      <c r="I379"/>
      <c r="J379"/>
      <c r="K379" s="454"/>
      <c r="M379"/>
      <c r="P379"/>
      <c r="R379"/>
      <c r="T379"/>
    </row>
    <row r="380" spans="2:20" x14ac:dyDescent="0.25">
      <c r="B380"/>
      <c r="D380"/>
      <c r="E380"/>
      <c r="F380"/>
      <c r="G380"/>
      <c r="H380"/>
      <c r="I380"/>
      <c r="J380"/>
      <c r="K380" s="454"/>
      <c r="M380"/>
      <c r="P380"/>
      <c r="R380"/>
      <c r="T380"/>
    </row>
  </sheetData>
  <mergeCells count="23">
    <mergeCell ref="A52:T52"/>
    <mergeCell ref="B324:J324"/>
    <mergeCell ref="B339:J339"/>
    <mergeCell ref="B353:J353"/>
    <mergeCell ref="B368:J368"/>
    <mergeCell ref="A38:T38"/>
    <mergeCell ref="B39:J39"/>
    <mergeCell ref="L39:T39"/>
    <mergeCell ref="A46:T46"/>
    <mergeCell ref="B47:J47"/>
    <mergeCell ref="L47:T47"/>
    <mergeCell ref="A19:T19"/>
    <mergeCell ref="B20:J20"/>
    <mergeCell ref="L20:T20"/>
    <mergeCell ref="A27:T27"/>
    <mergeCell ref="B28:J28"/>
    <mergeCell ref="L28:T28"/>
    <mergeCell ref="A1:T1"/>
    <mergeCell ref="A2:T2"/>
    <mergeCell ref="A3:T3"/>
    <mergeCell ref="A4:T4"/>
    <mergeCell ref="B5:J5"/>
    <mergeCell ref="L5:T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090c0b7294b84836526f6f7c1d9c854f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c85de1f908bc78fd08d97c8a0418e28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C21B3CD9-76D4-4128-B969-7AA2A62D61B3}"/>
</file>

<file path=customXml/itemProps2.xml><?xml version="1.0" encoding="utf-8"?>
<ds:datastoreItem xmlns:ds="http://schemas.openxmlformats.org/officeDocument/2006/customXml" ds:itemID="{63CD61C6-A774-43AA-93C7-3FCF0461F197}"/>
</file>

<file path=customXml/itemProps3.xml><?xml version="1.0" encoding="utf-8"?>
<ds:datastoreItem xmlns:ds="http://schemas.openxmlformats.org/officeDocument/2006/customXml" ds:itemID="{96826884-2F91-4429-B3F6-B6D11BF9DE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Indicadores alojativos</vt:lpstr>
      <vt:lpstr>Pasajeros</vt:lpstr>
      <vt:lpstr>Turistas FRONTUR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2025-10-02T12:52:10Z</dcterms:created>
  <dcterms:modified xsi:type="dcterms:W3CDTF">2025-10-02T12:54:24Z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