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BOLETIN ESTADÍSTICO SPET/INDICADORES TURISTICOS TENERIFE (NEW)/2025/"/>
    </mc:Choice>
  </mc:AlternateContent>
  <xr:revisionPtr revIDLastSave="0" documentId="8_{80683200-3281-45AB-AAB6-48B86428A11E}" xr6:coauthVersionLast="47" xr6:coauthVersionMax="47" xr10:uidLastSave="{00000000-0000-0000-0000-000000000000}"/>
  <bookViews>
    <workbookView xWindow="-120" yWindow="-120" windowWidth="29040" windowHeight="15720" xr2:uid="{8EBF1C1E-2450-48B9-AA03-FBC0177E8348}"/>
  </bookViews>
  <sheets>
    <sheet name="Indicadores alojativos" sheetId="1" r:id="rId1"/>
    <sheet name="Pasajeros" sheetId="2" r:id="rId2"/>
    <sheet name="Turistas FRONTU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8" i="3" l="1"/>
  <c r="R48" i="3"/>
  <c r="J48" i="3"/>
  <c r="L47" i="3"/>
  <c r="S40" i="3"/>
  <c r="R40" i="3"/>
  <c r="Q40" i="3"/>
  <c r="P40" i="3"/>
  <c r="J40" i="3"/>
  <c r="I40" i="3"/>
  <c r="H40" i="3"/>
  <c r="F40" i="3"/>
  <c r="G40" i="3"/>
  <c r="L39" i="3"/>
  <c r="F29" i="3"/>
  <c r="L28" i="3"/>
  <c r="T21" i="3"/>
  <c r="R21" i="3"/>
  <c r="J21" i="3"/>
  <c r="L20" i="3"/>
  <c r="Q6" i="3"/>
  <c r="P6" i="3"/>
  <c r="H6" i="3"/>
  <c r="G6" i="3"/>
  <c r="F6" i="3"/>
  <c r="L5" i="3"/>
  <c r="L99" i="2"/>
  <c r="L61" i="2"/>
  <c r="N56" i="2"/>
  <c r="L55" i="2"/>
  <c r="D50" i="2"/>
  <c r="L49" i="2"/>
  <c r="L11" i="2"/>
  <c r="T6" i="2"/>
  <c r="S6" i="2"/>
  <c r="J6" i="2"/>
  <c r="F6" i="2"/>
  <c r="L5" i="2"/>
  <c r="L324" i="1"/>
  <c r="L152" i="1"/>
  <c r="D87" i="1"/>
  <c r="L71" i="1"/>
  <c r="N57" i="1"/>
  <c r="N22" i="1"/>
  <c r="M22" i="1"/>
  <c r="E22" i="1"/>
  <c r="D22" i="1"/>
  <c r="R6" i="1"/>
  <c r="Q6" i="1"/>
  <c r="P6" i="1"/>
  <c r="L87" i="1"/>
  <c r="J6" i="1"/>
  <c r="I6" i="1"/>
  <c r="H6" i="1"/>
  <c r="G6" i="1"/>
  <c r="L5" i="1"/>
  <c r="T15" i="1" l="1"/>
  <c r="T11" i="1"/>
  <c r="I8" i="1"/>
  <c r="G8" i="1"/>
  <c r="T7" i="1"/>
  <c r="P7" i="1"/>
  <c r="R7" i="1"/>
  <c r="R38" i="1"/>
  <c r="P38" i="1"/>
  <c r="T8" i="1"/>
  <c r="R8" i="1"/>
  <c r="P8" i="1"/>
  <c r="S8" i="1"/>
  <c r="Q8" i="1"/>
  <c r="H30" i="1"/>
  <c r="F30" i="1"/>
  <c r="I60" i="1"/>
  <c r="G60" i="1"/>
  <c r="I99" i="1"/>
  <c r="G99" i="1"/>
  <c r="B147" i="1"/>
  <c r="S12" i="1"/>
  <c r="Q12" i="1"/>
  <c r="J16" i="1"/>
  <c r="H16" i="1"/>
  <c r="F16" i="1"/>
  <c r="S41" i="1"/>
  <c r="Q41" i="1"/>
  <c r="S107" i="1"/>
  <c r="Q107" i="1"/>
  <c r="T13" i="1"/>
  <c r="J8" i="1"/>
  <c r="H8" i="1"/>
  <c r="F8" i="1"/>
  <c r="J12" i="1"/>
  <c r="H12" i="1"/>
  <c r="F12" i="1"/>
  <c r="P137" i="1"/>
  <c r="T72" i="1"/>
  <c r="P72" i="1"/>
  <c r="R72" i="1"/>
  <c r="T9" i="1"/>
  <c r="S16" i="1"/>
  <c r="Q16" i="1"/>
  <c r="S30" i="1"/>
  <c r="Q30" i="1"/>
  <c r="I35" i="1"/>
  <c r="G35" i="1"/>
  <c r="P63" i="1"/>
  <c r="R63" i="1"/>
  <c r="M160" i="1"/>
  <c r="N137" i="1"/>
  <c r="J7" i="1"/>
  <c r="I34" i="3"/>
  <c r="G34" i="3"/>
  <c r="J15" i="3"/>
  <c r="J18" i="3"/>
  <c r="T24" i="3"/>
  <c r="R24" i="3"/>
  <c r="P24" i="3"/>
  <c r="I30" i="3"/>
  <c r="G30" i="3"/>
  <c r="I8" i="3"/>
  <c r="G8" i="3"/>
  <c r="F36" i="3"/>
  <c r="H36" i="3"/>
  <c r="J7" i="3"/>
  <c r="H7" i="3"/>
  <c r="F7" i="3"/>
  <c r="I12" i="3"/>
  <c r="G12" i="3"/>
  <c r="R15" i="3"/>
  <c r="P15" i="3"/>
  <c r="S45" i="3"/>
  <c r="Q45" i="3"/>
  <c r="T42" i="3"/>
  <c r="R42" i="3"/>
  <c r="P42" i="3"/>
  <c r="J11" i="3"/>
  <c r="H11" i="3"/>
  <c r="F11" i="3"/>
  <c r="S36" i="3"/>
  <c r="Q36" i="3"/>
  <c r="I43" i="3"/>
  <c r="G43" i="3"/>
  <c r="T23" i="3"/>
  <c r="R23" i="3"/>
  <c r="P23" i="3"/>
  <c r="T41" i="3"/>
  <c r="I42" i="3"/>
  <c r="G42" i="3"/>
  <c r="T45" i="3"/>
  <c r="R45" i="3"/>
  <c r="P45" i="3"/>
  <c r="R50" i="3"/>
  <c r="P50" i="3"/>
  <c r="H42" i="3"/>
  <c r="F42" i="3"/>
  <c r="S42" i="3"/>
  <c r="Q42" i="3"/>
  <c r="T22" i="3"/>
  <c r="T26" i="3"/>
  <c r="L308" i="1"/>
  <c r="L292" i="1"/>
  <c r="L277" i="1"/>
  <c r="L261" i="1"/>
  <c r="L247" i="1"/>
  <c r="L186" i="1"/>
  <c r="L231" i="1"/>
  <c r="L200" i="1"/>
  <c r="L135" i="1"/>
  <c r="L216" i="1"/>
  <c r="L151" i="1"/>
  <c r="L121" i="1"/>
  <c r="L86" i="1"/>
  <c r="L70" i="1"/>
  <c r="L21" i="1"/>
  <c r="L56" i="1"/>
  <c r="B369" i="1"/>
  <c r="B354" i="1"/>
  <c r="B293" i="1"/>
  <c r="B278" i="1"/>
  <c r="B262" i="1"/>
  <c r="B340" i="1"/>
  <c r="B325" i="1"/>
  <c r="B248" i="1"/>
  <c r="B187" i="1"/>
  <c r="B232" i="1"/>
  <c r="B217" i="1"/>
  <c r="B201" i="1"/>
  <c r="B136" i="1"/>
  <c r="B152" i="1"/>
  <c r="B122" i="1"/>
  <c r="B87" i="1"/>
  <c r="B309" i="1"/>
  <c r="B71" i="1"/>
  <c r="F22" i="1"/>
  <c r="O22" i="1"/>
  <c r="S6" i="1"/>
  <c r="C369" i="1"/>
  <c r="C325" i="1"/>
  <c r="C354" i="1"/>
  <c r="C278" i="1"/>
  <c r="C262" i="1"/>
  <c r="C340" i="1"/>
  <c r="C293" i="1"/>
  <c r="C232" i="1"/>
  <c r="C217" i="1"/>
  <c r="C248" i="1"/>
  <c r="C201" i="1"/>
  <c r="C136" i="1"/>
  <c r="C187" i="1"/>
  <c r="C152" i="1"/>
  <c r="C122" i="1"/>
  <c r="C309" i="1"/>
  <c r="C57" i="1"/>
  <c r="L369" i="1"/>
  <c r="L325" i="1"/>
  <c r="L354" i="1"/>
  <c r="L309" i="1"/>
  <c r="L293" i="1"/>
  <c r="L340" i="1"/>
  <c r="L278" i="1"/>
  <c r="L262" i="1"/>
  <c r="L248" i="1"/>
  <c r="L232" i="1"/>
  <c r="L187" i="1"/>
  <c r="L217" i="1"/>
  <c r="L122" i="1"/>
  <c r="L136" i="1"/>
  <c r="L57" i="1"/>
  <c r="T6" i="1"/>
  <c r="M87" i="1"/>
  <c r="H22" i="1"/>
  <c r="Q22" i="1"/>
  <c r="B57" i="1"/>
  <c r="E325" i="1"/>
  <c r="E369" i="1"/>
  <c r="E354" i="1"/>
  <c r="E340" i="1"/>
  <c r="E309" i="1"/>
  <c r="E293" i="1"/>
  <c r="E232" i="1"/>
  <c r="E278" i="1"/>
  <c r="E217" i="1"/>
  <c r="E201" i="1"/>
  <c r="E248" i="1"/>
  <c r="E262" i="1"/>
  <c r="F187" i="1"/>
  <c r="F152" i="1"/>
  <c r="E122" i="1"/>
  <c r="E71" i="1"/>
  <c r="E87" i="1"/>
  <c r="N325" i="1"/>
  <c r="N354" i="1"/>
  <c r="N340" i="1"/>
  <c r="N278" i="1"/>
  <c r="N369" i="1"/>
  <c r="N262" i="1"/>
  <c r="N232" i="1"/>
  <c r="N187" i="1"/>
  <c r="N217" i="1"/>
  <c r="N309" i="1"/>
  <c r="N293" i="1"/>
  <c r="N201" i="1"/>
  <c r="N122" i="1"/>
  <c r="N136" i="1"/>
  <c r="N152" i="1"/>
  <c r="N248" i="1"/>
  <c r="N71" i="1"/>
  <c r="N87" i="1"/>
  <c r="E57" i="1"/>
  <c r="D325" i="1"/>
  <c r="D340" i="1"/>
  <c r="D278" i="1"/>
  <c r="D354" i="1"/>
  <c r="D262" i="1"/>
  <c r="D369" i="1"/>
  <c r="D309" i="1"/>
  <c r="D232" i="1"/>
  <c r="D217" i="1"/>
  <c r="D201" i="1"/>
  <c r="D248" i="1"/>
  <c r="D136" i="1"/>
  <c r="I136" i="1" s="1"/>
  <c r="D187" i="1"/>
  <c r="I187" i="1" s="1"/>
  <c r="D152" i="1"/>
  <c r="I152" i="1" s="1"/>
  <c r="D122" i="1"/>
  <c r="D293" i="1"/>
  <c r="D71" i="1"/>
  <c r="D57" i="1"/>
  <c r="M369" i="1"/>
  <c r="M325" i="1"/>
  <c r="M340" i="1"/>
  <c r="M278" i="1"/>
  <c r="M262" i="1"/>
  <c r="M248" i="1"/>
  <c r="M232" i="1"/>
  <c r="M187" i="1"/>
  <c r="M354" i="1"/>
  <c r="M217" i="1"/>
  <c r="M309" i="1"/>
  <c r="M122" i="1"/>
  <c r="M293" i="1"/>
  <c r="M136" i="1"/>
  <c r="M152" i="1"/>
  <c r="M201" i="1"/>
  <c r="M71" i="1"/>
  <c r="M57" i="1"/>
  <c r="F6" i="1"/>
  <c r="O369" i="1"/>
  <c r="O354" i="1"/>
  <c r="O340" i="1"/>
  <c r="O325" i="1"/>
  <c r="O262" i="1"/>
  <c r="O248" i="1"/>
  <c r="O309" i="1"/>
  <c r="O293" i="1"/>
  <c r="O217" i="1"/>
  <c r="O201" i="1"/>
  <c r="O232" i="1"/>
  <c r="O122" i="1"/>
  <c r="O278" i="1"/>
  <c r="P136" i="1"/>
  <c r="P152" i="1"/>
  <c r="Q152" i="1" s="1"/>
  <c r="O71" i="1"/>
  <c r="P187" i="1"/>
  <c r="Q187" i="1" s="1"/>
  <c r="O57" i="1"/>
  <c r="O87" i="1"/>
  <c r="B22" i="1"/>
  <c r="J22" i="1"/>
  <c r="S22" i="1"/>
  <c r="C71" i="1"/>
  <c r="L201" i="1"/>
  <c r="C22" i="1"/>
  <c r="L22" i="1"/>
  <c r="C87" i="1"/>
  <c r="F136" i="1"/>
  <c r="L368" i="1"/>
  <c r="L339" i="1"/>
  <c r="L353" i="1"/>
  <c r="L100" i="2"/>
  <c r="L62" i="2"/>
  <c r="L56" i="2"/>
  <c r="L12" i="2"/>
  <c r="L50" i="2"/>
  <c r="S100" i="2"/>
  <c r="S50" i="2"/>
  <c r="S62" i="2"/>
  <c r="S56" i="2"/>
  <c r="S12" i="2"/>
  <c r="J12" i="2"/>
  <c r="B100" i="2"/>
  <c r="B50" i="2"/>
  <c r="B62" i="2"/>
  <c r="B12" i="2"/>
  <c r="B56" i="2"/>
  <c r="C100" i="2"/>
  <c r="C62" i="2"/>
  <c r="C50" i="2"/>
  <c r="I50" i="2" s="1"/>
  <c r="C56" i="2"/>
  <c r="C12" i="2"/>
  <c r="O100" i="2"/>
  <c r="O62" i="2"/>
  <c r="O56" i="2"/>
  <c r="R6" i="2"/>
  <c r="P6" i="2"/>
  <c r="O50" i="2"/>
  <c r="O12" i="2"/>
  <c r="D100" i="2"/>
  <c r="D56" i="2"/>
  <c r="M100" i="2"/>
  <c r="M56" i="2"/>
  <c r="M50" i="2"/>
  <c r="D62" i="2"/>
  <c r="E100" i="2"/>
  <c r="E62" i="2"/>
  <c r="E56" i="2"/>
  <c r="E50" i="2"/>
  <c r="N100" i="2"/>
  <c r="N62" i="2"/>
  <c r="N50" i="2"/>
  <c r="M62" i="2"/>
  <c r="G6" i="2"/>
  <c r="H6" i="2"/>
  <c r="Q6" i="2"/>
  <c r="M12" i="2"/>
  <c r="I6" i="2"/>
  <c r="D12" i="2"/>
  <c r="N12" i="2"/>
  <c r="I6" i="3"/>
  <c r="T6" i="3"/>
  <c r="R6" i="3"/>
  <c r="T29" i="3"/>
  <c r="R29" i="3"/>
  <c r="P29" i="3"/>
  <c r="I48" i="3"/>
  <c r="G48" i="3"/>
  <c r="Q21" i="3"/>
  <c r="S21" i="3"/>
  <c r="S48" i="3"/>
  <c r="I21" i="3"/>
  <c r="H21" i="3"/>
  <c r="G21" i="3"/>
  <c r="G29" i="3"/>
  <c r="T40" i="3"/>
  <c r="J6" i="3"/>
  <c r="S6" i="3"/>
  <c r="F21" i="3"/>
  <c r="H29" i="3"/>
  <c r="Q29" i="3"/>
  <c r="F48" i="3"/>
  <c r="P21" i="3"/>
  <c r="I29" i="3"/>
  <c r="P48" i="3"/>
  <c r="J29" i="3"/>
  <c r="S29" i="3"/>
  <c r="H48" i="3"/>
  <c r="Q48" i="3"/>
  <c r="G22" i="3" l="1"/>
  <c r="I22" i="3"/>
  <c r="I51" i="3"/>
  <c r="G51" i="3"/>
  <c r="I9" i="2"/>
  <c r="G9" i="2"/>
  <c r="J20" i="2"/>
  <c r="L142" i="1"/>
  <c r="P167" i="1"/>
  <c r="R102" i="1"/>
  <c r="P102" i="1"/>
  <c r="T102" i="1"/>
  <c r="R295" i="1"/>
  <c r="P295" i="1"/>
  <c r="I58" i="1"/>
  <c r="D68" i="1"/>
  <c r="G58" i="1"/>
  <c r="G314" i="1"/>
  <c r="I314" i="1"/>
  <c r="I271" i="1"/>
  <c r="G271" i="1"/>
  <c r="J244" i="1"/>
  <c r="H244" i="1"/>
  <c r="F244" i="1"/>
  <c r="P31" i="3"/>
  <c r="T31" i="3"/>
  <c r="R31" i="3"/>
  <c r="I12" i="1"/>
  <c r="G12" i="1"/>
  <c r="P48" i="1"/>
  <c r="T48" i="1"/>
  <c r="R48" i="1"/>
  <c r="P182" i="1"/>
  <c r="T117" i="1"/>
  <c r="R117" i="1"/>
  <c r="P117" i="1"/>
  <c r="P315" i="1"/>
  <c r="R315" i="1"/>
  <c r="M175" i="1"/>
  <c r="I62" i="1"/>
  <c r="G62" i="1"/>
  <c r="D194" i="1"/>
  <c r="G129" i="1"/>
  <c r="I129" i="1"/>
  <c r="D167" i="1"/>
  <c r="I102" i="1"/>
  <c r="G102" i="1"/>
  <c r="G224" i="1"/>
  <c r="I224" i="1"/>
  <c r="I264" i="1"/>
  <c r="G264" i="1"/>
  <c r="I289" i="1"/>
  <c r="G289" i="1"/>
  <c r="F24" i="1"/>
  <c r="J24" i="1"/>
  <c r="H24" i="1"/>
  <c r="S53" i="1"/>
  <c r="Q53" i="1"/>
  <c r="N194" i="1"/>
  <c r="Q129" i="1"/>
  <c r="S129" i="1"/>
  <c r="Q310" i="1"/>
  <c r="S310" i="1"/>
  <c r="H252" i="1"/>
  <c r="F252" i="1"/>
  <c r="J252" i="1"/>
  <c r="H315" i="1"/>
  <c r="F315" i="1"/>
  <c r="H38" i="1"/>
  <c r="J38" i="1"/>
  <c r="F38" i="1"/>
  <c r="S14" i="3"/>
  <c r="Q14" i="3"/>
  <c r="R14" i="3"/>
  <c r="P14" i="3"/>
  <c r="Q35" i="3"/>
  <c r="S35" i="3"/>
  <c r="Q8" i="3"/>
  <c r="S8" i="3"/>
  <c r="S18" i="3"/>
  <c r="Q18" i="3"/>
  <c r="I14" i="3"/>
  <c r="G14" i="3"/>
  <c r="J14" i="2"/>
  <c r="M138" i="1"/>
  <c r="F33" i="1"/>
  <c r="J33" i="1"/>
  <c r="H33" i="1"/>
  <c r="S11" i="1"/>
  <c r="Q11" i="1"/>
  <c r="R11" i="1"/>
  <c r="P11" i="1"/>
  <c r="D160" i="1"/>
  <c r="I95" i="1"/>
  <c r="G95" i="1"/>
  <c r="Q65" i="1"/>
  <c r="S65" i="1"/>
  <c r="J43" i="1"/>
  <c r="F43" i="1"/>
  <c r="H43" i="1"/>
  <c r="G33" i="1"/>
  <c r="I33" i="1"/>
  <c r="G11" i="1"/>
  <c r="I11" i="1"/>
  <c r="P96" i="1"/>
  <c r="T96" i="1"/>
  <c r="P161" i="1"/>
  <c r="R96" i="1"/>
  <c r="T41" i="1"/>
  <c r="R41" i="1"/>
  <c r="P41" i="1"/>
  <c r="P140" i="1"/>
  <c r="R75" i="1"/>
  <c r="T75" i="1"/>
  <c r="P75" i="1"/>
  <c r="P104" i="1"/>
  <c r="T104" i="1"/>
  <c r="R104" i="1"/>
  <c r="P169" i="1"/>
  <c r="T244" i="1"/>
  <c r="R244" i="1"/>
  <c r="P244" i="1"/>
  <c r="P194" i="1"/>
  <c r="Q194" i="1" s="1"/>
  <c r="P129" i="1"/>
  <c r="T129" i="1"/>
  <c r="R129" i="1"/>
  <c r="R281" i="1"/>
  <c r="P281" i="1"/>
  <c r="P235" i="1"/>
  <c r="T235" i="1"/>
  <c r="R235" i="1"/>
  <c r="R297" i="1"/>
  <c r="P297" i="1"/>
  <c r="R300" i="1"/>
  <c r="P300" i="1"/>
  <c r="P263" i="1"/>
  <c r="R263" i="1"/>
  <c r="P271" i="1"/>
  <c r="R271" i="1"/>
  <c r="T243" i="1"/>
  <c r="R243" i="1"/>
  <c r="P243" i="1"/>
  <c r="M143" i="1"/>
  <c r="S78" i="1"/>
  <c r="Q78" i="1"/>
  <c r="M154" i="1"/>
  <c r="S38" i="1"/>
  <c r="Q38" i="1"/>
  <c r="M141" i="1"/>
  <c r="M179" i="1"/>
  <c r="I115" i="1"/>
  <c r="G115" i="1"/>
  <c r="D180" i="1"/>
  <c r="G52" i="1"/>
  <c r="I52" i="1"/>
  <c r="G96" i="1"/>
  <c r="D161" i="1"/>
  <c r="I96" i="1"/>
  <c r="I66" i="1"/>
  <c r="G66" i="1"/>
  <c r="D170" i="1"/>
  <c r="G105" i="1"/>
  <c r="I105" i="1"/>
  <c r="G50" i="1"/>
  <c r="I50" i="1"/>
  <c r="F50" i="1"/>
  <c r="H50" i="1"/>
  <c r="G98" i="1"/>
  <c r="D163" i="1"/>
  <c r="I98" i="1"/>
  <c r="I237" i="1"/>
  <c r="G237" i="1"/>
  <c r="D195" i="1"/>
  <c r="I130" i="1"/>
  <c r="G130" i="1"/>
  <c r="G106" i="1"/>
  <c r="D171" i="1"/>
  <c r="I106" i="1"/>
  <c r="G225" i="1"/>
  <c r="I225" i="1"/>
  <c r="G310" i="1"/>
  <c r="I310" i="1"/>
  <c r="G313" i="1"/>
  <c r="I313" i="1"/>
  <c r="I265" i="1"/>
  <c r="G265" i="1"/>
  <c r="I273" i="1"/>
  <c r="G273" i="1"/>
  <c r="I244" i="1"/>
  <c r="G244" i="1"/>
  <c r="I282" i="1"/>
  <c r="G282" i="1"/>
  <c r="C154" i="1"/>
  <c r="S33" i="1"/>
  <c r="Q33" i="1"/>
  <c r="S18" i="1"/>
  <c r="Q18" i="1"/>
  <c r="S10" i="1"/>
  <c r="Q10" i="1"/>
  <c r="S64" i="1"/>
  <c r="Q64" i="1"/>
  <c r="S241" i="1"/>
  <c r="Q241" i="1"/>
  <c r="S58" i="1"/>
  <c r="N68" i="1"/>
  <c r="Q58" i="1"/>
  <c r="N162" i="1"/>
  <c r="S97" i="1"/>
  <c r="Q97" i="1"/>
  <c r="S115" i="1"/>
  <c r="Q115" i="1"/>
  <c r="N180" i="1"/>
  <c r="S233" i="1"/>
  <c r="Q233" i="1"/>
  <c r="Q234" i="1"/>
  <c r="S234" i="1"/>
  <c r="S305" i="1"/>
  <c r="Q305" i="1"/>
  <c r="S266" i="1"/>
  <c r="Q266" i="1"/>
  <c r="Q318" i="1"/>
  <c r="S318" i="1"/>
  <c r="F45" i="1"/>
  <c r="J45" i="1"/>
  <c r="H45" i="1"/>
  <c r="F174" i="1"/>
  <c r="F109" i="1"/>
  <c r="J109" i="1"/>
  <c r="H109" i="1"/>
  <c r="J254" i="1"/>
  <c r="F254" i="1"/>
  <c r="H254" i="1"/>
  <c r="H301" i="1"/>
  <c r="F301" i="1"/>
  <c r="N156" i="1"/>
  <c r="S91" i="1"/>
  <c r="Q91" i="1"/>
  <c r="S37" i="1"/>
  <c r="Q37" i="1"/>
  <c r="L190" i="1"/>
  <c r="C145" i="1"/>
  <c r="C175" i="1"/>
  <c r="I31" i="1"/>
  <c r="G31" i="1"/>
  <c r="B68" i="1"/>
  <c r="H34" i="3"/>
  <c r="F34" i="3"/>
  <c r="J34" i="3"/>
  <c r="I15" i="3"/>
  <c r="G15" i="3"/>
  <c r="H15" i="3"/>
  <c r="F15" i="3"/>
  <c r="F7" i="2"/>
  <c r="J7" i="2"/>
  <c r="H7" i="2"/>
  <c r="J13" i="2"/>
  <c r="J46" i="1"/>
  <c r="H46" i="1"/>
  <c r="F46" i="1"/>
  <c r="T110" i="1"/>
  <c r="P110" i="1"/>
  <c r="R110" i="1"/>
  <c r="P175" i="1"/>
  <c r="P181" i="1"/>
  <c r="P116" i="1"/>
  <c r="T116" i="1"/>
  <c r="R116" i="1"/>
  <c r="R255" i="1"/>
  <c r="P255" i="1"/>
  <c r="T255" i="1"/>
  <c r="M178" i="1"/>
  <c r="D147" i="1"/>
  <c r="G82" i="1"/>
  <c r="I82" i="1"/>
  <c r="F82" i="1"/>
  <c r="H82" i="1"/>
  <c r="D145" i="1"/>
  <c r="I145" i="1" s="1"/>
  <c r="G80" i="1"/>
  <c r="I80" i="1"/>
  <c r="G223" i="1"/>
  <c r="I223" i="1"/>
  <c r="G315" i="1"/>
  <c r="I315" i="1"/>
  <c r="S49" i="1"/>
  <c r="Q49" i="1"/>
  <c r="S263" i="1"/>
  <c r="Q263" i="1"/>
  <c r="H303" i="1"/>
  <c r="F303" i="1"/>
  <c r="B141" i="1"/>
  <c r="B182" i="1"/>
  <c r="G7" i="3"/>
  <c r="I7" i="3"/>
  <c r="F9" i="3"/>
  <c r="J9" i="3"/>
  <c r="H9" i="3"/>
  <c r="J33" i="3"/>
  <c r="H33" i="3"/>
  <c r="F33" i="3"/>
  <c r="S24" i="3"/>
  <c r="Q24" i="3"/>
  <c r="I10" i="3"/>
  <c r="G10" i="3"/>
  <c r="J35" i="2"/>
  <c r="B165" i="1"/>
  <c r="P88" i="1"/>
  <c r="T88" i="1"/>
  <c r="P153" i="1"/>
  <c r="R88" i="1"/>
  <c r="T114" i="1"/>
  <c r="T111" i="1"/>
  <c r="P190" i="1"/>
  <c r="P125" i="1"/>
  <c r="T125" i="1"/>
  <c r="R125" i="1"/>
  <c r="P259" i="1"/>
  <c r="T259" i="1"/>
  <c r="R259" i="1"/>
  <c r="P320" i="1"/>
  <c r="R320" i="1"/>
  <c r="M137" i="1"/>
  <c r="S72" i="1"/>
  <c r="Q72" i="1"/>
  <c r="I272" i="1"/>
  <c r="G272" i="1"/>
  <c r="C160" i="1"/>
  <c r="N154" i="1"/>
  <c r="S154" i="1" s="1"/>
  <c r="S89" i="1"/>
  <c r="Q89" i="1"/>
  <c r="S294" i="1"/>
  <c r="Q294" i="1"/>
  <c r="H283" i="1"/>
  <c r="F283" i="1"/>
  <c r="L177" i="1"/>
  <c r="C137" i="1"/>
  <c r="P49" i="3"/>
  <c r="T49" i="3"/>
  <c r="R49" i="3"/>
  <c r="T50" i="3"/>
  <c r="T51" i="3"/>
  <c r="P9" i="3"/>
  <c r="T9" i="3"/>
  <c r="R9" i="3"/>
  <c r="E23" i="2"/>
  <c r="J24" i="2"/>
  <c r="J28" i="2"/>
  <c r="J39" i="2"/>
  <c r="F159" i="1"/>
  <c r="E119" i="1"/>
  <c r="J94" i="1"/>
  <c r="H94" i="1"/>
  <c r="F94" i="1"/>
  <c r="P52" i="1"/>
  <c r="T52" i="1"/>
  <c r="R52" i="1"/>
  <c r="J14" i="3"/>
  <c r="H14" i="3"/>
  <c r="F14" i="3"/>
  <c r="F35" i="3"/>
  <c r="H35" i="3"/>
  <c r="J35" i="3"/>
  <c r="Q22" i="3"/>
  <c r="S22" i="3"/>
  <c r="R22" i="3"/>
  <c r="P22" i="3"/>
  <c r="H43" i="3"/>
  <c r="F43" i="3"/>
  <c r="J43" i="3"/>
  <c r="Q30" i="3"/>
  <c r="S30" i="3"/>
  <c r="H16" i="3"/>
  <c r="F16" i="3"/>
  <c r="J16" i="3"/>
  <c r="H8" i="3"/>
  <c r="F8" i="3"/>
  <c r="J8" i="3"/>
  <c r="I37" i="3"/>
  <c r="G37" i="3"/>
  <c r="I50" i="3"/>
  <c r="G50" i="3"/>
  <c r="H50" i="3"/>
  <c r="F50" i="3"/>
  <c r="T32" i="3"/>
  <c r="R32" i="3"/>
  <c r="P32" i="3"/>
  <c r="P13" i="3"/>
  <c r="T13" i="3"/>
  <c r="R13" i="3"/>
  <c r="I18" i="3"/>
  <c r="G18" i="3"/>
  <c r="F18" i="3"/>
  <c r="H18" i="3"/>
  <c r="F9" i="2"/>
  <c r="J9" i="2"/>
  <c r="H9" i="2"/>
  <c r="P7" i="2"/>
  <c r="T7" i="2"/>
  <c r="R7" i="2"/>
  <c r="J17" i="2"/>
  <c r="E47" i="2"/>
  <c r="J25" i="2"/>
  <c r="J29" i="2"/>
  <c r="J38" i="2"/>
  <c r="J43" i="2"/>
  <c r="N155" i="1"/>
  <c r="S90" i="1"/>
  <c r="Q90" i="1"/>
  <c r="N92" i="1"/>
  <c r="T42" i="1"/>
  <c r="P42" i="1"/>
  <c r="R42" i="1"/>
  <c r="Q32" i="1"/>
  <c r="S32" i="1"/>
  <c r="P32" i="1"/>
  <c r="R32" i="1"/>
  <c r="J11" i="1"/>
  <c r="H11" i="1"/>
  <c r="F11" i="1"/>
  <c r="F141" i="1"/>
  <c r="B153" i="1"/>
  <c r="Q42" i="1"/>
  <c r="S42" i="1"/>
  <c r="N172" i="1"/>
  <c r="P18" i="1"/>
  <c r="R18" i="1"/>
  <c r="T18" i="1"/>
  <c r="P10" i="1"/>
  <c r="T10" i="1"/>
  <c r="R10" i="1"/>
  <c r="P35" i="1"/>
  <c r="T35" i="1"/>
  <c r="R35" i="1"/>
  <c r="P142" i="1"/>
  <c r="R77" i="1"/>
  <c r="T77" i="1"/>
  <c r="P77" i="1"/>
  <c r="P100" i="1"/>
  <c r="T100" i="1"/>
  <c r="P165" i="1"/>
  <c r="R100" i="1"/>
  <c r="R45" i="1"/>
  <c r="T45" i="1"/>
  <c r="P45" i="1"/>
  <c r="P144" i="1"/>
  <c r="R79" i="1"/>
  <c r="P79" i="1"/>
  <c r="T79" i="1"/>
  <c r="R288" i="1"/>
  <c r="P288" i="1"/>
  <c r="T251" i="1"/>
  <c r="R251" i="1"/>
  <c r="P251" i="1"/>
  <c r="T126" i="1"/>
  <c r="P191" i="1"/>
  <c r="R126" i="1"/>
  <c r="P126" i="1"/>
  <c r="T250" i="1"/>
  <c r="R250" i="1"/>
  <c r="P250" i="1"/>
  <c r="R283" i="1"/>
  <c r="P283" i="1"/>
  <c r="P239" i="1"/>
  <c r="T239" i="1"/>
  <c r="R239" i="1"/>
  <c r="R301" i="1"/>
  <c r="P301" i="1"/>
  <c r="R304" i="1"/>
  <c r="P304" i="1"/>
  <c r="P264" i="1"/>
  <c r="R264" i="1"/>
  <c r="P272" i="1"/>
  <c r="R272" i="1"/>
  <c r="P249" i="1"/>
  <c r="T249" i="1"/>
  <c r="R249" i="1"/>
  <c r="M147" i="1"/>
  <c r="Q82" i="1"/>
  <c r="S82" i="1"/>
  <c r="M68" i="1"/>
  <c r="M162" i="1"/>
  <c r="M172" i="1"/>
  <c r="M145" i="1"/>
  <c r="M191" i="1"/>
  <c r="M183" i="1"/>
  <c r="D189" i="1"/>
  <c r="I124" i="1"/>
  <c r="G124" i="1"/>
  <c r="D165" i="1"/>
  <c r="G100" i="1"/>
  <c r="I100" i="1"/>
  <c r="H100" i="1"/>
  <c r="F100" i="1"/>
  <c r="D168" i="1"/>
  <c r="I103" i="1"/>
  <c r="G103" i="1"/>
  <c r="G59" i="1"/>
  <c r="I59" i="1"/>
  <c r="G108" i="1"/>
  <c r="D173" i="1"/>
  <c r="I108" i="1"/>
  <c r="D175" i="1"/>
  <c r="I175" i="1" s="1"/>
  <c r="G110" i="1"/>
  <c r="I110" i="1"/>
  <c r="I297" i="1"/>
  <c r="G297" i="1"/>
  <c r="G218" i="1"/>
  <c r="I218" i="1"/>
  <c r="G226" i="1"/>
  <c r="I226" i="1"/>
  <c r="G317" i="1"/>
  <c r="I317" i="1"/>
  <c r="I243" i="1"/>
  <c r="G243" i="1"/>
  <c r="I266" i="1"/>
  <c r="G266" i="1"/>
  <c r="I274" i="1"/>
  <c r="G274" i="1"/>
  <c r="G250" i="1"/>
  <c r="I250" i="1"/>
  <c r="I283" i="1"/>
  <c r="G283" i="1"/>
  <c r="M146" i="1"/>
  <c r="I43" i="1"/>
  <c r="G43" i="1"/>
  <c r="F18" i="1"/>
  <c r="J18" i="1"/>
  <c r="H18" i="1"/>
  <c r="F10" i="1"/>
  <c r="J10" i="1"/>
  <c r="H10" i="1"/>
  <c r="N138" i="1"/>
  <c r="S138" i="1" s="1"/>
  <c r="S73" i="1"/>
  <c r="Q73" i="1"/>
  <c r="N196" i="1"/>
  <c r="S131" i="1"/>
  <c r="Q131" i="1"/>
  <c r="S62" i="1"/>
  <c r="Q62" i="1"/>
  <c r="N166" i="1"/>
  <c r="S166" i="1" s="1"/>
  <c r="S101" i="1"/>
  <c r="Q101" i="1"/>
  <c r="N189" i="1"/>
  <c r="S124" i="1"/>
  <c r="Q124" i="1"/>
  <c r="S272" i="1"/>
  <c r="Q272" i="1"/>
  <c r="H234" i="1"/>
  <c r="F234" i="1"/>
  <c r="J234" i="1"/>
  <c r="S50" i="1"/>
  <c r="Q50" i="1"/>
  <c r="P50" i="1"/>
  <c r="R50" i="1"/>
  <c r="H108" i="1"/>
  <c r="F173" i="1"/>
  <c r="G173" i="1" s="1"/>
  <c r="F108" i="1"/>
  <c r="J108" i="1"/>
  <c r="T34" i="1"/>
  <c r="R34" i="1"/>
  <c r="P34" i="1"/>
  <c r="L153" i="1"/>
  <c r="B177" i="1"/>
  <c r="B175" i="1"/>
  <c r="R202" i="1"/>
  <c r="P202" i="1"/>
  <c r="J34" i="2"/>
  <c r="F172" i="1"/>
  <c r="G172" i="1" s="1"/>
  <c r="J107" i="1"/>
  <c r="H107" i="1"/>
  <c r="F107" i="1"/>
  <c r="R33" i="1"/>
  <c r="P33" i="1"/>
  <c r="T33" i="1"/>
  <c r="P254" i="1"/>
  <c r="T254" i="1"/>
  <c r="R254" i="1"/>
  <c r="P319" i="1"/>
  <c r="R319" i="1"/>
  <c r="M190" i="1"/>
  <c r="D190" i="1"/>
  <c r="I190" i="1" s="1"/>
  <c r="G125" i="1"/>
  <c r="I125" i="1"/>
  <c r="G312" i="1"/>
  <c r="I312" i="1"/>
  <c r="Q36" i="1"/>
  <c r="S36" i="1"/>
  <c r="N148" i="1"/>
  <c r="S148" i="1" s="1"/>
  <c r="S83" i="1"/>
  <c r="Q83" i="1"/>
  <c r="F224" i="1"/>
  <c r="H224" i="1"/>
  <c r="L145" i="1"/>
  <c r="F17" i="3"/>
  <c r="H17" i="3"/>
  <c r="J17" i="3"/>
  <c r="G26" i="3"/>
  <c r="I26" i="3"/>
  <c r="G49" i="3"/>
  <c r="I49" i="3"/>
  <c r="Q8" i="2"/>
  <c r="S8" i="2"/>
  <c r="S35" i="1"/>
  <c r="Q35" i="1"/>
  <c r="P192" i="1"/>
  <c r="T127" i="1"/>
  <c r="R127" i="1"/>
  <c r="P127" i="1"/>
  <c r="R318" i="1"/>
  <c r="P318" i="1"/>
  <c r="P270" i="1"/>
  <c r="R270" i="1"/>
  <c r="M182" i="1"/>
  <c r="G48" i="1"/>
  <c r="I48" i="1"/>
  <c r="F48" i="1"/>
  <c r="H48" i="1"/>
  <c r="G46" i="1"/>
  <c r="I46" i="1"/>
  <c r="I126" i="1"/>
  <c r="G126" i="1"/>
  <c r="D191" i="1"/>
  <c r="I298" i="1"/>
  <c r="G298" i="1"/>
  <c r="G316" i="1"/>
  <c r="I316" i="1"/>
  <c r="I281" i="1"/>
  <c r="G281" i="1"/>
  <c r="S60" i="1"/>
  <c r="Q60" i="1"/>
  <c r="S264" i="1"/>
  <c r="Q264" i="1"/>
  <c r="F226" i="1"/>
  <c r="H226" i="1"/>
  <c r="B178" i="1"/>
  <c r="F26" i="3"/>
  <c r="H26" i="3"/>
  <c r="J26" i="3"/>
  <c r="Q16" i="3"/>
  <c r="S16" i="3"/>
  <c r="P35" i="3"/>
  <c r="T35" i="3"/>
  <c r="R35" i="3"/>
  <c r="I8" i="2"/>
  <c r="G8" i="2"/>
  <c r="G7" i="2"/>
  <c r="I7" i="2"/>
  <c r="P138" i="1"/>
  <c r="Q138" i="1" s="1"/>
  <c r="R73" i="1"/>
  <c r="P73" i="1"/>
  <c r="T73" i="1"/>
  <c r="S41" i="3"/>
  <c r="Q41" i="3"/>
  <c r="R41" i="3"/>
  <c r="P41" i="3"/>
  <c r="Q44" i="3"/>
  <c r="S44" i="3"/>
  <c r="F22" i="3"/>
  <c r="H22" i="3"/>
  <c r="J22" i="3"/>
  <c r="J23" i="3"/>
  <c r="J24" i="3"/>
  <c r="Q13" i="3"/>
  <c r="S13" i="3"/>
  <c r="G31" i="3"/>
  <c r="I31" i="3"/>
  <c r="H30" i="3"/>
  <c r="F30" i="3"/>
  <c r="J30" i="3"/>
  <c r="J36" i="3"/>
  <c r="S51" i="3"/>
  <c r="Q51" i="3"/>
  <c r="P51" i="3"/>
  <c r="R51" i="3"/>
  <c r="I23" i="3"/>
  <c r="G23" i="3"/>
  <c r="H23" i="3"/>
  <c r="F23" i="3"/>
  <c r="S7" i="3"/>
  <c r="Q7" i="3"/>
  <c r="T36" i="3"/>
  <c r="R36" i="3"/>
  <c r="P36" i="3"/>
  <c r="T7" i="3"/>
  <c r="R7" i="3"/>
  <c r="P7" i="3"/>
  <c r="T14" i="3"/>
  <c r="T15" i="3"/>
  <c r="P17" i="3"/>
  <c r="T17" i="3"/>
  <c r="R17" i="3"/>
  <c r="H8" i="2"/>
  <c r="J8" i="2"/>
  <c r="F8" i="2"/>
  <c r="J36" i="2"/>
  <c r="J26" i="2"/>
  <c r="J30" i="2"/>
  <c r="J41" i="2"/>
  <c r="F153" i="1"/>
  <c r="H88" i="1"/>
  <c r="F88" i="1"/>
  <c r="J88" i="1"/>
  <c r="J100" i="1"/>
  <c r="N145" i="1"/>
  <c r="S145" i="1" s="1"/>
  <c r="S80" i="1"/>
  <c r="Q80" i="1"/>
  <c r="P39" i="1"/>
  <c r="R39" i="1"/>
  <c r="T39" i="1"/>
  <c r="P146" i="1"/>
  <c r="R81" i="1"/>
  <c r="T81" i="1"/>
  <c r="P81" i="1"/>
  <c r="P61" i="1"/>
  <c r="T61" i="1"/>
  <c r="R61" i="1"/>
  <c r="R49" i="1"/>
  <c r="P49" i="1"/>
  <c r="T49" i="1"/>
  <c r="P179" i="1"/>
  <c r="P148" i="1"/>
  <c r="R83" i="1"/>
  <c r="T83" i="1"/>
  <c r="P83" i="1"/>
  <c r="R282" i="1"/>
  <c r="P282" i="1"/>
  <c r="P195" i="1"/>
  <c r="T130" i="1"/>
  <c r="R130" i="1"/>
  <c r="P130" i="1"/>
  <c r="R302" i="1"/>
  <c r="P302" i="1"/>
  <c r="R285" i="1"/>
  <c r="P285" i="1"/>
  <c r="R258" i="1"/>
  <c r="P258" i="1"/>
  <c r="T258" i="1"/>
  <c r="R305" i="1"/>
  <c r="P305" i="1"/>
  <c r="R312" i="1"/>
  <c r="P312" i="1"/>
  <c r="P265" i="1"/>
  <c r="R265" i="1"/>
  <c r="P273" i="1"/>
  <c r="R273" i="1"/>
  <c r="R253" i="1"/>
  <c r="T253" i="1"/>
  <c r="P253" i="1"/>
  <c r="M153" i="1"/>
  <c r="M166" i="1"/>
  <c r="S46" i="1"/>
  <c r="Q46" i="1"/>
  <c r="M159" i="1"/>
  <c r="M119" i="1"/>
  <c r="M195" i="1"/>
  <c r="M188" i="1"/>
  <c r="M133" i="1"/>
  <c r="I251" i="1"/>
  <c r="G251" i="1"/>
  <c r="G61" i="1"/>
  <c r="I61" i="1"/>
  <c r="H61" i="1"/>
  <c r="F61" i="1"/>
  <c r="I107" i="1"/>
  <c r="D172" i="1"/>
  <c r="G107" i="1"/>
  <c r="D140" i="1"/>
  <c r="I75" i="1"/>
  <c r="G75" i="1"/>
  <c r="D169" i="1"/>
  <c r="I104" i="1"/>
  <c r="G104" i="1"/>
  <c r="G63" i="1"/>
  <c r="I63" i="1"/>
  <c r="I111" i="1"/>
  <c r="D176" i="1"/>
  <c r="G111" i="1"/>
  <c r="I302" i="1"/>
  <c r="G302" i="1"/>
  <c r="I241" i="1"/>
  <c r="G241" i="1"/>
  <c r="D179" i="1"/>
  <c r="I114" i="1"/>
  <c r="G114" i="1"/>
  <c r="G219" i="1"/>
  <c r="I219" i="1"/>
  <c r="G227" i="1"/>
  <c r="I227" i="1"/>
  <c r="I236" i="1"/>
  <c r="G236" i="1"/>
  <c r="G320" i="1"/>
  <c r="I320" i="1"/>
  <c r="I249" i="1"/>
  <c r="G249" i="1"/>
  <c r="I267" i="1"/>
  <c r="G267" i="1"/>
  <c r="G254" i="1"/>
  <c r="I254" i="1"/>
  <c r="I284" i="1"/>
  <c r="G284" i="1"/>
  <c r="B194" i="1"/>
  <c r="B143" i="1"/>
  <c r="L54" i="1"/>
  <c r="N142" i="1"/>
  <c r="S77" i="1"/>
  <c r="Q77" i="1"/>
  <c r="S253" i="1"/>
  <c r="Q253" i="1"/>
  <c r="S66" i="1"/>
  <c r="Q66" i="1"/>
  <c r="N167" i="1"/>
  <c r="S102" i="1"/>
  <c r="Q102" i="1"/>
  <c r="N193" i="1"/>
  <c r="S128" i="1"/>
  <c r="Q128" i="1"/>
  <c r="N182" i="1"/>
  <c r="S182" i="1" s="1"/>
  <c r="S117" i="1"/>
  <c r="Q117" i="1"/>
  <c r="Q317" i="1"/>
  <c r="S317" i="1"/>
  <c r="S274" i="1"/>
  <c r="Q274" i="1"/>
  <c r="F79" i="1"/>
  <c r="J79" i="1"/>
  <c r="H79" i="1"/>
  <c r="F144" i="1"/>
  <c r="H242" i="1"/>
  <c r="F242" i="1"/>
  <c r="J242" i="1"/>
  <c r="H280" i="1"/>
  <c r="F280" i="1"/>
  <c r="F304" i="1"/>
  <c r="H304" i="1"/>
  <c r="N165" i="1"/>
  <c r="Q100" i="1"/>
  <c r="S100" i="1"/>
  <c r="Q23" i="1"/>
  <c r="S23" i="1"/>
  <c r="L165" i="1"/>
  <c r="J106" i="1"/>
  <c r="H106" i="1"/>
  <c r="F171" i="1"/>
  <c r="G171" i="1" s="1"/>
  <c r="F106" i="1"/>
  <c r="B183" i="1"/>
  <c r="S17" i="3"/>
  <c r="Q17" i="3"/>
  <c r="G17" i="3"/>
  <c r="I17" i="3"/>
  <c r="J46" i="2"/>
  <c r="T98" i="1"/>
  <c r="P163" i="1"/>
  <c r="P98" i="1"/>
  <c r="R98" i="1"/>
  <c r="R66" i="1"/>
  <c r="T66" i="1"/>
  <c r="P66" i="1"/>
  <c r="T241" i="1"/>
  <c r="R241" i="1"/>
  <c r="P241" i="1"/>
  <c r="P269" i="1"/>
  <c r="R269" i="1"/>
  <c r="D162" i="1"/>
  <c r="I97" i="1"/>
  <c r="G97" i="1"/>
  <c r="D196" i="1"/>
  <c r="I131" i="1"/>
  <c r="G131" i="1"/>
  <c r="H131" i="1"/>
  <c r="F131" i="1"/>
  <c r="I263" i="1"/>
  <c r="G263" i="1"/>
  <c r="F161" i="1"/>
  <c r="G161" i="1" s="1"/>
  <c r="H96" i="1"/>
  <c r="F96" i="1"/>
  <c r="J96" i="1"/>
  <c r="N164" i="1"/>
  <c r="S99" i="1"/>
  <c r="Q99" i="1"/>
  <c r="N190" i="1"/>
  <c r="S190" i="1" s="1"/>
  <c r="Q125" i="1"/>
  <c r="S125" i="1"/>
  <c r="H279" i="1"/>
  <c r="F279" i="1"/>
  <c r="M158" i="1"/>
  <c r="I32" i="3"/>
  <c r="G32" i="3"/>
  <c r="G35" i="3"/>
  <c r="I35" i="3"/>
  <c r="J40" i="2"/>
  <c r="R64" i="1"/>
  <c r="T64" i="1"/>
  <c r="P64" i="1"/>
  <c r="T240" i="1"/>
  <c r="R240" i="1"/>
  <c r="P240" i="1"/>
  <c r="R279" i="1"/>
  <c r="P279" i="1"/>
  <c r="M148" i="1"/>
  <c r="M194" i="1"/>
  <c r="D166" i="1"/>
  <c r="I101" i="1"/>
  <c r="G101" i="1"/>
  <c r="I296" i="1"/>
  <c r="G296" i="1"/>
  <c r="G319" i="1"/>
  <c r="I319" i="1"/>
  <c r="N175" i="1"/>
  <c r="S175" i="1" s="1"/>
  <c r="S110" i="1"/>
  <c r="Q110" i="1"/>
  <c r="S295" i="1"/>
  <c r="Q295" i="1"/>
  <c r="J110" i="1"/>
  <c r="F175" i="1"/>
  <c r="G175" i="1" s="1"/>
  <c r="F110" i="1"/>
  <c r="H110" i="1"/>
  <c r="H296" i="1"/>
  <c r="F296" i="1"/>
  <c r="G14" i="1"/>
  <c r="I14" i="1"/>
  <c r="D27" i="1"/>
  <c r="H25" i="1"/>
  <c r="F25" i="1"/>
  <c r="Q43" i="3"/>
  <c r="S43" i="3"/>
  <c r="S11" i="3"/>
  <c r="Q11" i="3"/>
  <c r="J22" i="2"/>
  <c r="H44" i="1"/>
  <c r="J44" i="1"/>
  <c r="F44" i="1"/>
  <c r="T31" i="1"/>
  <c r="R31" i="1"/>
  <c r="P31" i="1"/>
  <c r="J41" i="3"/>
  <c r="F41" i="3"/>
  <c r="H41" i="3"/>
  <c r="J42" i="3"/>
  <c r="J45" i="3"/>
  <c r="G11" i="3"/>
  <c r="I11" i="3"/>
  <c r="I45" i="3"/>
  <c r="G45" i="3"/>
  <c r="F45" i="3"/>
  <c r="H45" i="3"/>
  <c r="F44" i="3"/>
  <c r="H44" i="3"/>
  <c r="J44" i="3"/>
  <c r="F13" i="3"/>
  <c r="J13" i="3"/>
  <c r="H13" i="3"/>
  <c r="G44" i="3"/>
  <c r="I44" i="3"/>
  <c r="J51" i="3"/>
  <c r="H51" i="3"/>
  <c r="F51" i="3"/>
  <c r="I33" i="3"/>
  <c r="G33" i="3"/>
  <c r="S23" i="3"/>
  <c r="Q23" i="3"/>
  <c r="T33" i="3"/>
  <c r="R33" i="3"/>
  <c r="P33" i="3"/>
  <c r="T8" i="2"/>
  <c r="R8" i="2"/>
  <c r="P8" i="2"/>
  <c r="J27" i="2"/>
  <c r="J31" i="2"/>
  <c r="J44" i="2"/>
  <c r="N183" i="1"/>
  <c r="S183" i="1" s="1"/>
  <c r="S118" i="1"/>
  <c r="Q118" i="1"/>
  <c r="H52" i="1"/>
  <c r="F52" i="1"/>
  <c r="J52" i="1"/>
  <c r="L160" i="1"/>
  <c r="I16" i="1"/>
  <c r="C146" i="1"/>
  <c r="G16" i="1"/>
  <c r="M189" i="1"/>
  <c r="F143" i="1"/>
  <c r="H78" i="1"/>
  <c r="F78" i="1"/>
  <c r="J78" i="1"/>
  <c r="T59" i="1"/>
  <c r="P59" i="1"/>
  <c r="R59" i="1"/>
  <c r="S39" i="1"/>
  <c r="Q39" i="1"/>
  <c r="M54" i="1"/>
  <c r="Q7" i="1"/>
  <c r="S7" i="1"/>
  <c r="R43" i="1"/>
  <c r="T43" i="1"/>
  <c r="P43" i="1"/>
  <c r="P65" i="1"/>
  <c r="T65" i="1"/>
  <c r="R65" i="1"/>
  <c r="T236" i="1"/>
  <c r="R236" i="1"/>
  <c r="P236" i="1"/>
  <c r="R53" i="1"/>
  <c r="T53" i="1"/>
  <c r="P53" i="1"/>
  <c r="P154" i="1"/>
  <c r="Q154" i="1" s="1"/>
  <c r="R89" i="1"/>
  <c r="T89" i="1"/>
  <c r="P89" i="1"/>
  <c r="R115" i="1"/>
  <c r="P115" i="1"/>
  <c r="P180" i="1"/>
  <c r="Q180" i="1" s="1"/>
  <c r="T115" i="1"/>
  <c r="R284" i="1"/>
  <c r="P284" i="1"/>
  <c r="R286" i="1"/>
  <c r="P286" i="1"/>
  <c r="R234" i="1"/>
  <c r="P234" i="1"/>
  <c r="T234" i="1"/>
  <c r="R287" i="1"/>
  <c r="P287" i="1"/>
  <c r="R310" i="1"/>
  <c r="P310" i="1"/>
  <c r="R316" i="1"/>
  <c r="P316" i="1"/>
  <c r="P266" i="1"/>
  <c r="R266" i="1"/>
  <c r="P274" i="1"/>
  <c r="R274" i="1"/>
  <c r="T257" i="1"/>
  <c r="R257" i="1"/>
  <c r="P257" i="1"/>
  <c r="M161" i="1"/>
  <c r="Q96" i="1"/>
  <c r="S96" i="1"/>
  <c r="M168" i="1"/>
  <c r="M163" i="1"/>
  <c r="M192" i="1"/>
  <c r="I32" i="1"/>
  <c r="G32" i="1"/>
  <c r="F32" i="1"/>
  <c r="H32" i="1"/>
  <c r="G65" i="1"/>
  <c r="I65" i="1"/>
  <c r="I45" i="1"/>
  <c r="G45" i="1"/>
  <c r="D144" i="1"/>
  <c r="I79" i="1"/>
  <c r="G79" i="1"/>
  <c r="I132" i="1"/>
  <c r="G132" i="1"/>
  <c r="D197" i="1"/>
  <c r="G67" i="1"/>
  <c r="I67" i="1"/>
  <c r="H67" i="1"/>
  <c r="F67" i="1"/>
  <c r="D177" i="1"/>
  <c r="I177" i="1" s="1"/>
  <c r="G112" i="1"/>
  <c r="I112" i="1"/>
  <c r="I109" i="1"/>
  <c r="G109" i="1"/>
  <c r="D174" i="1"/>
  <c r="I255" i="1"/>
  <c r="G255" i="1"/>
  <c r="D183" i="1"/>
  <c r="I183" i="1" s="1"/>
  <c r="I118" i="1"/>
  <c r="G118" i="1"/>
  <c r="I234" i="1"/>
  <c r="G234" i="1"/>
  <c r="G220" i="1"/>
  <c r="I220" i="1"/>
  <c r="G228" i="1"/>
  <c r="I228" i="1"/>
  <c r="I240" i="1"/>
  <c r="G240" i="1"/>
  <c r="I256" i="1"/>
  <c r="G256" i="1"/>
  <c r="I253" i="1"/>
  <c r="G253" i="1"/>
  <c r="I268" i="1"/>
  <c r="G268" i="1"/>
  <c r="I299" i="1"/>
  <c r="G299" i="1"/>
  <c r="I258" i="1"/>
  <c r="G258" i="1"/>
  <c r="I285" i="1"/>
  <c r="G285" i="1"/>
  <c r="C189" i="1"/>
  <c r="F137" i="1"/>
  <c r="G137" i="1" s="1"/>
  <c r="J72" i="1"/>
  <c r="H72" i="1"/>
  <c r="F72" i="1"/>
  <c r="J76" i="1"/>
  <c r="J82" i="1"/>
  <c r="H40" i="1"/>
  <c r="F40" i="1"/>
  <c r="J40" i="1"/>
  <c r="C54" i="1"/>
  <c r="N146" i="1"/>
  <c r="S146" i="1" s="1"/>
  <c r="S81" i="1"/>
  <c r="Q81" i="1"/>
  <c r="N171" i="1"/>
  <c r="S106" i="1"/>
  <c r="Q106" i="1"/>
  <c r="S103" i="1"/>
  <c r="N168" i="1"/>
  <c r="S168" i="1" s="1"/>
  <c r="Q103" i="1"/>
  <c r="N197" i="1"/>
  <c r="S132" i="1"/>
  <c r="Q132" i="1"/>
  <c r="S235" i="1"/>
  <c r="Q235" i="1"/>
  <c r="S255" i="1"/>
  <c r="Q255" i="1"/>
  <c r="J103" i="1"/>
  <c r="F168" i="1"/>
  <c r="G168" i="1" s="1"/>
  <c r="H103" i="1"/>
  <c r="F103" i="1"/>
  <c r="H298" i="1"/>
  <c r="F298" i="1"/>
  <c r="H316" i="1"/>
  <c r="F316" i="1"/>
  <c r="L166" i="1"/>
  <c r="L189" i="1"/>
  <c r="L195" i="1"/>
  <c r="C147" i="1"/>
  <c r="C177" i="1"/>
  <c r="N159" i="1"/>
  <c r="S159" i="1" s="1"/>
  <c r="N119" i="1"/>
  <c r="S94" i="1"/>
  <c r="Q94" i="1"/>
  <c r="B162" i="1"/>
  <c r="S32" i="3"/>
  <c r="Q32" i="3"/>
  <c r="F49" i="3"/>
  <c r="H49" i="3"/>
  <c r="J49" i="3"/>
  <c r="J50" i="3"/>
  <c r="S9" i="3"/>
  <c r="Q9" i="3"/>
  <c r="S33" i="3"/>
  <c r="Q33" i="3"/>
  <c r="H36" i="1"/>
  <c r="F36" i="1"/>
  <c r="J36" i="1"/>
  <c r="L138" i="1"/>
  <c r="R60" i="1"/>
  <c r="T60" i="1"/>
  <c r="P60" i="1"/>
  <c r="R132" i="1"/>
  <c r="P197" i="1"/>
  <c r="Q197" i="1" s="1"/>
  <c r="P132" i="1"/>
  <c r="T132" i="1"/>
  <c r="T256" i="1"/>
  <c r="P256" i="1"/>
  <c r="R256" i="1"/>
  <c r="M144" i="1"/>
  <c r="M171" i="1"/>
  <c r="G44" i="1"/>
  <c r="I44" i="1"/>
  <c r="I42" i="1"/>
  <c r="G42" i="1"/>
  <c r="H42" i="1"/>
  <c r="F42" i="1"/>
  <c r="I305" i="1"/>
  <c r="G305" i="1"/>
  <c r="I288" i="1"/>
  <c r="G288" i="1"/>
  <c r="S51" i="1"/>
  <c r="Q51" i="1"/>
  <c r="S257" i="1"/>
  <c r="Q257" i="1"/>
  <c r="B172" i="1"/>
  <c r="J32" i="3"/>
  <c r="F32" i="3"/>
  <c r="H32" i="3"/>
  <c r="Q26" i="3"/>
  <c r="S26" i="3"/>
  <c r="P26" i="3"/>
  <c r="R26" i="3"/>
  <c r="J18" i="2"/>
  <c r="S25" i="1"/>
  <c r="N27" i="1"/>
  <c r="Q25" i="1"/>
  <c r="T37" i="1"/>
  <c r="R37" i="1"/>
  <c r="P37" i="1"/>
  <c r="R296" i="1"/>
  <c r="P296" i="1"/>
  <c r="G88" i="1"/>
  <c r="D153" i="1"/>
  <c r="I88" i="1"/>
  <c r="P44" i="3"/>
  <c r="T44" i="3"/>
  <c r="R44" i="3"/>
  <c r="Q12" i="3"/>
  <c r="S12" i="3"/>
  <c r="I25" i="3"/>
  <c r="G25" i="3"/>
  <c r="S50" i="3"/>
  <c r="Q50" i="3"/>
  <c r="T11" i="3"/>
  <c r="R11" i="3"/>
  <c r="P11" i="3"/>
  <c r="R30" i="3"/>
  <c r="P30" i="3"/>
  <c r="T30" i="3"/>
  <c r="T37" i="3"/>
  <c r="J32" i="2"/>
  <c r="J114" i="1"/>
  <c r="H114" i="1"/>
  <c r="F114" i="1"/>
  <c r="F179" i="1"/>
  <c r="G179" i="1" s="1"/>
  <c r="I51" i="1"/>
  <c r="G51" i="1"/>
  <c r="I30" i="1"/>
  <c r="G30" i="1"/>
  <c r="C170" i="1"/>
  <c r="L68" i="1"/>
  <c r="D54" i="1"/>
  <c r="G29" i="1"/>
  <c r="I29" i="1"/>
  <c r="R47" i="1"/>
  <c r="T47" i="1"/>
  <c r="P47" i="1"/>
  <c r="P139" i="1"/>
  <c r="P74" i="1"/>
  <c r="T74" i="1"/>
  <c r="R74" i="1"/>
  <c r="O68" i="1"/>
  <c r="R58" i="1"/>
  <c r="P58" i="1"/>
  <c r="T58" i="1"/>
  <c r="T63" i="1"/>
  <c r="P108" i="1"/>
  <c r="P173" i="1"/>
  <c r="R108" i="1"/>
  <c r="T108" i="1"/>
  <c r="T233" i="1"/>
  <c r="R233" i="1"/>
  <c r="P233" i="1"/>
  <c r="R289" i="1"/>
  <c r="P289" i="1"/>
  <c r="P267" i="1"/>
  <c r="R267" i="1"/>
  <c r="P299" i="1"/>
  <c r="R299" i="1"/>
  <c r="M165" i="1"/>
  <c r="M196" i="1"/>
  <c r="G36" i="1"/>
  <c r="I36" i="1"/>
  <c r="I49" i="1"/>
  <c r="G49" i="1"/>
  <c r="D148" i="1"/>
  <c r="I83" i="1"/>
  <c r="G83" i="1"/>
  <c r="I34" i="1"/>
  <c r="G34" i="1"/>
  <c r="D164" i="1"/>
  <c r="D137" i="1"/>
  <c r="I137" i="1" s="1"/>
  <c r="G72" i="1"/>
  <c r="I72" i="1"/>
  <c r="G318" i="1"/>
  <c r="I318" i="1"/>
  <c r="D178" i="1"/>
  <c r="I113" i="1"/>
  <c r="G113" i="1"/>
  <c r="G259" i="1"/>
  <c r="I259" i="1"/>
  <c r="D188" i="1"/>
  <c r="I123" i="1"/>
  <c r="D133" i="1"/>
  <c r="G123" i="1"/>
  <c r="I238" i="1"/>
  <c r="G238" i="1"/>
  <c r="G221" i="1"/>
  <c r="I221" i="1"/>
  <c r="G235" i="1"/>
  <c r="I235" i="1"/>
  <c r="I252" i="1"/>
  <c r="G252" i="1"/>
  <c r="I300" i="1"/>
  <c r="G300" i="1"/>
  <c r="I257" i="1"/>
  <c r="G257" i="1"/>
  <c r="I269" i="1"/>
  <c r="G269" i="1"/>
  <c r="I303" i="1"/>
  <c r="G303" i="1"/>
  <c r="I286" i="1"/>
  <c r="G286" i="1"/>
  <c r="L168" i="1"/>
  <c r="J63" i="1"/>
  <c r="H63" i="1"/>
  <c r="F63" i="1"/>
  <c r="Q28" i="1"/>
  <c r="S28" i="1"/>
  <c r="S14" i="1"/>
  <c r="Q14" i="1"/>
  <c r="S43" i="1"/>
  <c r="Q43" i="1"/>
  <c r="Q108" i="1"/>
  <c r="N173" i="1"/>
  <c r="S108" i="1"/>
  <c r="N140" i="1"/>
  <c r="S140" i="1" s="1"/>
  <c r="S75" i="1"/>
  <c r="Q75" i="1"/>
  <c r="N169" i="1"/>
  <c r="S169" i="1" s="1"/>
  <c r="Q104" i="1"/>
  <c r="S104" i="1"/>
  <c r="S251" i="1"/>
  <c r="Q251" i="1"/>
  <c r="N195" i="1"/>
  <c r="S195" i="1" s="1"/>
  <c r="S130" i="1"/>
  <c r="Q130" i="1"/>
  <c r="Q249" i="1"/>
  <c r="S249" i="1"/>
  <c r="S300" i="1"/>
  <c r="Q300" i="1"/>
  <c r="J60" i="1"/>
  <c r="H60" i="1"/>
  <c r="F60" i="1"/>
  <c r="J118" i="1"/>
  <c r="H118" i="1"/>
  <c r="F183" i="1"/>
  <c r="F118" i="1"/>
  <c r="J236" i="1"/>
  <c r="H236" i="1"/>
  <c r="F236" i="1"/>
  <c r="F268" i="1"/>
  <c r="H268" i="1"/>
  <c r="S26" i="1"/>
  <c r="Q26" i="1"/>
  <c r="R23" i="1"/>
  <c r="P23" i="1"/>
  <c r="T23" i="1"/>
  <c r="T32" i="1"/>
  <c r="T38" i="1"/>
  <c r="T50" i="1"/>
  <c r="T29" i="1"/>
  <c r="F145" i="1"/>
  <c r="G145" i="1" s="1"/>
  <c r="J80" i="1"/>
  <c r="H80" i="1"/>
  <c r="F80" i="1"/>
  <c r="Q13" i="1"/>
  <c r="S13" i="1"/>
  <c r="R13" i="1"/>
  <c r="P13" i="1"/>
  <c r="N143" i="1"/>
  <c r="L193" i="1"/>
  <c r="L188" i="1"/>
  <c r="L133" i="1"/>
  <c r="C161" i="1"/>
  <c r="C178" i="1"/>
  <c r="B170" i="1"/>
  <c r="J26" i="1"/>
  <c r="H26" i="1"/>
  <c r="F26" i="1"/>
  <c r="E27" i="1"/>
  <c r="R16" i="3"/>
  <c r="P16" i="3"/>
  <c r="T16" i="3"/>
  <c r="J37" i="2"/>
  <c r="L144" i="1"/>
  <c r="F29" i="1"/>
  <c r="E54" i="1"/>
  <c r="J29" i="1"/>
  <c r="H29" i="1"/>
  <c r="P183" i="1"/>
  <c r="Q183" i="1" s="1"/>
  <c r="T118" i="1"/>
  <c r="R118" i="1"/>
  <c r="P118" i="1"/>
  <c r="P147" i="1"/>
  <c r="P82" i="1"/>
  <c r="T82" i="1"/>
  <c r="R82" i="1"/>
  <c r="P178" i="1"/>
  <c r="T113" i="1"/>
  <c r="R113" i="1"/>
  <c r="P113" i="1"/>
  <c r="P311" i="1"/>
  <c r="R311" i="1"/>
  <c r="M193" i="1"/>
  <c r="I294" i="1"/>
  <c r="G294" i="1"/>
  <c r="I280" i="1"/>
  <c r="G280" i="1"/>
  <c r="S24" i="1"/>
  <c r="Q24" i="1"/>
  <c r="N188" i="1"/>
  <c r="S188" i="1" s="1"/>
  <c r="S123" i="1"/>
  <c r="N133" i="1"/>
  <c r="Q123" i="1"/>
  <c r="S286" i="1"/>
  <c r="Q286" i="1"/>
  <c r="P141" i="1"/>
  <c r="T76" i="1"/>
  <c r="P76" i="1"/>
  <c r="R76" i="1"/>
  <c r="I41" i="1"/>
  <c r="G41" i="1"/>
  <c r="I36" i="3"/>
  <c r="G36" i="3"/>
  <c r="J21" i="2"/>
  <c r="D142" i="1"/>
  <c r="I142" i="1" s="1"/>
  <c r="I77" i="1"/>
  <c r="G77" i="1"/>
  <c r="L162" i="1"/>
  <c r="P168" i="1"/>
  <c r="T103" i="1"/>
  <c r="R103" i="1"/>
  <c r="P103" i="1"/>
  <c r="R298" i="1"/>
  <c r="P298" i="1"/>
  <c r="M139" i="1"/>
  <c r="D159" i="1"/>
  <c r="G94" i="1"/>
  <c r="D119" i="1"/>
  <c r="I94" i="1"/>
  <c r="S10" i="3"/>
  <c r="Q10" i="3"/>
  <c r="Q31" i="3"/>
  <c r="S31" i="3"/>
  <c r="R43" i="3"/>
  <c r="P43" i="3"/>
  <c r="T43" i="3"/>
  <c r="Q25" i="3"/>
  <c r="S25" i="3"/>
  <c r="S37" i="3"/>
  <c r="Q37" i="3"/>
  <c r="P37" i="3"/>
  <c r="R37" i="3"/>
  <c r="S15" i="3"/>
  <c r="Q15" i="3"/>
  <c r="T18" i="3"/>
  <c r="R18" i="3"/>
  <c r="P18" i="3"/>
  <c r="R8" i="3"/>
  <c r="P8" i="3"/>
  <c r="T8" i="3"/>
  <c r="G9" i="3"/>
  <c r="I9" i="3"/>
  <c r="J19" i="2"/>
  <c r="J42" i="2"/>
  <c r="C148" i="1"/>
  <c r="G39" i="1"/>
  <c r="I39" i="1"/>
  <c r="H39" i="1"/>
  <c r="F39" i="1"/>
  <c r="S15" i="1"/>
  <c r="Q15" i="1"/>
  <c r="R15" i="1"/>
  <c r="P15" i="1"/>
  <c r="C142" i="1"/>
  <c r="I15" i="1"/>
  <c r="G15" i="1"/>
  <c r="G7" i="1"/>
  <c r="I7" i="1"/>
  <c r="F7" i="1"/>
  <c r="H7" i="1"/>
  <c r="P160" i="1"/>
  <c r="R95" i="1"/>
  <c r="T95" i="1"/>
  <c r="P95" i="1"/>
  <c r="R280" i="1"/>
  <c r="P280" i="1"/>
  <c r="P162" i="1"/>
  <c r="Q162" i="1" s="1"/>
  <c r="R97" i="1"/>
  <c r="P97" i="1"/>
  <c r="T97" i="1"/>
  <c r="R124" i="1"/>
  <c r="P124" i="1"/>
  <c r="T124" i="1"/>
  <c r="P189" i="1"/>
  <c r="Q189" i="1" s="1"/>
  <c r="P170" i="1"/>
  <c r="T105" i="1"/>
  <c r="R105" i="1"/>
  <c r="P105" i="1"/>
  <c r="R238" i="1"/>
  <c r="P238" i="1"/>
  <c r="T238" i="1"/>
  <c r="R313" i="1"/>
  <c r="P313" i="1"/>
  <c r="M177" i="1"/>
  <c r="M169" i="1"/>
  <c r="M170" i="1"/>
  <c r="D139" i="1"/>
  <c r="I139" i="1" s="1"/>
  <c r="G74" i="1"/>
  <c r="I74" i="1"/>
  <c r="J10" i="3"/>
  <c r="F10" i="3"/>
  <c r="H10" i="3"/>
  <c r="Q49" i="3"/>
  <c r="S49" i="3"/>
  <c r="G41" i="3"/>
  <c r="I41" i="3"/>
  <c r="F31" i="3"/>
  <c r="H31" i="3"/>
  <c r="J31" i="3"/>
  <c r="R25" i="3"/>
  <c r="P25" i="3"/>
  <c r="T25" i="3"/>
  <c r="Q34" i="3"/>
  <c r="S34" i="3"/>
  <c r="H25" i="3"/>
  <c r="F25" i="3"/>
  <c r="J25" i="3"/>
  <c r="H12" i="3"/>
  <c r="F12" i="3"/>
  <c r="J12" i="3"/>
  <c r="J37" i="3"/>
  <c r="H37" i="3"/>
  <c r="F37" i="3"/>
  <c r="I24" i="3"/>
  <c r="G24" i="3"/>
  <c r="H24" i="3"/>
  <c r="F24" i="3"/>
  <c r="T10" i="3"/>
  <c r="R10" i="3"/>
  <c r="P10" i="3"/>
  <c r="I16" i="3"/>
  <c r="G16" i="3"/>
  <c r="R34" i="3"/>
  <c r="P34" i="3"/>
  <c r="T34" i="3"/>
  <c r="R12" i="3"/>
  <c r="P12" i="3"/>
  <c r="T12" i="3"/>
  <c r="G13" i="3"/>
  <c r="I13" i="3"/>
  <c r="S9" i="2"/>
  <c r="Q9" i="2"/>
  <c r="S7" i="2"/>
  <c r="Q7" i="2"/>
  <c r="P9" i="2"/>
  <c r="T9" i="2"/>
  <c r="R9" i="2"/>
  <c r="J16" i="2"/>
  <c r="J33" i="2"/>
  <c r="J45" i="2"/>
  <c r="J15" i="2"/>
  <c r="B174" i="1"/>
  <c r="P145" i="1"/>
  <c r="T80" i="1"/>
  <c r="P80" i="1"/>
  <c r="R80" i="1"/>
  <c r="Q48" i="1"/>
  <c r="S48" i="1"/>
  <c r="N54" i="1"/>
  <c r="S29" i="1"/>
  <c r="Q29" i="1"/>
  <c r="P29" i="1"/>
  <c r="R29" i="1"/>
  <c r="J15" i="1"/>
  <c r="H15" i="1"/>
  <c r="F15" i="1"/>
  <c r="C166" i="1"/>
  <c r="Q74" i="1"/>
  <c r="N139" i="1"/>
  <c r="S74" i="1"/>
  <c r="P36" i="1"/>
  <c r="T36" i="1"/>
  <c r="R36" i="1"/>
  <c r="P24" i="1"/>
  <c r="R24" i="1"/>
  <c r="T24" i="1"/>
  <c r="P14" i="1"/>
  <c r="R14" i="1"/>
  <c r="T14" i="1"/>
  <c r="R107" i="1"/>
  <c r="P172" i="1"/>
  <c r="Q172" i="1" s="1"/>
  <c r="P107" i="1"/>
  <c r="T107" i="1"/>
  <c r="R51" i="1"/>
  <c r="T51" i="1"/>
  <c r="P51" i="1"/>
  <c r="P164" i="1"/>
  <c r="Q164" i="1" s="1"/>
  <c r="R99" i="1"/>
  <c r="T99" i="1"/>
  <c r="P99" i="1"/>
  <c r="P143" i="1"/>
  <c r="Q143" i="1" s="1"/>
  <c r="P78" i="1"/>
  <c r="T78" i="1"/>
  <c r="R78" i="1"/>
  <c r="P171" i="1"/>
  <c r="Q171" i="1" s="1"/>
  <c r="T106" i="1"/>
  <c r="P106" i="1"/>
  <c r="R106" i="1"/>
  <c r="R62" i="1"/>
  <c r="T62" i="1"/>
  <c r="P62" i="1"/>
  <c r="P166" i="1"/>
  <c r="R101" i="1"/>
  <c r="T101" i="1"/>
  <c r="P101" i="1"/>
  <c r="R128" i="1"/>
  <c r="P128" i="1"/>
  <c r="P193" i="1"/>
  <c r="Q193" i="1" s="1"/>
  <c r="T128" i="1"/>
  <c r="P177" i="1"/>
  <c r="P112" i="1"/>
  <c r="T112" i="1"/>
  <c r="R112" i="1"/>
  <c r="P174" i="1"/>
  <c r="R109" i="1"/>
  <c r="P109" i="1"/>
  <c r="T109" i="1"/>
  <c r="T237" i="1"/>
  <c r="R237" i="1"/>
  <c r="P237" i="1"/>
  <c r="R242" i="1"/>
  <c r="P242" i="1"/>
  <c r="T242" i="1"/>
  <c r="R314" i="1"/>
  <c r="P314" i="1"/>
  <c r="R294" i="1"/>
  <c r="P294" i="1"/>
  <c r="R317" i="1"/>
  <c r="P317" i="1"/>
  <c r="T252" i="1"/>
  <c r="R252" i="1"/>
  <c r="P252" i="1"/>
  <c r="P268" i="1"/>
  <c r="R268" i="1"/>
  <c r="P303" i="1"/>
  <c r="R303" i="1"/>
  <c r="M176" i="1"/>
  <c r="M140" i="1"/>
  <c r="Q63" i="1"/>
  <c r="S63" i="1"/>
  <c r="M181" i="1"/>
  <c r="M174" i="1"/>
  <c r="M167" i="1"/>
  <c r="G40" i="1"/>
  <c r="I40" i="1"/>
  <c r="D143" i="1"/>
  <c r="G78" i="1"/>
  <c r="I78" i="1"/>
  <c r="I53" i="1"/>
  <c r="G53" i="1"/>
  <c r="D154" i="1"/>
  <c r="I154" i="1" s="1"/>
  <c r="I89" i="1"/>
  <c r="G89" i="1"/>
  <c r="I38" i="1"/>
  <c r="G38" i="1"/>
  <c r="D141" i="1"/>
  <c r="G76" i="1"/>
  <c r="I76" i="1"/>
  <c r="H76" i="1"/>
  <c r="F76" i="1"/>
  <c r="D181" i="1"/>
  <c r="G116" i="1"/>
  <c r="I116" i="1"/>
  <c r="D182" i="1"/>
  <c r="I117" i="1"/>
  <c r="G117" i="1"/>
  <c r="I295" i="1"/>
  <c r="G295" i="1"/>
  <c r="D192" i="1"/>
  <c r="I127" i="1"/>
  <c r="G127" i="1"/>
  <c r="I242" i="1"/>
  <c r="G242" i="1"/>
  <c r="G222" i="1"/>
  <c r="I222" i="1"/>
  <c r="G239" i="1"/>
  <c r="I239" i="1"/>
  <c r="I301" i="1"/>
  <c r="G301" i="1"/>
  <c r="I304" i="1"/>
  <c r="G304" i="1"/>
  <c r="I270" i="1"/>
  <c r="G270" i="1"/>
  <c r="G311" i="1"/>
  <c r="I311" i="1"/>
  <c r="I279" i="1"/>
  <c r="G279" i="1"/>
  <c r="I287" i="1"/>
  <c r="G287" i="1"/>
  <c r="N163" i="1"/>
  <c r="S163" i="1" s="1"/>
  <c r="S98" i="1"/>
  <c r="Q98" i="1"/>
  <c r="S59" i="1"/>
  <c r="Q59" i="1"/>
  <c r="F37" i="1"/>
  <c r="J37" i="1"/>
  <c r="H37" i="1"/>
  <c r="F28" i="1"/>
  <c r="H28" i="1"/>
  <c r="J28" i="1"/>
  <c r="F14" i="1"/>
  <c r="J14" i="1"/>
  <c r="H14" i="1"/>
  <c r="S47" i="1"/>
  <c r="Q47" i="1"/>
  <c r="N160" i="1"/>
  <c r="S160" i="1" s="1"/>
  <c r="S95" i="1"/>
  <c r="Q95" i="1"/>
  <c r="S45" i="1"/>
  <c r="Q45" i="1"/>
  <c r="N144" i="1"/>
  <c r="S79" i="1"/>
  <c r="Q79" i="1"/>
  <c r="N179" i="1"/>
  <c r="S179" i="1" s="1"/>
  <c r="S114" i="1"/>
  <c r="Q114" i="1"/>
  <c r="R114" i="1"/>
  <c r="P114" i="1"/>
  <c r="S284" i="1"/>
  <c r="Q284" i="1"/>
  <c r="J73" i="1"/>
  <c r="F138" i="1"/>
  <c r="H73" i="1"/>
  <c r="F73" i="1"/>
  <c r="J132" i="1"/>
  <c r="H132" i="1"/>
  <c r="F197" i="1"/>
  <c r="G197" i="1" s="1"/>
  <c r="F132" i="1"/>
  <c r="F218" i="1"/>
  <c r="H218" i="1"/>
  <c r="F249" i="1"/>
  <c r="J249" i="1"/>
  <c r="H249" i="1"/>
  <c r="F270" i="1"/>
  <c r="H270" i="1"/>
  <c r="L146" i="1"/>
  <c r="F139" i="1"/>
  <c r="H74" i="1"/>
  <c r="F74" i="1"/>
  <c r="J74" i="1"/>
  <c r="L137" i="1"/>
  <c r="L196" i="1"/>
  <c r="C169" i="1"/>
  <c r="Q52" i="1"/>
  <c r="S52" i="1"/>
  <c r="T16" i="1"/>
  <c r="R16" i="1"/>
  <c r="P16" i="1"/>
  <c r="B160" i="1"/>
  <c r="M27" i="1"/>
  <c r="N191" i="1"/>
  <c r="S191" i="1" s="1"/>
  <c r="S126" i="1"/>
  <c r="Q126" i="1"/>
  <c r="S297" i="1"/>
  <c r="Q297" i="1"/>
  <c r="S239" i="1"/>
  <c r="Q239" i="1"/>
  <c r="S296" i="1"/>
  <c r="Q296" i="1"/>
  <c r="S259" i="1"/>
  <c r="Q259" i="1"/>
  <c r="S265" i="1"/>
  <c r="Q265" i="1"/>
  <c r="S273" i="1"/>
  <c r="Q273" i="1"/>
  <c r="Q320" i="1"/>
  <c r="S320" i="1"/>
  <c r="S285" i="1"/>
  <c r="Q285" i="1"/>
  <c r="Q314" i="1"/>
  <c r="S314" i="1"/>
  <c r="J64" i="1"/>
  <c r="H64" i="1"/>
  <c r="F64" i="1"/>
  <c r="F188" i="1"/>
  <c r="G188" i="1" s="1"/>
  <c r="J123" i="1"/>
  <c r="E133" i="1"/>
  <c r="H123" i="1"/>
  <c r="F123" i="1"/>
  <c r="J131" i="1"/>
  <c r="F75" i="1"/>
  <c r="J75" i="1"/>
  <c r="F140" i="1"/>
  <c r="G140" i="1" s="1"/>
  <c r="H75" i="1"/>
  <c r="H104" i="1"/>
  <c r="F169" i="1"/>
  <c r="G169" i="1" s="1"/>
  <c r="J104" i="1"/>
  <c r="F104" i="1"/>
  <c r="J233" i="1"/>
  <c r="H233" i="1"/>
  <c r="F233" i="1"/>
  <c r="F105" i="1"/>
  <c r="F170" i="1"/>
  <c r="G170" i="1" s="1"/>
  <c r="H105" i="1"/>
  <c r="J105" i="1"/>
  <c r="J241" i="1"/>
  <c r="H241" i="1"/>
  <c r="F241" i="1"/>
  <c r="H281" i="1"/>
  <c r="F281" i="1"/>
  <c r="H238" i="1"/>
  <c r="F238" i="1"/>
  <c r="J238" i="1"/>
  <c r="F225" i="1"/>
  <c r="H225" i="1"/>
  <c r="J240" i="1"/>
  <c r="H240" i="1"/>
  <c r="F240" i="1"/>
  <c r="H297" i="1"/>
  <c r="F297" i="1"/>
  <c r="H312" i="1"/>
  <c r="F312" i="1"/>
  <c r="F269" i="1"/>
  <c r="H269" i="1"/>
  <c r="H311" i="1"/>
  <c r="F311" i="1"/>
  <c r="C144" i="1"/>
  <c r="G37" i="1"/>
  <c r="I37" i="1"/>
  <c r="G10" i="1"/>
  <c r="I10" i="1"/>
  <c r="L169" i="1"/>
  <c r="S76" i="1"/>
  <c r="Q76" i="1"/>
  <c r="N141" i="1"/>
  <c r="S141" i="1" s="1"/>
  <c r="C68" i="1"/>
  <c r="H23" i="1"/>
  <c r="F23" i="1"/>
  <c r="J23" i="1"/>
  <c r="J30" i="1"/>
  <c r="J32" i="1"/>
  <c r="J50" i="1"/>
  <c r="J42" i="1"/>
  <c r="J39" i="1"/>
  <c r="J48" i="1"/>
  <c r="J25" i="1"/>
  <c r="H13" i="1"/>
  <c r="F13" i="1"/>
  <c r="J13" i="1"/>
  <c r="L161" i="1"/>
  <c r="L167" i="1"/>
  <c r="L141" i="1"/>
  <c r="L181" i="1"/>
  <c r="L191" i="1"/>
  <c r="L192" i="1"/>
  <c r="C153" i="1"/>
  <c r="C197" i="1"/>
  <c r="C141" i="1"/>
  <c r="C182" i="1"/>
  <c r="C171" i="1"/>
  <c r="F163" i="1"/>
  <c r="G163" i="1" s="1"/>
  <c r="J98" i="1"/>
  <c r="H98" i="1"/>
  <c r="F98" i="1"/>
  <c r="J59" i="1"/>
  <c r="H59" i="1"/>
  <c r="F59" i="1"/>
  <c r="T30" i="1"/>
  <c r="R30" i="1"/>
  <c r="P30" i="1"/>
  <c r="O54" i="1"/>
  <c r="I17" i="1"/>
  <c r="G17" i="1"/>
  <c r="I9" i="1"/>
  <c r="G9" i="1"/>
  <c r="B166" i="1"/>
  <c r="B137" i="1"/>
  <c r="B164" i="1"/>
  <c r="B179" i="1"/>
  <c r="B168" i="1"/>
  <c r="M156" i="1"/>
  <c r="Q313" i="1"/>
  <c r="S313" i="1"/>
  <c r="S237" i="1"/>
  <c r="Q237" i="1"/>
  <c r="Q238" i="1"/>
  <c r="S238" i="1"/>
  <c r="Q252" i="1"/>
  <c r="S252" i="1"/>
  <c r="S304" i="1"/>
  <c r="Q304" i="1"/>
  <c r="S267" i="1"/>
  <c r="Q267" i="1"/>
  <c r="S299" i="1"/>
  <c r="Q299" i="1"/>
  <c r="S279" i="1"/>
  <c r="Q279" i="1"/>
  <c r="S287" i="1"/>
  <c r="Q287" i="1"/>
  <c r="J77" i="1"/>
  <c r="H77" i="1"/>
  <c r="F77" i="1"/>
  <c r="F142" i="1"/>
  <c r="F49" i="1"/>
  <c r="J49" i="1"/>
  <c r="H49" i="1"/>
  <c r="F83" i="1"/>
  <c r="J83" i="1"/>
  <c r="H83" i="1"/>
  <c r="F148" i="1"/>
  <c r="G148" i="1" s="1"/>
  <c r="F192" i="1"/>
  <c r="G192" i="1" s="1"/>
  <c r="J127" i="1"/>
  <c r="H127" i="1"/>
  <c r="F127" i="1"/>
  <c r="H112" i="1"/>
  <c r="F112" i="1"/>
  <c r="F177" i="1"/>
  <c r="J112" i="1"/>
  <c r="F178" i="1"/>
  <c r="G178" i="1" s="1"/>
  <c r="F113" i="1"/>
  <c r="H113" i="1"/>
  <c r="J113" i="1"/>
  <c r="H285" i="1"/>
  <c r="F285" i="1"/>
  <c r="F253" i="1"/>
  <c r="J253" i="1"/>
  <c r="H253" i="1"/>
  <c r="F219" i="1"/>
  <c r="H219" i="1"/>
  <c r="F227" i="1"/>
  <c r="H227" i="1"/>
  <c r="H282" i="1"/>
  <c r="F282" i="1"/>
  <c r="J255" i="1"/>
  <c r="H255" i="1"/>
  <c r="F255" i="1"/>
  <c r="H305" i="1"/>
  <c r="F305" i="1"/>
  <c r="F263" i="1"/>
  <c r="H263" i="1"/>
  <c r="F271" i="1"/>
  <c r="H271" i="1"/>
  <c r="H319" i="1"/>
  <c r="F319" i="1"/>
  <c r="L140" i="1"/>
  <c r="G47" i="1"/>
  <c r="I47" i="1"/>
  <c r="H34" i="1"/>
  <c r="F34" i="1"/>
  <c r="J34" i="1"/>
  <c r="N158" i="1"/>
  <c r="S93" i="1"/>
  <c r="Q93" i="1"/>
  <c r="L164" i="1"/>
  <c r="C138" i="1"/>
  <c r="C164" i="1"/>
  <c r="C140" i="1"/>
  <c r="L170" i="1"/>
  <c r="L159" i="1"/>
  <c r="L119" i="1"/>
  <c r="L194" i="1"/>
  <c r="C165" i="1"/>
  <c r="C119" i="1"/>
  <c r="C184" i="1" s="1"/>
  <c r="C159" i="1"/>
  <c r="C181" i="1"/>
  <c r="C191" i="1"/>
  <c r="C179" i="1"/>
  <c r="N153" i="1"/>
  <c r="Q88" i="1"/>
  <c r="S88" i="1"/>
  <c r="B145" i="1"/>
  <c r="B181" i="1"/>
  <c r="B188" i="1"/>
  <c r="B133" i="1"/>
  <c r="B198" i="1" s="1"/>
  <c r="B176" i="1"/>
  <c r="D158" i="1"/>
  <c r="M155" i="1"/>
  <c r="M92" i="1"/>
  <c r="S301" i="1"/>
  <c r="Q301" i="1"/>
  <c r="N170" i="1"/>
  <c r="S170" i="1" s="1"/>
  <c r="S105" i="1"/>
  <c r="Q105" i="1"/>
  <c r="Q242" i="1"/>
  <c r="S242" i="1"/>
  <c r="S258" i="1"/>
  <c r="Q258" i="1"/>
  <c r="S236" i="1"/>
  <c r="Q236" i="1"/>
  <c r="Q312" i="1"/>
  <c r="S312" i="1"/>
  <c r="S268" i="1"/>
  <c r="Q268" i="1"/>
  <c r="S303" i="1"/>
  <c r="Q303" i="1"/>
  <c r="S280" i="1"/>
  <c r="Q280" i="1"/>
  <c r="S288" i="1"/>
  <c r="Q288" i="1"/>
  <c r="J81" i="1"/>
  <c r="F146" i="1"/>
  <c r="G146" i="1" s="1"/>
  <c r="H81" i="1"/>
  <c r="F81" i="1"/>
  <c r="F53" i="1"/>
  <c r="J53" i="1"/>
  <c r="H53" i="1"/>
  <c r="F154" i="1"/>
  <c r="G154" i="1" s="1"/>
  <c r="F89" i="1"/>
  <c r="J89" i="1"/>
  <c r="H89" i="1"/>
  <c r="F176" i="1"/>
  <c r="G176" i="1" s="1"/>
  <c r="J111" i="1"/>
  <c r="H111" i="1"/>
  <c r="F111" i="1"/>
  <c r="H116" i="1"/>
  <c r="F181" i="1"/>
  <c r="G181" i="1" s="1"/>
  <c r="F116" i="1"/>
  <c r="J116" i="1"/>
  <c r="F182" i="1"/>
  <c r="G182" i="1" s="1"/>
  <c r="F117" i="1"/>
  <c r="J117" i="1"/>
  <c r="H117" i="1"/>
  <c r="H287" i="1"/>
  <c r="F287" i="1"/>
  <c r="F257" i="1"/>
  <c r="J257" i="1"/>
  <c r="H257" i="1"/>
  <c r="F220" i="1"/>
  <c r="H220" i="1"/>
  <c r="F228" i="1"/>
  <c r="H228" i="1"/>
  <c r="H284" i="1"/>
  <c r="F284" i="1"/>
  <c r="J259" i="1"/>
  <c r="H259" i="1"/>
  <c r="F259" i="1"/>
  <c r="F264" i="1"/>
  <c r="H264" i="1"/>
  <c r="F272" i="1"/>
  <c r="H272" i="1"/>
  <c r="I128" i="1"/>
  <c r="G128" i="1"/>
  <c r="D193" i="1"/>
  <c r="D138" i="1"/>
  <c r="I138" i="1" s="1"/>
  <c r="I73" i="1"/>
  <c r="G73" i="1"/>
  <c r="P44" i="1"/>
  <c r="T44" i="1"/>
  <c r="R44" i="1"/>
  <c r="G18" i="1"/>
  <c r="I18" i="1"/>
  <c r="H318" i="1"/>
  <c r="F318" i="1"/>
  <c r="C162" i="1"/>
  <c r="S67" i="1"/>
  <c r="Q67" i="1"/>
  <c r="Q44" i="1"/>
  <c r="S44" i="1"/>
  <c r="Q17" i="1"/>
  <c r="S17" i="1"/>
  <c r="N147" i="1"/>
  <c r="S147" i="1" s="1"/>
  <c r="Q9" i="1"/>
  <c r="S9" i="1"/>
  <c r="P9" i="1"/>
  <c r="R9" i="1"/>
  <c r="L176" i="1"/>
  <c r="L163" i="1"/>
  <c r="L171" i="1"/>
  <c r="C172" i="1"/>
  <c r="C180" i="1"/>
  <c r="C163" i="1"/>
  <c r="C190" i="1"/>
  <c r="C195" i="1"/>
  <c r="C183" i="1"/>
  <c r="L148" i="1"/>
  <c r="J35" i="1"/>
  <c r="F35" i="1"/>
  <c r="H35" i="1"/>
  <c r="F165" i="1"/>
  <c r="G165" i="1" s="1"/>
  <c r="I23" i="1"/>
  <c r="G23" i="1"/>
  <c r="B140" i="1"/>
  <c r="B159" i="1"/>
  <c r="B119" i="1"/>
  <c r="B184" i="1" s="1"/>
  <c r="B190" i="1"/>
  <c r="B138" i="1"/>
  <c r="B191" i="1"/>
  <c r="B192" i="1"/>
  <c r="B180" i="1"/>
  <c r="S111" i="1"/>
  <c r="Q111" i="1"/>
  <c r="N176" i="1"/>
  <c r="R111" i="1"/>
  <c r="P111" i="1"/>
  <c r="Q112" i="1"/>
  <c r="S112" i="1"/>
  <c r="N177" i="1"/>
  <c r="S177" i="1" s="1"/>
  <c r="N174" i="1"/>
  <c r="S109" i="1"/>
  <c r="Q109" i="1"/>
  <c r="S243" i="1"/>
  <c r="Q243" i="1"/>
  <c r="S254" i="1"/>
  <c r="Q254" i="1"/>
  <c r="S240" i="1"/>
  <c r="Q240" i="1"/>
  <c r="Q316" i="1"/>
  <c r="S316" i="1"/>
  <c r="S269" i="1"/>
  <c r="Q269" i="1"/>
  <c r="Q311" i="1"/>
  <c r="S311" i="1"/>
  <c r="S281" i="1"/>
  <c r="Q281" i="1"/>
  <c r="S289" i="1"/>
  <c r="Q289" i="1"/>
  <c r="F58" i="1"/>
  <c r="J58" i="1"/>
  <c r="E68" i="1"/>
  <c r="H58" i="1"/>
  <c r="J67" i="1"/>
  <c r="J61" i="1"/>
  <c r="F162" i="1"/>
  <c r="G162" i="1" s="1"/>
  <c r="F97" i="1"/>
  <c r="J97" i="1"/>
  <c r="H97" i="1"/>
  <c r="F180" i="1"/>
  <c r="G180" i="1" s="1"/>
  <c r="J115" i="1"/>
  <c r="H115" i="1"/>
  <c r="F115" i="1"/>
  <c r="F190" i="1"/>
  <c r="H125" i="1"/>
  <c r="F125" i="1"/>
  <c r="J125" i="1"/>
  <c r="J251" i="1"/>
  <c r="H251" i="1"/>
  <c r="F251" i="1"/>
  <c r="H289" i="1"/>
  <c r="F289" i="1"/>
  <c r="H314" i="1"/>
  <c r="F314" i="1"/>
  <c r="F221" i="1"/>
  <c r="H221" i="1"/>
  <c r="F235" i="1"/>
  <c r="J235" i="1"/>
  <c r="H235" i="1"/>
  <c r="H286" i="1"/>
  <c r="F286" i="1"/>
  <c r="H313" i="1"/>
  <c r="F313" i="1"/>
  <c r="F265" i="1"/>
  <c r="H265" i="1"/>
  <c r="F273" i="1"/>
  <c r="H273" i="1"/>
  <c r="F320" i="1"/>
  <c r="H320" i="1"/>
  <c r="P188" i="1"/>
  <c r="Q188" i="1" s="1"/>
  <c r="T123" i="1"/>
  <c r="O133" i="1"/>
  <c r="R123" i="1"/>
  <c r="P123" i="1"/>
  <c r="T67" i="1"/>
  <c r="P67" i="1"/>
  <c r="R67" i="1"/>
  <c r="B54" i="1"/>
  <c r="R17" i="1"/>
  <c r="P17" i="1"/>
  <c r="T17" i="1"/>
  <c r="I233" i="1"/>
  <c r="G233" i="1"/>
  <c r="O119" i="1"/>
  <c r="P159" i="1"/>
  <c r="Q159" i="1" s="1"/>
  <c r="T94" i="1"/>
  <c r="P94" i="1"/>
  <c r="R94" i="1"/>
  <c r="H65" i="1"/>
  <c r="F65" i="1"/>
  <c r="J65" i="1"/>
  <c r="F41" i="1"/>
  <c r="J41" i="1"/>
  <c r="H41" i="1"/>
  <c r="J31" i="1"/>
  <c r="H31" i="1"/>
  <c r="F31" i="1"/>
  <c r="H17" i="1"/>
  <c r="F17" i="1"/>
  <c r="J17" i="1"/>
  <c r="F147" i="1"/>
  <c r="G147" i="1" s="1"/>
  <c r="H9" i="1"/>
  <c r="F9" i="1"/>
  <c r="J9" i="1"/>
  <c r="L139" i="1"/>
  <c r="L172" i="1"/>
  <c r="L175" i="1"/>
  <c r="C174" i="1"/>
  <c r="C167" i="1"/>
  <c r="C194" i="1"/>
  <c r="C188" i="1"/>
  <c r="C133" i="1"/>
  <c r="C198" i="1" s="1"/>
  <c r="D146" i="1"/>
  <c r="I146" i="1" s="1"/>
  <c r="I81" i="1"/>
  <c r="G81" i="1"/>
  <c r="T46" i="1"/>
  <c r="P46" i="1"/>
  <c r="R46" i="1"/>
  <c r="P176" i="1"/>
  <c r="Q176" i="1" s="1"/>
  <c r="Q34" i="1"/>
  <c r="S34" i="1"/>
  <c r="I13" i="1"/>
  <c r="G13" i="1"/>
  <c r="B144" i="1"/>
  <c r="B163" i="1"/>
  <c r="B142" i="1"/>
  <c r="B195" i="1"/>
  <c r="B196" i="1"/>
  <c r="B189" i="1"/>
  <c r="D92" i="1"/>
  <c r="D155" i="1"/>
  <c r="N181" i="1"/>
  <c r="S181" i="1" s="1"/>
  <c r="Q116" i="1"/>
  <c r="S116" i="1"/>
  <c r="N178" i="1"/>
  <c r="S178" i="1" s="1"/>
  <c r="S113" i="1"/>
  <c r="Q113" i="1"/>
  <c r="S250" i="1"/>
  <c r="Q250" i="1"/>
  <c r="Q256" i="1"/>
  <c r="S256" i="1"/>
  <c r="S244" i="1"/>
  <c r="Q244" i="1"/>
  <c r="S270" i="1"/>
  <c r="Q270" i="1"/>
  <c r="Q315" i="1"/>
  <c r="S315" i="1"/>
  <c r="S282" i="1"/>
  <c r="Q282" i="1"/>
  <c r="S298" i="1"/>
  <c r="Q298" i="1"/>
  <c r="J47" i="1"/>
  <c r="H47" i="1"/>
  <c r="F47" i="1"/>
  <c r="F160" i="1"/>
  <c r="G160" i="1" s="1"/>
  <c r="J95" i="1"/>
  <c r="H95" i="1"/>
  <c r="F95" i="1"/>
  <c r="F62" i="1"/>
  <c r="J62" i="1"/>
  <c r="H62" i="1"/>
  <c r="F166" i="1"/>
  <c r="G166" i="1" s="1"/>
  <c r="F101" i="1"/>
  <c r="J101" i="1"/>
  <c r="H101" i="1"/>
  <c r="J124" i="1"/>
  <c r="H124" i="1"/>
  <c r="F124" i="1"/>
  <c r="F189" i="1"/>
  <c r="G189" i="1" s="1"/>
  <c r="F194" i="1"/>
  <c r="G194" i="1" s="1"/>
  <c r="H129" i="1"/>
  <c r="F129" i="1"/>
  <c r="J129" i="1"/>
  <c r="F126" i="1"/>
  <c r="J126" i="1"/>
  <c r="F191" i="1"/>
  <c r="G191" i="1" s="1"/>
  <c r="H126" i="1"/>
  <c r="H256" i="1"/>
  <c r="F256" i="1"/>
  <c r="J256" i="1"/>
  <c r="H302" i="1"/>
  <c r="F302" i="1"/>
  <c r="F243" i="1"/>
  <c r="H243" i="1"/>
  <c r="J243" i="1"/>
  <c r="F222" i="1"/>
  <c r="H222" i="1"/>
  <c r="F239" i="1"/>
  <c r="J239" i="1"/>
  <c r="H239" i="1"/>
  <c r="H288" i="1"/>
  <c r="F288" i="1"/>
  <c r="H294" i="1"/>
  <c r="F294" i="1"/>
  <c r="H317" i="1"/>
  <c r="F317" i="1"/>
  <c r="F266" i="1"/>
  <c r="H266" i="1"/>
  <c r="F274" i="1"/>
  <c r="H274" i="1"/>
  <c r="M164" i="1"/>
  <c r="T40" i="1"/>
  <c r="R40" i="1"/>
  <c r="P40" i="1"/>
  <c r="M197" i="1"/>
  <c r="D156" i="1"/>
  <c r="Q40" i="1"/>
  <c r="S40" i="1"/>
  <c r="L154" i="1"/>
  <c r="L143" i="1"/>
  <c r="L173" i="1"/>
  <c r="L174" i="1"/>
  <c r="L178" i="1"/>
  <c r="L179" i="1"/>
  <c r="C139" i="1"/>
  <c r="C193" i="1"/>
  <c r="C173" i="1"/>
  <c r="C192" i="1"/>
  <c r="P196" i="1"/>
  <c r="Q196" i="1" s="1"/>
  <c r="T131" i="1"/>
  <c r="R131" i="1"/>
  <c r="P131" i="1"/>
  <c r="M142" i="1"/>
  <c r="T12" i="1"/>
  <c r="R12" i="1"/>
  <c r="P12" i="1"/>
  <c r="B148" i="1"/>
  <c r="B167" i="1"/>
  <c r="B169" i="1"/>
  <c r="B146" i="1"/>
  <c r="B193" i="1"/>
  <c r="S271" i="1"/>
  <c r="Q271" i="1"/>
  <c r="Q319" i="1"/>
  <c r="S319" i="1"/>
  <c r="S283" i="1"/>
  <c r="Q283" i="1"/>
  <c r="S302" i="1"/>
  <c r="Q302" i="1"/>
  <c r="J51" i="1"/>
  <c r="H51" i="1"/>
  <c r="F51" i="1"/>
  <c r="F164" i="1"/>
  <c r="G164" i="1" s="1"/>
  <c r="J99" i="1"/>
  <c r="H99" i="1"/>
  <c r="F99" i="1"/>
  <c r="F66" i="1"/>
  <c r="J66" i="1"/>
  <c r="H66" i="1"/>
  <c r="F196" i="1"/>
  <c r="G196" i="1" s="1"/>
  <c r="F167" i="1"/>
  <c r="G167" i="1" s="1"/>
  <c r="H102" i="1"/>
  <c r="J102" i="1"/>
  <c r="F102" i="1"/>
  <c r="J128" i="1"/>
  <c r="H128" i="1"/>
  <c r="F128" i="1"/>
  <c r="F193" i="1"/>
  <c r="G193" i="1" s="1"/>
  <c r="J237" i="1"/>
  <c r="H237" i="1"/>
  <c r="F237" i="1"/>
  <c r="F130" i="1"/>
  <c r="F195" i="1"/>
  <c r="G195" i="1" s="1"/>
  <c r="J130" i="1"/>
  <c r="H130" i="1"/>
  <c r="J258" i="1"/>
  <c r="H258" i="1"/>
  <c r="F258" i="1"/>
  <c r="J250" i="1"/>
  <c r="H250" i="1"/>
  <c r="F250" i="1"/>
  <c r="F223" i="1"/>
  <c r="H223" i="1"/>
  <c r="H310" i="1"/>
  <c r="F310" i="1"/>
  <c r="H295" i="1"/>
  <c r="F295" i="1"/>
  <c r="F300" i="1"/>
  <c r="H300" i="1"/>
  <c r="F267" i="1"/>
  <c r="H267" i="1"/>
  <c r="H299" i="1"/>
  <c r="F299" i="1"/>
  <c r="B161" i="1"/>
  <c r="I64" i="1"/>
  <c r="G64" i="1"/>
  <c r="G24" i="1"/>
  <c r="I24" i="1"/>
  <c r="N192" i="1"/>
  <c r="S192" i="1" s="1"/>
  <c r="S127" i="1"/>
  <c r="Q127" i="1"/>
  <c r="Q61" i="1"/>
  <c r="S61" i="1"/>
  <c r="L147" i="1"/>
  <c r="L180" i="1"/>
  <c r="L197" i="1"/>
  <c r="L182" i="1"/>
  <c r="L183" i="1"/>
  <c r="C143" i="1"/>
  <c r="C168" i="1"/>
  <c r="C176" i="1"/>
  <c r="C196" i="1"/>
  <c r="M180" i="1"/>
  <c r="B139" i="1"/>
  <c r="M173" i="1"/>
  <c r="S31" i="1"/>
  <c r="Q31" i="1"/>
  <c r="N161" i="1"/>
  <c r="S161" i="1" s="1"/>
  <c r="B154" i="1"/>
  <c r="B173" i="1"/>
  <c r="B171" i="1"/>
  <c r="B197" i="1"/>
  <c r="Q136" i="1"/>
  <c r="T122" i="1"/>
  <c r="R122" i="1"/>
  <c r="P122" i="1"/>
  <c r="R201" i="1"/>
  <c r="P201" i="1"/>
  <c r="P354" i="1"/>
  <c r="T354" i="1"/>
  <c r="R354" i="1"/>
  <c r="I248" i="1"/>
  <c r="G248" i="1"/>
  <c r="G217" i="1"/>
  <c r="I217" i="1"/>
  <c r="I369" i="1"/>
  <c r="G369" i="1"/>
  <c r="I340" i="1"/>
  <c r="G340" i="1"/>
  <c r="H57" i="1"/>
  <c r="F57" i="1"/>
  <c r="J57" i="1"/>
  <c r="F100" i="2"/>
  <c r="J100" i="2"/>
  <c r="H100" i="2"/>
  <c r="G309" i="1"/>
  <c r="I309" i="1"/>
  <c r="I12" i="2"/>
  <c r="I62" i="2"/>
  <c r="F12" i="2"/>
  <c r="Q100" i="2"/>
  <c r="Q56" i="2"/>
  <c r="Q62" i="2"/>
  <c r="Q50" i="2"/>
  <c r="Q12" i="2"/>
  <c r="I22" i="1"/>
  <c r="G22" i="1"/>
  <c r="P57" i="1"/>
  <c r="T57" i="1"/>
  <c r="R57" i="1"/>
  <c r="T369" i="1"/>
  <c r="R369" i="1"/>
  <c r="P369" i="1"/>
  <c r="G57" i="1"/>
  <c r="I57" i="1"/>
  <c r="I71" i="1"/>
  <c r="G71" i="1"/>
  <c r="I293" i="1"/>
  <c r="G293" i="1"/>
  <c r="I232" i="1"/>
  <c r="G232" i="1"/>
  <c r="I325" i="1"/>
  <c r="G325" i="1"/>
  <c r="S136" i="1"/>
  <c r="F71" i="1"/>
  <c r="J71" i="1"/>
  <c r="H71" i="1"/>
  <c r="S293" i="1"/>
  <c r="Q293" i="1"/>
  <c r="R71" i="1"/>
  <c r="T71" i="1"/>
  <c r="P71" i="1"/>
  <c r="Q248" i="1"/>
  <c r="S248" i="1"/>
  <c r="R278" i="1"/>
  <c r="P278" i="1"/>
  <c r="G201" i="1"/>
  <c r="I201" i="1"/>
  <c r="G354" i="1"/>
  <c r="I354" i="1"/>
  <c r="Q217" i="1"/>
  <c r="S217" i="1"/>
  <c r="G152" i="1"/>
  <c r="R50" i="2"/>
  <c r="T50" i="2"/>
  <c r="P50" i="2"/>
  <c r="T100" i="2"/>
  <c r="P100" i="2"/>
  <c r="R100" i="2"/>
  <c r="P262" i="1"/>
  <c r="R262" i="1"/>
  <c r="H12" i="2"/>
  <c r="I87" i="1"/>
  <c r="G87" i="1"/>
  <c r="R87" i="1"/>
  <c r="T87" i="1"/>
  <c r="P87" i="1"/>
  <c r="T232" i="1"/>
  <c r="R232" i="1"/>
  <c r="P232" i="1"/>
  <c r="R309" i="1"/>
  <c r="P309" i="1"/>
  <c r="S71" i="1"/>
  <c r="Q71" i="1"/>
  <c r="S122" i="1"/>
  <c r="Q122" i="1"/>
  <c r="S369" i="1"/>
  <c r="Q369" i="1"/>
  <c r="G187" i="1"/>
  <c r="J325" i="1"/>
  <c r="H325" i="1"/>
  <c r="F325" i="1"/>
  <c r="T62" i="2"/>
  <c r="R62" i="2"/>
  <c r="P62" i="2"/>
  <c r="I122" i="1"/>
  <c r="G122" i="1"/>
  <c r="J50" i="2"/>
  <c r="F50" i="2"/>
  <c r="H50" i="2"/>
  <c r="P56" i="2"/>
  <c r="R56" i="2"/>
  <c r="T56" i="2"/>
  <c r="R293" i="1"/>
  <c r="P293" i="1"/>
  <c r="T325" i="1"/>
  <c r="R325" i="1"/>
  <c r="P325" i="1"/>
  <c r="I278" i="1"/>
  <c r="G278" i="1"/>
  <c r="S87" i="1"/>
  <c r="Q87" i="1"/>
  <c r="S278" i="1"/>
  <c r="Q278" i="1"/>
  <c r="F62" i="2"/>
  <c r="J62" i="2"/>
  <c r="H62" i="2"/>
  <c r="T12" i="2"/>
  <c r="R12" i="2"/>
  <c r="P12" i="2"/>
  <c r="P217" i="1"/>
  <c r="R217" i="1"/>
  <c r="G100" i="2"/>
  <c r="G56" i="2"/>
  <c r="G50" i="2"/>
  <c r="G62" i="2"/>
  <c r="G12" i="2"/>
  <c r="I56" i="2"/>
  <c r="T248" i="1"/>
  <c r="R248" i="1"/>
  <c r="P248" i="1"/>
  <c r="S57" i="1"/>
  <c r="Q57" i="1"/>
  <c r="H56" i="2"/>
  <c r="F56" i="2"/>
  <c r="J56" i="2"/>
  <c r="I100" i="2"/>
  <c r="R340" i="1"/>
  <c r="P340" i="1"/>
  <c r="T340" i="1"/>
  <c r="I262" i="1"/>
  <c r="G262" i="1"/>
  <c r="F217" i="1"/>
  <c r="H217" i="1"/>
  <c r="H278" i="1"/>
  <c r="F278" i="1"/>
  <c r="S152" i="1"/>
  <c r="S232" i="1"/>
  <c r="Q232" i="1"/>
  <c r="Q340" i="1"/>
  <c r="S340" i="1"/>
  <c r="F262" i="1"/>
  <c r="H262" i="1"/>
  <c r="S201" i="1"/>
  <c r="Q201" i="1"/>
  <c r="S354" i="1"/>
  <c r="Q354" i="1"/>
  <c r="H248" i="1"/>
  <c r="F248" i="1"/>
  <c r="J248" i="1"/>
  <c r="H309" i="1"/>
  <c r="F309" i="1"/>
  <c r="H340" i="1"/>
  <c r="J340" i="1"/>
  <c r="F340" i="1"/>
  <c r="S187" i="1"/>
  <c r="S325" i="1"/>
  <c r="Q325" i="1"/>
  <c r="J87" i="1"/>
  <c r="H87" i="1"/>
  <c r="F87" i="1"/>
  <c r="F122" i="1"/>
  <c r="J122" i="1"/>
  <c r="H122" i="1"/>
  <c r="G136" i="1"/>
  <c r="H293" i="1"/>
  <c r="F293" i="1"/>
  <c r="T22" i="1"/>
  <c r="R22" i="1"/>
  <c r="P22" i="1"/>
  <c r="Q309" i="1"/>
  <c r="S309" i="1"/>
  <c r="S262" i="1"/>
  <c r="Q262" i="1"/>
  <c r="F354" i="1"/>
  <c r="J354" i="1"/>
  <c r="H354" i="1"/>
  <c r="H201" i="1"/>
  <c r="F201" i="1"/>
  <c r="J232" i="1"/>
  <c r="H232" i="1"/>
  <c r="F232" i="1"/>
  <c r="J369" i="1"/>
  <c r="F369" i="1"/>
  <c r="H369" i="1"/>
  <c r="S137" i="1"/>
  <c r="Q137" i="1"/>
  <c r="F156" i="1" l="1"/>
  <c r="G156" i="1" s="1"/>
  <c r="J91" i="1"/>
  <c r="H91" i="1"/>
  <c r="F91" i="1"/>
  <c r="I57" i="2"/>
  <c r="G57" i="2"/>
  <c r="T57" i="2"/>
  <c r="P57" i="2"/>
  <c r="R57" i="2"/>
  <c r="T88" i="2"/>
  <c r="R88" i="2"/>
  <c r="P88" i="2"/>
  <c r="H335" i="1"/>
  <c r="J335" i="1"/>
  <c r="F335" i="1"/>
  <c r="B156" i="1"/>
  <c r="S329" i="1"/>
  <c r="Q329" i="1"/>
  <c r="J77" i="2"/>
  <c r="F77" i="2"/>
  <c r="H77" i="2"/>
  <c r="P65" i="2"/>
  <c r="T65" i="2"/>
  <c r="R65" i="2"/>
  <c r="H205" i="1"/>
  <c r="F205" i="1"/>
  <c r="R82" i="2"/>
  <c r="T82" i="2"/>
  <c r="P82" i="2"/>
  <c r="F349" i="1"/>
  <c r="J349" i="1"/>
  <c r="H349" i="1"/>
  <c r="H370" i="1"/>
  <c r="J370" i="1"/>
  <c r="F370" i="1"/>
  <c r="T33" i="2"/>
  <c r="R33" i="2"/>
  <c r="P33" i="2"/>
  <c r="H78" i="2"/>
  <c r="J78" i="2"/>
  <c r="F78" i="2"/>
  <c r="T326" i="1"/>
  <c r="R326" i="1"/>
  <c r="P326" i="1"/>
  <c r="Q344" i="1"/>
  <c r="S344" i="1"/>
  <c r="M47" i="2"/>
  <c r="H213" i="1"/>
  <c r="F213" i="1"/>
  <c r="H363" i="1"/>
  <c r="J363" i="1"/>
  <c r="F363" i="1"/>
  <c r="S334" i="1"/>
  <c r="Q334" i="1"/>
  <c r="T21" i="2"/>
  <c r="R21" i="2"/>
  <c r="P21" i="2"/>
  <c r="R348" i="1"/>
  <c r="P348" i="1"/>
  <c r="T348" i="1"/>
  <c r="S379" i="1"/>
  <c r="Q379" i="1"/>
  <c r="J364" i="1"/>
  <c r="H364" i="1"/>
  <c r="F364" i="1"/>
  <c r="F79" i="2"/>
  <c r="J79" i="2"/>
  <c r="H79" i="2"/>
  <c r="T91" i="2"/>
  <c r="P91" i="2"/>
  <c r="R91" i="2"/>
  <c r="H376" i="1"/>
  <c r="J376" i="1"/>
  <c r="F376" i="1"/>
  <c r="S361" i="1"/>
  <c r="Q361" i="1"/>
  <c r="T31" i="2"/>
  <c r="R31" i="2"/>
  <c r="P31" i="2"/>
  <c r="J347" i="1"/>
  <c r="F347" i="1"/>
  <c r="H347" i="1"/>
  <c r="G358" i="1"/>
  <c r="I358" i="1"/>
  <c r="S87" i="2"/>
  <c r="Q87" i="2"/>
  <c r="G349" i="1"/>
  <c r="I349" i="1"/>
  <c r="B158" i="1"/>
  <c r="H203" i="1"/>
  <c r="F203" i="1"/>
  <c r="H359" i="1"/>
  <c r="F359" i="1"/>
  <c r="J359" i="1"/>
  <c r="T26" i="1"/>
  <c r="R26" i="1"/>
  <c r="P26" i="1"/>
  <c r="S345" i="1"/>
  <c r="Q345" i="1"/>
  <c r="I103" i="2"/>
  <c r="G103" i="2"/>
  <c r="R25" i="2"/>
  <c r="P25" i="2"/>
  <c r="T25" i="2"/>
  <c r="T30" i="2"/>
  <c r="R30" i="2"/>
  <c r="P30" i="2"/>
  <c r="H72" i="2"/>
  <c r="J72" i="2"/>
  <c r="F72" i="2"/>
  <c r="F70" i="2"/>
  <c r="J70" i="2"/>
  <c r="H70" i="2"/>
  <c r="F91" i="2"/>
  <c r="J91" i="2"/>
  <c r="H91" i="2"/>
  <c r="T342" i="1"/>
  <c r="R342" i="1"/>
  <c r="P342" i="1"/>
  <c r="T347" i="1"/>
  <c r="R347" i="1"/>
  <c r="P347" i="1"/>
  <c r="R59" i="2"/>
  <c r="P59" i="2"/>
  <c r="T59" i="2"/>
  <c r="R78" i="2"/>
  <c r="T78" i="2"/>
  <c r="P78" i="2"/>
  <c r="R80" i="2"/>
  <c r="P80" i="2"/>
  <c r="T80" i="2"/>
  <c r="T83" i="2"/>
  <c r="P83" i="2"/>
  <c r="R83" i="2"/>
  <c r="H327" i="1"/>
  <c r="J327" i="1"/>
  <c r="F327" i="1"/>
  <c r="H350" i="1"/>
  <c r="F350" i="1"/>
  <c r="J350" i="1"/>
  <c r="Q101" i="2"/>
  <c r="T53" i="2"/>
  <c r="R53" i="2"/>
  <c r="P53" i="2"/>
  <c r="Q34" i="2"/>
  <c r="S34" i="2"/>
  <c r="Q24" i="2"/>
  <c r="S24" i="2"/>
  <c r="N23" i="2"/>
  <c r="Q19" i="2"/>
  <c r="S19" i="2"/>
  <c r="I361" i="1"/>
  <c r="G361" i="1"/>
  <c r="I209" i="1"/>
  <c r="G209" i="1"/>
  <c r="L23" i="2"/>
  <c r="L47" i="2"/>
  <c r="Q63" i="2"/>
  <c r="S63" i="2"/>
  <c r="S89" i="2"/>
  <c r="Q89" i="2"/>
  <c r="S84" i="2"/>
  <c r="Q84" i="2"/>
  <c r="Q90" i="2"/>
  <c r="S90" i="2"/>
  <c r="I334" i="1"/>
  <c r="G334" i="1"/>
  <c r="I330" i="1"/>
  <c r="G330" i="1"/>
  <c r="I342" i="1"/>
  <c r="G342" i="1"/>
  <c r="T376" i="1"/>
  <c r="R376" i="1"/>
  <c r="P376" i="1"/>
  <c r="I26" i="1"/>
  <c r="G26" i="1"/>
  <c r="D97" i="2"/>
  <c r="I67" i="2"/>
  <c r="G67" i="2"/>
  <c r="I78" i="2"/>
  <c r="G78" i="2"/>
  <c r="G95" i="2"/>
  <c r="I95" i="2"/>
  <c r="M97" i="2"/>
  <c r="M73" i="2"/>
  <c r="D47" i="2"/>
  <c r="I17" i="2"/>
  <c r="G17" i="2"/>
  <c r="F17" i="2"/>
  <c r="H17" i="2"/>
  <c r="I43" i="2"/>
  <c r="G43" i="2"/>
  <c r="F43" i="2"/>
  <c r="H43" i="2"/>
  <c r="I31" i="2"/>
  <c r="G31" i="2"/>
  <c r="F31" i="2"/>
  <c r="H31" i="2"/>
  <c r="G19" i="2"/>
  <c r="I19" i="2"/>
  <c r="F19" i="2"/>
  <c r="H19" i="2"/>
  <c r="I40" i="2"/>
  <c r="G40" i="2"/>
  <c r="F40" i="2"/>
  <c r="H40" i="2"/>
  <c r="F103" i="2"/>
  <c r="J103" i="2"/>
  <c r="H103" i="2"/>
  <c r="G379" i="1"/>
  <c r="I379" i="1"/>
  <c r="T356" i="1"/>
  <c r="R356" i="1"/>
  <c r="P356" i="1"/>
  <c r="Q206" i="1"/>
  <c r="Q221" i="1"/>
  <c r="P223" i="1"/>
  <c r="S223" i="1"/>
  <c r="R223" i="1"/>
  <c r="S208" i="1"/>
  <c r="R208" i="1"/>
  <c r="P208" i="1"/>
  <c r="Q204" i="1"/>
  <c r="S210" i="1"/>
  <c r="R210" i="1"/>
  <c r="P210" i="1"/>
  <c r="S212" i="1"/>
  <c r="R212" i="1"/>
  <c r="P212" i="1"/>
  <c r="P227" i="1"/>
  <c r="S227" i="1"/>
  <c r="R227" i="1"/>
  <c r="Q211" i="1"/>
  <c r="P222" i="1"/>
  <c r="S222" i="1"/>
  <c r="R222" i="1"/>
  <c r="P220" i="1"/>
  <c r="S220" i="1"/>
  <c r="R220" i="1"/>
  <c r="S28" i="2"/>
  <c r="Q28" i="2"/>
  <c r="S81" i="2"/>
  <c r="Q81" i="2"/>
  <c r="I80" i="2"/>
  <c r="G80" i="2"/>
  <c r="G21" i="2"/>
  <c r="I21" i="2"/>
  <c r="H21" i="2"/>
  <c r="F21" i="2"/>
  <c r="H211" i="1"/>
  <c r="F211" i="1"/>
  <c r="J360" i="1"/>
  <c r="F360" i="1"/>
  <c r="H360" i="1"/>
  <c r="Q331" i="1"/>
  <c r="S331" i="1"/>
  <c r="S366" i="1"/>
  <c r="Q366" i="1"/>
  <c r="B97" i="2"/>
  <c r="P46" i="2"/>
  <c r="T46" i="2"/>
  <c r="R46" i="2"/>
  <c r="T19" i="2"/>
  <c r="R19" i="2"/>
  <c r="P19" i="2"/>
  <c r="J68" i="2"/>
  <c r="H68" i="2"/>
  <c r="F68" i="2"/>
  <c r="J96" i="2"/>
  <c r="H96" i="2"/>
  <c r="F96" i="2"/>
  <c r="R335" i="1"/>
  <c r="P335" i="1"/>
  <c r="T335" i="1"/>
  <c r="P345" i="1"/>
  <c r="T345" i="1"/>
  <c r="R345" i="1"/>
  <c r="O97" i="2"/>
  <c r="T67" i="2"/>
  <c r="R67" i="2"/>
  <c r="P67" i="2"/>
  <c r="R89" i="2"/>
  <c r="P89" i="2"/>
  <c r="T89" i="2"/>
  <c r="J330" i="1"/>
  <c r="H330" i="1"/>
  <c r="F330" i="1"/>
  <c r="F341" i="1"/>
  <c r="J341" i="1"/>
  <c r="H341" i="1"/>
  <c r="S371" i="1"/>
  <c r="Q371" i="1"/>
  <c r="Q20" i="2"/>
  <c r="S20" i="2"/>
  <c r="B155" i="1"/>
  <c r="B92" i="1"/>
  <c r="B157" i="1" s="1"/>
  <c r="H372" i="1"/>
  <c r="J372" i="1"/>
  <c r="F372" i="1"/>
  <c r="H204" i="1"/>
  <c r="F204" i="1"/>
  <c r="H212" i="1"/>
  <c r="F212" i="1"/>
  <c r="F366" i="1"/>
  <c r="J366" i="1"/>
  <c r="H366" i="1"/>
  <c r="F155" i="1"/>
  <c r="G155" i="1" s="1"/>
  <c r="J90" i="1"/>
  <c r="H90" i="1"/>
  <c r="F90" i="1"/>
  <c r="E92" i="1"/>
  <c r="S326" i="1"/>
  <c r="Q326" i="1"/>
  <c r="Q335" i="1"/>
  <c r="S335" i="1"/>
  <c r="S349" i="1"/>
  <c r="Q349" i="1"/>
  <c r="Q357" i="1"/>
  <c r="S357" i="1"/>
  <c r="S363" i="1"/>
  <c r="Q363" i="1"/>
  <c r="I101" i="2"/>
  <c r="G101" i="2"/>
  <c r="L97" i="2"/>
  <c r="R26" i="2"/>
  <c r="P26" i="2"/>
  <c r="T26" i="2"/>
  <c r="T32" i="2"/>
  <c r="R32" i="2"/>
  <c r="P32" i="2"/>
  <c r="R20" i="2"/>
  <c r="P20" i="2"/>
  <c r="T20" i="2"/>
  <c r="R27" i="2"/>
  <c r="T27" i="2"/>
  <c r="P27" i="2"/>
  <c r="F83" i="2"/>
  <c r="J83" i="2"/>
  <c r="H83" i="2"/>
  <c r="H74" i="2"/>
  <c r="E73" i="2"/>
  <c r="J74" i="2"/>
  <c r="F74" i="2"/>
  <c r="F95" i="2"/>
  <c r="J95" i="2"/>
  <c r="H95" i="2"/>
  <c r="T330" i="1"/>
  <c r="R330" i="1"/>
  <c r="P330" i="1"/>
  <c r="T351" i="1"/>
  <c r="R351" i="1"/>
  <c r="P351" i="1"/>
  <c r="P349" i="1"/>
  <c r="T349" i="1"/>
  <c r="R349" i="1"/>
  <c r="R72" i="2"/>
  <c r="T72" i="2"/>
  <c r="P72" i="2"/>
  <c r="T84" i="2"/>
  <c r="R84" i="2"/>
  <c r="P84" i="2"/>
  <c r="R93" i="2"/>
  <c r="P93" i="2"/>
  <c r="T93" i="2"/>
  <c r="T87" i="2"/>
  <c r="P87" i="2"/>
  <c r="R87" i="2"/>
  <c r="H331" i="1"/>
  <c r="J331" i="1"/>
  <c r="F331" i="1"/>
  <c r="F345" i="1"/>
  <c r="J345" i="1"/>
  <c r="H345" i="1"/>
  <c r="S375" i="1"/>
  <c r="Q375" i="1"/>
  <c r="C156" i="1"/>
  <c r="I156" i="1" s="1"/>
  <c r="I91" i="1"/>
  <c r="G91" i="1"/>
  <c r="S103" i="2"/>
  <c r="Q103" i="2"/>
  <c r="P51" i="2"/>
  <c r="T51" i="2"/>
  <c r="R51" i="2"/>
  <c r="S16" i="2"/>
  <c r="Q16" i="2"/>
  <c r="Q15" i="2"/>
  <c r="S15" i="2"/>
  <c r="S25" i="2"/>
  <c r="Q25" i="2"/>
  <c r="S37" i="2"/>
  <c r="Q37" i="2"/>
  <c r="G362" i="1"/>
  <c r="I362" i="1"/>
  <c r="I202" i="1"/>
  <c r="G202" i="1"/>
  <c r="I210" i="1"/>
  <c r="G210" i="1"/>
  <c r="S57" i="2"/>
  <c r="Q57" i="2"/>
  <c r="S64" i="2"/>
  <c r="Q64" i="2"/>
  <c r="S93" i="2"/>
  <c r="Q93" i="2"/>
  <c r="S88" i="2"/>
  <c r="Q88" i="2"/>
  <c r="Q94" i="2"/>
  <c r="S94" i="2"/>
  <c r="I343" i="1"/>
  <c r="G343" i="1"/>
  <c r="I346" i="1"/>
  <c r="G346" i="1"/>
  <c r="T373" i="1"/>
  <c r="R373" i="1"/>
  <c r="P373" i="1"/>
  <c r="I68" i="2"/>
  <c r="G68" i="2"/>
  <c r="I71" i="2"/>
  <c r="G71" i="2"/>
  <c r="I82" i="2"/>
  <c r="G82" i="2"/>
  <c r="I76" i="2"/>
  <c r="G76" i="2"/>
  <c r="I33" i="2"/>
  <c r="G33" i="2"/>
  <c r="F33" i="2"/>
  <c r="H33" i="2"/>
  <c r="G15" i="2"/>
  <c r="I15" i="2"/>
  <c r="F15" i="2"/>
  <c r="H15" i="2"/>
  <c r="I39" i="2"/>
  <c r="G39" i="2"/>
  <c r="F39" i="2"/>
  <c r="H39" i="2"/>
  <c r="I37" i="2"/>
  <c r="G37" i="2"/>
  <c r="H37" i="2"/>
  <c r="F37" i="2"/>
  <c r="G44" i="2"/>
  <c r="I44" i="2"/>
  <c r="H44" i="2"/>
  <c r="F44" i="2"/>
  <c r="G371" i="1"/>
  <c r="I371" i="1"/>
  <c r="T364" i="1"/>
  <c r="R364" i="1"/>
  <c r="P364" i="1"/>
  <c r="T360" i="1"/>
  <c r="R360" i="1"/>
  <c r="P360" i="1"/>
  <c r="Q222" i="1"/>
  <c r="Q225" i="1"/>
  <c r="Q210" i="1"/>
  <c r="Q208" i="1"/>
  <c r="Q203" i="1"/>
  <c r="S205" i="1"/>
  <c r="R205" i="1"/>
  <c r="P205" i="1"/>
  <c r="I363" i="1"/>
  <c r="G363" i="1"/>
  <c r="S66" i="2"/>
  <c r="Q66" i="2"/>
  <c r="G336" i="1"/>
  <c r="I336" i="1"/>
  <c r="I377" i="1"/>
  <c r="G377" i="1"/>
  <c r="H380" i="1"/>
  <c r="F380" i="1"/>
  <c r="J380" i="1"/>
  <c r="H206" i="1"/>
  <c r="F206" i="1"/>
  <c r="H357" i="1"/>
  <c r="J357" i="1"/>
  <c r="F357" i="1"/>
  <c r="P28" i="1"/>
  <c r="R28" i="1"/>
  <c r="T28" i="1"/>
  <c r="Q348" i="1"/>
  <c r="S348" i="1"/>
  <c r="S333" i="1"/>
  <c r="Q333" i="1"/>
  <c r="S362" i="1"/>
  <c r="Q362" i="1"/>
  <c r="G51" i="2"/>
  <c r="I51" i="2"/>
  <c r="J58" i="2"/>
  <c r="H58" i="2"/>
  <c r="F58" i="2"/>
  <c r="I59" i="2"/>
  <c r="G59" i="2"/>
  <c r="O47" i="2"/>
  <c r="P17" i="2"/>
  <c r="T17" i="2"/>
  <c r="R17" i="2"/>
  <c r="T36" i="2"/>
  <c r="R36" i="2"/>
  <c r="P36" i="2"/>
  <c r="T34" i="2"/>
  <c r="P34" i="2"/>
  <c r="R34" i="2"/>
  <c r="R22" i="2"/>
  <c r="P22" i="2"/>
  <c r="T22" i="2"/>
  <c r="T35" i="2"/>
  <c r="P35" i="2"/>
  <c r="R35" i="2"/>
  <c r="J85" i="2"/>
  <c r="H85" i="2"/>
  <c r="F85" i="2"/>
  <c r="J89" i="2"/>
  <c r="H89" i="2"/>
  <c r="F89" i="2"/>
  <c r="H76" i="2"/>
  <c r="F76" i="2"/>
  <c r="J76" i="2"/>
  <c r="H82" i="2"/>
  <c r="F82" i="2"/>
  <c r="J82" i="2"/>
  <c r="T334" i="1"/>
  <c r="R334" i="1"/>
  <c r="P334" i="1"/>
  <c r="R331" i="1"/>
  <c r="P331" i="1"/>
  <c r="T331" i="1"/>
  <c r="T71" i="2"/>
  <c r="R71" i="2"/>
  <c r="P71" i="2"/>
  <c r="P69" i="2"/>
  <c r="T69" i="2"/>
  <c r="R69" i="2"/>
  <c r="T92" i="2"/>
  <c r="R92" i="2"/>
  <c r="P92" i="2"/>
  <c r="P86" i="2"/>
  <c r="R86" i="2"/>
  <c r="T86" i="2"/>
  <c r="T95" i="2"/>
  <c r="P95" i="2"/>
  <c r="R95" i="2"/>
  <c r="J326" i="1"/>
  <c r="H326" i="1"/>
  <c r="F326" i="1"/>
  <c r="H344" i="1"/>
  <c r="F344" i="1"/>
  <c r="J344" i="1"/>
  <c r="F329" i="1"/>
  <c r="J329" i="1"/>
  <c r="H329" i="1"/>
  <c r="S373" i="1"/>
  <c r="Q373" i="1"/>
  <c r="C92" i="1"/>
  <c r="C155" i="1"/>
  <c r="I155" i="1" s="1"/>
  <c r="I90" i="1"/>
  <c r="G90" i="1"/>
  <c r="L158" i="1"/>
  <c r="S29" i="2"/>
  <c r="Q29" i="2"/>
  <c r="Q13" i="2"/>
  <c r="S13" i="2"/>
  <c r="S27" i="2"/>
  <c r="Q27" i="2"/>
  <c r="Q36" i="2"/>
  <c r="S36" i="2"/>
  <c r="I356" i="1"/>
  <c r="G356" i="1"/>
  <c r="G366" i="1"/>
  <c r="I366" i="1"/>
  <c r="I204" i="1"/>
  <c r="G204" i="1"/>
  <c r="I212" i="1"/>
  <c r="G212" i="1"/>
  <c r="Q58" i="2"/>
  <c r="S58" i="2"/>
  <c r="S85" i="2"/>
  <c r="Q85" i="2"/>
  <c r="S70" i="2"/>
  <c r="Q70" i="2"/>
  <c r="S96" i="2"/>
  <c r="Q96" i="2"/>
  <c r="S91" i="2"/>
  <c r="Q91" i="2"/>
  <c r="I331" i="1"/>
  <c r="G331" i="1"/>
  <c r="I327" i="1"/>
  <c r="G327" i="1"/>
  <c r="I348" i="1"/>
  <c r="G348" i="1"/>
  <c r="T372" i="1"/>
  <c r="R372" i="1"/>
  <c r="P372" i="1"/>
  <c r="G69" i="2"/>
  <c r="I69" i="2"/>
  <c r="G81" i="2"/>
  <c r="I81" i="2"/>
  <c r="G90" i="2"/>
  <c r="I90" i="2"/>
  <c r="I84" i="2"/>
  <c r="G84" i="2"/>
  <c r="I41" i="2"/>
  <c r="G41" i="2"/>
  <c r="H41" i="2"/>
  <c r="F41" i="2"/>
  <c r="I29" i="2"/>
  <c r="G29" i="2"/>
  <c r="H29" i="2"/>
  <c r="F29" i="2"/>
  <c r="I45" i="2"/>
  <c r="G45" i="2"/>
  <c r="F45" i="2"/>
  <c r="H45" i="2"/>
  <c r="G20" i="2"/>
  <c r="I20" i="2"/>
  <c r="H20" i="2"/>
  <c r="F20" i="2"/>
  <c r="C97" i="2"/>
  <c r="G375" i="1"/>
  <c r="I375" i="1"/>
  <c r="I376" i="1"/>
  <c r="G376" i="1"/>
  <c r="T363" i="1"/>
  <c r="R363" i="1"/>
  <c r="P363" i="1"/>
  <c r="P219" i="1"/>
  <c r="S219" i="1"/>
  <c r="R219" i="1"/>
  <c r="Q205" i="1"/>
  <c r="Q223" i="1"/>
  <c r="Q213" i="1"/>
  <c r="S207" i="1"/>
  <c r="R207" i="1"/>
  <c r="P207" i="1"/>
  <c r="Q224" i="1"/>
  <c r="S32" i="2"/>
  <c r="Q32" i="2"/>
  <c r="I211" i="1"/>
  <c r="G211" i="1"/>
  <c r="T377" i="1"/>
  <c r="R377" i="1"/>
  <c r="P377" i="1"/>
  <c r="G86" i="2"/>
  <c r="I86" i="2"/>
  <c r="I16" i="2"/>
  <c r="G16" i="2"/>
  <c r="F16" i="2"/>
  <c r="H16" i="2"/>
  <c r="P218" i="1"/>
  <c r="S218" i="1"/>
  <c r="R218" i="1"/>
  <c r="H374" i="1"/>
  <c r="F374" i="1"/>
  <c r="J374" i="1"/>
  <c r="H378" i="1"/>
  <c r="J378" i="1"/>
  <c r="F378" i="1"/>
  <c r="H207" i="1"/>
  <c r="F207" i="1"/>
  <c r="J356" i="1"/>
  <c r="F356" i="1"/>
  <c r="H356" i="1"/>
  <c r="H361" i="1"/>
  <c r="J361" i="1"/>
  <c r="F361" i="1"/>
  <c r="S343" i="1"/>
  <c r="Q343" i="1"/>
  <c r="S328" i="1"/>
  <c r="Q328" i="1"/>
  <c r="Q337" i="1"/>
  <c r="S337" i="1"/>
  <c r="Q364" i="1"/>
  <c r="S364" i="1"/>
  <c r="S358" i="1"/>
  <c r="Q358" i="1"/>
  <c r="I52" i="2"/>
  <c r="G52" i="2"/>
  <c r="J59" i="2"/>
  <c r="F59" i="2"/>
  <c r="H59" i="2"/>
  <c r="G58" i="2"/>
  <c r="I58" i="2"/>
  <c r="T13" i="2"/>
  <c r="R13" i="2"/>
  <c r="P13" i="2"/>
  <c r="P18" i="2"/>
  <c r="R18" i="2"/>
  <c r="T18" i="2"/>
  <c r="P42" i="2"/>
  <c r="T42" i="2"/>
  <c r="R42" i="2"/>
  <c r="R37" i="2"/>
  <c r="P37" i="2"/>
  <c r="T37" i="2"/>
  <c r="T39" i="2"/>
  <c r="R39" i="2"/>
  <c r="P39" i="2"/>
  <c r="J64" i="2"/>
  <c r="H64" i="2"/>
  <c r="F64" i="2"/>
  <c r="H65" i="2"/>
  <c r="F65" i="2"/>
  <c r="J65" i="2"/>
  <c r="J80" i="2"/>
  <c r="H80" i="2"/>
  <c r="F80" i="2"/>
  <c r="H86" i="2"/>
  <c r="F86" i="2"/>
  <c r="J86" i="2"/>
  <c r="R327" i="1"/>
  <c r="P327" i="1"/>
  <c r="T327" i="1"/>
  <c r="T337" i="1"/>
  <c r="R337" i="1"/>
  <c r="P337" i="1"/>
  <c r="P328" i="1"/>
  <c r="T328" i="1"/>
  <c r="R328" i="1"/>
  <c r="B23" i="2"/>
  <c r="H51" i="2"/>
  <c r="J51" i="2"/>
  <c r="F51" i="2"/>
  <c r="M23" i="2"/>
  <c r="T63" i="2"/>
  <c r="R63" i="2"/>
  <c r="P63" i="2"/>
  <c r="O73" i="2"/>
  <c r="R74" i="2"/>
  <c r="P74" i="2"/>
  <c r="T74" i="2"/>
  <c r="T96" i="2"/>
  <c r="R96" i="2"/>
  <c r="P96" i="2"/>
  <c r="P90" i="2"/>
  <c r="R90" i="2"/>
  <c r="T90" i="2"/>
  <c r="J334" i="1"/>
  <c r="H334" i="1"/>
  <c r="F334" i="1"/>
  <c r="H348" i="1"/>
  <c r="J348" i="1"/>
  <c r="F348" i="1"/>
  <c r="J333" i="1"/>
  <c r="H333" i="1"/>
  <c r="F333" i="1"/>
  <c r="S377" i="1"/>
  <c r="Q377" i="1"/>
  <c r="Q372" i="1"/>
  <c r="S372" i="1"/>
  <c r="C23" i="2"/>
  <c r="L27" i="1"/>
  <c r="T101" i="2"/>
  <c r="S101" i="2"/>
  <c r="R101" i="2"/>
  <c r="P101" i="2"/>
  <c r="S45" i="2"/>
  <c r="Q45" i="2"/>
  <c r="Q14" i="2"/>
  <c r="S14" i="2"/>
  <c r="Q38" i="2"/>
  <c r="S38" i="2"/>
  <c r="Q46" i="2"/>
  <c r="S46" i="2"/>
  <c r="I360" i="1"/>
  <c r="G360" i="1"/>
  <c r="I355" i="1"/>
  <c r="G355" i="1"/>
  <c r="I205" i="1"/>
  <c r="G205" i="1"/>
  <c r="I213" i="1"/>
  <c r="G213" i="1"/>
  <c r="N97" i="2"/>
  <c r="S67" i="2"/>
  <c r="Q67" i="2"/>
  <c r="Q65" i="2"/>
  <c r="S65" i="2"/>
  <c r="S75" i="2"/>
  <c r="Q75" i="2"/>
  <c r="Q74" i="2"/>
  <c r="S74" i="2"/>
  <c r="N73" i="2"/>
  <c r="S95" i="2"/>
  <c r="Q95" i="2"/>
  <c r="G332" i="1"/>
  <c r="I332" i="1"/>
  <c r="I335" i="1"/>
  <c r="G335" i="1"/>
  <c r="R374" i="1"/>
  <c r="P374" i="1"/>
  <c r="T374" i="1"/>
  <c r="Q51" i="2"/>
  <c r="S51" i="2"/>
  <c r="I66" i="2"/>
  <c r="G66" i="2"/>
  <c r="I85" i="2"/>
  <c r="G85" i="2"/>
  <c r="G94" i="2"/>
  <c r="I94" i="2"/>
  <c r="I88" i="2"/>
  <c r="G88" i="2"/>
  <c r="I30" i="2"/>
  <c r="G30" i="2"/>
  <c r="H30" i="2"/>
  <c r="F30" i="2"/>
  <c r="G25" i="2"/>
  <c r="I25" i="2"/>
  <c r="H25" i="2"/>
  <c r="F25" i="2"/>
  <c r="G24" i="2"/>
  <c r="D23" i="2"/>
  <c r="I24" i="2"/>
  <c r="H24" i="2"/>
  <c r="F24" i="2"/>
  <c r="J102" i="2"/>
  <c r="H102" i="2"/>
  <c r="F102" i="2"/>
  <c r="I373" i="1"/>
  <c r="G373" i="1"/>
  <c r="I380" i="1"/>
  <c r="G380" i="1"/>
  <c r="T359" i="1"/>
  <c r="R359" i="1"/>
  <c r="P359" i="1"/>
  <c r="P358" i="1"/>
  <c r="T358" i="1"/>
  <c r="R358" i="1"/>
  <c r="S202" i="1"/>
  <c r="S204" i="1"/>
  <c r="R204" i="1"/>
  <c r="P204" i="1"/>
  <c r="Q219" i="1"/>
  <c r="C158" i="1"/>
  <c r="I93" i="1"/>
  <c r="G93" i="1"/>
  <c r="I203" i="1"/>
  <c r="G203" i="1"/>
  <c r="S92" i="2"/>
  <c r="Q92" i="2"/>
  <c r="I350" i="1"/>
  <c r="G350" i="1"/>
  <c r="G65" i="2"/>
  <c r="I65" i="2"/>
  <c r="S203" i="1"/>
  <c r="R203" i="1"/>
  <c r="P203" i="1"/>
  <c r="F371" i="1"/>
  <c r="J371" i="1"/>
  <c r="H371" i="1"/>
  <c r="H208" i="1"/>
  <c r="F208" i="1"/>
  <c r="H362" i="1"/>
  <c r="F362" i="1"/>
  <c r="J362" i="1"/>
  <c r="F358" i="1"/>
  <c r="J358" i="1"/>
  <c r="H358" i="1"/>
  <c r="P156" i="1"/>
  <c r="Q156" i="1" s="1"/>
  <c r="R91" i="1"/>
  <c r="P91" i="1"/>
  <c r="T91" i="1"/>
  <c r="F158" i="1"/>
  <c r="G158" i="1" s="1"/>
  <c r="F93" i="1"/>
  <c r="J93" i="1"/>
  <c r="H93" i="1"/>
  <c r="S330" i="1"/>
  <c r="Q330" i="1"/>
  <c r="Q332" i="1"/>
  <c r="S332" i="1"/>
  <c r="Q342" i="1"/>
  <c r="S342" i="1"/>
  <c r="S365" i="1"/>
  <c r="Q365" i="1"/>
  <c r="B73" i="2"/>
  <c r="G53" i="2"/>
  <c r="I53" i="2"/>
  <c r="L73" i="2"/>
  <c r="T44" i="2"/>
  <c r="R44" i="2"/>
  <c r="P44" i="2"/>
  <c r="R45" i="2"/>
  <c r="T45" i="2"/>
  <c r="P45" i="2"/>
  <c r="T40" i="2"/>
  <c r="P40" i="2"/>
  <c r="R40" i="2"/>
  <c r="P43" i="2"/>
  <c r="T43" i="2"/>
  <c r="R43" i="2"/>
  <c r="J81" i="2"/>
  <c r="H81" i="2"/>
  <c r="F81" i="2"/>
  <c r="H69" i="2"/>
  <c r="F69" i="2"/>
  <c r="J69" i="2"/>
  <c r="J84" i="2"/>
  <c r="H84" i="2"/>
  <c r="F84" i="2"/>
  <c r="H90" i="2"/>
  <c r="F90" i="2"/>
  <c r="J90" i="2"/>
  <c r="R344" i="1"/>
  <c r="P344" i="1"/>
  <c r="T344" i="1"/>
  <c r="T333" i="1"/>
  <c r="R333" i="1"/>
  <c r="P333" i="1"/>
  <c r="P332" i="1"/>
  <c r="T332" i="1"/>
  <c r="R332" i="1"/>
  <c r="B47" i="2"/>
  <c r="F53" i="2"/>
  <c r="J53" i="2"/>
  <c r="H53" i="2"/>
  <c r="T66" i="2"/>
  <c r="R66" i="2"/>
  <c r="P66" i="2"/>
  <c r="P77" i="2"/>
  <c r="T77" i="2"/>
  <c r="R77" i="2"/>
  <c r="P94" i="2"/>
  <c r="R94" i="2"/>
  <c r="T94" i="2"/>
  <c r="F328" i="1"/>
  <c r="H328" i="1"/>
  <c r="J328" i="1"/>
  <c r="H337" i="1"/>
  <c r="J337" i="1"/>
  <c r="F337" i="1"/>
  <c r="Q370" i="1"/>
  <c r="S370" i="1"/>
  <c r="Q376" i="1"/>
  <c r="S376" i="1"/>
  <c r="L156" i="1"/>
  <c r="R102" i="2"/>
  <c r="P102" i="2"/>
  <c r="T102" i="2"/>
  <c r="P52" i="2"/>
  <c r="T52" i="2"/>
  <c r="R52" i="2"/>
  <c r="Q22" i="2"/>
  <c r="S22" i="2"/>
  <c r="S35" i="2"/>
  <c r="Q35" i="2"/>
  <c r="S41" i="2"/>
  <c r="Q41" i="2"/>
  <c r="Q39" i="2"/>
  <c r="S39" i="2"/>
  <c r="I364" i="1"/>
  <c r="G364" i="1"/>
  <c r="I359" i="1"/>
  <c r="G359" i="1"/>
  <c r="I206" i="1"/>
  <c r="G206" i="1"/>
  <c r="S71" i="2"/>
  <c r="Q71" i="2"/>
  <c r="Q69" i="2"/>
  <c r="S69" i="2"/>
  <c r="Q72" i="2"/>
  <c r="S72" i="2"/>
  <c r="Q78" i="2"/>
  <c r="S78" i="2"/>
  <c r="G341" i="1"/>
  <c r="I341" i="1"/>
  <c r="G345" i="1"/>
  <c r="I345" i="1"/>
  <c r="I329" i="1"/>
  <c r="G329" i="1"/>
  <c r="T380" i="1"/>
  <c r="R380" i="1"/>
  <c r="P380" i="1"/>
  <c r="P371" i="1"/>
  <c r="T371" i="1"/>
  <c r="R371" i="1"/>
  <c r="Q53" i="2"/>
  <c r="S53" i="2"/>
  <c r="G75" i="2"/>
  <c r="I75" i="2"/>
  <c r="I70" i="2"/>
  <c r="G70" i="2"/>
  <c r="I89" i="2"/>
  <c r="G89" i="2"/>
  <c r="G83" i="2"/>
  <c r="I83" i="2"/>
  <c r="I92" i="2"/>
  <c r="G92" i="2"/>
  <c r="I35" i="2"/>
  <c r="G35" i="2"/>
  <c r="F35" i="2"/>
  <c r="H35" i="2"/>
  <c r="I34" i="2"/>
  <c r="G34" i="2"/>
  <c r="H34" i="2"/>
  <c r="F34" i="2"/>
  <c r="I26" i="2"/>
  <c r="G26" i="2"/>
  <c r="H26" i="2"/>
  <c r="F26" i="2"/>
  <c r="I28" i="2"/>
  <c r="G28" i="2"/>
  <c r="H28" i="2"/>
  <c r="F28" i="2"/>
  <c r="J101" i="2"/>
  <c r="H101" i="2"/>
  <c r="F101" i="2"/>
  <c r="C73" i="2"/>
  <c r="I370" i="1"/>
  <c r="G370" i="1"/>
  <c r="R357" i="1"/>
  <c r="P357" i="1"/>
  <c r="T357" i="1"/>
  <c r="P226" i="1"/>
  <c r="S226" i="1"/>
  <c r="R226" i="1"/>
  <c r="Q209" i="1"/>
  <c r="Q218" i="1"/>
  <c r="Q227" i="1"/>
  <c r="Q212" i="1"/>
  <c r="P221" i="1"/>
  <c r="S221" i="1"/>
  <c r="R221" i="1"/>
  <c r="S40" i="2"/>
  <c r="Q40" i="2"/>
  <c r="I344" i="1"/>
  <c r="G344" i="1"/>
  <c r="G22" i="2"/>
  <c r="I22" i="2"/>
  <c r="H22" i="2"/>
  <c r="F22" i="2"/>
  <c r="R361" i="1"/>
  <c r="P361" i="1"/>
  <c r="T361" i="1"/>
  <c r="H209" i="1"/>
  <c r="F209" i="1"/>
  <c r="J365" i="1"/>
  <c r="H365" i="1"/>
  <c r="F365" i="1"/>
  <c r="P25" i="1"/>
  <c r="T25" i="1"/>
  <c r="O27" i="1"/>
  <c r="R25" i="1"/>
  <c r="P158" i="1"/>
  <c r="Q158" i="1" s="1"/>
  <c r="R93" i="1"/>
  <c r="T93" i="1"/>
  <c r="P93" i="1"/>
  <c r="S347" i="1"/>
  <c r="Q347" i="1"/>
  <c r="S336" i="1"/>
  <c r="Q336" i="1"/>
  <c r="Q346" i="1"/>
  <c r="S346" i="1"/>
  <c r="S360" i="1"/>
  <c r="Q360" i="1"/>
  <c r="Q355" i="1"/>
  <c r="S355" i="1"/>
  <c r="F57" i="2"/>
  <c r="J57" i="2"/>
  <c r="H57" i="2"/>
  <c r="P16" i="2"/>
  <c r="T16" i="2"/>
  <c r="R16" i="2"/>
  <c r="R41" i="2"/>
  <c r="T41" i="2"/>
  <c r="P41" i="2"/>
  <c r="R28" i="2"/>
  <c r="T28" i="2"/>
  <c r="P28" i="2"/>
  <c r="T14" i="2"/>
  <c r="P14" i="2"/>
  <c r="R14" i="2"/>
  <c r="J71" i="2"/>
  <c r="H71" i="2"/>
  <c r="F71" i="2"/>
  <c r="F75" i="2"/>
  <c r="J75" i="2"/>
  <c r="H75" i="2"/>
  <c r="J93" i="2"/>
  <c r="H93" i="2"/>
  <c r="F93" i="2"/>
  <c r="J88" i="2"/>
  <c r="H88" i="2"/>
  <c r="F88" i="2"/>
  <c r="H94" i="2"/>
  <c r="F94" i="2"/>
  <c r="J94" i="2"/>
  <c r="T350" i="1"/>
  <c r="R350" i="1"/>
  <c r="P350" i="1"/>
  <c r="T346" i="1"/>
  <c r="R346" i="1"/>
  <c r="P346" i="1"/>
  <c r="P336" i="1"/>
  <c r="T336" i="1"/>
  <c r="R336" i="1"/>
  <c r="R64" i="2"/>
  <c r="P64" i="2"/>
  <c r="T64" i="2"/>
  <c r="T70" i="2"/>
  <c r="P70" i="2"/>
  <c r="R70" i="2"/>
  <c r="P81" i="2"/>
  <c r="T81" i="2"/>
  <c r="R81" i="2"/>
  <c r="T75" i="2"/>
  <c r="P75" i="2"/>
  <c r="R75" i="2"/>
  <c r="F332" i="1"/>
  <c r="J332" i="1"/>
  <c r="H332" i="1"/>
  <c r="H342" i="1"/>
  <c r="J342" i="1"/>
  <c r="F342" i="1"/>
  <c r="Q374" i="1"/>
  <c r="S374" i="1"/>
  <c r="Q380" i="1"/>
  <c r="S380" i="1"/>
  <c r="C47" i="2"/>
  <c r="S17" i="2"/>
  <c r="N47" i="2"/>
  <c r="Q17" i="2"/>
  <c r="S33" i="2"/>
  <c r="Q33" i="2"/>
  <c r="Q30" i="2"/>
  <c r="S30" i="2"/>
  <c r="Q44" i="2"/>
  <c r="S44" i="2"/>
  <c r="S43" i="2"/>
  <c r="Q43" i="2"/>
  <c r="I207" i="1"/>
  <c r="G207" i="1"/>
  <c r="S68" i="2"/>
  <c r="Q68" i="2"/>
  <c r="S77" i="2"/>
  <c r="Q77" i="2"/>
  <c r="Q76" i="2"/>
  <c r="S76" i="2"/>
  <c r="Q82" i="2"/>
  <c r="S82" i="2"/>
  <c r="I347" i="1"/>
  <c r="G347" i="1"/>
  <c r="I351" i="1"/>
  <c r="G351" i="1"/>
  <c r="I333" i="1"/>
  <c r="G333" i="1"/>
  <c r="R378" i="1"/>
  <c r="P378" i="1"/>
  <c r="T378" i="1"/>
  <c r="P375" i="1"/>
  <c r="T375" i="1"/>
  <c r="R375" i="1"/>
  <c r="G28" i="1"/>
  <c r="I28" i="1"/>
  <c r="S52" i="2"/>
  <c r="Q52" i="2"/>
  <c r="I72" i="2"/>
  <c r="G72" i="2"/>
  <c r="G79" i="2"/>
  <c r="I79" i="2"/>
  <c r="I93" i="2"/>
  <c r="G93" i="2"/>
  <c r="G87" i="2"/>
  <c r="I87" i="2"/>
  <c r="I96" i="2"/>
  <c r="G96" i="2"/>
  <c r="G38" i="2"/>
  <c r="I38" i="2"/>
  <c r="H38" i="2"/>
  <c r="F38" i="2"/>
  <c r="I13" i="2"/>
  <c r="G13" i="2"/>
  <c r="H13" i="2"/>
  <c r="F13" i="2"/>
  <c r="I27" i="2"/>
  <c r="G27" i="2"/>
  <c r="F27" i="2"/>
  <c r="H27" i="2"/>
  <c r="I32" i="2"/>
  <c r="G32" i="2"/>
  <c r="F32" i="2"/>
  <c r="H32" i="2"/>
  <c r="I374" i="1"/>
  <c r="G374" i="1"/>
  <c r="P362" i="1"/>
  <c r="R362" i="1"/>
  <c r="T362" i="1"/>
  <c r="R365" i="1"/>
  <c r="P365" i="1"/>
  <c r="T365" i="1"/>
  <c r="S206" i="1"/>
  <c r="R206" i="1"/>
  <c r="P206" i="1"/>
  <c r="Q220" i="1"/>
  <c r="S213" i="1"/>
  <c r="R213" i="1"/>
  <c r="P213" i="1"/>
  <c r="Q226" i="1"/>
  <c r="Q202" i="1"/>
  <c r="P224" i="1"/>
  <c r="S224" i="1"/>
  <c r="R224" i="1"/>
  <c r="Q26" i="2"/>
  <c r="S26" i="2"/>
  <c r="S59" i="2"/>
  <c r="Q59" i="2"/>
  <c r="G77" i="2"/>
  <c r="I77" i="2"/>
  <c r="G42" i="2"/>
  <c r="I42" i="2"/>
  <c r="F42" i="2"/>
  <c r="H42" i="2"/>
  <c r="I372" i="1"/>
  <c r="G372" i="1"/>
  <c r="S211" i="1"/>
  <c r="R211" i="1"/>
  <c r="P211" i="1"/>
  <c r="J373" i="1"/>
  <c r="F373" i="1"/>
  <c r="H373" i="1"/>
  <c r="F375" i="1"/>
  <c r="J375" i="1"/>
  <c r="H375" i="1"/>
  <c r="J377" i="1"/>
  <c r="F377" i="1"/>
  <c r="H377" i="1"/>
  <c r="F379" i="1"/>
  <c r="J379" i="1"/>
  <c r="H379" i="1"/>
  <c r="H202" i="1"/>
  <c r="F202" i="1"/>
  <c r="H210" i="1"/>
  <c r="F210" i="1"/>
  <c r="H355" i="1"/>
  <c r="J355" i="1"/>
  <c r="F355" i="1"/>
  <c r="T90" i="1"/>
  <c r="O92" i="1"/>
  <c r="P155" i="1"/>
  <c r="Q155" i="1" s="1"/>
  <c r="P90" i="1"/>
  <c r="R90" i="1"/>
  <c r="S351" i="1"/>
  <c r="Q351" i="1"/>
  <c r="Q327" i="1"/>
  <c r="S327" i="1"/>
  <c r="S341" i="1"/>
  <c r="Q341" i="1"/>
  <c r="Q350" i="1"/>
  <c r="S350" i="1"/>
  <c r="S356" i="1"/>
  <c r="Q356" i="1"/>
  <c r="Q359" i="1"/>
  <c r="S359" i="1"/>
  <c r="I102" i="2"/>
  <c r="G102" i="2"/>
  <c r="O23" i="2"/>
  <c r="R24" i="2"/>
  <c r="P24" i="2"/>
  <c r="T24" i="2"/>
  <c r="P38" i="2"/>
  <c r="T38" i="2"/>
  <c r="R38" i="2"/>
  <c r="T29" i="2"/>
  <c r="R29" i="2"/>
  <c r="P29" i="2"/>
  <c r="P15" i="2"/>
  <c r="R15" i="2"/>
  <c r="T15" i="2"/>
  <c r="H63" i="2"/>
  <c r="F63" i="2"/>
  <c r="J63" i="2"/>
  <c r="E97" i="2"/>
  <c r="J67" i="2"/>
  <c r="H67" i="2"/>
  <c r="F67" i="2"/>
  <c r="F66" i="2"/>
  <c r="J66" i="2"/>
  <c r="H66" i="2"/>
  <c r="J92" i="2"/>
  <c r="H92" i="2"/>
  <c r="F92" i="2"/>
  <c r="F87" i="2"/>
  <c r="J87" i="2"/>
  <c r="H87" i="2"/>
  <c r="T329" i="1"/>
  <c r="R329" i="1"/>
  <c r="P329" i="1"/>
  <c r="T343" i="1"/>
  <c r="R343" i="1"/>
  <c r="P343" i="1"/>
  <c r="P341" i="1"/>
  <c r="T341" i="1"/>
  <c r="R341" i="1"/>
  <c r="T58" i="2"/>
  <c r="R58" i="2"/>
  <c r="P58" i="2"/>
  <c r="F52" i="2"/>
  <c r="H52" i="2"/>
  <c r="J52" i="2"/>
  <c r="R68" i="2"/>
  <c r="P68" i="2"/>
  <c r="T68" i="2"/>
  <c r="R76" i="2"/>
  <c r="P76" i="2"/>
  <c r="T76" i="2"/>
  <c r="R85" i="2"/>
  <c r="P85" i="2"/>
  <c r="T85" i="2"/>
  <c r="T79" i="2"/>
  <c r="P79" i="2"/>
  <c r="R79" i="2"/>
  <c r="J343" i="1"/>
  <c r="F343" i="1"/>
  <c r="H343" i="1"/>
  <c r="J351" i="1"/>
  <c r="F351" i="1"/>
  <c r="H351" i="1"/>
  <c r="F336" i="1"/>
  <c r="J336" i="1"/>
  <c r="H336" i="1"/>
  <c r="H346" i="1"/>
  <c r="J346" i="1"/>
  <c r="F346" i="1"/>
  <c r="Q378" i="1"/>
  <c r="S378" i="1"/>
  <c r="S102" i="2"/>
  <c r="Q102" i="2"/>
  <c r="L155" i="1"/>
  <c r="L92" i="1"/>
  <c r="L157" i="1" s="1"/>
  <c r="R103" i="2"/>
  <c r="P103" i="2"/>
  <c r="T103" i="2"/>
  <c r="S21" i="2"/>
  <c r="Q21" i="2"/>
  <c r="Q42" i="2"/>
  <c r="S42" i="2"/>
  <c r="S31" i="2"/>
  <c r="Q31" i="2"/>
  <c r="Q18" i="2"/>
  <c r="S18" i="2"/>
  <c r="I357" i="1"/>
  <c r="G357" i="1"/>
  <c r="I365" i="1"/>
  <c r="G365" i="1"/>
  <c r="I208" i="1"/>
  <c r="G208" i="1"/>
  <c r="S79" i="2"/>
  <c r="Q79" i="2"/>
  <c r="S83" i="2"/>
  <c r="Q83" i="2"/>
  <c r="S80" i="2"/>
  <c r="Q80" i="2"/>
  <c r="Q86" i="2"/>
  <c r="S86" i="2"/>
  <c r="I326" i="1"/>
  <c r="G326" i="1"/>
  <c r="G328" i="1"/>
  <c r="I328" i="1"/>
  <c r="I337" i="1"/>
  <c r="G337" i="1"/>
  <c r="R370" i="1"/>
  <c r="P370" i="1"/>
  <c r="T370" i="1"/>
  <c r="P379" i="1"/>
  <c r="T379" i="1"/>
  <c r="R379" i="1"/>
  <c r="C27" i="1"/>
  <c r="G27" i="1" s="1"/>
  <c r="I25" i="1"/>
  <c r="G25" i="1"/>
  <c r="I64" i="2"/>
  <c r="G64" i="2"/>
  <c r="I63" i="2"/>
  <c r="G63" i="2"/>
  <c r="I74" i="2"/>
  <c r="D73" i="2"/>
  <c r="G74" i="2"/>
  <c r="G91" i="2"/>
  <c r="I91" i="2"/>
  <c r="G46" i="2"/>
  <c r="I46" i="2"/>
  <c r="H46" i="2"/>
  <c r="F46" i="2"/>
  <c r="I14" i="2"/>
  <c r="G14" i="2"/>
  <c r="H14" i="2"/>
  <c r="F14" i="2"/>
  <c r="G18" i="2"/>
  <c r="I18" i="2"/>
  <c r="H18" i="2"/>
  <c r="F18" i="2"/>
  <c r="I36" i="2"/>
  <c r="G36" i="2"/>
  <c r="F36" i="2"/>
  <c r="H36" i="2"/>
  <c r="I378" i="1"/>
  <c r="G378" i="1"/>
  <c r="T355" i="1"/>
  <c r="R355" i="1"/>
  <c r="P355" i="1"/>
  <c r="P366" i="1"/>
  <c r="T366" i="1"/>
  <c r="R366" i="1"/>
  <c r="B27" i="1"/>
  <c r="Q207" i="1"/>
  <c r="P225" i="1"/>
  <c r="S225" i="1"/>
  <c r="R225" i="1"/>
  <c r="S209" i="1"/>
  <c r="R209" i="1"/>
  <c r="P209" i="1"/>
  <c r="J68" i="1"/>
  <c r="H68" i="1"/>
  <c r="F68" i="1"/>
  <c r="G177" i="1"/>
  <c r="L198" i="1"/>
  <c r="F47" i="2"/>
  <c r="J47" i="2"/>
  <c r="H47" i="2"/>
  <c r="G139" i="1"/>
  <c r="G138" i="1"/>
  <c r="S54" i="1"/>
  <c r="Q54" i="1"/>
  <c r="H27" i="1"/>
  <c r="F27" i="1"/>
  <c r="J27" i="1"/>
  <c r="I164" i="1"/>
  <c r="Q173" i="1"/>
  <c r="S164" i="1"/>
  <c r="I169" i="1"/>
  <c r="Q146" i="1"/>
  <c r="I168" i="1"/>
  <c r="I189" i="1"/>
  <c r="G141" i="1"/>
  <c r="S68" i="1"/>
  <c r="Q68" i="1"/>
  <c r="I195" i="1"/>
  <c r="I161" i="1"/>
  <c r="Q140" i="1"/>
  <c r="I167" i="1"/>
  <c r="Q142" i="1"/>
  <c r="S180" i="1"/>
  <c r="Q169" i="1"/>
  <c r="S194" i="1"/>
  <c r="R119" i="1"/>
  <c r="P119" i="1"/>
  <c r="P184" i="1"/>
  <c r="T119" i="1"/>
  <c r="S176" i="1"/>
  <c r="I158" i="1"/>
  <c r="S153" i="1"/>
  <c r="Q177" i="1"/>
  <c r="Q178" i="1"/>
  <c r="I178" i="1"/>
  <c r="Q139" i="1"/>
  <c r="I153" i="1"/>
  <c r="Q27" i="1"/>
  <c r="S27" i="1"/>
  <c r="I176" i="1"/>
  <c r="M184" i="1"/>
  <c r="I173" i="1"/>
  <c r="Q191" i="1"/>
  <c r="F184" i="1"/>
  <c r="G184" i="1" s="1"/>
  <c r="J119" i="1"/>
  <c r="H119" i="1"/>
  <c r="F119" i="1"/>
  <c r="I147" i="1"/>
  <c r="Q181" i="1"/>
  <c r="S156" i="1"/>
  <c r="D157" i="1"/>
  <c r="G92" i="1"/>
  <c r="I92" i="1"/>
  <c r="G190" i="1"/>
  <c r="L184" i="1"/>
  <c r="S144" i="1"/>
  <c r="I182" i="1"/>
  <c r="I141" i="1"/>
  <c r="Q166" i="1"/>
  <c r="I119" i="1"/>
  <c r="G119" i="1"/>
  <c r="D184" i="1"/>
  <c r="I184" i="1" s="1"/>
  <c r="D198" i="1"/>
  <c r="I198" i="1" s="1"/>
  <c r="G133" i="1"/>
  <c r="I133" i="1"/>
  <c r="S171" i="1"/>
  <c r="I144" i="1"/>
  <c r="I166" i="1"/>
  <c r="I196" i="1"/>
  <c r="S193" i="1"/>
  <c r="I140" i="1"/>
  <c r="Q165" i="1"/>
  <c r="N157" i="1"/>
  <c r="Q92" i="1"/>
  <c r="S92" i="1"/>
  <c r="G159" i="1"/>
  <c r="F23" i="2"/>
  <c r="H23" i="2"/>
  <c r="J23" i="2"/>
  <c r="Q153" i="1"/>
  <c r="Q175" i="1"/>
  <c r="G174" i="1"/>
  <c r="I194" i="1"/>
  <c r="S174" i="1"/>
  <c r="S158" i="1"/>
  <c r="Q160" i="1"/>
  <c r="Q141" i="1"/>
  <c r="S143" i="1"/>
  <c r="G183" i="1"/>
  <c r="S173" i="1"/>
  <c r="I174" i="1"/>
  <c r="I179" i="1"/>
  <c r="Q148" i="1"/>
  <c r="S189" i="1"/>
  <c r="S196" i="1"/>
  <c r="S172" i="1"/>
  <c r="I171" i="1"/>
  <c r="I163" i="1"/>
  <c r="I170" i="1"/>
  <c r="I180" i="1"/>
  <c r="I160" i="1"/>
  <c r="Q182" i="1"/>
  <c r="Q167" i="1"/>
  <c r="N198" i="1"/>
  <c r="S198" i="1" s="1"/>
  <c r="Q133" i="1"/>
  <c r="S133" i="1"/>
  <c r="I193" i="1"/>
  <c r="G142" i="1"/>
  <c r="T54" i="1"/>
  <c r="P54" i="1"/>
  <c r="R54" i="1"/>
  <c r="F198" i="1"/>
  <c r="G198" i="1" s="1"/>
  <c r="H133" i="1"/>
  <c r="F133" i="1"/>
  <c r="J133" i="1"/>
  <c r="I143" i="1"/>
  <c r="S139" i="1"/>
  <c r="Q170" i="1"/>
  <c r="I159" i="1"/>
  <c r="Q168" i="1"/>
  <c r="I188" i="1"/>
  <c r="I148" i="1"/>
  <c r="S119" i="1"/>
  <c r="Q119" i="1"/>
  <c r="N184" i="1"/>
  <c r="S184" i="1" s="1"/>
  <c r="S197" i="1"/>
  <c r="S165" i="1"/>
  <c r="G144" i="1"/>
  <c r="S142" i="1"/>
  <c r="I172" i="1"/>
  <c r="M198" i="1"/>
  <c r="Q195" i="1"/>
  <c r="G153" i="1"/>
  <c r="I191" i="1"/>
  <c r="I165" i="1"/>
  <c r="Q144" i="1"/>
  <c r="I68" i="1"/>
  <c r="G68" i="1"/>
  <c r="G54" i="1"/>
  <c r="I54" i="1"/>
  <c r="Q163" i="1"/>
  <c r="P198" i="1"/>
  <c r="P133" i="1"/>
  <c r="T133" i="1"/>
  <c r="R133" i="1"/>
  <c r="M157" i="1"/>
  <c r="I192" i="1"/>
  <c r="I181" i="1"/>
  <c r="Q174" i="1"/>
  <c r="Q145" i="1"/>
  <c r="Q147" i="1"/>
  <c r="J54" i="1"/>
  <c r="H54" i="1"/>
  <c r="F54" i="1"/>
  <c r="R68" i="1"/>
  <c r="T68" i="1"/>
  <c r="P68" i="1"/>
  <c r="I197" i="1"/>
  <c r="G143" i="1"/>
  <c r="I162" i="1"/>
  <c r="S167" i="1"/>
  <c r="Q179" i="1"/>
  <c r="Q192" i="1"/>
  <c r="S155" i="1"/>
  <c r="Q190" i="1"/>
  <c r="S162" i="1"/>
  <c r="Q161" i="1"/>
  <c r="Q228" i="1" l="1"/>
  <c r="P228" i="1"/>
  <c r="S228" i="1"/>
  <c r="R228" i="1"/>
  <c r="S97" i="2"/>
  <c r="Q97" i="2"/>
  <c r="P92" i="1"/>
  <c r="T92" i="1"/>
  <c r="R92" i="1"/>
  <c r="P157" i="1"/>
  <c r="Q157" i="1" s="1"/>
  <c r="I27" i="1"/>
  <c r="S157" i="1"/>
  <c r="G23" i="2"/>
  <c r="I23" i="2"/>
  <c r="C157" i="1"/>
  <c r="I157" i="1" s="1"/>
  <c r="F157" i="1"/>
  <c r="G157" i="1" s="1"/>
  <c r="H92" i="1"/>
  <c r="F92" i="1"/>
  <c r="J92" i="1"/>
  <c r="I97" i="2"/>
  <c r="G97" i="2"/>
  <c r="R97" i="2"/>
  <c r="P97" i="2"/>
  <c r="T97" i="2"/>
  <c r="F73" i="2"/>
  <c r="H73" i="2"/>
  <c r="J73" i="2"/>
  <c r="Q23" i="2"/>
  <c r="S23" i="2"/>
  <c r="R27" i="1"/>
  <c r="T27" i="1"/>
  <c r="P27" i="1"/>
  <c r="P73" i="2"/>
  <c r="T73" i="2"/>
  <c r="R73" i="2"/>
  <c r="Q47" i="2"/>
  <c r="S47" i="2"/>
  <c r="R47" i="2"/>
  <c r="P47" i="2"/>
  <c r="T47" i="2"/>
  <c r="G73" i="2"/>
  <c r="I73" i="2"/>
  <c r="Q198" i="1"/>
  <c r="Q184" i="1"/>
  <c r="J97" i="2"/>
  <c r="H97" i="2"/>
  <c r="F97" i="2"/>
  <c r="R23" i="2"/>
  <c r="P23" i="2"/>
  <c r="T23" i="2"/>
  <c r="S73" i="2"/>
  <c r="Q73" i="2"/>
  <c r="G47" i="2"/>
  <c r="I47" i="2"/>
</calcChain>
</file>

<file path=xl/sharedStrings.xml><?xml version="1.0" encoding="utf-8"?>
<sst xmlns="http://schemas.openxmlformats.org/spreadsheetml/2006/main" count="515" uniqueCount="152">
  <si>
    <t>Indicadores Turísticos Tenerife</t>
  </si>
  <si>
    <t>Fuente: Encuestas de Alojamientos Turístico ISTAC</t>
  </si>
  <si>
    <t>Viajeros entrados en hoteles y apartamentos. Indicadores de capacidad. Indicadores de ocupación y de rentabilidad.</t>
  </si>
  <si>
    <t>Viajeros entrados en establecimientos alojativos (hoteles y apartamentos)</t>
  </si>
  <si>
    <t>Total (hotel + apartamento)</t>
  </si>
  <si>
    <t>Hoteles</t>
  </si>
  <si>
    <t>5 estrellas</t>
  </si>
  <si>
    <t>4 estrellas</t>
  </si>
  <si>
    <t>3 estrellas</t>
  </si>
  <si>
    <t>2 estrellas</t>
  </si>
  <si>
    <t>1 estrella</t>
  </si>
  <si>
    <t>Apartamentos</t>
  </si>
  <si>
    <t>4, 5 estrellas</t>
  </si>
  <si>
    <t>nd: dato no disponible ya que en algunos meses no se ha publicado el dato desagregado por tipología y categoría alojativa</t>
  </si>
  <si>
    <t>Viajeros entrados en establecimientos alojativos (hoteles y apartamentos) según lugar de residencia</t>
  </si>
  <si>
    <t>Total lugares de residencia</t>
  </si>
  <si>
    <t>Total residentes en España</t>
  </si>
  <si>
    <t>Canarias</t>
  </si>
  <si>
    <t>Residentes en Tenerife</t>
  </si>
  <si>
    <t>Resto Canarias</t>
  </si>
  <si>
    <t>Resto de España</t>
  </si>
  <si>
    <t>Total residentes en el extranjero</t>
  </si>
  <si>
    <t>Alemania</t>
  </si>
  <si>
    <t>Austria</t>
  </si>
  <si>
    <t>Canada</t>
  </si>
  <si>
    <t>Dinamarca</t>
  </si>
  <si>
    <t>Estados Unidos</t>
  </si>
  <si>
    <t>Finlandia</t>
  </si>
  <si>
    <t>Luxemburgo</t>
  </si>
  <si>
    <t>Reino Unido</t>
  </si>
  <si>
    <t>Francia</t>
  </si>
  <si>
    <t>Países Bajos</t>
  </si>
  <si>
    <t>Bélgica</t>
  </si>
  <si>
    <t>Irlanda</t>
  </si>
  <si>
    <t>Islandia</t>
  </si>
  <si>
    <t>Italia</t>
  </si>
  <si>
    <t>Noruega</t>
  </si>
  <si>
    <t>Suecia</t>
  </si>
  <si>
    <t>República Checa</t>
  </si>
  <si>
    <t>Hungría</t>
  </si>
  <si>
    <t>Portugal</t>
  </si>
  <si>
    <t>Lituania</t>
  </si>
  <si>
    <t>Rumania</t>
  </si>
  <si>
    <t>Polonia</t>
  </si>
  <si>
    <t>Suiza</t>
  </si>
  <si>
    <t>Rusia</t>
  </si>
  <si>
    <t>Otros países</t>
  </si>
  <si>
    <t>Viajeros entrados en establecimientos alojativos (hoteles y apartamentos) según municipio de alojamiento</t>
  </si>
  <si>
    <t>Total municipios de alojamiento</t>
  </si>
  <si>
    <t>Adeje</t>
  </si>
  <si>
    <t>Arona</t>
  </si>
  <si>
    <t>Granadilla de Abona</t>
  </si>
  <si>
    <t>Puerto de la Cruz</t>
  </si>
  <si>
    <t>San Miguel de Abona</t>
  </si>
  <si>
    <t>Santa Cruz de Tenerife</t>
  </si>
  <si>
    <t>San Cristóbal de La Laguna</t>
  </si>
  <si>
    <t>Santiago del Teide</t>
  </si>
  <si>
    <t>Guía de Isora</t>
  </si>
  <si>
    <t>Resto de municipios de Tenerife</t>
  </si>
  <si>
    <t>Pernoctaciones en establecimientos alojativos (hoteles y apartamentos)</t>
  </si>
  <si>
    <t>Pernoctaciones en establecimientos alojativos (hoteles y apartamentos) según lugar de residencia</t>
  </si>
  <si>
    <t>Pernoctaciones en establecimientos alojativos (hoteles y apartamentos) según municipio de alojamiento</t>
  </si>
  <si>
    <r>
      <t xml:space="preserve">Estancia media en establecimientos alojativos (hoteles y apartamentos) </t>
    </r>
    <r>
      <rPr>
        <sz val="12"/>
        <color theme="1"/>
        <rFont val="Aptos Narrow"/>
        <family val="2"/>
        <scheme val="minor"/>
      </rPr>
      <t>(en días)</t>
    </r>
  </si>
  <si>
    <r>
      <t>Estancia media  según lugar de residencia</t>
    </r>
    <r>
      <rPr>
        <sz val="12"/>
        <color theme="1"/>
        <rFont val="Aptos Narrow"/>
        <family val="2"/>
        <scheme val="minor"/>
      </rPr>
      <t xml:space="preserve"> (en días)</t>
    </r>
  </si>
  <si>
    <t>Resto España</t>
  </si>
  <si>
    <r>
      <t>Estancia media  según municipio de alojamiento</t>
    </r>
    <r>
      <rPr>
        <sz val="12"/>
        <color theme="1"/>
        <rFont val="Aptos Narrow"/>
        <family val="2"/>
        <scheme val="minor"/>
      </rPr>
      <t xml:space="preserve"> (en días)</t>
    </r>
  </si>
  <si>
    <t>Tasas de ocupación por plaza en establecimientos alojativos (hoteles y apartamentos)</t>
  </si>
  <si>
    <t>Tasas de ocupación según municipio de alojamiento</t>
  </si>
  <si>
    <t>Indicadores de rentabilidad alojativa (hoteles y apartamentos)</t>
  </si>
  <si>
    <t>Ingresos totales según tipología y categoría alojativa</t>
  </si>
  <si>
    <t>5 Estrellas</t>
  </si>
  <si>
    <t>4 Estrellas</t>
  </si>
  <si>
    <t>3 Estrellas</t>
  </si>
  <si>
    <t>2 Estrellas</t>
  </si>
  <si>
    <t>1 Estrella</t>
  </si>
  <si>
    <t>Ingresos totales según municipio del alojamiento</t>
  </si>
  <si>
    <t>Tarifa media diaria (ADR) según tipología y categoría alojativa</t>
  </si>
  <si>
    <t>Tarifa media diaria (ADR) según municipio del alojamiento</t>
  </si>
  <si>
    <t>Resto de Tenerife</t>
  </si>
  <si>
    <t>Ingresos por habitación disponible (RevPAR) según tipología y categoría alojativa</t>
  </si>
  <si>
    <t>Ingresos por habitación disponible (RevPAR) según municipio del alojamiento</t>
  </si>
  <si>
    <t>Establecimientos abiertos y plazas ofertadas</t>
  </si>
  <si>
    <t>Número de establecimientos abiertos por tipología y categoría</t>
  </si>
  <si>
    <t>Número de establecimientos abiertos por municipio</t>
  </si>
  <si>
    <t>Número de plazas por tipología y categoría</t>
  </si>
  <si>
    <t>Número de plazas ofertadas por municipio</t>
  </si>
  <si>
    <t>Fuente: Encuestas de Alojamientos Turístico ISTAC. Elaboración Turismo de Tenerife</t>
  </si>
  <si>
    <t>Fuente: Estadísticas de tráfico aéreo - AENA</t>
  </si>
  <si>
    <t>Pasajeros llegados a los aeropuertos de Tenerife</t>
  </si>
  <si>
    <t>Pasajeros llegados a los aeropuertos de Tenerife según tipo de servicio</t>
  </si>
  <si>
    <t>Total llegadas</t>
  </si>
  <si>
    <t>llegadas regulares</t>
  </si>
  <si>
    <t>llegadas no regulares</t>
  </si>
  <si>
    <t>Pasajeros llegados a los aeropuertos de Tenerife procedencia del vuelo</t>
  </si>
  <si>
    <t>Procedencia del vuelo</t>
  </si>
  <si>
    <t>Total</t>
  </si>
  <si>
    <t>España</t>
  </si>
  <si>
    <t>aeropuertos insulares</t>
  </si>
  <si>
    <t>aeropuertos peninsulares</t>
  </si>
  <si>
    <t>Extranjero</t>
  </si>
  <si>
    <t>Belgica</t>
  </si>
  <si>
    <t>Holanda</t>
  </si>
  <si>
    <t>Países Nórdicos</t>
  </si>
  <si>
    <t>Federacion Rusa</t>
  </si>
  <si>
    <t>Republica Checa</t>
  </si>
  <si>
    <t>Estonia</t>
  </si>
  <si>
    <t>Hungria</t>
  </si>
  <si>
    <t>Letonia</t>
  </si>
  <si>
    <t>Marruecos</t>
  </si>
  <si>
    <t>Ucrania</t>
  </si>
  <si>
    <t>Venezuela</t>
  </si>
  <si>
    <t>Resto países</t>
  </si>
  <si>
    <t>Pasajeros llegados a los aeropuertos de Tenerife según aeropuerto de llegada</t>
  </si>
  <si>
    <t>Tenerife Norte - Los Rodeos</t>
  </si>
  <si>
    <t>Tenerife Sur - Reina Sofía</t>
  </si>
  <si>
    <t>Operaciones de llegada a los aeropuertos de Tenerife según tipo de servicio</t>
  </si>
  <si>
    <t>Operaciones de llegada a los aeropuertos de Tenerife según procedencia del vuelo</t>
  </si>
  <si>
    <t>Operaciones de llegada a los aeropuertos de Tenerife según aeropuerto de llegada</t>
  </si>
  <si>
    <t>Fuente: AENA. Elaboración Turismo de Tenerife</t>
  </si>
  <si>
    <t>Fuente: Estadísticas de Movimientos Turísticos en Fronteras de Canarias 
FRONTUR ISTAC (turistas residentes en el extranjero y en Península)</t>
  </si>
  <si>
    <t>Entrada de turistas en Tenerife - procedencia y características del viaje</t>
  </si>
  <si>
    <t>Turistas entrados en Tenerife según lugar de residencia</t>
  </si>
  <si>
    <t>TOTAL (EXTRANJERO + PENINSULA)</t>
  </si>
  <si>
    <t>TOTAL RESIDENTES EN PENÍNSULA</t>
  </si>
  <si>
    <t>TOTAL RESIDENTES EN EL EXTRANJERO</t>
  </si>
  <si>
    <t>Turistas entrados en Tenerife según número de pernoctaciones realizadas</t>
  </si>
  <si>
    <t>TOTAL NOCHES</t>
  </si>
  <si>
    <t>De 1 a 7 noches</t>
  </si>
  <si>
    <t>De 8 a 15 noches</t>
  </si>
  <si>
    <t>De 16 a 31 noches</t>
  </si>
  <si>
    <t>Más de 31 noches</t>
  </si>
  <si>
    <t>Turistas entrados en Tenerife según tipo de alojamiento utilizado</t>
  </si>
  <si>
    <t>TOTAL ALOJAMIENTO</t>
  </si>
  <si>
    <t>Hoteles y alojamientos similares</t>
  </si>
  <si>
    <t>Hoteles y alojamientos similares excepto apartamentos</t>
  </si>
  <si>
    <t>Vivienda de amigos y familiares</t>
  </si>
  <si>
    <t>Vivienda propia</t>
  </si>
  <si>
    <t>Cruceros</t>
  </si>
  <si>
    <t>Otro</t>
  </si>
  <si>
    <t>Turistas entrados en Tenerife según motivo del viaje</t>
  </si>
  <si>
    <t>TOTAL MOTIVOS</t>
  </si>
  <si>
    <t>Vacaciones, recreo y ocio</t>
  </si>
  <si>
    <t>Visita y salud</t>
  </si>
  <si>
    <t>Negocios y motivos profesionales</t>
  </si>
  <si>
    <t>Educación, religión, compras y otros motivos personales</t>
  </si>
  <si>
    <t>Turistas entrados en Tenerife según forma de contratación del viaje</t>
  </si>
  <si>
    <t>TOTAL</t>
  </si>
  <si>
    <t>Si contrataron un paquete turístico</t>
  </si>
  <si>
    <t>No contrataron un paquete turístico</t>
  </si>
  <si>
    <t>Fuente: FRONTUR - ISTAC. Elaboración Turismo de Tenerife</t>
  </si>
  <si>
    <t>abril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</si>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</sst>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#,##0.0"/>
    <numFmt numFmtId="167" formatCode="#,##0\ &quot;€&quot;"/>
    <numFmt numFmtId="168" formatCode="#,##0.0\ &quot;€&quot;"/>
    <numFmt numFmtId="169" formatCode="#,##0.00\ &quot;€&quot;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6"/>
      <color theme="1" tint="0.34998626667073579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rgb="FF147DFC"/>
      <name val="Aptos Narrow"/>
      <family val="2"/>
      <scheme val="minor"/>
    </font>
    <font>
      <sz val="11"/>
      <color rgb="FF147DFC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0FACCB"/>
      <name val="Aptos Narrow"/>
      <family val="2"/>
      <scheme val="minor"/>
    </font>
    <font>
      <sz val="11"/>
      <color rgb="FF0FACCB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E29700"/>
      <name val="Aptos Narrow"/>
      <family val="2"/>
      <scheme val="minor"/>
    </font>
    <font>
      <sz val="11"/>
      <color rgb="FFE297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11"/>
      <color theme="9" tint="-0.249977111117893"/>
      <name val="Aptos Narrow"/>
      <family val="2"/>
      <scheme val="minor"/>
    </font>
    <font>
      <sz val="18"/>
      <color theme="0"/>
      <name val="Aptos Narrow"/>
      <family val="2"/>
      <scheme val="minor"/>
    </font>
    <font>
      <b/>
      <sz val="11"/>
      <color rgb="FF666633"/>
      <name val="Aptos Narrow"/>
      <family val="2"/>
      <scheme val="minor"/>
    </font>
    <font>
      <sz val="11"/>
      <color rgb="FF666633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  <font>
      <sz val="11"/>
      <color theme="8" tint="-0.249977111117893"/>
      <name val="Aptos Narrow"/>
      <family val="2"/>
      <scheme val="minor"/>
    </font>
    <font>
      <b/>
      <sz val="11"/>
      <color rgb="FFF79057"/>
      <name val="Aptos Narrow"/>
      <family val="2"/>
      <scheme val="minor"/>
    </font>
    <font>
      <sz val="11"/>
      <color rgb="FFF79057"/>
      <name val="Aptos Narrow"/>
      <family val="2"/>
      <scheme val="minor"/>
    </font>
    <font>
      <b/>
      <sz val="11"/>
      <color theme="5" tint="-0.249977111117893"/>
      <name val="Aptos Narrow"/>
      <family val="2"/>
      <scheme val="minor"/>
    </font>
    <font>
      <sz val="11"/>
      <color theme="5" tint="-0.249977111117893"/>
      <name val="Aptos Narrow"/>
      <family val="2"/>
      <scheme val="minor"/>
    </font>
    <font>
      <b/>
      <sz val="11"/>
      <color theme="8"/>
      <name val="Aptos Narrow"/>
      <family val="2"/>
      <scheme val="minor"/>
    </font>
    <font>
      <sz val="11"/>
      <color theme="8"/>
      <name val="Aptos Narrow"/>
      <family val="2"/>
      <scheme val="minor"/>
    </font>
    <font>
      <sz val="11"/>
      <color rgb="FFD8767F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sz val="11"/>
      <color theme="4"/>
      <name val="Aptos Narrow"/>
      <family val="2"/>
      <scheme val="minor"/>
    </font>
    <font>
      <b/>
      <sz val="11"/>
      <color rgb="FF77CCD7"/>
      <name val="Aptos Narrow"/>
      <family val="2"/>
      <scheme val="minor"/>
    </font>
    <font>
      <b/>
      <sz val="11"/>
      <color rgb="FF8DC192"/>
      <name val="Aptos Narrow"/>
      <family val="2"/>
      <scheme val="minor"/>
    </font>
    <font>
      <sz val="11"/>
      <color rgb="FF8DC192"/>
      <name val="Aptos Narrow"/>
      <family val="2"/>
      <scheme val="minor"/>
    </font>
    <font>
      <b/>
      <sz val="11"/>
      <color rgb="FF60A4EE"/>
      <name val="Aptos Narrow"/>
      <family val="2"/>
      <scheme val="minor"/>
    </font>
    <font>
      <sz val="11"/>
      <color rgb="FF60A4EE"/>
      <name val="Aptos Narrow"/>
      <family val="2"/>
      <scheme val="minor"/>
    </font>
    <font>
      <b/>
      <sz val="11"/>
      <color rgb="FFD8767F"/>
      <name val="Aptos Narrow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CD1FE"/>
        <bgColor indexed="64"/>
      </patternFill>
    </fill>
    <fill>
      <patternFill patternType="solid">
        <fgColor rgb="FFB1EDF9"/>
        <bgColor indexed="64"/>
      </patternFill>
    </fill>
    <fill>
      <patternFill patternType="solid">
        <fgColor rgb="FFB1F6F9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C1BF7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B7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7CCD7"/>
        <bgColor indexed="64"/>
      </patternFill>
    </fill>
    <fill>
      <patternFill patternType="solid">
        <fgColor rgb="FF8DC192"/>
        <bgColor indexed="64"/>
      </patternFill>
    </fill>
    <fill>
      <patternFill patternType="solid">
        <fgColor rgb="FF60A4EE"/>
        <bgColor indexed="64"/>
      </patternFill>
    </fill>
    <fill>
      <patternFill patternType="solid">
        <fgColor rgb="FFD8767F"/>
        <bgColor indexed="64"/>
      </patternFill>
    </fill>
  </fills>
  <borders count="157">
    <border>
      <left/>
      <right/>
      <top/>
      <bottom/>
      <diagonal/>
    </border>
    <border>
      <left style="dashed">
        <color theme="0" tint="-0.49998474074526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hair">
        <color rgb="FF0070C0"/>
      </left>
      <right/>
      <top/>
      <bottom style="hair">
        <color rgb="FF0070C0"/>
      </bottom>
      <diagonal/>
    </border>
    <border>
      <left/>
      <right/>
      <top/>
      <bottom style="hair">
        <color rgb="FF0070C0"/>
      </bottom>
      <diagonal/>
    </border>
    <border>
      <left/>
      <right style="hair">
        <color rgb="FF0070C0"/>
      </right>
      <top/>
      <bottom style="hair">
        <color rgb="FF0070C0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rgb="FFACD1FE"/>
      </left>
      <right style="hair">
        <color rgb="FFACD1FE"/>
      </right>
      <top/>
      <bottom style="hair">
        <color rgb="FFACD1FE"/>
      </bottom>
      <diagonal/>
    </border>
    <border>
      <left style="hair">
        <color rgb="FFACD1FE"/>
      </left>
      <right style="hair">
        <color rgb="FFACD1FE"/>
      </right>
      <top style="hair">
        <color rgb="FFACD1FE"/>
      </top>
      <bottom/>
      <diagonal/>
    </border>
    <border>
      <left style="hair">
        <color rgb="FFACD1FE"/>
      </left>
      <right style="hair">
        <color rgb="FFACD1FE"/>
      </right>
      <top style="hair">
        <color rgb="FFACD1FE"/>
      </top>
      <bottom style="hair">
        <color rgb="FFACD1FE"/>
      </bottom>
      <diagonal/>
    </border>
    <border>
      <left style="hair">
        <color rgb="FFACD1FE"/>
      </left>
      <right style="hair">
        <color rgb="FFACD1FE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ACD1FE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ACD1FE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rgb="FF0070C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hair">
        <color rgb="FF0FACCB"/>
      </left>
      <right style="hair">
        <color rgb="FF0FACCB"/>
      </right>
      <top/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ACD1FE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 style="hair">
        <color rgb="FF0FACCB"/>
      </top>
      <bottom style="hair">
        <color rgb="FF0FACCB"/>
      </bottom>
      <diagonal/>
    </border>
    <border>
      <left style="hair">
        <color rgb="FF0FACCB"/>
      </left>
      <right style="hair">
        <color rgb="FF0FACCB"/>
      </right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0FACCB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0FACCB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hair">
        <color rgb="FFE29700"/>
      </left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/>
      <top style="dashed">
        <color theme="0" tint="-0.34998626667073579"/>
      </top>
      <bottom style="hair">
        <color rgb="FFE29700"/>
      </bottom>
      <diagonal/>
    </border>
    <border>
      <left/>
      <right style="hair">
        <color rgb="FFE29700"/>
      </right>
      <top style="dashed">
        <color theme="0" tint="-0.34998626667073579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rgb="FFE29700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rgb="FFE29700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rgb="FFE29700"/>
      </bottom>
      <diagonal/>
    </border>
    <border>
      <left style="hair">
        <color rgb="FFE29700"/>
      </left>
      <right style="hair">
        <color rgb="FFE29700"/>
      </right>
      <top/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hair">
        <color rgb="FFE29700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hair">
        <color rgb="FFE29700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dashed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thin">
        <color theme="0" tint="-0.24994659260841701"/>
      </bottom>
      <diagonal/>
    </border>
    <border>
      <left style="hair">
        <color rgb="FFE29700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hair">
        <color rgb="FFE297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hair">
        <color theme="0" tint="-0.24994659260841701"/>
      </left>
      <right/>
      <top style="hair">
        <color rgb="FFE29700"/>
      </top>
      <bottom style="hair">
        <color rgb="FFE29700"/>
      </bottom>
      <diagonal/>
    </border>
    <border>
      <left/>
      <right style="hair">
        <color theme="0" tint="-0.24994659260841701"/>
      </right>
      <top style="hair">
        <color rgb="FFE29700"/>
      </top>
      <bottom style="hair">
        <color rgb="FFE2970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dashed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dashed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dashed">
        <color theme="0" tint="-4.9989318521683403E-2"/>
      </top>
      <bottom/>
      <diagonal/>
    </border>
    <border>
      <left style="hair">
        <color theme="0" tint="-0.24994659260841701"/>
      </left>
      <right/>
      <top style="dashed">
        <color theme="0" tint="-4.9989318521683403E-2"/>
      </top>
      <bottom style="dashed">
        <color theme="0" tint="-0.34998626667073579"/>
      </bottom>
      <diagonal/>
    </border>
    <border>
      <left/>
      <right style="hair">
        <color theme="0" tint="-0.24994659260841701"/>
      </right>
      <top style="dashed">
        <color theme="0" tint="-4.9989318521683403E-2"/>
      </top>
      <bottom style="dashed">
        <color theme="0" tint="-0.34998626667073579"/>
      </bottom>
      <diagonal/>
    </border>
    <border>
      <left style="hair">
        <color theme="9" tint="-0.24994659260841701"/>
      </left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dashed">
        <color theme="0" tint="-0.3499862666707357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dashed">
        <color theme="0" tint="-0.34998626667073579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9" tint="-0.24994659260841701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theme="9" tint="-0.24994659260841701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9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9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/>
      <diagonal/>
    </border>
    <border>
      <left/>
      <right style="hair">
        <color theme="0" tint="-0.24994659260841701"/>
      </right>
      <top style="hair">
        <color theme="0" tint="-4.9989318521683403E-2"/>
      </top>
      <bottom/>
      <diagonal/>
    </border>
    <border>
      <left style="hair">
        <color rgb="FF666633"/>
      </left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rgb="FF666633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rgb="FF666633"/>
      </bottom>
      <diagonal/>
    </border>
    <border>
      <left/>
      <right/>
      <top/>
      <bottom style="hair">
        <color rgb="FF666633"/>
      </bottom>
      <diagonal/>
    </border>
    <border>
      <left style="hair">
        <color rgb="FF666633"/>
      </left>
      <right/>
      <top style="dashed">
        <color theme="0" tint="-0.34998626667073579"/>
      </top>
      <bottom style="hair">
        <color rgb="FF666633"/>
      </bottom>
      <diagonal/>
    </border>
    <border>
      <left/>
      <right style="hair">
        <color rgb="FF666633"/>
      </right>
      <top style="dashed">
        <color theme="0" tint="-0.34998626667073579"/>
      </top>
      <bottom style="hair">
        <color rgb="FF666633"/>
      </bottom>
      <diagonal/>
    </border>
    <border>
      <left style="hair">
        <color rgb="FF666633"/>
      </left>
      <right/>
      <top style="hair">
        <color rgb="FF666633"/>
      </top>
      <bottom style="hair">
        <color rgb="FF666633"/>
      </bottom>
      <diagonal/>
    </border>
    <border>
      <left/>
      <right style="hair">
        <color rgb="FF666633"/>
      </right>
      <top style="hair">
        <color rgb="FF666633"/>
      </top>
      <bottom style="hair">
        <color rgb="FF666633"/>
      </bottom>
      <diagonal/>
    </border>
    <border>
      <left style="hair">
        <color theme="0" tint="-0.34998626667073579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34998626667073579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34998626667073579"/>
      </left>
      <right/>
      <top style="hair">
        <color theme="0" tint="-4.9989318521683403E-2"/>
      </top>
      <bottom/>
      <diagonal/>
    </border>
    <border>
      <left/>
      <right style="hair">
        <color theme="0" tint="-0.34998626667073579"/>
      </right>
      <top style="hair">
        <color theme="0" tint="-4.9989318521683403E-2"/>
      </top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rgb="FF666633"/>
      </bottom>
      <diagonal/>
    </border>
    <border>
      <left/>
      <right style="hair">
        <color theme="0" tint="-0.34998626667073579"/>
      </right>
      <top/>
      <bottom style="hair">
        <color rgb="FF666633"/>
      </bottom>
      <diagonal/>
    </border>
    <border>
      <left style="hair">
        <color theme="0" tint="-0.24994659260841701"/>
      </left>
      <right/>
      <top style="hair">
        <color rgb="FF666633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hair">
        <color rgb="FF666633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/>
      <bottom style="hair">
        <color theme="0" tint="-4.9989318521683403E-2"/>
      </bottom>
      <diagonal/>
    </border>
    <border>
      <left style="hair">
        <color theme="0" tint="-0.24994659260841701"/>
      </left>
      <right/>
      <top style="dashed">
        <color theme="0" tint="-0.34998626667073579"/>
      </top>
      <bottom style="hair">
        <color theme="0" tint="-4.9989318521683403E-2"/>
      </bottom>
      <diagonal/>
    </border>
    <border>
      <left/>
      <right style="hair">
        <color theme="0" tint="-0.24994659260841701"/>
      </right>
      <top style="dashed">
        <color theme="0" tint="-0.34998626667073579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4.9989318521683403E-2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4.9989318521683403E-2"/>
      </bottom>
      <diagonal/>
    </border>
    <border>
      <left/>
      <right/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dashed">
        <color theme="0" tint="-0.34998626667073579"/>
      </top>
      <bottom style="hair">
        <color theme="8" tint="-0.24994659260841701"/>
      </bottom>
      <diagonal/>
    </border>
    <border>
      <left/>
      <right/>
      <top style="dashed">
        <color theme="0" tint="-0.34998626667073579"/>
      </top>
      <bottom style="hair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 style="hair">
        <color theme="0" tint="-0.24994659260841701"/>
      </left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8" tint="-0.24994659260841701"/>
      </top>
      <bottom style="hair">
        <color theme="0" tint="-4.9989318521683403E-2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 style="hair">
        <color theme="0" tint="-0.24994659260841701"/>
      </left>
      <right/>
      <top style="hair">
        <color theme="0" tint="-4.9989318521683403E-2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8" tint="-0.24994659260841701"/>
      </bottom>
      <diagonal/>
    </border>
    <border>
      <left style="hair">
        <color rgb="FF0FACCB"/>
      </left>
      <right style="hair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0" tint="-4.9989318521683403E-2"/>
      </top>
      <bottom style="hair">
        <color theme="0" tint="-0.24994659260841701"/>
      </bottom>
      <diagonal/>
    </border>
    <border>
      <left/>
      <right/>
      <top/>
      <bottom style="dashed">
        <color theme="0" tint="-0.34998626667073579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 style="hair">
        <color rgb="FFF79057"/>
      </bottom>
      <diagonal/>
    </border>
    <border>
      <left style="hair">
        <color theme="5" tint="-0.24994659260841701"/>
      </left>
      <right style="hair">
        <color theme="5" tint="-0.24994659260841701"/>
      </right>
      <top style="dashed">
        <color theme="0" tint="-0.34998626667073579"/>
      </top>
      <bottom style="hair">
        <color theme="5" tint="-0.24994659260841701"/>
      </bottom>
      <diagonal/>
    </border>
    <border>
      <left style="hair">
        <color theme="5" tint="-0.24994659260841701"/>
      </left>
      <right style="hair">
        <color theme="5" tint="-0.24994659260841701"/>
      </right>
      <top style="hair">
        <color theme="5" tint="-0.24994659260841701"/>
      </top>
      <bottom style="hair">
        <color theme="5" tint="-0.24994659260841701"/>
      </bottom>
      <diagonal/>
    </border>
    <border>
      <left style="hair">
        <color rgb="FFF79057"/>
      </left>
      <right style="hair">
        <color rgb="FFF79057"/>
      </right>
      <top style="dashed">
        <color theme="0" tint="-0.34998626667073579"/>
      </top>
      <bottom/>
      <diagonal/>
    </border>
    <border>
      <left style="hair">
        <color rgb="FFF79057"/>
      </left>
      <right style="hair">
        <color rgb="FFF79057"/>
      </right>
      <top style="hair">
        <color rgb="FFF79057"/>
      </top>
      <bottom style="hair">
        <color rgb="FFF79057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 style="hair">
        <color theme="8"/>
      </bottom>
      <diagonal/>
    </border>
    <border>
      <left style="hair">
        <color theme="8"/>
      </left>
      <right style="hair">
        <color theme="8"/>
      </right>
      <top style="dashed">
        <color theme="0" tint="-0.34998626667073579"/>
      </top>
      <bottom/>
      <diagonal/>
    </border>
    <border>
      <left style="hair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/>
      <right/>
      <top style="dashed">
        <color theme="0" tint="-0.499984740745262"/>
      </top>
      <bottom/>
      <diagonal/>
    </border>
    <border>
      <left style="hair">
        <color theme="4" tint="0.59996337778862885"/>
      </left>
      <right style="hair">
        <color theme="4" tint="0.59996337778862885"/>
      </right>
      <top style="hair">
        <color theme="4" tint="0.59996337778862885"/>
      </top>
      <bottom style="hair">
        <color theme="4" tint="0.59996337778862885"/>
      </bottom>
      <diagonal/>
    </border>
    <border>
      <left style="hair">
        <color rgb="FF77CCD7"/>
      </left>
      <right style="hair">
        <color rgb="FF77CCD7"/>
      </right>
      <top style="dashed">
        <color theme="0" tint="-0.34998626667073579"/>
      </top>
      <bottom style="hair">
        <color rgb="FF77CCD7"/>
      </bottom>
      <diagonal/>
    </border>
    <border>
      <left style="hair">
        <color rgb="FF8DC192"/>
      </left>
      <right style="hair">
        <color rgb="FF8DC192"/>
      </right>
      <top style="dashed">
        <color theme="0" tint="-0.34998626667073579"/>
      </top>
      <bottom style="hair">
        <color rgb="FF8DC192"/>
      </bottom>
      <diagonal/>
    </border>
    <border>
      <left style="hair">
        <color rgb="FF60A4EE"/>
      </left>
      <right style="hair">
        <color rgb="FF60A4EE"/>
      </right>
      <top style="dashed">
        <color theme="0" tint="-0.34998626667073579"/>
      </top>
      <bottom style="hair">
        <color rgb="FF60A4EE"/>
      </bottom>
      <diagonal/>
    </border>
    <border>
      <left style="hair">
        <color rgb="FF60A4EE"/>
      </left>
      <right style="hair">
        <color rgb="FF60A4EE"/>
      </right>
      <top/>
      <bottom/>
      <diagonal/>
    </border>
    <border>
      <left style="hair">
        <color rgb="FFD8767F"/>
      </left>
      <right style="hair">
        <color rgb="FFD8767F"/>
      </right>
      <top style="dashed">
        <color theme="0" tint="-0.34998626667073579"/>
      </top>
      <bottom style="hair">
        <color rgb="FFD8767F"/>
      </bottom>
      <diagonal/>
    </border>
    <border>
      <left style="hair">
        <color rgb="FFD8767F"/>
      </left>
      <right style="hair">
        <color rgb="FFD8767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6" fillId="4" borderId="0" xfId="1" applyNumberFormat="1" applyFont="1" applyFill="1"/>
    <xf numFmtId="0" fontId="0" fillId="2" borderId="11" xfId="0" applyFill="1" applyBorder="1"/>
    <xf numFmtId="0" fontId="0" fillId="2" borderId="12" xfId="0" applyFill="1" applyBorder="1" applyAlignment="1">
      <alignment horizontal="center" vertical="center" wrapText="1"/>
    </xf>
    <xf numFmtId="164" fontId="6" fillId="4" borderId="0" xfId="1" applyNumberFormat="1" applyFont="1" applyFill="1" applyAlignment="1">
      <alignment horizontal="center" vertical="center" wrapText="1"/>
    </xf>
    <xf numFmtId="0" fontId="6" fillId="0" borderId="13" xfId="0" applyFont="1" applyBorder="1"/>
    <xf numFmtId="3" fontId="6" fillId="0" borderId="13" xfId="0" applyNumberFormat="1" applyFont="1" applyBorder="1"/>
    <xf numFmtId="164" fontId="6" fillId="0" borderId="13" xfId="1" applyNumberFormat="1" applyFont="1" applyBorder="1"/>
    <xf numFmtId="164" fontId="6" fillId="4" borderId="14" xfId="1" applyNumberFormat="1" applyFont="1" applyFill="1" applyBorder="1"/>
    <xf numFmtId="0" fontId="7" fillId="0" borderId="15" xfId="0" applyFont="1" applyBorder="1" applyAlignment="1">
      <alignment horizontal="left" indent="1"/>
    </xf>
    <xf numFmtId="3" fontId="7" fillId="0" borderId="15" xfId="0" applyNumberFormat="1" applyFont="1" applyBorder="1"/>
    <xf numFmtId="164" fontId="7" fillId="0" borderId="15" xfId="1" applyNumberFormat="1" applyFont="1" applyBorder="1"/>
    <xf numFmtId="164" fontId="7" fillId="4" borderId="16" xfId="1" applyNumberFormat="1" applyFont="1" applyFill="1" applyBorder="1"/>
    <xf numFmtId="0" fontId="0" fillId="0" borderId="17" xfId="0" applyBorder="1" applyAlignment="1">
      <alignment horizontal="left" indent="3"/>
    </xf>
    <xf numFmtId="3" fontId="0" fillId="0" borderId="17" xfId="0" applyNumberFormat="1" applyBorder="1"/>
    <xf numFmtId="164" fontId="0" fillId="0" borderId="17" xfId="1" applyNumberFormat="1" applyFont="1" applyBorder="1"/>
    <xf numFmtId="164" fontId="0" fillId="4" borderId="18" xfId="1" applyNumberFormat="1" applyFont="1" applyFill="1" applyBorder="1"/>
    <xf numFmtId="0" fontId="0" fillId="0" borderId="19" xfId="0" applyBorder="1" applyAlignment="1">
      <alignment horizontal="left" indent="3"/>
    </xf>
    <xf numFmtId="3" fontId="0" fillId="0" borderId="19" xfId="0" applyNumberFormat="1" applyBorder="1"/>
    <xf numFmtId="164" fontId="0" fillId="0" borderId="19" xfId="1" applyNumberFormat="1" applyFont="1" applyBorder="1"/>
    <xf numFmtId="0" fontId="0" fillId="0" borderId="20" xfId="0" applyBorder="1" applyAlignment="1">
      <alignment horizontal="left" indent="3"/>
    </xf>
    <xf numFmtId="3" fontId="0" fillId="0" borderId="20" xfId="0" applyNumberFormat="1" applyBorder="1"/>
    <xf numFmtId="164" fontId="0" fillId="0" borderId="20" xfId="1" applyNumberFormat="1" applyFont="1" applyBorder="1"/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2" xfId="0" applyBorder="1" applyAlignment="1">
      <alignment horizontal="left" indent="2"/>
    </xf>
    <xf numFmtId="3" fontId="0" fillId="0" borderId="23" xfId="0" applyNumberFormat="1" applyBorder="1"/>
    <xf numFmtId="164" fontId="0" fillId="0" borderId="23" xfId="1" applyNumberFormat="1" applyFont="1" applyBorder="1"/>
    <xf numFmtId="164" fontId="0" fillId="4" borderId="24" xfId="1" applyNumberFormat="1" applyFont="1" applyFill="1" applyBorder="1"/>
    <xf numFmtId="2" fontId="0" fillId="0" borderId="25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27" xfId="0" applyNumberFormat="1" applyBorder="1" applyAlignment="1">
      <alignment horizontal="right"/>
    </xf>
    <xf numFmtId="0" fontId="5" fillId="4" borderId="28" xfId="0" applyFont="1" applyFill="1" applyBorder="1"/>
    <xf numFmtId="0" fontId="5" fillId="4" borderId="29" xfId="0" applyFont="1" applyFill="1" applyBorder="1"/>
    <xf numFmtId="0" fontId="5" fillId="4" borderId="30" xfId="0" applyFont="1" applyFill="1" applyBorder="1"/>
    <xf numFmtId="164" fontId="7" fillId="4" borderId="15" xfId="1" applyNumberFormat="1" applyFont="1" applyFill="1" applyBorder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2"/>
    </xf>
    <xf numFmtId="164" fontId="0" fillId="0" borderId="18" xfId="1" applyNumberFormat="1" applyFont="1" applyBorder="1"/>
    <xf numFmtId="3" fontId="0" fillId="0" borderId="18" xfId="0" applyNumberFormat="1" applyBorder="1"/>
    <xf numFmtId="0" fontId="0" fillId="0" borderId="20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23" xfId="0" applyBorder="1" applyAlignment="1">
      <alignment horizontal="left" indent="1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3" fontId="8" fillId="0" borderId="14" xfId="0" applyNumberFormat="1" applyFont="1" applyBorder="1"/>
    <xf numFmtId="164" fontId="8" fillId="0" borderId="14" xfId="1" applyNumberFormat="1" applyFont="1" applyBorder="1"/>
    <xf numFmtId="164" fontId="8" fillId="4" borderId="16" xfId="1" applyNumberFormat="1" applyFont="1" applyFill="1" applyBorder="1"/>
    <xf numFmtId="0" fontId="0" fillId="0" borderId="19" xfId="0" applyBorder="1" applyAlignment="1">
      <alignment horizontal="left"/>
    </xf>
    <xf numFmtId="0" fontId="0" fillId="0" borderId="31" xfId="0" applyBorder="1" applyAlignment="1">
      <alignment horizontal="left"/>
    </xf>
    <xf numFmtId="3" fontId="0" fillId="0" borderId="31" xfId="0" applyNumberFormat="1" applyBorder="1"/>
    <xf numFmtId="164" fontId="0" fillId="0" borderId="31" xfId="1" applyNumberFormat="1" applyFont="1" applyBorder="1"/>
    <xf numFmtId="0" fontId="0" fillId="0" borderId="23" xfId="0" applyBorder="1" applyAlignment="1">
      <alignment horizontal="left"/>
    </xf>
    <xf numFmtId="0" fontId="0" fillId="0" borderId="32" xfId="0" applyBorder="1" applyAlignment="1">
      <alignment horizontal="left"/>
    </xf>
    <xf numFmtId="3" fontId="0" fillId="0" borderId="32" xfId="0" applyNumberFormat="1" applyBorder="1"/>
    <xf numFmtId="164" fontId="0" fillId="0" borderId="32" xfId="1" applyNumberFormat="1" applyFont="1" applyBorder="1"/>
    <xf numFmtId="0" fontId="5" fillId="5" borderId="0" xfId="0" applyFont="1" applyFill="1" applyAlignment="1">
      <alignment horizontal="center"/>
    </xf>
    <xf numFmtId="0" fontId="0" fillId="2" borderId="33" xfId="0" applyFill="1" applyBorder="1"/>
    <xf numFmtId="164" fontId="6" fillId="6" borderId="0" xfId="1" applyNumberFormat="1" applyFont="1" applyFill="1"/>
    <xf numFmtId="164" fontId="6" fillId="6" borderId="0" xfId="1" applyNumberFormat="1" applyFont="1" applyFill="1" applyAlignment="1">
      <alignment horizontal="center" vertical="center" wrapText="1"/>
    </xf>
    <xf numFmtId="0" fontId="9" fillId="0" borderId="34" xfId="0" applyFont="1" applyBorder="1"/>
    <xf numFmtId="3" fontId="9" fillId="0" borderId="34" xfId="0" applyNumberFormat="1" applyFont="1" applyBorder="1"/>
    <xf numFmtId="164" fontId="9" fillId="0" borderId="34" xfId="1" applyNumberFormat="1" applyFont="1" applyBorder="1"/>
    <xf numFmtId="164" fontId="9" fillId="6" borderId="35" xfId="1" applyNumberFormat="1" applyFont="1" applyFill="1" applyBorder="1"/>
    <xf numFmtId="0" fontId="10" fillId="0" borderId="36" xfId="0" applyFont="1" applyBorder="1" applyAlignment="1">
      <alignment horizontal="left" indent="1"/>
    </xf>
    <xf numFmtId="3" fontId="10" fillId="0" borderId="36" xfId="0" applyNumberFormat="1" applyFont="1" applyBorder="1"/>
    <xf numFmtId="164" fontId="10" fillId="0" borderId="36" xfId="1" applyNumberFormat="1" applyFont="1" applyBorder="1"/>
    <xf numFmtId="164" fontId="10" fillId="6" borderId="36" xfId="1" applyNumberFormat="1" applyFont="1" applyFill="1" applyBorder="1"/>
    <xf numFmtId="164" fontId="0" fillId="6" borderId="18" xfId="1" applyNumberFormat="1" applyFont="1" applyFill="1" applyBorder="1"/>
    <xf numFmtId="0" fontId="0" fillId="0" borderId="20" xfId="0" applyBorder="1" applyAlignment="1">
      <alignment horizontal="left" indent="2"/>
    </xf>
    <xf numFmtId="0" fontId="10" fillId="0" borderId="34" xfId="0" applyFont="1" applyBorder="1"/>
    <xf numFmtId="3" fontId="10" fillId="0" borderId="34" xfId="0" applyNumberFormat="1" applyFont="1" applyBorder="1"/>
    <xf numFmtId="164" fontId="10" fillId="0" borderId="34" xfId="1" applyNumberFormat="1" applyFont="1" applyBorder="1"/>
    <xf numFmtId="164" fontId="10" fillId="6" borderId="37" xfId="1" applyNumberFormat="1" applyFont="1" applyFill="1" applyBorder="1"/>
    <xf numFmtId="164" fontId="0" fillId="6" borderId="38" xfId="1" applyNumberFormat="1" applyFont="1" applyFill="1" applyBorder="1"/>
    <xf numFmtId="164" fontId="0" fillId="6" borderId="0" xfId="1" applyNumberFormat="1" applyFont="1" applyFill="1"/>
    <xf numFmtId="0" fontId="0" fillId="0" borderId="39" xfId="0" applyBorder="1" applyAlignment="1">
      <alignment horizontal="left" indent="1"/>
    </xf>
    <xf numFmtId="3" fontId="0" fillId="0" borderId="40" xfId="0" applyNumberFormat="1" applyBorder="1"/>
    <xf numFmtId="164" fontId="0" fillId="0" borderId="40" xfId="1" applyNumberFormat="1" applyFont="1" applyBorder="1"/>
    <xf numFmtId="0" fontId="0" fillId="0" borderId="41" xfId="0" applyBorder="1"/>
    <xf numFmtId="3" fontId="0" fillId="0" borderId="41" xfId="0" applyNumberFormat="1" applyBorder="1"/>
    <xf numFmtId="164" fontId="0" fillId="0" borderId="41" xfId="1" applyNumberFormat="1" applyFont="1" applyBorder="1"/>
    <xf numFmtId="0" fontId="0" fillId="0" borderId="19" xfId="0" applyBorder="1"/>
    <xf numFmtId="0" fontId="0" fillId="0" borderId="23" xfId="0" applyBorder="1"/>
    <xf numFmtId="0" fontId="0" fillId="0" borderId="22" xfId="0" applyBorder="1"/>
    <xf numFmtId="3" fontId="0" fillId="0" borderId="22" xfId="0" applyNumberFormat="1" applyBorder="1"/>
    <xf numFmtId="164" fontId="0" fillId="0" borderId="22" xfId="1" applyNumberFormat="1" applyFont="1" applyBorder="1"/>
    <xf numFmtId="0" fontId="5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2" borderId="42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7" borderId="0" xfId="0" applyFill="1"/>
    <xf numFmtId="0" fontId="12" fillId="0" borderId="43" xfId="0" applyFont="1" applyBorder="1"/>
    <xf numFmtId="2" fontId="13" fillId="0" borderId="43" xfId="0" applyNumberFormat="1" applyFont="1" applyBorder="1" applyAlignment="1">
      <alignment horizontal="right"/>
    </xf>
    <xf numFmtId="2" fontId="13" fillId="0" borderId="44" xfId="0" applyNumberFormat="1" applyFont="1" applyBorder="1"/>
    <xf numFmtId="2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2" fontId="13" fillId="7" borderId="0" xfId="0" applyNumberFormat="1" applyFont="1" applyFill="1" applyAlignment="1">
      <alignment horizontal="center"/>
    </xf>
    <xf numFmtId="0" fontId="13" fillId="0" borderId="46" xfId="0" applyFont="1" applyBorder="1" applyAlignment="1">
      <alignment horizontal="left" indent="1"/>
    </xf>
    <xf numFmtId="2" fontId="13" fillId="0" borderId="46" xfId="0" applyNumberFormat="1" applyFont="1" applyBorder="1" applyAlignment="1">
      <alignment horizontal="right"/>
    </xf>
    <xf numFmtId="2" fontId="13" fillId="0" borderId="47" xfId="0" applyNumberFormat="1" applyFont="1" applyBorder="1"/>
    <xf numFmtId="2" fontId="13" fillId="0" borderId="47" xfId="0" applyNumberFormat="1" applyFont="1" applyBorder="1" applyAlignment="1">
      <alignment horizontal="center"/>
    </xf>
    <xf numFmtId="2" fontId="13" fillId="0" borderId="48" xfId="0" applyNumberFormat="1" applyFont="1" applyBorder="1" applyAlignment="1">
      <alignment horizontal="center"/>
    </xf>
    <xf numFmtId="0" fontId="0" fillId="0" borderId="49" xfId="0" applyBorder="1" applyAlignment="1">
      <alignment horizontal="left" indent="2"/>
    </xf>
    <xf numFmtId="2" fontId="0" fillId="0" borderId="49" xfId="0" applyNumberFormat="1" applyBorder="1" applyAlignment="1">
      <alignment horizontal="right"/>
    </xf>
    <xf numFmtId="2" fontId="0" fillId="0" borderId="50" xfId="0" applyNumberFormat="1" applyBorder="1"/>
    <xf numFmtId="2" fontId="0" fillId="0" borderId="50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2" fontId="0" fillId="7" borderId="0" xfId="0" applyNumberFormat="1" applyFill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52" xfId="0" applyNumberFormat="1" applyBorder="1"/>
    <xf numFmtId="2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0" fillId="0" borderId="54" xfId="0" applyBorder="1" applyAlignment="1">
      <alignment horizontal="left" indent="2"/>
    </xf>
    <xf numFmtId="2" fontId="0" fillId="0" borderId="54" xfId="0" applyNumberFormat="1" applyBorder="1" applyAlignment="1">
      <alignment horizontal="right"/>
    </xf>
    <xf numFmtId="2" fontId="0" fillId="0" borderId="55" xfId="0" applyNumberFormat="1" applyBorder="1"/>
    <xf numFmtId="2" fontId="0" fillId="0" borderId="55" xfId="0" applyNumberFormat="1" applyBorder="1" applyAlignment="1">
      <alignment horizontal="center"/>
    </xf>
    <xf numFmtId="2" fontId="0" fillId="0" borderId="56" xfId="0" applyNumberFormat="1" applyBorder="1" applyAlignment="1">
      <alignment horizontal="center"/>
    </xf>
    <xf numFmtId="0" fontId="13" fillId="0" borderId="57" xfId="0" applyFont="1" applyBorder="1" applyAlignment="1">
      <alignment horizontal="left" indent="1"/>
    </xf>
    <xf numFmtId="2" fontId="13" fillId="0" borderId="57" xfId="0" applyNumberFormat="1" applyFont="1" applyBorder="1" applyAlignment="1">
      <alignment horizontal="right"/>
    </xf>
    <xf numFmtId="2" fontId="0" fillId="0" borderId="58" xfId="0" applyNumberFormat="1" applyBorder="1" applyAlignment="1">
      <alignment horizontal="right"/>
    </xf>
    <xf numFmtId="2" fontId="0" fillId="0" borderId="59" xfId="0" applyNumberFormat="1" applyBorder="1"/>
    <xf numFmtId="2" fontId="0" fillId="0" borderId="59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61" xfId="0" applyNumberFormat="1" applyBorder="1" applyAlignment="1">
      <alignment horizontal="right"/>
    </xf>
    <xf numFmtId="2" fontId="0" fillId="0" borderId="62" xfId="0" applyNumberFormat="1" applyBorder="1"/>
    <xf numFmtId="2" fontId="0" fillId="0" borderId="62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right"/>
    </xf>
    <xf numFmtId="2" fontId="0" fillId="0" borderId="65" xfId="0" applyNumberFormat="1" applyBorder="1"/>
    <xf numFmtId="2" fontId="0" fillId="0" borderId="65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165" fontId="13" fillId="0" borderId="43" xfId="0" applyNumberFormat="1" applyFont="1" applyBorder="1" applyAlignment="1">
      <alignment horizontal="right"/>
    </xf>
    <xf numFmtId="2" fontId="13" fillId="0" borderId="43" xfId="0" applyNumberFormat="1" applyFont="1" applyBorder="1"/>
    <xf numFmtId="2" fontId="13" fillId="0" borderId="67" xfId="0" applyNumberFormat="1" applyFont="1" applyBorder="1" applyAlignment="1">
      <alignment horizontal="center"/>
    </xf>
    <xf numFmtId="2" fontId="13" fillId="0" borderId="68" xfId="0" applyNumberFormat="1" applyFont="1" applyBorder="1" applyAlignment="1">
      <alignment horizontal="center"/>
    </xf>
    <xf numFmtId="165" fontId="13" fillId="0" borderId="43" xfId="0" applyNumberFormat="1" applyFont="1" applyBorder="1" applyAlignment="1">
      <alignment horizontal="center"/>
    </xf>
    <xf numFmtId="0" fontId="13" fillId="0" borderId="43" xfId="0" applyFont="1" applyBorder="1"/>
    <xf numFmtId="2" fontId="13" fillId="0" borderId="43" xfId="0" applyNumberFormat="1" applyFont="1" applyBorder="1" applyAlignment="1">
      <alignment horizontal="center"/>
    </xf>
    <xf numFmtId="0" fontId="0" fillId="0" borderId="49" xfId="0" applyBorder="1" applyAlignment="1">
      <alignment horizontal="left" indent="1"/>
    </xf>
    <xf numFmtId="2" fontId="0" fillId="0" borderId="49" xfId="0" applyNumberFormat="1" applyBorder="1"/>
    <xf numFmtId="2" fontId="0" fillId="0" borderId="69" xfId="0" applyNumberFormat="1" applyBorder="1" applyAlignment="1">
      <alignment horizontal="center"/>
    </xf>
    <xf numFmtId="2" fontId="0" fillId="0" borderId="70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65" fontId="0" fillId="0" borderId="49" xfId="0" applyNumberFormat="1" applyBorder="1" applyAlignment="1">
      <alignment horizontal="right"/>
    </xf>
    <xf numFmtId="165" fontId="0" fillId="0" borderId="49" xfId="0" applyNumberFormat="1" applyBorder="1" applyAlignment="1">
      <alignment horizontal="center"/>
    </xf>
    <xf numFmtId="0" fontId="0" fillId="0" borderId="54" xfId="0" applyBorder="1" applyAlignment="1">
      <alignment horizontal="left" indent="1"/>
    </xf>
    <xf numFmtId="2" fontId="0" fillId="0" borderId="54" xfId="0" applyNumberFormat="1" applyBorder="1"/>
    <xf numFmtId="2" fontId="0" fillId="0" borderId="54" xfId="0" applyNumberFormat="1" applyBorder="1" applyAlignment="1">
      <alignment horizontal="center"/>
    </xf>
    <xf numFmtId="165" fontId="0" fillId="0" borderId="54" xfId="0" applyNumberFormat="1" applyBorder="1" applyAlignment="1">
      <alignment horizontal="right"/>
    </xf>
    <xf numFmtId="165" fontId="0" fillId="0" borderId="54" xfId="0" applyNumberFormat="1" applyBorder="1" applyAlignment="1">
      <alignment horizontal="center"/>
    </xf>
    <xf numFmtId="0" fontId="13" fillId="0" borderId="46" xfId="0" applyFont="1" applyBorder="1"/>
    <xf numFmtId="2" fontId="13" fillId="0" borderId="46" xfId="0" applyNumberFormat="1" applyFont="1" applyBorder="1"/>
    <xf numFmtId="2" fontId="13" fillId="0" borderId="46" xfId="0" applyNumberFormat="1" applyFont="1" applyBorder="1" applyAlignment="1">
      <alignment horizontal="center"/>
    </xf>
    <xf numFmtId="165" fontId="13" fillId="0" borderId="46" xfId="0" applyNumberFormat="1" applyFont="1" applyBorder="1" applyAlignment="1">
      <alignment horizontal="right"/>
    </xf>
    <xf numFmtId="165" fontId="13" fillId="0" borderId="46" xfId="0" applyNumberFormat="1" applyFont="1" applyBorder="1" applyAlignment="1">
      <alignment horizontal="center"/>
    </xf>
    <xf numFmtId="2" fontId="0" fillId="0" borderId="71" xfId="0" applyNumberFormat="1" applyBorder="1"/>
    <xf numFmtId="2" fontId="0" fillId="0" borderId="71" xfId="0" applyNumberFormat="1" applyBorder="1" applyAlignment="1">
      <alignment horizontal="center"/>
    </xf>
    <xf numFmtId="165" fontId="0" fillId="0" borderId="71" xfId="0" applyNumberFormat="1" applyBorder="1" applyAlignment="1">
      <alignment horizontal="right"/>
    </xf>
    <xf numFmtId="165" fontId="0" fillId="0" borderId="71" xfId="0" applyNumberFormat="1" applyBorder="1" applyAlignment="1">
      <alignment horizontal="center"/>
    </xf>
    <xf numFmtId="2" fontId="0" fillId="0" borderId="61" xfId="0" applyNumberFormat="1" applyBorder="1"/>
    <xf numFmtId="2" fontId="0" fillId="0" borderId="61" xfId="0" applyNumberFormat="1" applyBorder="1" applyAlignment="1">
      <alignment horizontal="center"/>
    </xf>
    <xf numFmtId="165" fontId="0" fillId="0" borderId="61" xfId="0" applyNumberFormat="1" applyBorder="1" applyAlignment="1">
      <alignment horizontal="right"/>
    </xf>
    <xf numFmtId="165" fontId="0" fillId="0" borderId="61" xfId="0" applyNumberFormat="1" applyBorder="1" applyAlignment="1">
      <alignment horizontal="center"/>
    </xf>
    <xf numFmtId="2" fontId="13" fillId="0" borderId="67" xfId="0" applyNumberFormat="1" applyFont="1" applyBorder="1"/>
    <xf numFmtId="0" fontId="0" fillId="0" borderId="72" xfId="0" applyBorder="1"/>
    <xf numFmtId="2" fontId="0" fillId="0" borderId="72" xfId="0" applyNumberFormat="1" applyBorder="1" applyAlignment="1">
      <alignment horizontal="right"/>
    </xf>
    <xf numFmtId="2" fontId="0" fillId="0" borderId="72" xfId="0" applyNumberFormat="1" applyBorder="1"/>
    <xf numFmtId="2" fontId="0" fillId="0" borderId="73" xfId="0" applyNumberFormat="1" applyBorder="1" applyAlignment="1">
      <alignment horizontal="center"/>
    </xf>
    <xf numFmtId="2" fontId="0" fillId="0" borderId="74" xfId="0" applyNumberForma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61" xfId="0" applyBorder="1"/>
    <xf numFmtId="0" fontId="0" fillId="0" borderId="75" xfId="0" applyBorder="1"/>
    <xf numFmtId="2" fontId="0" fillId="0" borderId="75" xfId="0" applyNumberFormat="1" applyBorder="1" applyAlignment="1">
      <alignment horizontal="center"/>
    </xf>
    <xf numFmtId="0" fontId="0" fillId="0" borderId="64" xfId="0" applyBorder="1"/>
    <xf numFmtId="2" fontId="0" fillId="0" borderId="64" xfId="0" applyNumberFormat="1" applyBorder="1"/>
    <xf numFmtId="2" fontId="0" fillId="0" borderId="76" xfId="0" applyNumberFormat="1" applyBorder="1" applyAlignment="1">
      <alignment horizontal="center"/>
    </xf>
    <xf numFmtId="2" fontId="0" fillId="0" borderId="77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14" fillId="0" borderId="78" xfId="0" applyFont="1" applyBorder="1"/>
    <xf numFmtId="164" fontId="15" fillId="0" borderId="78" xfId="1" applyNumberFormat="1" applyFont="1" applyBorder="1"/>
    <xf numFmtId="166" fontId="15" fillId="0" borderId="79" xfId="0" applyNumberFormat="1" applyFont="1" applyBorder="1" applyAlignment="1">
      <alignment horizontal="center"/>
    </xf>
    <xf numFmtId="166" fontId="15" fillId="0" borderId="79" xfId="0" applyNumberFormat="1" applyFont="1" applyBorder="1" applyAlignment="1">
      <alignment horizontal="center"/>
    </xf>
    <xf numFmtId="166" fontId="15" fillId="0" borderId="80" xfId="0" applyNumberFormat="1" applyFont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0" fontId="15" fillId="0" borderId="81" xfId="0" applyFont="1" applyBorder="1" applyAlignment="1">
      <alignment horizontal="left" indent="1"/>
    </xf>
    <xf numFmtId="164" fontId="15" fillId="0" borderId="81" xfId="1" applyNumberFormat="1" applyFont="1" applyBorder="1"/>
    <xf numFmtId="166" fontId="15" fillId="0" borderId="82" xfId="0" applyNumberFormat="1" applyFont="1" applyBorder="1" applyAlignment="1">
      <alignment horizontal="center"/>
    </xf>
    <xf numFmtId="166" fontId="15" fillId="0" borderId="82" xfId="0" applyNumberFormat="1" applyFont="1" applyBorder="1" applyAlignment="1">
      <alignment horizontal="center"/>
    </xf>
    <xf numFmtId="166" fontId="15" fillId="0" borderId="83" xfId="0" applyNumberFormat="1" applyFont="1" applyBorder="1" applyAlignment="1">
      <alignment horizontal="center"/>
    </xf>
    <xf numFmtId="0" fontId="0" fillId="0" borderId="84" xfId="0" applyBorder="1" applyAlignment="1">
      <alignment horizontal="left" indent="2"/>
    </xf>
    <xf numFmtId="164" fontId="0" fillId="0" borderId="84" xfId="1" applyNumberFormat="1" applyFont="1" applyBorder="1"/>
    <xf numFmtId="166" fontId="0" fillId="0" borderId="85" xfId="0" applyNumberFormat="1" applyBorder="1" applyAlignment="1">
      <alignment horizontal="center"/>
    </xf>
    <xf numFmtId="166" fontId="0" fillId="0" borderId="85" xfId="0" applyNumberFormat="1" applyBorder="1" applyAlignment="1">
      <alignment horizontal="center"/>
    </xf>
    <xf numFmtId="166" fontId="0" fillId="0" borderId="86" xfId="0" applyNumberFormat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2" xfId="0" applyNumberFormat="1" applyBorder="1" applyAlignment="1">
      <alignment horizontal="center"/>
    </xf>
    <xf numFmtId="166" fontId="0" fillId="0" borderId="53" xfId="0" applyNumberFormat="1" applyBorder="1" applyAlignment="1">
      <alignment horizontal="center"/>
    </xf>
    <xf numFmtId="0" fontId="0" fillId="0" borderId="87" xfId="0" applyBorder="1" applyAlignment="1">
      <alignment horizontal="left" indent="2"/>
    </xf>
    <xf numFmtId="164" fontId="0" fillId="0" borderId="87" xfId="1" applyNumberFormat="1" applyFont="1" applyBorder="1"/>
    <xf numFmtId="166" fontId="0" fillId="0" borderId="88" xfId="0" applyNumberFormat="1" applyBorder="1" applyAlignment="1">
      <alignment horizontal="center"/>
    </xf>
    <xf numFmtId="166" fontId="0" fillId="0" borderId="88" xfId="0" applyNumberFormat="1" applyBorder="1" applyAlignment="1">
      <alignment horizontal="center"/>
    </xf>
    <xf numFmtId="166" fontId="0" fillId="0" borderId="89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0" xfId="0" applyNumberFormat="1" applyBorder="1" applyAlignment="1">
      <alignment horizontal="center"/>
    </xf>
    <xf numFmtId="166" fontId="0" fillId="0" borderId="91" xfId="0" applyNumberFormat="1" applyBorder="1" applyAlignment="1">
      <alignment horizontal="center"/>
    </xf>
    <xf numFmtId="164" fontId="15" fillId="0" borderId="78" xfId="1" applyNumberFormat="1" applyFont="1" applyBorder="1" applyAlignment="1">
      <alignment horizontal="right"/>
    </xf>
    <xf numFmtId="0" fontId="0" fillId="0" borderId="84" xfId="0" applyBorder="1"/>
    <xf numFmtId="164" fontId="0" fillId="0" borderId="19" xfId="1" applyNumberFormat="1" applyFont="1" applyBorder="1" applyAlignment="1">
      <alignment horizontal="right"/>
    </xf>
    <xf numFmtId="164" fontId="0" fillId="0" borderId="23" xfId="1" applyNumberFormat="1" applyFont="1" applyBorder="1" applyAlignment="1">
      <alignment horizontal="right"/>
    </xf>
    <xf numFmtId="166" fontId="0" fillId="0" borderId="92" xfId="0" applyNumberFormat="1" applyBorder="1" applyAlignment="1">
      <alignment horizontal="center"/>
    </xf>
    <xf numFmtId="166" fontId="0" fillId="0" borderId="92" xfId="0" applyNumberFormat="1" applyBorder="1" applyAlignment="1">
      <alignment horizontal="center"/>
    </xf>
    <xf numFmtId="166" fontId="0" fillId="0" borderId="93" xfId="0" applyNumberFormat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17" fillId="0" borderId="94" xfId="0" applyFont="1" applyBorder="1"/>
    <xf numFmtId="167" fontId="17" fillId="0" borderId="94" xfId="0" applyNumberFormat="1" applyFont="1" applyBorder="1"/>
    <xf numFmtId="164" fontId="17" fillId="0" borderId="94" xfId="1" applyNumberFormat="1" applyFont="1" applyBorder="1"/>
    <xf numFmtId="164" fontId="17" fillId="10" borderId="0" xfId="1" applyNumberFormat="1" applyFont="1" applyFill="1"/>
    <xf numFmtId="0" fontId="18" fillId="0" borderId="95" xfId="0" applyFont="1" applyBorder="1" applyAlignment="1">
      <alignment horizontal="left" indent="1"/>
    </xf>
    <xf numFmtId="167" fontId="18" fillId="0" borderId="95" xfId="0" applyNumberFormat="1" applyFont="1" applyBorder="1"/>
    <xf numFmtId="164" fontId="18" fillId="0" borderId="95" xfId="1" applyNumberFormat="1" applyFont="1" applyBorder="1"/>
    <xf numFmtId="164" fontId="18" fillId="10" borderId="0" xfId="1" applyNumberFormat="1" applyFont="1" applyFill="1"/>
    <xf numFmtId="164" fontId="18" fillId="0" borderId="95" xfId="1" applyNumberFormat="1" applyFont="1" applyBorder="1" applyAlignment="1">
      <alignment horizontal="right"/>
    </xf>
    <xf numFmtId="3" fontId="18" fillId="0" borderId="95" xfId="0" applyNumberFormat="1" applyFont="1" applyBorder="1" applyAlignment="1">
      <alignment horizontal="right"/>
    </xf>
    <xf numFmtId="0" fontId="0" fillId="0" borderId="96" xfId="0" applyBorder="1" applyAlignment="1">
      <alignment horizontal="left" indent="2"/>
    </xf>
    <xf numFmtId="167" fontId="0" fillId="0" borderId="97" xfId="0" applyNumberFormat="1" applyBorder="1"/>
    <xf numFmtId="164" fontId="0" fillId="0" borderId="97" xfId="1" applyNumberFormat="1" applyFont="1" applyBorder="1"/>
    <xf numFmtId="164" fontId="0" fillId="10" borderId="0" xfId="1" applyNumberFormat="1" applyFont="1" applyFill="1"/>
    <xf numFmtId="164" fontId="0" fillId="0" borderId="96" xfId="1" applyNumberFormat="1" applyFont="1" applyBorder="1" applyAlignment="1">
      <alignment horizontal="right"/>
    </xf>
    <xf numFmtId="3" fontId="0" fillId="0" borderId="96" xfId="0" applyNumberFormat="1" applyBorder="1" applyAlignment="1">
      <alignment horizontal="right"/>
    </xf>
    <xf numFmtId="0" fontId="0" fillId="0" borderId="98" xfId="0" applyBorder="1" applyAlignment="1">
      <alignment horizontal="left" indent="2"/>
    </xf>
    <xf numFmtId="167" fontId="0" fillId="0" borderId="19" xfId="0" applyNumberFormat="1" applyBorder="1"/>
    <xf numFmtId="3" fontId="0" fillId="0" borderId="19" xfId="0" applyNumberFormat="1" applyBorder="1" applyAlignment="1">
      <alignment horizontal="right"/>
    </xf>
    <xf numFmtId="0" fontId="0" fillId="0" borderId="99" xfId="0" applyBorder="1" applyAlignment="1">
      <alignment horizontal="left" indent="2"/>
    </xf>
    <xf numFmtId="0" fontId="0" fillId="0" borderId="100" xfId="0" applyBorder="1" applyAlignment="1">
      <alignment horizontal="left" indent="2"/>
    </xf>
    <xf numFmtId="167" fontId="0" fillId="0" borderId="101" xfId="0" applyNumberFormat="1" applyBorder="1"/>
    <xf numFmtId="164" fontId="0" fillId="0" borderId="101" xfId="1" applyNumberFormat="1" applyFont="1" applyBorder="1"/>
    <xf numFmtId="164" fontId="0" fillId="0" borderId="101" xfId="1" applyNumberFormat="1" applyFont="1" applyBorder="1" applyAlignment="1">
      <alignment horizontal="right"/>
    </xf>
    <xf numFmtId="3" fontId="0" fillId="0" borderId="101" xfId="0" applyNumberFormat="1" applyBorder="1" applyAlignment="1">
      <alignment horizontal="right"/>
    </xf>
    <xf numFmtId="167" fontId="0" fillId="0" borderId="21" xfId="0" applyNumberFormat="1" applyBorder="1"/>
    <xf numFmtId="164" fontId="0" fillId="0" borderId="21" xfId="1" applyNumberFormat="1" applyFont="1" applyBorder="1"/>
    <xf numFmtId="164" fontId="0" fillId="0" borderId="21" xfId="1" applyNumberFormat="1" applyFont="1" applyBorder="1" applyAlignment="1">
      <alignment horizontal="right"/>
    </xf>
    <xf numFmtId="3" fontId="0" fillId="0" borderId="21" xfId="0" applyNumberFormat="1" applyBorder="1" applyAlignment="1">
      <alignment horizontal="right"/>
    </xf>
    <xf numFmtId="167" fontId="0" fillId="0" borderId="22" xfId="0" applyNumberFormat="1" applyBorder="1"/>
    <xf numFmtId="164" fontId="0" fillId="0" borderId="22" xfId="1" applyNumberFormat="1" applyFon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164" fontId="17" fillId="0" borderId="94" xfId="1" applyNumberFormat="1" applyFont="1" applyBorder="1" applyAlignment="1">
      <alignment horizontal="right"/>
    </xf>
    <xf numFmtId="167" fontId="0" fillId="0" borderId="41" xfId="0" applyNumberFormat="1" applyBorder="1"/>
    <xf numFmtId="164" fontId="0" fillId="0" borderId="41" xfId="1" applyNumberFormat="1" applyFont="1" applyBorder="1" applyAlignment="1">
      <alignment horizontal="right"/>
    </xf>
    <xf numFmtId="168" fontId="17" fillId="0" borderId="94" xfId="0" applyNumberFormat="1" applyFont="1" applyBorder="1"/>
    <xf numFmtId="164" fontId="17" fillId="0" borderId="102" xfId="1" applyNumberFormat="1" applyFont="1" applyBorder="1" applyAlignment="1"/>
    <xf numFmtId="169" fontId="17" fillId="0" borderId="102" xfId="0" applyNumberFormat="1" applyFont="1" applyBorder="1" applyAlignment="1">
      <alignment horizontal="right" indent="1"/>
    </xf>
    <xf numFmtId="169" fontId="17" fillId="0" borderId="102" xfId="0" applyNumberFormat="1" applyFont="1" applyBorder="1" applyAlignment="1">
      <alignment horizontal="right" vertical="center"/>
    </xf>
    <xf numFmtId="169" fontId="17" fillId="0" borderId="103" xfId="0" applyNumberFormat="1" applyFont="1" applyBorder="1" applyAlignment="1">
      <alignment horizontal="right" vertical="center"/>
    </xf>
    <xf numFmtId="0" fontId="17" fillId="10" borderId="0" xfId="0" applyFont="1" applyFill="1"/>
    <xf numFmtId="169" fontId="17" fillId="0" borderId="102" xfId="0" applyNumberFormat="1" applyFont="1" applyBorder="1" applyAlignment="1">
      <alignment horizontal="right" indent="1"/>
    </xf>
    <xf numFmtId="169" fontId="17" fillId="0" borderId="103" xfId="0" applyNumberFormat="1" applyFont="1" applyBorder="1" applyAlignment="1">
      <alignment horizontal="right" indent="1"/>
    </xf>
    <xf numFmtId="168" fontId="18" fillId="0" borderId="95" xfId="0" applyNumberFormat="1" applyFont="1" applyBorder="1"/>
    <xf numFmtId="164" fontId="18" fillId="0" borderId="104" xfId="1" applyNumberFormat="1" applyFont="1" applyBorder="1" applyAlignment="1"/>
    <xf numFmtId="169" fontId="18" fillId="0" borderId="104" xfId="0" applyNumberFormat="1" applyFont="1" applyBorder="1" applyAlignment="1">
      <alignment horizontal="right" indent="1"/>
    </xf>
    <xf numFmtId="169" fontId="18" fillId="0" borderId="104" xfId="0" applyNumberFormat="1" applyFont="1" applyBorder="1" applyAlignment="1">
      <alignment horizontal="right" vertical="center"/>
    </xf>
    <xf numFmtId="169" fontId="18" fillId="0" borderId="105" xfId="0" applyNumberFormat="1" applyFont="1" applyBorder="1" applyAlignment="1">
      <alignment horizontal="right" vertical="center"/>
    </xf>
    <xf numFmtId="0" fontId="18" fillId="10" borderId="0" xfId="0" applyFont="1" applyFill="1"/>
    <xf numFmtId="169" fontId="18" fillId="0" borderId="104" xfId="0" applyNumberFormat="1" applyFont="1" applyBorder="1" applyAlignment="1">
      <alignment horizontal="right" indent="1"/>
    </xf>
    <xf numFmtId="169" fontId="18" fillId="0" borderId="105" xfId="0" applyNumberFormat="1" applyFont="1" applyBorder="1" applyAlignment="1">
      <alignment horizontal="right" indent="1"/>
    </xf>
    <xf numFmtId="168" fontId="0" fillId="0" borderId="97" xfId="0" applyNumberFormat="1" applyBorder="1"/>
    <xf numFmtId="164" fontId="0" fillId="0" borderId="106" xfId="1" applyNumberFormat="1" applyFont="1" applyBorder="1" applyAlignment="1"/>
    <xf numFmtId="169" fontId="0" fillId="0" borderId="106" xfId="0" applyNumberFormat="1" applyBorder="1" applyAlignment="1">
      <alignment horizontal="right" indent="1"/>
    </xf>
    <xf numFmtId="169" fontId="0" fillId="0" borderId="106" xfId="0" applyNumberFormat="1" applyBorder="1" applyAlignment="1">
      <alignment horizontal="right" vertical="center"/>
    </xf>
    <xf numFmtId="169" fontId="0" fillId="0" borderId="107" xfId="0" applyNumberFormat="1" applyBorder="1" applyAlignment="1">
      <alignment horizontal="right" vertical="center"/>
    </xf>
    <xf numFmtId="169" fontId="0" fillId="0" borderId="106" xfId="0" applyNumberFormat="1" applyBorder="1" applyAlignment="1">
      <alignment horizontal="right" indent="1"/>
    </xf>
    <xf numFmtId="169" fontId="0" fillId="0" borderId="107" xfId="0" applyNumberFormat="1" applyBorder="1" applyAlignment="1">
      <alignment horizontal="right" indent="1"/>
    </xf>
    <xf numFmtId="168" fontId="0" fillId="0" borderId="19" xfId="0" applyNumberFormat="1" applyBorder="1"/>
    <xf numFmtId="164" fontId="0" fillId="0" borderId="108" xfId="1" applyNumberFormat="1" applyFont="1" applyBorder="1" applyAlignment="1"/>
    <xf numFmtId="169" fontId="0" fillId="0" borderId="108" xfId="0" applyNumberFormat="1" applyBorder="1" applyAlignment="1">
      <alignment horizontal="right" indent="1"/>
    </xf>
    <xf numFmtId="169" fontId="0" fillId="0" borderId="108" xfId="0" applyNumberFormat="1" applyBorder="1" applyAlignment="1">
      <alignment horizontal="right" vertical="center"/>
    </xf>
    <xf numFmtId="169" fontId="0" fillId="0" borderId="109" xfId="0" applyNumberFormat="1" applyBorder="1" applyAlignment="1">
      <alignment horizontal="right" vertical="center"/>
    </xf>
    <xf numFmtId="169" fontId="0" fillId="0" borderId="108" xfId="0" applyNumberFormat="1" applyBorder="1" applyAlignment="1">
      <alignment horizontal="right" indent="1"/>
    </xf>
    <xf numFmtId="169" fontId="0" fillId="0" borderId="109" xfId="0" applyNumberFormat="1" applyBorder="1" applyAlignment="1">
      <alignment horizontal="right" indent="1"/>
    </xf>
    <xf numFmtId="164" fontId="0" fillId="0" borderId="110" xfId="1" applyNumberFormat="1" applyFont="1" applyBorder="1" applyAlignment="1"/>
    <xf numFmtId="169" fontId="0" fillId="0" borderId="110" xfId="0" applyNumberFormat="1" applyBorder="1" applyAlignment="1">
      <alignment horizontal="right" indent="1"/>
    </xf>
    <xf numFmtId="169" fontId="0" fillId="0" borderId="110" xfId="0" applyNumberFormat="1" applyBorder="1" applyAlignment="1">
      <alignment horizontal="right" vertical="center"/>
    </xf>
    <xf numFmtId="169" fontId="0" fillId="0" borderId="111" xfId="0" applyNumberFormat="1" applyBorder="1" applyAlignment="1">
      <alignment horizontal="right" vertical="center"/>
    </xf>
    <xf numFmtId="169" fontId="0" fillId="0" borderId="110" xfId="0" applyNumberFormat="1" applyBorder="1" applyAlignment="1">
      <alignment horizontal="right" indent="1"/>
    </xf>
    <xf numFmtId="169" fontId="0" fillId="0" borderId="111" xfId="0" applyNumberFormat="1" applyBorder="1" applyAlignment="1">
      <alignment horizontal="right" indent="1"/>
    </xf>
    <xf numFmtId="168" fontId="0" fillId="0" borderId="101" xfId="0" applyNumberFormat="1" applyBorder="1"/>
    <xf numFmtId="164" fontId="0" fillId="0" borderId="112" xfId="1" applyNumberFormat="1" applyFont="1" applyBorder="1" applyAlignment="1"/>
    <xf numFmtId="169" fontId="0" fillId="0" borderId="112" xfId="0" applyNumberFormat="1" applyBorder="1" applyAlignment="1">
      <alignment horizontal="right" indent="1"/>
    </xf>
    <xf numFmtId="169" fontId="0" fillId="0" borderId="112" xfId="0" applyNumberFormat="1" applyBorder="1" applyAlignment="1">
      <alignment horizontal="right" vertical="center"/>
    </xf>
    <xf numFmtId="169" fontId="0" fillId="0" borderId="113" xfId="0" applyNumberFormat="1" applyBorder="1" applyAlignment="1">
      <alignment horizontal="right" vertical="center"/>
    </xf>
    <xf numFmtId="169" fontId="0" fillId="0" borderId="112" xfId="0" applyNumberFormat="1" applyBorder="1" applyAlignment="1">
      <alignment horizontal="right" indent="1"/>
    </xf>
    <xf numFmtId="169" fontId="0" fillId="0" borderId="113" xfId="0" applyNumberFormat="1" applyBorder="1" applyAlignment="1">
      <alignment horizontal="right" indent="1"/>
    </xf>
    <xf numFmtId="168" fontId="0" fillId="0" borderId="21" xfId="0" applyNumberFormat="1" applyBorder="1"/>
    <xf numFmtId="164" fontId="0" fillId="0" borderId="114" xfId="1" applyNumberFormat="1" applyFont="1" applyBorder="1" applyAlignment="1"/>
    <xf numFmtId="169" fontId="0" fillId="0" borderId="114" xfId="0" applyNumberFormat="1" applyBorder="1" applyAlignment="1">
      <alignment horizontal="right" indent="1"/>
    </xf>
    <xf numFmtId="169" fontId="0" fillId="0" borderId="114" xfId="0" applyNumberFormat="1" applyBorder="1" applyAlignment="1">
      <alignment horizontal="right" vertical="center"/>
    </xf>
    <xf numFmtId="169" fontId="0" fillId="0" borderId="115" xfId="0" applyNumberFormat="1" applyBorder="1" applyAlignment="1">
      <alignment horizontal="right" vertical="center"/>
    </xf>
    <xf numFmtId="169" fontId="0" fillId="0" borderId="114" xfId="0" applyNumberFormat="1" applyBorder="1" applyAlignment="1">
      <alignment horizontal="right" indent="1"/>
    </xf>
    <xf numFmtId="169" fontId="0" fillId="0" borderId="115" xfId="0" applyNumberFormat="1" applyBorder="1" applyAlignment="1">
      <alignment horizontal="right" indent="1"/>
    </xf>
    <xf numFmtId="164" fontId="0" fillId="0" borderId="52" xfId="1" applyNumberFormat="1" applyFont="1" applyBorder="1" applyAlignment="1"/>
    <xf numFmtId="169" fontId="0" fillId="0" borderId="52" xfId="0" applyNumberFormat="1" applyBorder="1" applyAlignment="1">
      <alignment horizontal="right" indent="1"/>
    </xf>
    <xf numFmtId="169" fontId="0" fillId="0" borderId="52" xfId="0" applyNumberFormat="1" applyBorder="1" applyAlignment="1">
      <alignment horizontal="right" vertical="center"/>
    </xf>
    <xf numFmtId="169" fontId="0" fillId="0" borderId="53" xfId="0" applyNumberFormat="1" applyBorder="1" applyAlignment="1">
      <alignment horizontal="right" vertical="center"/>
    </xf>
    <xf numFmtId="169" fontId="0" fillId="0" borderId="52" xfId="0" applyNumberFormat="1" applyBorder="1" applyAlignment="1">
      <alignment horizontal="right" indent="1"/>
    </xf>
    <xf numFmtId="169" fontId="0" fillId="0" borderId="53" xfId="0" applyNumberFormat="1" applyBorder="1" applyAlignment="1">
      <alignment horizontal="right" indent="1"/>
    </xf>
    <xf numFmtId="168" fontId="0" fillId="0" borderId="22" xfId="0" applyNumberFormat="1" applyBorder="1"/>
    <xf numFmtId="164" fontId="0" fillId="0" borderId="92" xfId="1" applyNumberFormat="1" applyFont="1" applyBorder="1" applyAlignment="1"/>
    <xf numFmtId="169" fontId="0" fillId="0" borderId="90" xfId="0" applyNumberFormat="1" applyBorder="1" applyAlignment="1">
      <alignment horizontal="right" indent="1"/>
    </xf>
    <xf numFmtId="169" fontId="0" fillId="0" borderId="90" xfId="0" applyNumberFormat="1" applyBorder="1" applyAlignment="1">
      <alignment horizontal="right" vertical="center"/>
    </xf>
    <xf numFmtId="169" fontId="0" fillId="0" borderId="91" xfId="0" applyNumberFormat="1" applyBorder="1" applyAlignment="1">
      <alignment horizontal="right" vertical="center"/>
    </xf>
    <xf numFmtId="169" fontId="0" fillId="0" borderId="90" xfId="0" applyNumberFormat="1" applyBorder="1" applyAlignment="1">
      <alignment horizontal="right" indent="1"/>
    </xf>
    <xf numFmtId="169" fontId="0" fillId="0" borderId="91" xfId="0" applyNumberFormat="1" applyBorder="1" applyAlignment="1">
      <alignment horizontal="right" indent="1"/>
    </xf>
    <xf numFmtId="164" fontId="17" fillId="0" borderId="102" xfId="1" applyNumberFormat="1" applyFont="1" applyBorder="1" applyAlignment="1">
      <alignment horizontal="right"/>
    </xf>
    <xf numFmtId="169" fontId="17" fillId="0" borderId="102" xfId="0" applyNumberFormat="1" applyFont="1" applyBorder="1" applyAlignment="1">
      <alignment horizontal="right" indent="2"/>
    </xf>
    <xf numFmtId="169" fontId="17" fillId="0" borderId="102" xfId="0" applyNumberFormat="1" applyFont="1" applyBorder="1" applyAlignment="1">
      <alignment horizontal="right" indent="2"/>
    </xf>
    <xf numFmtId="169" fontId="17" fillId="0" borderId="103" xfId="0" applyNumberFormat="1" applyFont="1" applyBorder="1" applyAlignment="1">
      <alignment horizontal="right" indent="2"/>
    </xf>
    <xf numFmtId="168" fontId="0" fillId="0" borderId="41" xfId="0" applyNumberFormat="1" applyBorder="1"/>
    <xf numFmtId="164" fontId="0" fillId="0" borderId="116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 indent="1"/>
    </xf>
    <xf numFmtId="169" fontId="0" fillId="0" borderId="117" xfId="0" applyNumberFormat="1" applyBorder="1" applyAlignment="1">
      <alignment horizontal="right" indent="1"/>
    </xf>
    <xf numFmtId="169" fontId="0" fillId="0" borderId="118" xfId="0" applyNumberFormat="1" applyBorder="1" applyAlignment="1">
      <alignment horizontal="right" indent="1"/>
    </xf>
    <xf numFmtId="164" fontId="0" fillId="0" borderId="52" xfId="1" applyNumberFormat="1" applyFont="1" applyBorder="1" applyAlignment="1">
      <alignment horizontal="right"/>
    </xf>
    <xf numFmtId="169" fontId="0" fillId="0" borderId="119" xfId="0" applyNumberFormat="1" applyBorder="1" applyAlignment="1">
      <alignment horizontal="right" indent="1"/>
    </xf>
    <xf numFmtId="169" fontId="0" fillId="0" borderId="120" xfId="0" applyNumberFormat="1" applyBorder="1" applyAlignment="1">
      <alignment horizontal="right" indent="1"/>
    </xf>
    <xf numFmtId="169" fontId="0" fillId="0" borderId="116" xfId="0" applyNumberFormat="1" applyBorder="1" applyAlignment="1">
      <alignment horizontal="right" indent="1"/>
    </xf>
    <xf numFmtId="169" fontId="0" fillId="0" borderId="121" xfId="0" applyNumberFormat="1" applyBorder="1" applyAlignment="1">
      <alignment horizontal="right" indent="1"/>
    </xf>
    <xf numFmtId="169" fontId="17" fillId="0" borderId="102" xfId="0" applyNumberFormat="1" applyFont="1" applyBorder="1"/>
    <xf numFmtId="169" fontId="17" fillId="0" borderId="102" xfId="0" applyNumberFormat="1" applyFont="1" applyBorder="1" applyAlignment="1">
      <alignment horizontal="right"/>
    </xf>
    <xf numFmtId="169" fontId="17" fillId="0" borderId="103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4" xfId="0" applyNumberFormat="1" applyFont="1" applyBorder="1" applyAlignment="1">
      <alignment horizontal="right"/>
    </xf>
    <xf numFmtId="169" fontId="18" fillId="0" borderId="105" xfId="0" applyNumberFormat="1" applyFont="1" applyBorder="1" applyAlignment="1">
      <alignment horizontal="right"/>
    </xf>
    <xf numFmtId="169" fontId="0" fillId="0" borderId="52" xfId="0" applyNumberFormat="1" applyBorder="1"/>
    <xf numFmtId="169" fontId="0" fillId="0" borderId="52" xfId="0" applyNumberFormat="1" applyBorder="1" applyAlignment="1">
      <alignment horizontal="right"/>
    </xf>
    <xf numFmtId="169" fontId="0" fillId="0" borderId="53" xfId="0" applyNumberFormat="1" applyBorder="1" applyAlignment="1">
      <alignment horizontal="right"/>
    </xf>
    <xf numFmtId="164" fontId="0" fillId="0" borderId="119" xfId="1" applyNumberFormat="1" applyFont="1" applyBorder="1" applyAlignment="1">
      <alignment horizontal="right"/>
    </xf>
    <xf numFmtId="169" fontId="0" fillId="0" borderId="119" xfId="0" applyNumberFormat="1" applyBorder="1"/>
    <xf numFmtId="169" fontId="0" fillId="0" borderId="119" xfId="0" applyNumberFormat="1" applyBorder="1" applyAlignment="1">
      <alignment horizontal="right"/>
    </xf>
    <xf numFmtId="169" fontId="0" fillId="0" borderId="120" xfId="0" applyNumberFormat="1" applyBorder="1" applyAlignment="1">
      <alignment horizontal="right"/>
    </xf>
    <xf numFmtId="0" fontId="0" fillId="10" borderId="122" xfId="0" applyFill="1" applyBorder="1"/>
    <xf numFmtId="2" fontId="0" fillId="0" borderId="123" xfId="0" applyNumberFormat="1" applyBorder="1" applyAlignment="1">
      <alignment horizontal="right"/>
    </xf>
    <xf numFmtId="2" fontId="0" fillId="0" borderId="124" xfId="0" applyNumberFormat="1" applyBorder="1" applyAlignment="1">
      <alignment horizontal="right"/>
    </xf>
    <xf numFmtId="2" fontId="0" fillId="0" borderId="125" xfId="0" applyNumberFormat="1" applyBorder="1" applyAlignment="1">
      <alignment horizontal="right"/>
    </xf>
    <xf numFmtId="164" fontId="0" fillId="0" borderId="117" xfId="1" applyNumberFormat="1" applyFon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7" xfId="0" applyNumberFormat="1" applyBorder="1" applyAlignment="1">
      <alignment horizontal="right"/>
    </xf>
    <xf numFmtId="169" fontId="0" fillId="0" borderId="118" xfId="0" applyNumberFormat="1" applyBorder="1" applyAlignment="1">
      <alignment horizontal="right"/>
    </xf>
    <xf numFmtId="169" fontId="0" fillId="0" borderId="52" xfId="0" applyNumberFormat="1" applyBorder="1" applyAlignment="1">
      <alignment horizontal="right"/>
    </xf>
    <xf numFmtId="169" fontId="0" fillId="0" borderId="90" xfId="0" applyNumberFormat="1" applyBorder="1" applyAlignment="1">
      <alignment horizontal="right"/>
    </xf>
    <xf numFmtId="169" fontId="0" fillId="0" borderId="91" xfId="0" applyNumberFormat="1" applyBorder="1" applyAlignment="1">
      <alignment horizontal="right"/>
    </xf>
    <xf numFmtId="0" fontId="16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0" fillId="12" borderId="9" xfId="0" applyFill="1" applyBorder="1"/>
    <xf numFmtId="0" fontId="0" fillId="2" borderId="8" xfId="0" applyFill="1" applyBorder="1" applyAlignment="1">
      <alignment vertical="center" wrapText="1"/>
    </xf>
    <xf numFmtId="0" fontId="0" fillId="2" borderId="126" xfId="0" applyFill="1" applyBorder="1" applyAlignment="1">
      <alignment vertical="center" wrapText="1"/>
    </xf>
    <xf numFmtId="0" fontId="0" fillId="12" borderId="12" xfId="0" applyFill="1" applyBorder="1" applyAlignment="1">
      <alignment horizontal="center" vertical="center" wrapText="1"/>
    </xf>
    <xf numFmtId="0" fontId="19" fillId="0" borderId="127" xfId="0" applyFont="1" applyBorder="1"/>
    <xf numFmtId="0" fontId="19" fillId="0" borderId="128" xfId="0" applyFont="1" applyBorder="1"/>
    <xf numFmtId="164" fontId="19" fillId="0" borderId="128" xfId="1" applyNumberFormat="1" applyFont="1" applyBorder="1" applyAlignment="1"/>
    <xf numFmtId="1" fontId="19" fillId="0" borderId="128" xfId="1" applyNumberFormat="1" applyFont="1" applyBorder="1" applyAlignment="1"/>
    <xf numFmtId="164" fontId="19" fillId="12" borderId="129" xfId="1" applyNumberFormat="1" applyFont="1" applyFill="1" applyBorder="1" applyAlignment="1"/>
    <xf numFmtId="1" fontId="19" fillId="0" borderId="128" xfId="0" applyNumberFormat="1" applyFont="1" applyBorder="1"/>
    <xf numFmtId="0" fontId="20" fillId="0" borderId="130" xfId="0" applyFont="1" applyBorder="1" applyAlignment="1">
      <alignment horizontal="left" indent="1"/>
    </xf>
    <xf numFmtId="0" fontId="20" fillId="0" borderId="131" xfId="0" applyFont="1" applyBorder="1"/>
    <xf numFmtId="164" fontId="20" fillId="0" borderId="131" xfId="1" applyNumberFormat="1" applyFont="1" applyBorder="1" applyAlignment="1"/>
    <xf numFmtId="1" fontId="20" fillId="0" borderId="131" xfId="1" applyNumberFormat="1" applyFont="1" applyBorder="1" applyAlignment="1"/>
    <xf numFmtId="164" fontId="20" fillId="12" borderId="132" xfId="1" applyNumberFormat="1" applyFont="1" applyFill="1" applyBorder="1" applyAlignment="1"/>
    <xf numFmtId="1" fontId="20" fillId="0" borderId="131" xfId="0" applyNumberFormat="1" applyFont="1" applyBorder="1"/>
    <xf numFmtId="0" fontId="0" fillId="0" borderId="31" xfId="0" applyBorder="1" applyAlignment="1">
      <alignment horizontal="left" indent="2"/>
    </xf>
    <xf numFmtId="0" fontId="0" fillId="0" borderId="133" xfId="0" applyBorder="1"/>
    <xf numFmtId="164" fontId="0" fillId="0" borderId="133" xfId="1" applyNumberFormat="1" applyFont="1" applyBorder="1" applyAlignment="1"/>
    <xf numFmtId="1" fontId="0" fillId="0" borderId="133" xfId="1" applyNumberFormat="1" applyFont="1" applyBorder="1" applyAlignment="1"/>
    <xf numFmtId="164" fontId="0" fillId="12" borderId="134" xfId="1" applyNumberFormat="1" applyFont="1" applyFill="1" applyBorder="1" applyAlignment="1"/>
    <xf numFmtId="1" fontId="0" fillId="0" borderId="133" xfId="0" applyNumberFormat="1" applyBorder="1"/>
    <xf numFmtId="0" fontId="0" fillId="0" borderId="52" xfId="0" applyBorder="1"/>
    <xf numFmtId="1" fontId="0" fillId="0" borderId="52" xfId="1" applyNumberFormat="1" applyFont="1" applyBorder="1" applyAlignment="1"/>
    <xf numFmtId="164" fontId="0" fillId="12" borderId="135" xfId="1" applyNumberFormat="1" applyFont="1" applyFill="1" applyBorder="1" applyAlignment="1"/>
    <xf numFmtId="1" fontId="0" fillId="0" borderId="52" xfId="0" applyNumberFormat="1" applyBorder="1"/>
    <xf numFmtId="0" fontId="0" fillId="0" borderId="23" xfId="0" applyBorder="1" applyAlignment="1">
      <alignment horizontal="left" indent="2"/>
    </xf>
    <xf numFmtId="0" fontId="0" fillId="0" borderId="136" xfId="0" applyBorder="1"/>
    <xf numFmtId="164" fontId="0" fillId="0" borderId="136" xfId="1" applyNumberFormat="1" applyFont="1" applyBorder="1" applyAlignment="1"/>
    <xf numFmtId="1" fontId="0" fillId="0" borderId="136" xfId="1" applyNumberFormat="1" applyFont="1" applyBorder="1" applyAlignment="1"/>
    <xf numFmtId="164" fontId="0" fillId="12" borderId="137" xfId="1" applyNumberFormat="1" applyFont="1" applyFill="1" applyBorder="1" applyAlignment="1"/>
    <xf numFmtId="1" fontId="0" fillId="0" borderId="136" xfId="0" applyNumberFormat="1" applyBorder="1"/>
    <xf numFmtId="0" fontId="20" fillId="0" borderId="138" xfId="0" applyFont="1" applyBorder="1" applyAlignment="1">
      <alignment horizontal="left" indent="1"/>
    </xf>
    <xf numFmtId="0" fontId="0" fillId="0" borderId="32" xfId="0" applyBorder="1" applyAlignment="1">
      <alignment horizontal="left" indent="2"/>
    </xf>
    <xf numFmtId="164" fontId="0" fillId="0" borderId="119" xfId="1" applyNumberFormat="1" applyFont="1" applyBorder="1" applyAlignment="1"/>
    <xf numFmtId="1" fontId="0" fillId="0" borderId="119" xfId="1" applyNumberFormat="1" applyFont="1" applyBorder="1" applyAlignment="1"/>
    <xf numFmtId="164" fontId="0" fillId="12" borderId="139" xfId="1" applyNumberFormat="1" applyFont="1" applyFill="1" applyBorder="1" applyAlignment="1"/>
    <xf numFmtId="0" fontId="5" fillId="12" borderId="140" xfId="0" applyFont="1" applyFill="1" applyBorder="1" applyAlignment="1">
      <alignment horizontal="center"/>
    </xf>
    <xf numFmtId="3" fontId="19" fillId="0" borderId="128" xfId="0" applyNumberFormat="1" applyFont="1" applyBorder="1"/>
    <xf numFmtId="3" fontId="19" fillId="0" borderId="128" xfId="1" applyNumberFormat="1" applyFont="1" applyBorder="1" applyAlignment="1"/>
    <xf numFmtId="3" fontId="20" fillId="0" borderId="131" xfId="0" applyNumberFormat="1" applyFont="1" applyBorder="1"/>
    <xf numFmtId="3" fontId="20" fillId="0" borderId="131" xfId="1" applyNumberFormat="1" applyFont="1" applyBorder="1" applyAlignment="1"/>
    <xf numFmtId="3" fontId="0" fillId="0" borderId="133" xfId="0" applyNumberFormat="1" applyBorder="1"/>
    <xf numFmtId="3" fontId="0" fillId="0" borderId="133" xfId="1" applyNumberFormat="1" applyFont="1" applyBorder="1" applyAlignment="1"/>
    <xf numFmtId="3" fontId="0" fillId="0" borderId="52" xfId="0" applyNumberFormat="1" applyBorder="1"/>
    <xf numFmtId="3" fontId="0" fillId="0" borderId="52" xfId="1" applyNumberFormat="1" applyFont="1" applyBorder="1" applyAlignment="1"/>
    <xf numFmtId="3" fontId="0" fillId="0" borderId="136" xfId="0" applyNumberFormat="1" applyBorder="1"/>
    <xf numFmtId="3" fontId="0" fillId="0" borderId="136" xfId="1" applyNumberFormat="1" applyFont="1" applyBorder="1" applyAlignment="1"/>
    <xf numFmtId="3" fontId="0" fillId="0" borderId="119" xfId="1" applyNumberFormat="1" applyFont="1" applyBorder="1" applyAlignment="1"/>
    <xf numFmtId="0" fontId="3" fillId="3" borderId="5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right"/>
    </xf>
    <xf numFmtId="3" fontId="6" fillId="0" borderId="13" xfId="0" applyNumberFormat="1" applyFont="1" applyBorder="1" applyAlignment="1">
      <alignment horizontal="right" vertical="center"/>
    </xf>
    <xf numFmtId="0" fontId="21" fillId="0" borderId="141" xfId="0" applyFont="1" applyBorder="1" applyAlignment="1">
      <alignment horizontal="left" indent="1"/>
    </xf>
    <xf numFmtId="3" fontId="21" fillId="0" borderId="141" xfId="0" applyNumberFormat="1" applyFont="1" applyBorder="1" applyAlignment="1">
      <alignment horizontal="right" vertical="center"/>
    </xf>
    <xf numFmtId="164" fontId="21" fillId="0" borderId="141" xfId="1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right"/>
    </xf>
    <xf numFmtId="3" fontId="0" fillId="0" borderId="0" xfId="0" applyNumberFormat="1"/>
    <xf numFmtId="3" fontId="0" fillId="0" borderId="31" xfId="0" applyNumberFormat="1" applyBorder="1" applyAlignment="1">
      <alignment horizontal="left" indent="3"/>
    </xf>
    <xf numFmtId="3" fontId="0" fillId="0" borderId="31" xfId="0" applyNumberFormat="1" applyBorder="1" applyAlignment="1">
      <alignment horizontal="right" vertical="center"/>
    </xf>
    <xf numFmtId="164" fontId="1" fillId="0" borderId="31" xfId="1" applyNumberFormat="1" applyFont="1" applyBorder="1" applyAlignment="1">
      <alignment horizontal="right" vertical="center"/>
    </xf>
    <xf numFmtId="164" fontId="0" fillId="0" borderId="31" xfId="1" applyNumberFormat="1" applyFont="1" applyBorder="1" applyAlignment="1">
      <alignment horizontal="right" vertical="center"/>
    </xf>
    <xf numFmtId="3" fontId="23" fillId="0" borderId="142" xfId="0" applyNumberFormat="1" applyFont="1" applyBorder="1" applyAlignment="1">
      <alignment horizontal="right"/>
    </xf>
    <xf numFmtId="3" fontId="24" fillId="0" borderId="143" xfId="0" applyNumberFormat="1" applyFont="1" applyBorder="1" applyAlignment="1">
      <alignment horizontal="right"/>
    </xf>
    <xf numFmtId="0" fontId="21" fillId="0" borderId="144" xfId="0" applyFont="1" applyBorder="1" applyAlignment="1">
      <alignment horizontal="left"/>
    </xf>
    <xf numFmtId="3" fontId="21" fillId="0" borderId="144" xfId="0" applyNumberFormat="1" applyFont="1" applyBorder="1" applyAlignment="1">
      <alignment horizontal="right" vertical="center"/>
    </xf>
    <xf numFmtId="164" fontId="21" fillId="0" borderId="144" xfId="1" applyNumberFormat="1" applyFont="1" applyBorder="1" applyAlignment="1">
      <alignment horizontal="right" vertical="center"/>
    </xf>
    <xf numFmtId="0" fontId="22" fillId="0" borderId="145" xfId="0" applyFont="1" applyBorder="1" applyAlignment="1">
      <alignment horizontal="left" indent="1"/>
    </xf>
    <xf numFmtId="3" fontId="22" fillId="0" borderId="145" xfId="0" applyNumberFormat="1" applyFont="1" applyBorder="1" applyAlignment="1">
      <alignment horizontal="right" vertical="center"/>
    </xf>
    <xf numFmtId="164" fontId="22" fillId="0" borderId="145" xfId="1" applyNumberFormat="1" applyFont="1" applyBorder="1" applyAlignment="1">
      <alignment horizontal="right" vertical="center"/>
    </xf>
    <xf numFmtId="3" fontId="0" fillId="0" borderId="18" xfId="0" applyNumberFormat="1" applyBorder="1" applyAlignment="1">
      <alignment horizontal="left" indent="3"/>
    </xf>
    <xf numFmtId="3" fontId="0" fillId="0" borderId="18" xfId="0" applyNumberFormat="1" applyBorder="1" applyAlignment="1">
      <alignment horizontal="right" vertical="center"/>
    </xf>
    <xf numFmtId="164" fontId="1" fillId="0" borderId="18" xfId="1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1" fillId="0" borderId="141" xfId="0" applyFont="1" applyBorder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right"/>
    </xf>
    <xf numFmtId="0" fontId="25" fillId="0" borderId="146" xfId="0" applyFont="1" applyBorder="1" applyAlignment="1">
      <alignment horizontal="left"/>
    </xf>
    <xf numFmtId="3" fontId="25" fillId="0" borderId="146" xfId="0" applyNumberFormat="1" applyFont="1" applyBorder="1" applyAlignment="1">
      <alignment horizontal="right" vertical="center"/>
    </xf>
    <xf numFmtId="164" fontId="25" fillId="0" borderId="146" xfId="1" applyNumberFormat="1" applyFont="1" applyBorder="1" applyAlignment="1">
      <alignment horizontal="right" vertical="center"/>
    </xf>
    <xf numFmtId="0" fontId="22" fillId="12" borderId="0" xfId="0" applyFont="1" applyFill="1" applyAlignment="1">
      <alignment horizontal="right"/>
    </xf>
    <xf numFmtId="0" fontId="25" fillId="0" borderId="147" xfId="0" applyFont="1" applyBorder="1" applyAlignment="1">
      <alignment horizontal="left"/>
    </xf>
    <xf numFmtId="3" fontId="25" fillId="0" borderId="147" xfId="0" applyNumberFormat="1" applyFont="1" applyBorder="1" applyAlignment="1">
      <alignment horizontal="right" vertical="center"/>
    </xf>
    <xf numFmtId="164" fontId="25" fillId="0" borderId="147" xfId="1" applyNumberFormat="1" applyFont="1" applyBorder="1" applyAlignment="1">
      <alignment horizontal="right" vertical="center"/>
    </xf>
    <xf numFmtId="0" fontId="26" fillId="0" borderId="148" xfId="0" applyFont="1" applyBorder="1" applyAlignment="1">
      <alignment horizontal="left" indent="1"/>
    </xf>
    <xf numFmtId="3" fontId="26" fillId="0" borderId="148" xfId="0" applyNumberFormat="1" applyFont="1" applyBorder="1" applyAlignment="1">
      <alignment horizontal="right" vertical="center"/>
    </xf>
    <xf numFmtId="164" fontId="26" fillId="0" borderId="148" xfId="1" applyNumberFormat="1" applyFont="1" applyBorder="1" applyAlignment="1">
      <alignment horizontal="right" vertical="center"/>
    </xf>
    <xf numFmtId="0" fontId="27" fillId="1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12" borderId="0" xfId="0" applyFill="1"/>
    <xf numFmtId="0" fontId="3" fillId="3" borderId="5" xfId="0" applyFont="1" applyFill="1" applyBorder="1" applyAlignment="1">
      <alignment horizontal="center" vertical="center" wrapText="1"/>
    </xf>
    <xf numFmtId="0" fontId="5" fillId="14" borderId="149" xfId="0" applyFont="1" applyFill="1" applyBorder="1" applyAlignment="1">
      <alignment horizontal="center"/>
    </xf>
    <xf numFmtId="0" fontId="0" fillId="14" borderId="0" xfId="0" applyFill="1" applyAlignment="1">
      <alignment horizontal="right"/>
    </xf>
    <xf numFmtId="0" fontId="0" fillId="2" borderId="33" xfId="0" applyFill="1" applyBorder="1" applyAlignment="1">
      <alignment horizontal="center" vertical="center" wrapText="1"/>
    </xf>
    <xf numFmtId="0" fontId="28" fillId="0" borderId="150" xfId="0" applyFont="1" applyBorder="1" applyAlignment="1">
      <alignment horizontal="left" indent="1"/>
    </xf>
    <xf numFmtId="3" fontId="28" fillId="0" borderId="150" xfId="0" applyNumberFormat="1" applyFont="1" applyBorder="1" applyAlignment="1">
      <alignment horizontal="right"/>
    </xf>
    <xf numFmtId="164" fontId="28" fillId="0" borderId="150" xfId="1" applyNumberFormat="1" applyFont="1" applyBorder="1" applyAlignment="1">
      <alignment horizontal="right"/>
    </xf>
    <xf numFmtId="0" fontId="29" fillId="0" borderId="150" xfId="0" applyFont="1" applyBorder="1" applyAlignment="1">
      <alignment horizontal="left" indent="2"/>
    </xf>
    <xf numFmtId="3" fontId="29" fillId="0" borderId="150" xfId="0" applyNumberFormat="1" applyFont="1" applyBorder="1" applyAlignment="1">
      <alignment horizontal="right"/>
    </xf>
    <xf numFmtId="164" fontId="29" fillId="0" borderId="150" xfId="1" applyNumberFormat="1" applyFon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164" fontId="0" fillId="0" borderId="31" xfId="1" applyNumberFormat="1" applyFont="1" applyBorder="1" applyAlignment="1">
      <alignment horizontal="righ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right"/>
    </xf>
    <xf numFmtId="0" fontId="30" fillId="0" borderId="151" xfId="0" applyFont="1" applyBorder="1" applyAlignment="1">
      <alignment horizontal="left" indent="1"/>
    </xf>
    <xf numFmtId="3" fontId="30" fillId="0" borderId="151" xfId="0" applyNumberFormat="1" applyFont="1" applyBorder="1" applyAlignment="1">
      <alignment horizontal="right"/>
    </xf>
    <xf numFmtId="164" fontId="30" fillId="0" borderId="151" xfId="1" applyNumberFormat="1" applyFont="1" applyBorder="1" applyAlignment="1">
      <alignment horizontal="right"/>
    </xf>
    <xf numFmtId="0" fontId="5" fillId="16" borderId="0" xfId="0" applyFont="1" applyFill="1" applyAlignment="1">
      <alignment horizontal="center"/>
    </xf>
    <xf numFmtId="0" fontId="0" fillId="16" borderId="0" xfId="0" applyFill="1" applyAlignment="1">
      <alignment horizontal="right"/>
    </xf>
    <xf numFmtId="0" fontId="31" fillId="0" borderId="152" xfId="0" applyFont="1" applyBorder="1" applyAlignment="1">
      <alignment horizontal="left" indent="1"/>
    </xf>
    <xf numFmtId="3" fontId="31" fillId="0" borderId="152" xfId="0" applyNumberFormat="1" applyFont="1" applyBorder="1" applyAlignment="1">
      <alignment horizontal="right" vertical="center"/>
    </xf>
    <xf numFmtId="164" fontId="31" fillId="0" borderId="152" xfId="1" applyNumberFormat="1" applyFont="1" applyBorder="1" applyAlignment="1">
      <alignment horizontal="right" vertical="center"/>
    </xf>
    <xf numFmtId="0" fontId="32" fillId="16" borderId="0" xfId="0" applyFont="1" applyFill="1" applyAlignment="1">
      <alignment horizontal="right"/>
    </xf>
    <xf numFmtId="3" fontId="0" fillId="0" borderId="31" xfId="0" applyNumberFormat="1" applyBorder="1" applyAlignment="1">
      <alignment horizontal="left" indent="4"/>
    </xf>
    <xf numFmtId="0" fontId="5" fillId="17" borderId="0" xfId="0" applyFont="1" applyFill="1" applyAlignment="1">
      <alignment horizontal="center"/>
    </xf>
    <xf numFmtId="0" fontId="0" fillId="17" borderId="0" xfId="0" applyFill="1" applyAlignment="1">
      <alignment horizontal="right"/>
    </xf>
    <xf numFmtId="0" fontId="33" fillId="0" borderId="153" xfId="0" applyFont="1" applyBorder="1" applyAlignment="1">
      <alignment horizontal="left" indent="1"/>
    </xf>
    <xf numFmtId="3" fontId="33" fillId="0" borderId="153" xfId="0" applyNumberFormat="1" applyFont="1" applyBorder="1" applyAlignment="1">
      <alignment horizontal="right" vertical="center"/>
    </xf>
    <xf numFmtId="164" fontId="33" fillId="0" borderId="153" xfId="1" applyNumberFormat="1" applyFont="1" applyBorder="1" applyAlignment="1">
      <alignment horizontal="right" vertical="center"/>
    </xf>
    <xf numFmtId="0" fontId="34" fillId="17" borderId="154" xfId="0" applyFont="1" applyFill="1" applyBorder="1" applyAlignment="1">
      <alignment horizontal="right"/>
    </xf>
    <xf numFmtId="3" fontId="0" fillId="0" borderId="31" xfId="0" applyNumberFormat="1" applyBorder="1" applyAlignment="1">
      <alignment horizontal="left" wrapText="1" indent="3"/>
    </xf>
    <xf numFmtId="0" fontId="5" fillId="18" borderId="0" xfId="0" applyFont="1" applyFill="1" applyAlignment="1">
      <alignment horizontal="center"/>
    </xf>
    <xf numFmtId="0" fontId="0" fillId="18" borderId="0" xfId="0" applyFill="1" applyAlignment="1">
      <alignment horizontal="right"/>
    </xf>
    <xf numFmtId="0" fontId="35" fillId="0" borderId="155" xfId="0" applyFont="1" applyBorder="1" applyAlignment="1">
      <alignment horizontal="left" indent="1"/>
    </xf>
    <xf numFmtId="3" fontId="35" fillId="0" borderId="155" xfId="0" applyNumberFormat="1" applyFont="1" applyBorder="1" applyAlignment="1">
      <alignment horizontal="right" vertical="center"/>
    </xf>
    <xf numFmtId="164" fontId="35" fillId="0" borderId="155" xfId="1" applyNumberFormat="1" applyFont="1" applyBorder="1" applyAlignment="1">
      <alignment horizontal="right" vertical="center"/>
    </xf>
    <xf numFmtId="0" fontId="27" fillId="18" borderId="156" xfId="0" applyFont="1" applyFill="1" applyBorder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38100</xdr:rowOff>
    </xdr:from>
    <xdr:to>
      <xdr:col>0</xdr:col>
      <xdr:colOff>1693334</xdr:colOff>
      <xdr:row>0</xdr:row>
      <xdr:rowOff>516043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257D2A-ADA6-459A-AE41-699D8EDE7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38100"/>
          <a:ext cx="1636183" cy="477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57150</xdr:rowOff>
    </xdr:from>
    <xdr:ext cx="2133600" cy="582209"/>
    <xdr:pic>
      <xdr:nvPicPr>
        <xdr:cNvPr id="2" name="Imagen 1">
          <a:extLst>
            <a:ext uri="{FF2B5EF4-FFF2-40B4-BE49-F238E27FC236}">
              <a16:creationId xmlns:a16="http://schemas.microsoft.com/office/drawing/2014/main" id="{71814BA4-FCF1-4277-9192-AF12F069D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5" y="57150"/>
          <a:ext cx="2133600" cy="58220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0</xdr:col>
      <xdr:colOff>2204085</xdr:colOff>
      <xdr:row>0</xdr:row>
      <xdr:rowOff>578399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2F195-C3EE-4EFB-8D38-9923EC5B6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2137410" cy="578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F20C-7C72-4FBB-93FC-4E7B45B3A687}">
  <dimension ref="A1:T381"/>
  <sheetViews>
    <sheetView tabSelected="1" zoomScaleNormal="100" workbookViewId="0">
      <pane xSplit="1" ySplit="6" topLeftCell="B7" activePane="bottomRight" state="frozen"/>
      <selection activeCell="N14" sqref="N14"/>
      <selection pane="topRight" activeCell="N14" sqref="N14"/>
      <selection pane="bottomLeft" activeCell="N14" sqref="N14"/>
      <selection pane="bottomRight" activeCell="N14" sqref="N14"/>
    </sheetView>
  </sheetViews>
  <sheetFormatPr baseColWidth="10" defaultRowHeight="15" x14ac:dyDescent="0.25"/>
  <cols>
    <col min="1" max="1" width="31.7109375" customWidth="1"/>
    <col min="2" max="3" width="13.140625" customWidth="1"/>
    <col min="4" max="5" width="13.85546875" customWidth="1"/>
    <col min="6" max="7" width="10.42578125" customWidth="1"/>
    <col min="8" max="8" width="12.7109375" customWidth="1"/>
    <col min="9" max="9" width="13.85546875" customWidth="1"/>
    <col min="10" max="10" width="11" customWidth="1"/>
    <col min="11" max="11" width="2.7109375" customWidth="1"/>
    <col min="12" max="15" width="14.28515625" customWidth="1"/>
    <col min="16" max="17" width="10.5703125" customWidth="1"/>
    <col min="18" max="18" width="15.85546875" customWidth="1"/>
    <col min="19" max="19" width="15.28515625" customWidth="1"/>
    <col min="20" max="20" width="9.5703125" customWidth="1"/>
  </cols>
  <sheetData>
    <row r="1" spans="1:20" ht="46.5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" x14ac:dyDescent="0.3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6.3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/>
    </row>
    <row r="5" spans="1:20" x14ac:dyDescent="0.25">
      <c r="A5" s="10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14"/>
      <c r="L5" s="11" t="str">
        <f>CONCATENATE("acumulado ",B5)</f>
        <v>acumulado abril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5"/>
      <c r="B6" s="16">
        <v>2022</v>
      </c>
      <c r="C6" s="16">
        <v>2023</v>
      </c>
      <c r="D6" s="16">
        <v>2024</v>
      </c>
      <c r="E6" s="16">
        <v>2025</v>
      </c>
      <c r="F6" s="16" t="str">
        <f>CONCATENATE("var ",RIGHT(E6,2),"/",RIGHT(D6,2))</f>
        <v>var 25/24</v>
      </c>
      <c r="G6" s="16" t="str">
        <f>CONCATENATE("var ",RIGHT(D6,2),"/",RIGHT(C6,2))</f>
        <v>var 24/23</v>
      </c>
      <c r="H6" s="16" t="str">
        <f>CONCATENATE("dif ",RIGHT(E6,2),"-",RIGHT(D6,2))</f>
        <v>dif 25-24</v>
      </c>
      <c r="I6" s="16" t="str">
        <f>CONCATENATE("dif ",RIGHT(D6,2),"-",RIGHT(C6,2))</f>
        <v>dif 24-23</v>
      </c>
      <c r="J6" s="16" t="str">
        <f>CONCATENATE("cuota ",RIGHT(E6,2))</f>
        <v>cuota 25</v>
      </c>
      <c r="K6" s="17"/>
      <c r="L6" s="16">
        <v>2022</v>
      </c>
      <c r="M6" s="16">
        <v>2023</v>
      </c>
      <c r="N6" s="16">
        <v>2024</v>
      </c>
      <c r="O6" s="16">
        <v>2025</v>
      </c>
      <c r="P6" s="16" t="str">
        <f>CONCATENATE("var ",RIGHT(O6,2),"/",RIGHT(N6,2))</f>
        <v>var 25/24</v>
      </c>
      <c r="Q6" s="16" t="str">
        <f>CONCATENATE("var ",RIGHT(N6,2),"/",RIGHT(M6,2))</f>
        <v>var 24/23</v>
      </c>
      <c r="R6" s="16" t="str">
        <f>CONCATENATE("dif ",RIGHT(O6,2),"-",RIGHT(N6,2))</f>
        <v>dif 25-24</v>
      </c>
      <c r="S6" s="16" t="str">
        <f>CONCATENATE("dif ",RIGHT(N6,2),"-",RIGHT(M6,2))</f>
        <v>dif 24-23</v>
      </c>
      <c r="T6" s="16" t="str">
        <f>CONCATENATE("cuota ",RIGHT(O6,2))</f>
        <v>cuota 25</v>
      </c>
    </row>
    <row r="7" spans="1:20" x14ac:dyDescent="0.25">
      <c r="A7" s="18" t="s">
        <v>4</v>
      </c>
      <c r="B7" s="19">
        <v>425687</v>
      </c>
      <c r="C7" s="19">
        <v>445687</v>
      </c>
      <c r="D7" s="19">
        <v>437150</v>
      </c>
      <c r="E7" s="19">
        <v>458510</v>
      </c>
      <c r="F7" s="20">
        <f>E7/D7-1</f>
        <v>4.8861946700217374E-2</v>
      </c>
      <c r="G7" s="20">
        <f>D7/C7-1</f>
        <v>-1.9154698252360935E-2</v>
      </c>
      <c r="H7" s="19">
        <f>E7-D7</f>
        <v>21360</v>
      </c>
      <c r="I7" s="19">
        <f>D7-C7</f>
        <v>-8537</v>
      </c>
      <c r="J7" s="20">
        <f t="shared" ref="J7:J18" si="0">E7/$E$7</f>
        <v>1</v>
      </c>
      <c r="K7" s="21"/>
      <c r="L7" s="19">
        <v>1442150</v>
      </c>
      <c r="M7" s="19">
        <v>1700823</v>
      </c>
      <c r="N7" s="19">
        <v>1787917</v>
      </c>
      <c r="O7" s="19">
        <v>1783504</v>
      </c>
      <c r="P7" s="20">
        <f>O7/N7-1</f>
        <v>-2.4682353822912395E-3</v>
      </c>
      <c r="Q7" s="20">
        <f>N7/M7-1</f>
        <v>5.1206974505871639E-2</v>
      </c>
      <c r="R7" s="19">
        <f>O7-N7</f>
        <v>-4413</v>
      </c>
      <c r="S7" s="19">
        <f>N7-M7</f>
        <v>87094</v>
      </c>
      <c r="T7" s="20">
        <f t="shared" ref="T7:T18" si="1">O7/$O$7</f>
        <v>1</v>
      </c>
    </row>
    <row r="8" spans="1:20" x14ac:dyDescent="0.25">
      <c r="A8" s="22" t="s">
        <v>5</v>
      </c>
      <c r="B8" s="23">
        <v>337375</v>
      </c>
      <c r="C8" s="23">
        <v>349241</v>
      </c>
      <c r="D8" s="23">
        <v>338584</v>
      </c>
      <c r="E8" s="23">
        <v>346765</v>
      </c>
      <c r="F8" s="24">
        <f t="shared" ref="F8:F18" si="2">E8/D8-1</f>
        <v>2.4162393970181606E-2</v>
      </c>
      <c r="G8" s="24">
        <f t="shared" ref="G8:G18" si="3">D8/C8-1</f>
        <v>-3.0514744832365048E-2</v>
      </c>
      <c r="H8" s="23">
        <f t="shared" ref="H8:H18" si="4">E8-D8</f>
        <v>8181</v>
      </c>
      <c r="I8" s="23">
        <f t="shared" ref="I8:I18" si="5">D8-C8</f>
        <v>-10657</v>
      </c>
      <c r="J8" s="24">
        <f t="shared" si="0"/>
        <v>0.75628666768445618</v>
      </c>
      <c r="K8" s="25"/>
      <c r="L8" s="23">
        <v>1144158</v>
      </c>
      <c r="M8" s="23">
        <v>1342747</v>
      </c>
      <c r="N8" s="23">
        <v>1397722</v>
      </c>
      <c r="O8" s="23">
        <v>1381589</v>
      </c>
      <c r="P8" s="24">
        <f t="shared" ref="P8:P18" si="6">O8/N8-1</f>
        <v>-1.1542352484971929E-2</v>
      </c>
      <c r="Q8" s="24">
        <f t="shared" ref="Q8:Q18" si="7">N8/M8-1</f>
        <v>4.0942187917753614E-2</v>
      </c>
      <c r="R8" s="23">
        <f t="shared" ref="R8:R18" si="8">O8-N8</f>
        <v>-16133</v>
      </c>
      <c r="S8" s="23">
        <f t="shared" ref="S8:S18" si="9">N8-M8</f>
        <v>54975</v>
      </c>
      <c r="T8" s="24">
        <f t="shared" si="1"/>
        <v>0.77464866913671071</v>
      </c>
    </row>
    <row r="9" spans="1:20" x14ac:dyDescent="0.25">
      <c r="A9" s="26" t="s">
        <v>6</v>
      </c>
      <c r="B9" s="27">
        <v>72188</v>
      </c>
      <c r="C9" s="27">
        <v>65295</v>
      </c>
      <c r="D9" s="27">
        <v>67747</v>
      </c>
      <c r="E9" s="27">
        <v>69799</v>
      </c>
      <c r="F9" s="28">
        <f t="shared" si="2"/>
        <v>3.0289164095827159E-2</v>
      </c>
      <c r="G9" s="28">
        <f t="shared" si="3"/>
        <v>3.7552645684968189E-2</v>
      </c>
      <c r="H9" s="27">
        <f t="shared" si="4"/>
        <v>2052</v>
      </c>
      <c r="I9" s="27">
        <f t="shared" si="5"/>
        <v>2452</v>
      </c>
      <c r="J9" s="28">
        <f t="shared" si="0"/>
        <v>0.15223004950818958</v>
      </c>
      <c r="K9" s="29"/>
      <c r="L9" s="27">
        <v>244497</v>
      </c>
      <c r="M9" s="27">
        <v>256055</v>
      </c>
      <c r="N9" s="27">
        <v>274606</v>
      </c>
      <c r="O9" s="27">
        <v>269632</v>
      </c>
      <c r="P9" s="28">
        <f t="shared" si="6"/>
        <v>-1.8113224037348052E-2</v>
      </c>
      <c r="Q9" s="28">
        <f t="shared" si="7"/>
        <v>7.2449278475327672E-2</v>
      </c>
      <c r="R9" s="27">
        <f t="shared" si="8"/>
        <v>-4974</v>
      </c>
      <c r="S9" s="27">
        <f t="shared" si="9"/>
        <v>18551</v>
      </c>
      <c r="T9" s="28">
        <f t="shared" si="1"/>
        <v>0.15118104585131292</v>
      </c>
    </row>
    <row r="10" spans="1:20" x14ac:dyDescent="0.25">
      <c r="A10" s="30" t="s">
        <v>7</v>
      </c>
      <c r="B10" s="31">
        <v>205820</v>
      </c>
      <c r="C10" s="31">
        <v>216116</v>
      </c>
      <c r="D10" s="31">
        <v>209767</v>
      </c>
      <c r="E10" s="31">
        <v>217363</v>
      </c>
      <c r="F10" s="32">
        <f t="shared" si="2"/>
        <v>3.621160621070052E-2</v>
      </c>
      <c r="G10" s="32">
        <f t="shared" si="3"/>
        <v>-2.9377741583223815E-2</v>
      </c>
      <c r="H10" s="31">
        <f t="shared" si="4"/>
        <v>7596</v>
      </c>
      <c r="I10" s="31">
        <f t="shared" si="5"/>
        <v>-6349</v>
      </c>
      <c r="J10" s="32">
        <f t="shared" si="0"/>
        <v>0.47406381540206322</v>
      </c>
      <c r="K10" s="29"/>
      <c r="L10" s="31">
        <v>688763</v>
      </c>
      <c r="M10" s="31">
        <v>828625</v>
      </c>
      <c r="N10" s="31">
        <v>871091</v>
      </c>
      <c r="O10" s="31">
        <v>860057</v>
      </c>
      <c r="P10" s="32">
        <f>O10/N10-1</f>
        <v>-1.2666874069414136E-2</v>
      </c>
      <c r="Q10" s="32">
        <f t="shared" si="7"/>
        <v>5.1248755468396467E-2</v>
      </c>
      <c r="R10" s="31">
        <f>O10-N10</f>
        <v>-11034</v>
      </c>
      <c r="S10" s="31">
        <f t="shared" si="9"/>
        <v>42466</v>
      </c>
      <c r="T10" s="32">
        <f t="shared" si="1"/>
        <v>0.48222880352384967</v>
      </c>
    </row>
    <row r="11" spans="1:20" x14ac:dyDescent="0.25">
      <c r="A11" s="30" t="s">
        <v>8</v>
      </c>
      <c r="B11" s="31">
        <v>48912</v>
      </c>
      <c r="C11" s="31">
        <v>56652</v>
      </c>
      <c r="D11" s="31">
        <v>48709</v>
      </c>
      <c r="E11" s="31">
        <v>46364</v>
      </c>
      <c r="F11" s="32">
        <f t="shared" si="2"/>
        <v>-4.8143053645116951E-2</v>
      </c>
      <c r="G11" s="32">
        <f t="shared" si="3"/>
        <v>-0.14020687707406621</v>
      </c>
      <c r="H11" s="31">
        <f t="shared" si="4"/>
        <v>-2345</v>
      </c>
      <c r="I11" s="31">
        <f t="shared" si="5"/>
        <v>-7943</v>
      </c>
      <c r="J11" s="32">
        <f t="shared" si="0"/>
        <v>0.10111884146474449</v>
      </c>
      <c r="K11" s="29"/>
      <c r="L11" s="31">
        <v>175966</v>
      </c>
      <c r="M11" s="31">
        <v>207194</v>
      </c>
      <c r="N11" s="31">
        <v>197789</v>
      </c>
      <c r="O11" s="31">
        <v>193155</v>
      </c>
      <c r="P11" s="32">
        <f t="shared" si="6"/>
        <v>-2.3429007679901304E-2</v>
      </c>
      <c r="Q11" s="32">
        <f t="shared" si="7"/>
        <v>-4.5392241088062391E-2</v>
      </c>
      <c r="R11" s="31">
        <f t="shared" si="8"/>
        <v>-4634</v>
      </c>
      <c r="S11" s="31">
        <f t="shared" si="9"/>
        <v>-9405</v>
      </c>
      <c r="T11" s="32">
        <f t="shared" si="1"/>
        <v>0.10830085046066619</v>
      </c>
    </row>
    <row r="12" spans="1:20" x14ac:dyDescent="0.25">
      <c r="A12" s="30" t="s">
        <v>9</v>
      </c>
      <c r="B12" s="31">
        <v>7707</v>
      </c>
      <c r="C12" s="31">
        <v>8238</v>
      </c>
      <c r="D12" s="31">
        <v>9606</v>
      </c>
      <c r="E12" s="31">
        <v>9479</v>
      </c>
      <c r="F12" s="32">
        <f>E12/D12-1</f>
        <v>-1.3220903601915523E-2</v>
      </c>
      <c r="G12" s="32">
        <f t="shared" si="3"/>
        <v>0.16605972323379459</v>
      </c>
      <c r="H12" s="31">
        <f t="shared" si="4"/>
        <v>-127</v>
      </c>
      <c r="I12" s="31">
        <f t="shared" si="5"/>
        <v>1368</v>
      </c>
      <c r="J12" s="32">
        <f t="shared" si="0"/>
        <v>2.0673485856360821E-2</v>
      </c>
      <c r="K12" s="29"/>
      <c r="L12" s="31">
        <v>26656</v>
      </c>
      <c r="M12" s="31">
        <v>37581</v>
      </c>
      <c r="N12" s="31">
        <v>40198</v>
      </c>
      <c r="O12" s="31">
        <v>42103</v>
      </c>
      <c r="P12" s="32">
        <f t="shared" si="6"/>
        <v>4.7390417433703202E-2</v>
      </c>
      <c r="Q12" s="32">
        <f t="shared" si="7"/>
        <v>6.9636252361565676E-2</v>
      </c>
      <c r="R12" s="31">
        <f t="shared" si="8"/>
        <v>1905</v>
      </c>
      <c r="S12" s="31">
        <f t="shared" si="9"/>
        <v>2617</v>
      </c>
      <c r="T12" s="32">
        <f t="shared" si="1"/>
        <v>2.3606899676143142E-2</v>
      </c>
    </row>
    <row r="13" spans="1:20" x14ac:dyDescent="0.25">
      <c r="A13" s="33" t="s">
        <v>10</v>
      </c>
      <c r="B13" s="34">
        <v>2748</v>
      </c>
      <c r="C13" s="34">
        <v>2940</v>
      </c>
      <c r="D13" s="34">
        <v>2755</v>
      </c>
      <c r="E13" s="34">
        <v>3760</v>
      </c>
      <c r="F13" s="35">
        <f t="shared" si="2"/>
        <v>0.36479128856624321</v>
      </c>
      <c r="G13" s="35">
        <f t="shared" si="3"/>
        <v>-6.2925170068027225E-2</v>
      </c>
      <c r="H13" s="34">
        <f t="shared" si="4"/>
        <v>1005</v>
      </c>
      <c r="I13" s="34">
        <f t="shared" si="5"/>
        <v>-185</v>
      </c>
      <c r="J13" s="35">
        <f t="shared" si="0"/>
        <v>8.2004754530980786E-3</v>
      </c>
      <c r="K13" s="29"/>
      <c r="L13" s="34">
        <v>8276</v>
      </c>
      <c r="M13" s="34">
        <v>13292</v>
      </c>
      <c r="N13" s="34">
        <v>14038</v>
      </c>
      <c r="O13" s="34">
        <v>16642</v>
      </c>
      <c r="P13" s="35">
        <f t="shared" si="6"/>
        <v>0.18549650947428398</v>
      </c>
      <c r="Q13" s="35">
        <f t="shared" si="7"/>
        <v>5.6123984351489575E-2</v>
      </c>
      <c r="R13" s="34">
        <f t="shared" si="8"/>
        <v>2604</v>
      </c>
      <c r="S13" s="34">
        <f t="shared" si="9"/>
        <v>746</v>
      </c>
      <c r="T13" s="35">
        <f t="shared" si="1"/>
        <v>9.3310696247387165E-3</v>
      </c>
    </row>
    <row r="14" spans="1:20" x14ac:dyDescent="0.25">
      <c r="A14" s="22" t="s">
        <v>11</v>
      </c>
      <c r="B14" s="23">
        <v>88312</v>
      </c>
      <c r="C14" s="23">
        <v>96446</v>
      </c>
      <c r="D14" s="23">
        <v>98566</v>
      </c>
      <c r="E14" s="23">
        <v>111745</v>
      </c>
      <c r="F14" s="24">
        <f t="shared" si="2"/>
        <v>0.13370736359393698</v>
      </c>
      <c r="G14" s="24">
        <f t="shared" si="3"/>
        <v>2.1981212284594598E-2</v>
      </c>
      <c r="H14" s="23">
        <f t="shared" si="4"/>
        <v>13179</v>
      </c>
      <c r="I14" s="23">
        <f t="shared" si="5"/>
        <v>2120</v>
      </c>
      <c r="J14" s="24">
        <f t="shared" si="0"/>
        <v>0.24371333231554382</v>
      </c>
      <c r="K14" s="25"/>
      <c r="L14" s="23">
        <v>297992</v>
      </c>
      <c r="M14" s="23">
        <v>358076</v>
      </c>
      <c r="N14" s="23">
        <v>390195</v>
      </c>
      <c r="O14" s="23">
        <v>401915</v>
      </c>
      <c r="P14" s="24">
        <f t="shared" si="6"/>
        <v>3.0036263919322348E-2</v>
      </c>
      <c r="Q14" s="24">
        <f t="shared" si="7"/>
        <v>8.9698834884214484E-2</v>
      </c>
      <c r="R14" s="23">
        <f t="shared" si="8"/>
        <v>11720</v>
      </c>
      <c r="S14" s="23">
        <f t="shared" si="9"/>
        <v>32119</v>
      </c>
      <c r="T14" s="24">
        <f t="shared" si="1"/>
        <v>0.22535133086328935</v>
      </c>
    </row>
    <row r="15" spans="1:20" x14ac:dyDescent="0.25">
      <c r="A15" s="36" t="s">
        <v>12</v>
      </c>
      <c r="B15" s="27">
        <v>6909</v>
      </c>
      <c r="C15" s="27">
        <v>7397</v>
      </c>
      <c r="D15" s="27">
        <v>7970</v>
      </c>
      <c r="E15" s="27">
        <v>9528</v>
      </c>
      <c r="F15" s="28">
        <f t="shared" si="2"/>
        <v>0.19548306148055206</v>
      </c>
      <c r="G15" s="28">
        <f t="shared" si="3"/>
        <v>7.7463836690550236E-2</v>
      </c>
      <c r="H15" s="27">
        <f t="shared" si="4"/>
        <v>1558</v>
      </c>
      <c r="I15" s="27">
        <f t="shared" si="5"/>
        <v>573</v>
      </c>
      <c r="J15" s="28">
        <f t="shared" si="0"/>
        <v>2.078035375455279E-2</v>
      </c>
      <c r="K15" s="29"/>
      <c r="L15" s="27">
        <v>26148</v>
      </c>
      <c r="M15" s="27">
        <v>27011</v>
      </c>
      <c r="N15" s="27">
        <v>37985</v>
      </c>
      <c r="O15" s="27">
        <v>37505</v>
      </c>
      <c r="P15" s="28">
        <f t="shared" si="6"/>
        <v>-1.2636567065947069E-2</v>
      </c>
      <c r="Q15" s="28">
        <f t="shared" si="7"/>
        <v>0.40627892340157712</v>
      </c>
      <c r="R15" s="27">
        <f t="shared" si="8"/>
        <v>-480</v>
      </c>
      <c r="S15" s="27">
        <f t="shared" si="9"/>
        <v>10974</v>
      </c>
      <c r="T15" s="28">
        <f t="shared" si="1"/>
        <v>2.1028828642941085E-2</v>
      </c>
    </row>
    <row r="16" spans="1:20" x14ac:dyDescent="0.25">
      <c r="A16" s="37" t="s">
        <v>8</v>
      </c>
      <c r="B16" s="31">
        <v>52447</v>
      </c>
      <c r="C16" s="31">
        <v>54804</v>
      </c>
      <c r="D16" s="31">
        <v>58197</v>
      </c>
      <c r="E16" s="31">
        <v>69477</v>
      </c>
      <c r="F16" s="32">
        <f t="shared" si="2"/>
        <v>0.19382442393937827</v>
      </c>
      <c r="G16" s="32">
        <f t="shared" si="3"/>
        <v>6.1911539303700414E-2</v>
      </c>
      <c r="H16" s="31">
        <f t="shared" si="4"/>
        <v>11280</v>
      </c>
      <c r="I16" s="31">
        <f t="shared" si="5"/>
        <v>3393</v>
      </c>
      <c r="J16" s="32">
        <f t="shared" si="0"/>
        <v>0.15152777474864235</v>
      </c>
      <c r="K16" s="29"/>
      <c r="L16" s="31">
        <v>170164</v>
      </c>
      <c r="M16" s="31">
        <v>201446</v>
      </c>
      <c r="N16" s="31">
        <v>217361</v>
      </c>
      <c r="O16" s="31">
        <v>230967</v>
      </c>
      <c r="P16" s="32">
        <f t="shared" si="6"/>
        <v>6.2596325927834373E-2</v>
      </c>
      <c r="Q16" s="32">
        <f t="shared" si="7"/>
        <v>7.9003802507868093E-2</v>
      </c>
      <c r="R16" s="31">
        <f t="shared" si="8"/>
        <v>13606</v>
      </c>
      <c r="S16" s="31">
        <f t="shared" si="9"/>
        <v>15915</v>
      </c>
      <c r="T16" s="32">
        <f t="shared" si="1"/>
        <v>0.12950181216302289</v>
      </c>
    </row>
    <row r="17" spans="1:20" x14ac:dyDescent="0.25">
      <c r="A17" s="37" t="s">
        <v>9</v>
      </c>
      <c r="B17" s="31">
        <v>21245</v>
      </c>
      <c r="C17" s="31">
        <v>24771</v>
      </c>
      <c r="D17" s="31">
        <v>23070</v>
      </c>
      <c r="E17" s="31">
        <v>22239</v>
      </c>
      <c r="F17" s="32">
        <f t="shared" si="2"/>
        <v>-3.6020806241872538E-2</v>
      </c>
      <c r="G17" s="32">
        <f t="shared" si="3"/>
        <v>-6.866900811432719E-2</v>
      </c>
      <c r="H17" s="31">
        <f t="shared" si="4"/>
        <v>-831</v>
      </c>
      <c r="I17" s="31">
        <f t="shared" si="5"/>
        <v>-1701</v>
      </c>
      <c r="J17" s="32">
        <f t="shared" si="0"/>
        <v>4.8502758936555361E-2</v>
      </c>
      <c r="K17" s="29"/>
      <c r="L17" s="31">
        <v>71539</v>
      </c>
      <c r="M17" s="31">
        <v>93584</v>
      </c>
      <c r="N17" s="31">
        <v>97591</v>
      </c>
      <c r="O17" s="31">
        <v>93157</v>
      </c>
      <c r="P17" s="32">
        <f t="shared" si="6"/>
        <v>-4.5434517527231044E-2</v>
      </c>
      <c r="Q17" s="32">
        <f t="shared" si="7"/>
        <v>4.2817148230466673E-2</v>
      </c>
      <c r="R17" s="31">
        <f t="shared" si="8"/>
        <v>-4434</v>
      </c>
      <c r="S17" s="31">
        <f t="shared" si="9"/>
        <v>4007</v>
      </c>
      <c r="T17" s="32">
        <f t="shared" si="1"/>
        <v>5.223257138756067E-2</v>
      </c>
    </row>
    <row r="18" spans="1:20" x14ac:dyDescent="0.25">
      <c r="A18" s="38" t="s">
        <v>10</v>
      </c>
      <c r="B18" s="39">
        <v>7711</v>
      </c>
      <c r="C18" s="39">
        <v>9474</v>
      </c>
      <c r="D18" s="39">
        <v>9329</v>
      </c>
      <c r="E18" s="39">
        <v>10501</v>
      </c>
      <c r="F18" s="40">
        <f t="shared" si="2"/>
        <v>0.1256297566727409</v>
      </c>
      <c r="G18" s="40">
        <f t="shared" si="3"/>
        <v>-1.5305045387375982E-2</v>
      </c>
      <c r="H18" s="39">
        <f t="shared" si="4"/>
        <v>1172</v>
      </c>
      <c r="I18" s="39">
        <f t="shared" si="5"/>
        <v>-145</v>
      </c>
      <c r="J18" s="40">
        <f t="shared" si="0"/>
        <v>2.2902444875793331E-2</v>
      </c>
      <c r="K18" s="41"/>
      <c r="L18" s="39">
        <v>30141</v>
      </c>
      <c r="M18" s="39">
        <v>36035</v>
      </c>
      <c r="N18" s="39">
        <v>37258</v>
      </c>
      <c r="O18" s="39">
        <v>40286</v>
      </c>
      <c r="P18" s="40">
        <f t="shared" si="6"/>
        <v>8.1271136400236088E-2</v>
      </c>
      <c r="Q18" s="40">
        <f t="shared" si="7"/>
        <v>3.3939225752740443E-2</v>
      </c>
      <c r="R18" s="39">
        <f t="shared" si="8"/>
        <v>3028</v>
      </c>
      <c r="S18" s="39">
        <f t="shared" si="9"/>
        <v>1223</v>
      </c>
      <c r="T18" s="40">
        <f t="shared" si="1"/>
        <v>2.2588118669764689E-2</v>
      </c>
    </row>
    <row r="19" spans="1:20" x14ac:dyDescent="0.25">
      <c r="A19" s="42" t="s">
        <v>13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21" x14ac:dyDescent="0.35">
      <c r="A20" s="45" t="s">
        <v>14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</row>
    <row r="21" spans="1:20" x14ac:dyDescent="0.25">
      <c r="A21" s="10"/>
      <c r="B21" s="11" t="s">
        <v>150</v>
      </c>
      <c r="C21" s="12"/>
      <c r="D21" s="12"/>
      <c r="E21" s="12"/>
      <c r="F21" s="12"/>
      <c r="G21" s="12"/>
      <c r="H21" s="12"/>
      <c r="I21" s="12"/>
      <c r="J21" s="13"/>
      <c r="K21" s="14"/>
      <c r="L21" s="11" t="str">
        <f>L$5</f>
        <v>acumulado abril</v>
      </c>
      <c r="M21" s="12"/>
      <c r="N21" s="12"/>
      <c r="O21" s="12"/>
      <c r="P21" s="12"/>
      <c r="Q21" s="12"/>
      <c r="R21" s="12"/>
      <c r="S21" s="12"/>
      <c r="T21" s="13"/>
    </row>
    <row r="22" spans="1:20" x14ac:dyDescent="0.25">
      <c r="A22" s="15"/>
      <c r="B22" s="16">
        <f>B$6</f>
        <v>2022</v>
      </c>
      <c r="C22" s="16">
        <f>C$6</f>
        <v>2023</v>
      </c>
      <c r="D22" s="16">
        <f>D$6</f>
        <v>2024</v>
      </c>
      <c r="E22" s="16">
        <f>E$6</f>
        <v>2025</v>
      </c>
      <c r="F22" s="16" t="str">
        <f>CONCATENATE("var ",RIGHT(E22,2),"/",RIGHT(D22,2))</f>
        <v>var 25/24</v>
      </c>
      <c r="G22" s="16" t="str">
        <f>CONCATENATE("var ",RIGHT(D22,2),"/",RIGHT(C22,2))</f>
        <v>var 24/23</v>
      </c>
      <c r="H22" s="16" t="str">
        <f>CONCATENATE("dif ",RIGHT(E22,2),"-",RIGHT(D22,2))</f>
        <v>dif 25-24</v>
      </c>
      <c r="I22" s="16" t="str">
        <f>CONCATENATE("dif ",RIGHT(D22,2),"-",RIGHT(C22,2))</f>
        <v>dif 24-23</v>
      </c>
      <c r="J22" s="16" t="str">
        <f>CONCATENATE("cuota ",RIGHT(E22,2))</f>
        <v>cuota 25</v>
      </c>
      <c r="K22" s="17"/>
      <c r="L22" s="16">
        <f>L$6</f>
        <v>2022</v>
      </c>
      <c r="M22" s="16">
        <f>M$6</f>
        <v>2023</v>
      </c>
      <c r="N22" s="16">
        <f>N$6</f>
        <v>2024</v>
      </c>
      <c r="O22" s="16">
        <f>O$6</f>
        <v>2025</v>
      </c>
      <c r="P22" s="16" t="str">
        <f>CONCATENATE("var ",RIGHT(O22,2),"/",RIGHT(N22,2))</f>
        <v>var 25/24</v>
      </c>
      <c r="Q22" s="16" t="str">
        <f>CONCATENATE("var ",RIGHT(N22,2),"/",RIGHT(M22,2))</f>
        <v>var 24/23</v>
      </c>
      <c r="R22" s="16" t="str">
        <f>CONCATENATE("dif ",RIGHT(O22,2),"-",RIGHT(N22,2))</f>
        <v>dif 25-24</v>
      </c>
      <c r="S22" s="16" t="str">
        <f>CONCATENATE("dif ",RIGHT(N22,2),"-",RIGHT(M22,2))</f>
        <v>dif 24-23</v>
      </c>
      <c r="T22" s="16" t="str">
        <f>CONCATENATE("cuota ",RIGHT(O22,2))</f>
        <v>cuota 25</v>
      </c>
    </row>
    <row r="23" spans="1:20" x14ac:dyDescent="0.25">
      <c r="A23" s="18" t="s">
        <v>15</v>
      </c>
      <c r="B23" s="19">
        <v>425687</v>
      </c>
      <c r="C23" s="19">
        <v>445687</v>
      </c>
      <c r="D23" s="19">
        <v>437150</v>
      </c>
      <c r="E23" s="19">
        <v>458510</v>
      </c>
      <c r="F23" s="20">
        <f>E23/D23-1</f>
        <v>4.8861946700217374E-2</v>
      </c>
      <c r="G23" s="20">
        <f t="shared" ref="G23:G54" si="10">D23/C23-1</f>
        <v>-1.9154698252360935E-2</v>
      </c>
      <c r="H23" s="19">
        <f>E23-D23</f>
        <v>21360</v>
      </c>
      <c r="I23" s="19">
        <f t="shared" ref="I23:I54" si="11">D23-C23</f>
        <v>-8537</v>
      </c>
      <c r="J23" s="20">
        <f t="shared" ref="J23:J54" si="12">E23/$E$23</f>
        <v>1</v>
      </c>
      <c r="K23" s="21"/>
      <c r="L23" s="19">
        <v>1442150</v>
      </c>
      <c r="M23" s="19">
        <v>1700823</v>
      </c>
      <c r="N23" s="19">
        <v>1787917</v>
      </c>
      <c r="O23" s="19">
        <v>1783504</v>
      </c>
      <c r="P23" s="20">
        <f>O23/N23-1</f>
        <v>-2.4682353822912395E-3</v>
      </c>
      <c r="Q23" s="20">
        <f t="shared" ref="Q23:Q54" si="13">N23/M23-1</f>
        <v>5.1206974505871639E-2</v>
      </c>
      <c r="R23" s="19">
        <f>O23-N23</f>
        <v>-4413</v>
      </c>
      <c r="S23" s="19">
        <f t="shared" ref="S23:S54" si="14">N23-M23</f>
        <v>87094</v>
      </c>
      <c r="T23" s="20">
        <f t="shared" ref="T23:T54" si="15">O23/$O$23</f>
        <v>1</v>
      </c>
    </row>
    <row r="24" spans="1:20" x14ac:dyDescent="0.25">
      <c r="A24" s="22" t="s">
        <v>16</v>
      </c>
      <c r="B24" s="23">
        <v>90297</v>
      </c>
      <c r="C24" s="23">
        <v>94971</v>
      </c>
      <c r="D24" s="23">
        <v>76630</v>
      </c>
      <c r="E24" s="23">
        <v>91529</v>
      </c>
      <c r="F24" s="24">
        <f t="shared" ref="F24:F54" si="16">E24/D24-1</f>
        <v>0.19442776980294929</v>
      </c>
      <c r="G24" s="24">
        <f t="shared" si="10"/>
        <v>-0.19312211096018783</v>
      </c>
      <c r="H24" s="23">
        <f t="shared" ref="H24:H54" si="17">E24-D24</f>
        <v>14899</v>
      </c>
      <c r="I24" s="23">
        <f t="shared" si="11"/>
        <v>-18341</v>
      </c>
      <c r="J24" s="24">
        <f t="shared" si="12"/>
        <v>0.19962269089005694</v>
      </c>
      <c r="K24" s="48"/>
      <c r="L24" s="23">
        <v>250871</v>
      </c>
      <c r="M24" s="23">
        <v>282545</v>
      </c>
      <c r="N24" s="23">
        <v>261693</v>
      </c>
      <c r="O24" s="23">
        <v>267315</v>
      </c>
      <c r="P24" s="24">
        <f t="shared" ref="P24:P54" si="18">O24/N24-1</f>
        <v>2.1483188316080204E-2</v>
      </c>
      <c r="Q24" s="24">
        <f t="shared" si="13"/>
        <v>-7.3800633527402737E-2</v>
      </c>
      <c r="R24" s="23">
        <f t="shared" ref="R24:R54" si="19">O24-N24</f>
        <v>5622</v>
      </c>
      <c r="S24" s="23">
        <f t="shared" si="14"/>
        <v>-20852</v>
      </c>
      <c r="T24" s="24">
        <f t="shared" si="15"/>
        <v>0.14988191784262889</v>
      </c>
    </row>
    <row r="25" spans="1:20" x14ac:dyDescent="0.25">
      <c r="A25" s="49" t="s">
        <v>17</v>
      </c>
      <c r="B25" s="27">
        <v>41117</v>
      </c>
      <c r="C25" s="27">
        <v>41859</v>
      </c>
      <c r="D25" s="27">
        <v>27094</v>
      </c>
      <c r="E25" s="27">
        <v>34005</v>
      </c>
      <c r="F25" s="28">
        <f t="shared" si="16"/>
        <v>0.25507492433749168</v>
      </c>
      <c r="G25" s="28">
        <f t="shared" si="10"/>
        <v>-0.35273179005709643</v>
      </c>
      <c r="H25" s="27">
        <f t="shared" si="17"/>
        <v>6911</v>
      </c>
      <c r="I25" s="27">
        <f t="shared" si="11"/>
        <v>-14765</v>
      </c>
      <c r="J25" s="28">
        <f t="shared" si="12"/>
        <v>7.4164140367712808E-2</v>
      </c>
      <c r="K25" s="29"/>
      <c r="L25" s="27">
        <v>107393</v>
      </c>
      <c r="M25" s="27">
        <v>111139</v>
      </c>
      <c r="N25" s="27">
        <v>94810</v>
      </c>
      <c r="O25" s="27">
        <v>93025</v>
      </c>
      <c r="P25" s="28">
        <f t="shared" si="18"/>
        <v>-1.8827127940090671E-2</v>
      </c>
      <c r="Q25" s="28">
        <f t="shared" si="13"/>
        <v>-0.14692412204536665</v>
      </c>
      <c r="R25" s="27">
        <f>O25-N25</f>
        <v>-1785</v>
      </c>
      <c r="S25" s="27">
        <f t="shared" si="14"/>
        <v>-16329</v>
      </c>
      <c r="T25" s="28">
        <f t="shared" si="15"/>
        <v>5.2158559778951993E-2</v>
      </c>
    </row>
    <row r="26" spans="1:20" x14ac:dyDescent="0.25">
      <c r="A26" s="50" t="s">
        <v>18</v>
      </c>
      <c r="B26" s="27">
        <v>19450</v>
      </c>
      <c r="C26" s="27">
        <v>26669</v>
      </c>
      <c r="D26" s="27">
        <v>14987</v>
      </c>
      <c r="E26" s="27">
        <v>21222</v>
      </c>
      <c r="F26" s="51">
        <f t="shared" si="16"/>
        <v>0.41602722359378119</v>
      </c>
      <c r="G26" s="51">
        <f t="shared" si="10"/>
        <v>-0.4380366717912183</v>
      </c>
      <c r="H26" s="27">
        <f t="shared" si="17"/>
        <v>6235</v>
      </c>
      <c r="I26" s="52">
        <f t="shared" si="11"/>
        <v>-11682</v>
      </c>
      <c r="J26" s="51">
        <f t="shared" si="12"/>
        <v>4.6284704804693461E-2</v>
      </c>
      <c r="K26" s="29"/>
      <c r="L26" s="27">
        <v>46340</v>
      </c>
      <c r="M26" s="27">
        <v>68572</v>
      </c>
      <c r="N26" s="27">
        <v>43615</v>
      </c>
      <c r="O26" s="27">
        <v>51935</v>
      </c>
      <c r="P26" s="51">
        <f t="shared" si="18"/>
        <v>0.19076005961251874</v>
      </c>
      <c r="Q26" s="51">
        <f t="shared" si="13"/>
        <v>-0.3639532170565245</v>
      </c>
      <c r="R26" s="52">
        <f>O26-N26</f>
        <v>8320</v>
      </c>
      <c r="S26" s="52">
        <f t="shared" si="14"/>
        <v>-24957</v>
      </c>
      <c r="T26" s="51">
        <f t="shared" si="15"/>
        <v>2.9119643129479945E-2</v>
      </c>
    </row>
    <row r="27" spans="1:20" x14ac:dyDescent="0.25">
      <c r="A27" s="50" t="s">
        <v>19</v>
      </c>
      <c r="B27" s="52">
        <f>B25-B26</f>
        <v>21667</v>
      </c>
      <c r="C27" s="52">
        <f>C25-C26</f>
        <v>15190</v>
      </c>
      <c r="D27" s="52">
        <f>D25-D26</f>
        <v>12107</v>
      </c>
      <c r="E27" s="52">
        <f>E25-E26</f>
        <v>12783</v>
      </c>
      <c r="F27" s="51">
        <f t="shared" si="16"/>
        <v>5.5835467085157298E-2</v>
      </c>
      <c r="G27" s="51">
        <f t="shared" si="10"/>
        <v>-0.20296247531270573</v>
      </c>
      <c r="H27" s="52">
        <f t="shared" si="17"/>
        <v>676</v>
      </c>
      <c r="I27" s="52">
        <f t="shared" si="11"/>
        <v>-3083</v>
      </c>
      <c r="J27" s="51">
        <f t="shared" si="12"/>
        <v>2.7879435563019344E-2</v>
      </c>
      <c r="K27" s="29"/>
      <c r="L27" s="52">
        <f>L25-L26</f>
        <v>61053</v>
      </c>
      <c r="M27" s="52">
        <f>M25-M26</f>
        <v>42567</v>
      </c>
      <c r="N27" s="52">
        <f>N25-N26</f>
        <v>51195</v>
      </c>
      <c r="O27" s="52">
        <f>O25-O26</f>
        <v>41090</v>
      </c>
      <c r="P27" s="51">
        <f>O27/N27-1</f>
        <v>-0.19738255689032136</v>
      </c>
      <c r="Q27" s="51">
        <f t="shared" si="13"/>
        <v>0.20269222637254214</v>
      </c>
      <c r="R27" s="52">
        <f t="shared" si="19"/>
        <v>-10105</v>
      </c>
      <c r="S27" s="52">
        <f t="shared" si="14"/>
        <v>8628</v>
      </c>
      <c r="T27" s="51">
        <f t="shared" si="15"/>
        <v>2.3038916649472052E-2</v>
      </c>
    </row>
    <row r="28" spans="1:20" x14ac:dyDescent="0.25">
      <c r="A28" s="53" t="s">
        <v>20</v>
      </c>
      <c r="B28" s="34">
        <v>49180</v>
      </c>
      <c r="C28" s="34">
        <v>53112</v>
      </c>
      <c r="D28" s="34">
        <v>49536</v>
      </c>
      <c r="E28" s="34">
        <v>57524</v>
      </c>
      <c r="F28" s="35">
        <f t="shared" si="16"/>
        <v>0.16125645994832039</v>
      </c>
      <c r="G28" s="35">
        <f t="shared" si="10"/>
        <v>-6.732941708088569E-2</v>
      </c>
      <c r="H28" s="34">
        <f t="shared" si="17"/>
        <v>7988</v>
      </c>
      <c r="I28" s="34">
        <f t="shared" si="11"/>
        <v>-3576</v>
      </c>
      <c r="J28" s="35">
        <f t="shared" si="12"/>
        <v>0.12545855052234411</v>
      </c>
      <c r="K28" s="29"/>
      <c r="L28" s="27">
        <v>143478</v>
      </c>
      <c r="M28" s="27">
        <v>171406</v>
      </c>
      <c r="N28" s="27">
        <v>166883</v>
      </c>
      <c r="O28" s="27">
        <v>174290</v>
      </c>
      <c r="P28" s="35">
        <f t="shared" si="18"/>
        <v>4.4384389062996243E-2</v>
      </c>
      <c r="Q28" s="35">
        <f t="shared" si="13"/>
        <v>-2.6387641039403498E-2</v>
      </c>
      <c r="R28" s="34">
        <f t="shared" si="19"/>
        <v>7407</v>
      </c>
      <c r="S28" s="34">
        <f t="shared" si="14"/>
        <v>-4523</v>
      </c>
      <c r="T28" s="35">
        <f t="shared" si="15"/>
        <v>9.7723358063676893E-2</v>
      </c>
    </row>
    <row r="29" spans="1:20" x14ac:dyDescent="0.25">
      <c r="A29" s="22" t="s">
        <v>21</v>
      </c>
      <c r="B29" s="23">
        <v>335390</v>
      </c>
      <c r="C29" s="23">
        <v>350716</v>
      </c>
      <c r="D29" s="23">
        <v>360520</v>
      </c>
      <c r="E29" s="23">
        <v>366981</v>
      </c>
      <c r="F29" s="24">
        <f t="shared" si="16"/>
        <v>1.7921335848219311E-2</v>
      </c>
      <c r="G29" s="24">
        <f t="shared" si="10"/>
        <v>2.7954242178857003E-2</v>
      </c>
      <c r="H29" s="23">
        <f t="shared" si="17"/>
        <v>6461</v>
      </c>
      <c r="I29" s="23">
        <f t="shared" si="11"/>
        <v>9804</v>
      </c>
      <c r="J29" s="24">
        <f t="shared" si="12"/>
        <v>0.80037730910994309</v>
      </c>
      <c r="K29" s="48"/>
      <c r="L29" s="23">
        <v>1191279</v>
      </c>
      <c r="M29" s="23">
        <v>1418278</v>
      </c>
      <c r="N29" s="23">
        <v>1526224</v>
      </c>
      <c r="O29" s="23">
        <v>1516189</v>
      </c>
      <c r="P29" s="24">
        <f t="shared" si="18"/>
        <v>-6.5750505823523042E-3</v>
      </c>
      <c r="Q29" s="24">
        <f t="shared" si="13"/>
        <v>7.6110607370346361E-2</v>
      </c>
      <c r="R29" s="23">
        <f t="shared" si="19"/>
        <v>-10035</v>
      </c>
      <c r="S29" s="23">
        <f t="shared" si="14"/>
        <v>107946</v>
      </c>
      <c r="T29" s="24">
        <f t="shared" si="15"/>
        <v>0.85011808215737106</v>
      </c>
    </row>
    <row r="30" spans="1:20" x14ac:dyDescent="0.25">
      <c r="A30" s="49" t="s">
        <v>22</v>
      </c>
      <c r="B30" s="27">
        <v>37005</v>
      </c>
      <c r="C30" s="27">
        <v>38212</v>
      </c>
      <c r="D30" s="27">
        <v>35145</v>
      </c>
      <c r="E30" s="27">
        <v>39088</v>
      </c>
      <c r="F30" s="28">
        <f t="shared" si="16"/>
        <v>0.11219234599516281</v>
      </c>
      <c r="G30" s="28">
        <f t="shared" si="10"/>
        <v>-8.0262744687532694E-2</v>
      </c>
      <c r="H30" s="27">
        <f t="shared" si="17"/>
        <v>3943</v>
      </c>
      <c r="I30" s="27">
        <f t="shared" si="11"/>
        <v>-3067</v>
      </c>
      <c r="J30" s="28">
        <f t="shared" si="12"/>
        <v>8.5250049071994072E-2</v>
      </c>
      <c r="K30" s="29"/>
      <c r="L30" s="27">
        <v>130382</v>
      </c>
      <c r="M30" s="27">
        <v>159101</v>
      </c>
      <c r="N30" s="27">
        <v>172390</v>
      </c>
      <c r="O30" s="27">
        <v>167577</v>
      </c>
      <c r="P30" s="28">
        <f t="shared" si="18"/>
        <v>-2.7919252856894228E-2</v>
      </c>
      <c r="Q30" s="28">
        <f t="shared" si="13"/>
        <v>8.3525559235956948E-2</v>
      </c>
      <c r="R30" s="27">
        <f t="shared" si="19"/>
        <v>-4813</v>
      </c>
      <c r="S30" s="27">
        <f t="shared" si="14"/>
        <v>13289</v>
      </c>
      <c r="T30" s="28">
        <f t="shared" si="15"/>
        <v>9.3959419210722261E-2</v>
      </c>
    </row>
    <row r="31" spans="1:20" x14ac:dyDescent="0.25">
      <c r="A31" s="54" t="s">
        <v>23</v>
      </c>
      <c r="B31" s="31">
        <v>2278</v>
      </c>
      <c r="C31" s="31">
        <v>2553</v>
      </c>
      <c r="D31" s="31">
        <v>2201</v>
      </c>
      <c r="E31" s="31">
        <v>2291</v>
      </c>
      <c r="F31" s="32">
        <f t="shared" si="16"/>
        <v>4.0890504316219989E-2</v>
      </c>
      <c r="G31" s="32">
        <f t="shared" si="10"/>
        <v>-0.13787700744222486</v>
      </c>
      <c r="H31" s="31">
        <f t="shared" si="17"/>
        <v>90</v>
      </c>
      <c r="I31" s="31">
        <f t="shared" si="11"/>
        <v>-352</v>
      </c>
      <c r="J31" s="32">
        <f t="shared" si="12"/>
        <v>4.9966194848531115E-3</v>
      </c>
      <c r="K31" s="29"/>
      <c r="L31" s="31">
        <v>9216</v>
      </c>
      <c r="M31" s="31">
        <v>10716</v>
      </c>
      <c r="N31" s="31">
        <v>11925</v>
      </c>
      <c r="O31" s="31">
        <v>11922</v>
      </c>
      <c r="P31" s="32">
        <f t="shared" si="18"/>
        <v>-2.5157232704398069E-4</v>
      </c>
      <c r="Q31" s="32">
        <f t="shared" si="13"/>
        <v>0.11282194848824179</v>
      </c>
      <c r="R31" s="31">
        <f t="shared" si="19"/>
        <v>-3</v>
      </c>
      <c r="S31" s="31">
        <f t="shared" si="14"/>
        <v>1209</v>
      </c>
      <c r="T31" s="32">
        <f t="shared" si="15"/>
        <v>6.6845939229741008E-3</v>
      </c>
    </row>
    <row r="32" spans="1:20" x14ac:dyDescent="0.25">
      <c r="A32" s="54" t="s">
        <v>24</v>
      </c>
      <c r="B32" s="31">
        <v>306</v>
      </c>
      <c r="C32" s="31">
        <v>383</v>
      </c>
      <c r="D32" s="31">
        <v>595</v>
      </c>
      <c r="E32" s="31">
        <v>837</v>
      </c>
      <c r="F32" s="32">
        <f t="shared" si="16"/>
        <v>0.40672268907563036</v>
      </c>
      <c r="G32" s="32">
        <f t="shared" si="10"/>
        <v>0.55352480417754579</v>
      </c>
      <c r="H32" s="31">
        <f t="shared" si="17"/>
        <v>242</v>
      </c>
      <c r="I32" s="31">
        <f t="shared" si="11"/>
        <v>212</v>
      </c>
      <c r="J32" s="32">
        <f t="shared" si="12"/>
        <v>1.8254781793199712E-3</v>
      </c>
      <c r="K32" s="29"/>
      <c r="L32" s="31">
        <v>1321</v>
      </c>
      <c r="M32" s="31">
        <v>2307</v>
      </c>
      <c r="N32" s="31">
        <v>2520</v>
      </c>
      <c r="O32" s="31">
        <v>2915</v>
      </c>
      <c r="P32" s="32">
        <f t="shared" si="18"/>
        <v>0.15674603174603186</v>
      </c>
      <c r="Q32" s="32">
        <f t="shared" si="13"/>
        <v>9.2327698309492945E-2</v>
      </c>
      <c r="R32" s="31">
        <f t="shared" si="19"/>
        <v>395</v>
      </c>
      <c r="S32" s="31">
        <f t="shared" si="14"/>
        <v>213</v>
      </c>
      <c r="T32" s="32">
        <f t="shared" si="15"/>
        <v>1.6344230234414949E-3</v>
      </c>
    </row>
    <row r="33" spans="1:20" x14ac:dyDescent="0.25">
      <c r="A33" s="54" t="s">
        <v>25</v>
      </c>
      <c r="B33" s="31">
        <v>5291</v>
      </c>
      <c r="C33" s="31">
        <v>5293</v>
      </c>
      <c r="D33" s="31">
        <v>3593</v>
      </c>
      <c r="E33" s="31">
        <v>5475</v>
      </c>
      <c r="F33" s="32">
        <f t="shared" si="16"/>
        <v>0.52379627052602284</v>
      </c>
      <c r="G33" s="32">
        <f t="shared" si="10"/>
        <v>-0.32117891554883804</v>
      </c>
      <c r="H33" s="31">
        <f t="shared" si="17"/>
        <v>1882</v>
      </c>
      <c r="I33" s="31">
        <f t="shared" si="11"/>
        <v>-1700</v>
      </c>
      <c r="J33" s="32">
        <f t="shared" si="12"/>
        <v>1.1940851889817016E-2</v>
      </c>
      <c r="K33" s="29"/>
      <c r="L33" s="31">
        <v>30986</v>
      </c>
      <c r="M33" s="31">
        <v>40209</v>
      </c>
      <c r="N33" s="31">
        <v>35082</v>
      </c>
      <c r="O33" s="31">
        <v>34219</v>
      </c>
      <c r="P33" s="32">
        <f t="shared" si="18"/>
        <v>-2.45995097200844E-2</v>
      </c>
      <c r="Q33" s="32">
        <f t="shared" si="13"/>
        <v>-0.12750876669402378</v>
      </c>
      <c r="R33" s="31">
        <f t="shared" si="19"/>
        <v>-863</v>
      </c>
      <c r="S33" s="31">
        <f t="shared" si="14"/>
        <v>-5127</v>
      </c>
      <c r="T33" s="32">
        <f t="shared" si="15"/>
        <v>1.9186388143788854E-2</v>
      </c>
    </row>
    <row r="34" spans="1:20" x14ac:dyDescent="0.25">
      <c r="A34" s="54" t="s">
        <v>26</v>
      </c>
      <c r="B34" s="31">
        <v>2880</v>
      </c>
      <c r="C34" s="31">
        <v>3582</v>
      </c>
      <c r="D34" s="31">
        <v>2200</v>
      </c>
      <c r="E34" s="31">
        <v>5099</v>
      </c>
      <c r="F34" s="32">
        <f t="shared" si="16"/>
        <v>1.3177272727272729</v>
      </c>
      <c r="G34" s="32">
        <f t="shared" si="10"/>
        <v>-0.38581797878280288</v>
      </c>
      <c r="H34" s="31">
        <f t="shared" si="17"/>
        <v>2899</v>
      </c>
      <c r="I34" s="31">
        <f t="shared" si="11"/>
        <v>-1382</v>
      </c>
      <c r="J34" s="32">
        <f t="shared" si="12"/>
        <v>1.1120804344507209E-2</v>
      </c>
      <c r="K34" s="29"/>
      <c r="L34" s="31">
        <v>7760</v>
      </c>
      <c r="M34" s="31">
        <v>11138</v>
      </c>
      <c r="N34" s="31">
        <v>11028</v>
      </c>
      <c r="O34" s="31">
        <v>15148</v>
      </c>
      <c r="P34" s="32">
        <f t="shared" si="18"/>
        <v>0.37359448676097218</v>
      </c>
      <c r="Q34" s="32">
        <f t="shared" si="13"/>
        <v>-9.8760998383911058E-3</v>
      </c>
      <c r="R34" s="31">
        <f t="shared" si="19"/>
        <v>4120</v>
      </c>
      <c r="S34" s="31">
        <f t="shared" si="14"/>
        <v>-110</v>
      </c>
      <c r="T34" s="32">
        <f t="shared" si="15"/>
        <v>8.4933927818496621E-3</v>
      </c>
    </row>
    <row r="35" spans="1:20" x14ac:dyDescent="0.25">
      <c r="A35" s="54" t="s">
        <v>27</v>
      </c>
      <c r="B35" s="31">
        <v>2805</v>
      </c>
      <c r="C35" s="31">
        <v>3255</v>
      </c>
      <c r="D35" s="31">
        <v>2077</v>
      </c>
      <c r="E35" s="31">
        <v>2287</v>
      </c>
      <c r="F35" s="32">
        <f t="shared" si="16"/>
        <v>0.10110736639383733</v>
      </c>
      <c r="G35" s="32">
        <f t="shared" si="10"/>
        <v>-0.36190476190476195</v>
      </c>
      <c r="H35" s="31">
        <f t="shared" si="17"/>
        <v>210</v>
      </c>
      <c r="I35" s="31">
        <f t="shared" si="11"/>
        <v>-1178</v>
      </c>
      <c r="J35" s="32">
        <f t="shared" si="12"/>
        <v>4.9878955747966235E-3</v>
      </c>
      <c r="K35" s="29"/>
      <c r="L35" s="31">
        <v>26295</v>
      </c>
      <c r="M35" s="31">
        <v>35308</v>
      </c>
      <c r="N35" s="31">
        <v>35421</v>
      </c>
      <c r="O35" s="31">
        <v>29308</v>
      </c>
      <c r="P35" s="32">
        <f t="shared" si="18"/>
        <v>-0.17258123711922302</v>
      </c>
      <c r="Q35" s="32">
        <f t="shared" si="13"/>
        <v>3.2004078395830859E-3</v>
      </c>
      <c r="R35" s="31">
        <f t="shared" si="19"/>
        <v>-6113</v>
      </c>
      <c r="S35" s="31">
        <f t="shared" si="14"/>
        <v>113</v>
      </c>
      <c r="T35" s="32">
        <f t="shared" si="15"/>
        <v>1.6432819887143509E-2</v>
      </c>
    </row>
    <row r="36" spans="1:20" x14ac:dyDescent="0.25">
      <c r="A36" s="54" t="s">
        <v>28</v>
      </c>
      <c r="B36" s="31">
        <v>673</v>
      </c>
      <c r="C36" s="31">
        <v>578</v>
      </c>
      <c r="D36" s="31">
        <v>765</v>
      </c>
      <c r="E36" s="31">
        <v>620</v>
      </c>
      <c r="F36" s="32">
        <f t="shared" si="16"/>
        <v>-0.18954248366013071</v>
      </c>
      <c r="G36" s="32">
        <f t="shared" si="10"/>
        <v>0.32352941176470584</v>
      </c>
      <c r="H36" s="31">
        <f t="shared" si="17"/>
        <v>-145</v>
      </c>
      <c r="I36" s="31">
        <f t="shared" si="11"/>
        <v>187</v>
      </c>
      <c r="J36" s="32">
        <f t="shared" si="12"/>
        <v>1.3522060587555342E-3</v>
      </c>
      <c r="K36" s="29"/>
      <c r="L36" s="31">
        <v>2134</v>
      </c>
      <c r="M36" s="31">
        <v>1948</v>
      </c>
      <c r="N36" s="31">
        <v>2502</v>
      </c>
      <c r="O36" s="31">
        <v>2222</v>
      </c>
      <c r="P36" s="32">
        <f t="shared" si="18"/>
        <v>-0.11191047162270185</v>
      </c>
      <c r="Q36" s="32">
        <f t="shared" si="13"/>
        <v>0.28439425051334699</v>
      </c>
      <c r="R36" s="31">
        <f t="shared" si="19"/>
        <v>-280</v>
      </c>
      <c r="S36" s="31">
        <f t="shared" si="14"/>
        <v>554</v>
      </c>
      <c r="T36" s="32">
        <f t="shared" si="15"/>
        <v>1.2458620782459697E-3</v>
      </c>
    </row>
    <row r="37" spans="1:20" x14ac:dyDescent="0.25">
      <c r="A37" s="54" t="s">
        <v>29</v>
      </c>
      <c r="B37" s="31">
        <v>150506</v>
      </c>
      <c r="C37" s="31">
        <v>154996</v>
      </c>
      <c r="D37" s="31">
        <v>171234</v>
      </c>
      <c r="E37" s="31">
        <v>170641</v>
      </c>
      <c r="F37" s="32">
        <f t="shared" si="16"/>
        <v>-3.4630972820818284E-3</v>
      </c>
      <c r="G37" s="32">
        <f t="shared" si="10"/>
        <v>0.10476399390952018</v>
      </c>
      <c r="H37" s="31">
        <f t="shared" si="17"/>
        <v>-593</v>
      </c>
      <c r="I37" s="31">
        <f t="shared" si="11"/>
        <v>16238</v>
      </c>
      <c r="J37" s="32">
        <f t="shared" si="12"/>
        <v>0.37216418398726309</v>
      </c>
      <c r="K37" s="29"/>
      <c r="L37" s="31">
        <v>482727</v>
      </c>
      <c r="M37" s="31">
        <v>591466</v>
      </c>
      <c r="N37" s="31">
        <v>644618</v>
      </c>
      <c r="O37" s="31">
        <v>646257</v>
      </c>
      <c r="P37" s="32">
        <f t="shared" si="18"/>
        <v>2.5425911159788761E-3</v>
      </c>
      <c r="Q37" s="32">
        <f t="shared" si="13"/>
        <v>8.9864844302123936E-2</v>
      </c>
      <c r="R37" s="31">
        <f t="shared" si="19"/>
        <v>1639</v>
      </c>
      <c r="S37" s="31">
        <f t="shared" si="14"/>
        <v>53152</v>
      </c>
      <c r="T37" s="32">
        <f t="shared" si="15"/>
        <v>0.36235242533798634</v>
      </c>
    </row>
    <row r="38" spans="1:20" x14ac:dyDescent="0.25">
      <c r="A38" s="54" t="s">
        <v>30</v>
      </c>
      <c r="B38" s="31">
        <v>19383</v>
      </c>
      <c r="C38" s="31">
        <v>22867</v>
      </c>
      <c r="D38" s="31">
        <v>23873</v>
      </c>
      <c r="E38" s="31">
        <v>20179</v>
      </c>
      <c r="F38" s="32">
        <f t="shared" si="16"/>
        <v>-0.15473547522305531</v>
      </c>
      <c r="G38" s="32">
        <f t="shared" si="10"/>
        <v>4.3993527791140075E-2</v>
      </c>
      <c r="H38" s="31">
        <f t="shared" si="17"/>
        <v>-3694</v>
      </c>
      <c r="I38" s="31">
        <f t="shared" si="11"/>
        <v>1006</v>
      </c>
      <c r="J38" s="32">
        <f t="shared" si="12"/>
        <v>4.4009945257464399E-2</v>
      </c>
      <c r="K38" s="29"/>
      <c r="L38" s="31">
        <v>66791</v>
      </c>
      <c r="M38" s="31">
        <v>80773</v>
      </c>
      <c r="N38" s="31">
        <v>84043</v>
      </c>
      <c r="O38" s="31">
        <v>78259</v>
      </c>
      <c r="P38" s="32">
        <f t="shared" si="18"/>
        <v>-6.8821912592363477E-2</v>
      </c>
      <c r="Q38" s="32">
        <f t="shared" si="13"/>
        <v>4.0483825040545707E-2</v>
      </c>
      <c r="R38" s="31">
        <f t="shared" si="19"/>
        <v>-5784</v>
      </c>
      <c r="S38" s="31">
        <f t="shared" si="14"/>
        <v>3270</v>
      </c>
      <c r="T38" s="32">
        <f t="shared" si="15"/>
        <v>4.3879352106863792E-2</v>
      </c>
    </row>
    <row r="39" spans="1:20" x14ac:dyDescent="0.25">
      <c r="A39" s="54" t="s">
        <v>31</v>
      </c>
      <c r="B39" s="31">
        <v>17808</v>
      </c>
      <c r="C39" s="31">
        <v>16612</v>
      </c>
      <c r="D39" s="31">
        <v>16553</v>
      </c>
      <c r="E39" s="31">
        <v>14395</v>
      </c>
      <c r="F39" s="32">
        <f t="shared" si="16"/>
        <v>-0.13036911738053525</v>
      </c>
      <c r="G39" s="32">
        <f t="shared" si="10"/>
        <v>-3.5516494100650275E-3</v>
      </c>
      <c r="H39" s="31">
        <f t="shared" si="17"/>
        <v>-2158</v>
      </c>
      <c r="I39" s="31">
        <f t="shared" si="11"/>
        <v>-59</v>
      </c>
      <c r="J39" s="32">
        <f t="shared" si="12"/>
        <v>3.1395171315783732E-2</v>
      </c>
      <c r="K39" s="29"/>
      <c r="L39" s="31">
        <v>60091</v>
      </c>
      <c r="M39" s="31">
        <v>53907</v>
      </c>
      <c r="N39" s="31">
        <v>57775</v>
      </c>
      <c r="O39" s="31">
        <v>56035</v>
      </c>
      <c r="P39" s="32">
        <f t="shared" si="18"/>
        <v>-3.0116832540025951E-2</v>
      </c>
      <c r="Q39" s="32">
        <f t="shared" si="13"/>
        <v>7.1753204593095532E-2</v>
      </c>
      <c r="R39" s="31">
        <f t="shared" si="19"/>
        <v>-1740</v>
      </c>
      <c r="S39" s="31">
        <f t="shared" si="14"/>
        <v>3868</v>
      </c>
      <c r="T39" s="32">
        <f t="shared" si="15"/>
        <v>3.1418488548385651E-2</v>
      </c>
    </row>
    <row r="40" spans="1:20" x14ac:dyDescent="0.25">
      <c r="A40" s="54" t="s">
        <v>32</v>
      </c>
      <c r="B40" s="31">
        <v>15015</v>
      </c>
      <c r="C40" s="31">
        <v>12403</v>
      </c>
      <c r="D40" s="31">
        <v>13645</v>
      </c>
      <c r="E40" s="31">
        <v>12207</v>
      </c>
      <c r="F40" s="32">
        <f t="shared" si="16"/>
        <v>-0.10538658849395388</v>
      </c>
      <c r="G40" s="32">
        <f t="shared" si="10"/>
        <v>0.10013706361364183</v>
      </c>
      <c r="H40" s="31">
        <f t="shared" si="17"/>
        <v>-1438</v>
      </c>
      <c r="I40" s="31">
        <f t="shared" si="11"/>
        <v>1242</v>
      </c>
      <c r="J40" s="32">
        <f t="shared" si="12"/>
        <v>2.6623192514885173E-2</v>
      </c>
      <c r="K40" s="29"/>
      <c r="L40" s="31">
        <v>52990</v>
      </c>
      <c r="M40" s="31">
        <v>49181</v>
      </c>
      <c r="N40" s="31">
        <v>54584</v>
      </c>
      <c r="O40" s="31">
        <v>49982</v>
      </c>
      <c r="P40" s="32">
        <f t="shared" si="18"/>
        <v>-8.4310420636083849E-2</v>
      </c>
      <c r="Q40" s="32">
        <f t="shared" si="13"/>
        <v>0.10985949858685262</v>
      </c>
      <c r="R40" s="31">
        <f t="shared" si="19"/>
        <v>-4602</v>
      </c>
      <c r="S40" s="31">
        <f t="shared" si="14"/>
        <v>5403</v>
      </c>
      <c r="T40" s="32">
        <f t="shared" si="15"/>
        <v>2.8024607738474375E-2</v>
      </c>
    </row>
    <row r="41" spans="1:20" x14ac:dyDescent="0.25">
      <c r="A41" s="54" t="s">
        <v>33</v>
      </c>
      <c r="B41" s="31">
        <v>11337</v>
      </c>
      <c r="C41" s="31">
        <v>12573</v>
      </c>
      <c r="D41" s="31">
        <v>14440</v>
      </c>
      <c r="E41" s="31">
        <v>16504</v>
      </c>
      <c r="F41" s="32">
        <f t="shared" si="16"/>
        <v>0.14293628808864267</v>
      </c>
      <c r="G41" s="32">
        <f t="shared" si="10"/>
        <v>0.14849280203610915</v>
      </c>
      <c r="H41" s="31">
        <f t="shared" si="17"/>
        <v>2064</v>
      </c>
      <c r="I41" s="31">
        <f t="shared" si="11"/>
        <v>1867</v>
      </c>
      <c r="J41" s="32">
        <f t="shared" si="12"/>
        <v>3.599485289306667E-2</v>
      </c>
      <c r="K41" s="29"/>
      <c r="L41" s="31">
        <v>45800</v>
      </c>
      <c r="M41" s="31">
        <v>48165</v>
      </c>
      <c r="N41" s="31">
        <v>62295</v>
      </c>
      <c r="O41" s="31">
        <v>71013</v>
      </c>
      <c r="P41" s="32">
        <f t="shared" si="18"/>
        <v>0.13994702624608713</v>
      </c>
      <c r="Q41" s="32">
        <f t="shared" si="13"/>
        <v>0.29336655247586418</v>
      </c>
      <c r="R41" s="31">
        <f t="shared" si="19"/>
        <v>8718</v>
      </c>
      <c r="S41" s="31">
        <f t="shared" si="14"/>
        <v>14130</v>
      </c>
      <c r="T41" s="32">
        <f t="shared" si="15"/>
        <v>3.9816563349451418E-2</v>
      </c>
    </row>
    <row r="42" spans="1:20" x14ac:dyDescent="0.25">
      <c r="A42" s="54" t="s">
        <v>34</v>
      </c>
      <c r="B42" s="31">
        <v>5011</v>
      </c>
      <c r="C42" s="31">
        <v>5208</v>
      </c>
      <c r="D42" s="31">
        <v>3676</v>
      </c>
      <c r="E42" s="31">
        <v>5530</v>
      </c>
      <c r="F42" s="32">
        <f t="shared" si="16"/>
        <v>0.5043525571273122</v>
      </c>
      <c r="G42" s="32">
        <f t="shared" si="10"/>
        <v>-0.29416282642089098</v>
      </c>
      <c r="H42" s="31">
        <f t="shared" si="17"/>
        <v>1854</v>
      </c>
      <c r="I42" s="31">
        <f t="shared" si="11"/>
        <v>-1532</v>
      </c>
      <c r="J42" s="32">
        <f t="shared" si="12"/>
        <v>1.2060805653093717E-2</v>
      </c>
      <c r="K42" s="29"/>
      <c r="L42" s="31">
        <v>18862</v>
      </c>
      <c r="M42" s="31">
        <v>21487</v>
      </c>
      <c r="N42" s="31">
        <v>20262</v>
      </c>
      <c r="O42" s="31">
        <v>20692</v>
      </c>
      <c r="P42" s="32">
        <f t="shared" si="18"/>
        <v>2.1221991906031024E-2</v>
      </c>
      <c r="Q42" s="32">
        <f t="shared" si="13"/>
        <v>-5.7011216084143945E-2</v>
      </c>
      <c r="R42" s="31">
        <f t="shared" si="19"/>
        <v>430</v>
      </c>
      <c r="S42" s="31">
        <f t="shared" si="14"/>
        <v>-1225</v>
      </c>
      <c r="T42" s="32">
        <f t="shared" si="15"/>
        <v>1.1601880343413863E-2</v>
      </c>
    </row>
    <row r="43" spans="1:20" x14ac:dyDescent="0.25">
      <c r="A43" s="54" t="s">
        <v>35</v>
      </c>
      <c r="B43" s="31">
        <v>12505</v>
      </c>
      <c r="C43" s="31">
        <v>13375</v>
      </c>
      <c r="D43" s="31">
        <v>16646</v>
      </c>
      <c r="E43" s="31">
        <v>15463</v>
      </c>
      <c r="F43" s="32">
        <f t="shared" si="16"/>
        <v>-7.1068124474348182E-2</v>
      </c>
      <c r="G43" s="32">
        <f t="shared" si="10"/>
        <v>0.2445607476635514</v>
      </c>
      <c r="H43" s="31">
        <f t="shared" si="17"/>
        <v>-1183</v>
      </c>
      <c r="I43" s="31">
        <f t="shared" si="11"/>
        <v>3271</v>
      </c>
      <c r="J43" s="32">
        <f t="shared" si="12"/>
        <v>3.3724455300865847E-2</v>
      </c>
      <c r="K43" s="29"/>
      <c r="L43" s="31">
        <v>46937</v>
      </c>
      <c r="M43" s="31">
        <v>54446</v>
      </c>
      <c r="N43" s="31">
        <v>64338</v>
      </c>
      <c r="O43" s="31">
        <v>66281</v>
      </c>
      <c r="P43" s="32">
        <f t="shared" si="18"/>
        <v>3.0199881873853807E-2</v>
      </c>
      <c r="Q43" s="32">
        <f t="shared" si="13"/>
        <v>0.18168460492965499</v>
      </c>
      <c r="R43" s="31">
        <f t="shared" si="19"/>
        <v>1943</v>
      </c>
      <c r="S43" s="31">
        <f t="shared" si="14"/>
        <v>9892</v>
      </c>
      <c r="T43" s="32">
        <f t="shared" si="15"/>
        <v>3.7163359319631467E-2</v>
      </c>
    </row>
    <row r="44" spans="1:20" x14ac:dyDescent="0.25">
      <c r="A44" s="54" t="s">
        <v>36</v>
      </c>
      <c r="B44" s="31">
        <v>2519</v>
      </c>
      <c r="C44" s="31">
        <v>3424</v>
      </c>
      <c r="D44" s="31">
        <v>1724</v>
      </c>
      <c r="E44" s="31">
        <v>3274</v>
      </c>
      <c r="F44" s="32">
        <f t="shared" si="16"/>
        <v>0.89907192575406025</v>
      </c>
      <c r="G44" s="32">
        <f t="shared" si="10"/>
        <v>-0.49649532710280375</v>
      </c>
      <c r="H44" s="31">
        <f t="shared" si="17"/>
        <v>1550</v>
      </c>
      <c r="I44" s="31">
        <f t="shared" si="11"/>
        <v>-1700</v>
      </c>
      <c r="J44" s="32">
        <f t="shared" si="12"/>
        <v>7.1405203812348692E-3</v>
      </c>
      <c r="K44" s="29"/>
      <c r="L44" s="31">
        <v>15383</v>
      </c>
      <c r="M44" s="31">
        <v>25484</v>
      </c>
      <c r="N44" s="31">
        <v>28340</v>
      </c>
      <c r="O44" s="31">
        <v>29368</v>
      </c>
      <c r="P44" s="32">
        <f t="shared" si="18"/>
        <v>3.6273817925194018E-2</v>
      </c>
      <c r="Q44" s="32">
        <f t="shared" si="13"/>
        <v>0.11207031863129813</v>
      </c>
      <c r="R44" s="31">
        <f t="shared" si="19"/>
        <v>1028</v>
      </c>
      <c r="S44" s="31">
        <f t="shared" si="14"/>
        <v>2856</v>
      </c>
      <c r="T44" s="32">
        <f t="shared" si="15"/>
        <v>1.6466461527420179E-2</v>
      </c>
    </row>
    <row r="45" spans="1:20" x14ac:dyDescent="0.25">
      <c r="A45" s="54" t="s">
        <v>37</v>
      </c>
      <c r="B45" s="31">
        <v>4370</v>
      </c>
      <c r="C45" s="31">
        <v>5653</v>
      </c>
      <c r="D45" s="31">
        <v>3875</v>
      </c>
      <c r="E45" s="31">
        <v>3931</v>
      </c>
      <c r="F45" s="32">
        <f t="shared" si="16"/>
        <v>1.4451612903225719E-2</v>
      </c>
      <c r="G45" s="32">
        <f t="shared" si="10"/>
        <v>-0.31452326198478686</v>
      </c>
      <c r="H45" s="31">
        <f t="shared" si="17"/>
        <v>56</v>
      </c>
      <c r="I45" s="31">
        <f t="shared" si="11"/>
        <v>-1778</v>
      </c>
      <c r="J45" s="32">
        <f t="shared" si="12"/>
        <v>8.5734226080129115E-3</v>
      </c>
      <c r="K45" s="29"/>
      <c r="L45" s="31">
        <v>24907</v>
      </c>
      <c r="M45" s="31">
        <v>37128</v>
      </c>
      <c r="N45" s="31">
        <v>39427</v>
      </c>
      <c r="O45" s="31">
        <v>31028</v>
      </c>
      <c r="P45" s="32">
        <f t="shared" si="18"/>
        <v>-0.21302660613285307</v>
      </c>
      <c r="Q45" s="32">
        <f t="shared" si="13"/>
        <v>6.1920922215039864E-2</v>
      </c>
      <c r="R45" s="31">
        <f t="shared" si="19"/>
        <v>-8399</v>
      </c>
      <c r="S45" s="31">
        <f t="shared" si="14"/>
        <v>2299</v>
      </c>
      <c r="T45" s="32">
        <f t="shared" si="15"/>
        <v>1.7397213575074684E-2</v>
      </c>
    </row>
    <row r="46" spans="1:20" x14ac:dyDescent="0.25">
      <c r="A46" s="54" t="s">
        <v>38</v>
      </c>
      <c r="B46" s="31">
        <v>2211</v>
      </c>
      <c r="C46" s="31">
        <v>2013</v>
      </c>
      <c r="D46" s="31">
        <v>2573</v>
      </c>
      <c r="E46" s="31">
        <v>1956</v>
      </c>
      <c r="F46" s="32">
        <f t="shared" si="16"/>
        <v>-0.23979790128254952</v>
      </c>
      <c r="G46" s="32">
        <f t="shared" si="10"/>
        <v>0.27819175360158965</v>
      </c>
      <c r="H46" s="31">
        <f t="shared" si="17"/>
        <v>-617</v>
      </c>
      <c r="I46" s="31">
        <f t="shared" si="11"/>
        <v>560</v>
      </c>
      <c r="J46" s="32">
        <f t="shared" si="12"/>
        <v>4.2659920176222983E-3</v>
      </c>
      <c r="K46" s="29"/>
      <c r="L46" s="31">
        <v>9038</v>
      </c>
      <c r="M46" s="31">
        <v>9312</v>
      </c>
      <c r="N46" s="31">
        <v>10355</v>
      </c>
      <c r="O46" s="31">
        <v>8589</v>
      </c>
      <c r="P46" s="32">
        <f t="shared" si="18"/>
        <v>-0.17054563013037183</v>
      </c>
      <c r="Q46" s="32">
        <f t="shared" si="13"/>
        <v>0.1120060137457044</v>
      </c>
      <c r="R46" s="31">
        <f t="shared" si="19"/>
        <v>-1766</v>
      </c>
      <c r="S46" s="31">
        <f t="shared" si="14"/>
        <v>1043</v>
      </c>
      <c r="T46" s="32">
        <f t="shared" si="15"/>
        <v>4.8158008056051462E-3</v>
      </c>
    </row>
    <row r="47" spans="1:20" x14ac:dyDescent="0.25">
      <c r="A47" s="54" t="s">
        <v>39</v>
      </c>
      <c r="B47" s="31">
        <v>1253</v>
      </c>
      <c r="C47" s="31">
        <v>1445</v>
      </c>
      <c r="D47" s="31">
        <v>1639</v>
      </c>
      <c r="E47" s="31">
        <v>1708</v>
      </c>
      <c r="F47" s="32">
        <f t="shared" si="16"/>
        <v>4.2098840756558786E-2</v>
      </c>
      <c r="G47" s="32">
        <f t="shared" si="10"/>
        <v>0.13425605536332186</v>
      </c>
      <c r="H47" s="31">
        <f t="shared" si="17"/>
        <v>69</v>
      </c>
      <c r="I47" s="31">
        <f t="shared" si="11"/>
        <v>194</v>
      </c>
      <c r="J47" s="32">
        <f t="shared" si="12"/>
        <v>3.7251095941200846E-3</v>
      </c>
      <c r="K47" s="29"/>
      <c r="L47" s="31">
        <v>4738</v>
      </c>
      <c r="M47" s="31">
        <v>5780</v>
      </c>
      <c r="N47" s="31">
        <v>8517</v>
      </c>
      <c r="O47" s="31">
        <v>8140</v>
      </c>
      <c r="P47" s="32">
        <f t="shared" si="18"/>
        <v>-4.4264412351767035E-2</v>
      </c>
      <c r="Q47" s="32">
        <f t="shared" si="13"/>
        <v>0.47352941176470598</v>
      </c>
      <c r="R47" s="31">
        <f t="shared" si="19"/>
        <v>-377</v>
      </c>
      <c r="S47" s="31">
        <f t="shared" si="14"/>
        <v>2737</v>
      </c>
      <c r="T47" s="32">
        <f t="shared" si="15"/>
        <v>4.5640491975347409E-3</v>
      </c>
    </row>
    <row r="48" spans="1:20" x14ac:dyDescent="0.25">
      <c r="A48" s="54" t="s">
        <v>40</v>
      </c>
      <c r="B48" s="31">
        <v>1288</v>
      </c>
      <c r="C48" s="31">
        <v>1958</v>
      </c>
      <c r="D48" s="31">
        <v>1967</v>
      </c>
      <c r="E48" s="31">
        <v>1795</v>
      </c>
      <c r="F48" s="32">
        <f t="shared" si="16"/>
        <v>-8.7442806304016241E-2</v>
      </c>
      <c r="G48" s="32">
        <f t="shared" si="10"/>
        <v>4.5965270684371617E-3</v>
      </c>
      <c r="H48" s="31">
        <f t="shared" si="17"/>
        <v>-172</v>
      </c>
      <c r="I48" s="31">
        <f t="shared" si="11"/>
        <v>9</v>
      </c>
      <c r="J48" s="32">
        <f t="shared" si="12"/>
        <v>3.9148546378486842E-3</v>
      </c>
      <c r="K48" s="29"/>
      <c r="L48" s="31">
        <v>3228</v>
      </c>
      <c r="M48" s="31">
        <v>4936</v>
      </c>
      <c r="N48" s="31">
        <v>4840</v>
      </c>
      <c r="O48" s="31">
        <v>4584</v>
      </c>
      <c r="P48" s="32">
        <f t="shared" si="18"/>
        <v>-5.2892561983471031E-2</v>
      </c>
      <c r="Q48" s="32">
        <f t="shared" si="13"/>
        <v>-1.9448946515397081E-2</v>
      </c>
      <c r="R48" s="31">
        <f t="shared" si="19"/>
        <v>-256</v>
      </c>
      <c r="S48" s="31">
        <f t="shared" si="14"/>
        <v>-96</v>
      </c>
      <c r="T48" s="32">
        <f t="shared" si="15"/>
        <v>2.5702213171375E-3</v>
      </c>
    </row>
    <row r="49" spans="1:20" x14ac:dyDescent="0.25">
      <c r="A49" s="54" t="s">
        <v>41</v>
      </c>
      <c r="B49" s="31">
        <v>2602</v>
      </c>
      <c r="C49" s="31">
        <v>2340</v>
      </c>
      <c r="D49" s="31">
        <v>2462</v>
      </c>
      <c r="E49" s="31">
        <v>1726</v>
      </c>
      <c r="F49" s="32">
        <f t="shared" si="16"/>
        <v>-0.29894394800974822</v>
      </c>
      <c r="G49" s="32">
        <f t="shared" si="10"/>
        <v>5.2136752136752174E-2</v>
      </c>
      <c r="H49" s="31">
        <f t="shared" si="17"/>
        <v>-736</v>
      </c>
      <c r="I49" s="31">
        <f t="shared" si="11"/>
        <v>122</v>
      </c>
      <c r="J49" s="32">
        <f t="shared" si="12"/>
        <v>3.7643671893742773E-3</v>
      </c>
      <c r="K49" s="29"/>
      <c r="L49" s="31">
        <v>10703</v>
      </c>
      <c r="M49" s="31">
        <v>11256</v>
      </c>
      <c r="N49" s="31">
        <v>12230</v>
      </c>
      <c r="O49" s="31">
        <v>8853</v>
      </c>
      <c r="P49" s="32">
        <f t="shared" si="18"/>
        <v>-0.27612428454619786</v>
      </c>
      <c r="Q49" s="32">
        <f t="shared" si="13"/>
        <v>8.6531627576403647E-2</v>
      </c>
      <c r="R49" s="31">
        <f t="shared" si="19"/>
        <v>-3377</v>
      </c>
      <c r="S49" s="31">
        <f t="shared" si="14"/>
        <v>974</v>
      </c>
      <c r="T49" s="32">
        <f t="shared" si="15"/>
        <v>4.9638240228224891E-3</v>
      </c>
    </row>
    <row r="50" spans="1:20" x14ac:dyDescent="0.25">
      <c r="A50" s="54" t="s">
        <v>42</v>
      </c>
      <c r="B50" s="31">
        <v>2647</v>
      </c>
      <c r="C50" s="31">
        <v>3282</v>
      </c>
      <c r="D50" s="31">
        <v>3262</v>
      </c>
      <c r="E50" s="31">
        <v>3344</v>
      </c>
      <c r="F50" s="32">
        <f t="shared" si="16"/>
        <v>2.5137952176578882E-2</v>
      </c>
      <c r="G50" s="32">
        <f t="shared" si="10"/>
        <v>-6.0938452163314949E-3</v>
      </c>
      <c r="H50" s="31">
        <f t="shared" si="17"/>
        <v>82</v>
      </c>
      <c r="I50" s="31">
        <f t="shared" si="11"/>
        <v>-20</v>
      </c>
      <c r="J50" s="32">
        <f t="shared" si="12"/>
        <v>7.2931888072233974E-3</v>
      </c>
      <c r="K50" s="29"/>
      <c r="L50" s="31">
        <v>7385</v>
      </c>
      <c r="M50" s="31">
        <v>9524</v>
      </c>
      <c r="N50" s="31">
        <v>12037</v>
      </c>
      <c r="O50" s="31">
        <v>11698</v>
      </c>
      <c r="P50" s="32">
        <f t="shared" si="18"/>
        <v>-2.8163163578964867E-2</v>
      </c>
      <c r="Q50" s="32">
        <f t="shared" si="13"/>
        <v>0.26385972280554393</v>
      </c>
      <c r="R50" s="31">
        <f t="shared" si="19"/>
        <v>-339</v>
      </c>
      <c r="S50" s="31">
        <f t="shared" si="14"/>
        <v>2513</v>
      </c>
      <c r="T50" s="32">
        <f t="shared" si="15"/>
        <v>6.5589984659412031E-3</v>
      </c>
    </row>
    <row r="51" spans="1:20" x14ac:dyDescent="0.25">
      <c r="A51" s="54" t="s">
        <v>43</v>
      </c>
      <c r="B51" s="31">
        <v>6432</v>
      </c>
      <c r="C51" s="31">
        <v>8091</v>
      </c>
      <c r="D51" s="31">
        <v>11496</v>
      </c>
      <c r="E51" s="31">
        <v>10048</v>
      </c>
      <c r="F51" s="32">
        <f t="shared" si="16"/>
        <v>-0.12595685455810712</v>
      </c>
      <c r="G51" s="32">
        <f t="shared" si="10"/>
        <v>0.4208379681127179</v>
      </c>
      <c r="H51" s="31">
        <f t="shared" si="17"/>
        <v>-1448</v>
      </c>
      <c r="I51" s="31">
        <f t="shared" si="11"/>
        <v>3405</v>
      </c>
      <c r="J51" s="32">
        <f t="shared" si="12"/>
        <v>2.191446206189614E-2</v>
      </c>
      <c r="K51" s="29"/>
      <c r="L51" s="31">
        <v>28567</v>
      </c>
      <c r="M51" s="31">
        <v>35744</v>
      </c>
      <c r="N51" s="31">
        <v>48507</v>
      </c>
      <c r="O51" s="31">
        <v>50683</v>
      </c>
      <c r="P51" s="32">
        <f t="shared" si="18"/>
        <v>4.4859504813738127E-2</v>
      </c>
      <c r="Q51" s="32">
        <f t="shared" si="13"/>
        <v>0.35706692032229181</v>
      </c>
      <c r="R51" s="31">
        <f t="shared" si="19"/>
        <v>2176</v>
      </c>
      <c r="S51" s="31">
        <f t="shared" si="14"/>
        <v>12763</v>
      </c>
      <c r="T51" s="32">
        <f t="shared" si="15"/>
        <v>2.8417654235706788E-2</v>
      </c>
    </row>
    <row r="52" spans="1:20" x14ac:dyDescent="0.25">
      <c r="A52" s="54" t="s">
        <v>44</v>
      </c>
      <c r="B52" s="31">
        <v>4876</v>
      </c>
      <c r="C52" s="31">
        <v>5655</v>
      </c>
      <c r="D52" s="31">
        <v>4568</v>
      </c>
      <c r="E52" s="31">
        <v>5450</v>
      </c>
      <c r="F52" s="32">
        <f t="shared" si="16"/>
        <v>0.1930823117338003</v>
      </c>
      <c r="G52" s="32">
        <f t="shared" si="10"/>
        <v>-0.1922192749778957</v>
      </c>
      <c r="H52" s="31">
        <f t="shared" si="17"/>
        <v>882</v>
      </c>
      <c r="I52" s="31">
        <f t="shared" si="11"/>
        <v>-1087</v>
      </c>
      <c r="J52" s="32">
        <f t="shared" si="12"/>
        <v>1.188632745196397E-2</v>
      </c>
      <c r="K52" s="29"/>
      <c r="L52" s="31">
        <v>13491</v>
      </c>
      <c r="M52" s="31">
        <v>17103</v>
      </c>
      <c r="N52" s="31">
        <v>15789</v>
      </c>
      <c r="O52" s="31">
        <v>16596</v>
      </c>
      <c r="P52" s="32">
        <f t="shared" si="18"/>
        <v>5.1111533346000382E-2</v>
      </c>
      <c r="Q52" s="32">
        <f t="shared" si="13"/>
        <v>-7.6828626556744384E-2</v>
      </c>
      <c r="R52" s="31">
        <f t="shared" si="19"/>
        <v>807</v>
      </c>
      <c r="S52" s="31">
        <f t="shared" si="14"/>
        <v>-1314</v>
      </c>
      <c r="T52" s="32">
        <f t="shared" si="15"/>
        <v>9.3052777005266044E-3</v>
      </c>
    </row>
    <row r="53" spans="1:20" x14ac:dyDescent="0.25">
      <c r="A53" s="55" t="s">
        <v>45</v>
      </c>
      <c r="B53" s="31">
        <v>589</v>
      </c>
      <c r="C53" s="31">
        <v>834</v>
      </c>
      <c r="D53" s="31">
        <v>619</v>
      </c>
      <c r="E53" s="31">
        <v>845</v>
      </c>
      <c r="F53" s="32">
        <f t="shared" si="16"/>
        <v>0.36510500807754442</v>
      </c>
      <c r="G53" s="32">
        <f t="shared" si="10"/>
        <v>-0.25779376498800954</v>
      </c>
      <c r="H53" s="31">
        <f t="shared" si="17"/>
        <v>226</v>
      </c>
      <c r="I53" s="31">
        <f t="shared" si="11"/>
        <v>-215</v>
      </c>
      <c r="J53" s="32">
        <f t="shared" si="12"/>
        <v>1.8429259994329459E-3</v>
      </c>
      <c r="K53" s="29"/>
      <c r="L53" s="31">
        <v>3084</v>
      </c>
      <c r="M53" s="31">
        <v>3531</v>
      </c>
      <c r="N53" s="31">
        <v>3120</v>
      </c>
      <c r="O53" s="31">
        <v>3135</v>
      </c>
      <c r="P53" s="32">
        <f t="shared" si="18"/>
        <v>4.8076923076922906E-3</v>
      </c>
      <c r="Q53" s="32">
        <f t="shared" si="13"/>
        <v>-0.11639762107051832</v>
      </c>
      <c r="R53" s="31">
        <f t="shared" si="19"/>
        <v>15</v>
      </c>
      <c r="S53" s="31">
        <f t="shared" si="14"/>
        <v>-411</v>
      </c>
      <c r="T53" s="32">
        <f t="shared" si="15"/>
        <v>1.7577757044559474E-3</v>
      </c>
    </row>
    <row r="54" spans="1:20" x14ac:dyDescent="0.25">
      <c r="A54" s="53" t="s">
        <v>46</v>
      </c>
      <c r="B54" s="34">
        <f>B29-SUM(B30:B53)</f>
        <v>23800</v>
      </c>
      <c r="C54" s="34">
        <f>C29-SUM(C30:C53)</f>
        <v>24131</v>
      </c>
      <c r="D54" s="34">
        <f>D29-SUM(D30:D53)</f>
        <v>19692</v>
      </c>
      <c r="E54" s="34">
        <f>E29-SUM(E30:E53)</f>
        <v>22288</v>
      </c>
      <c r="F54" s="35">
        <f t="shared" si="16"/>
        <v>0.13183018484663833</v>
      </c>
      <c r="G54" s="35">
        <f t="shared" si="10"/>
        <v>-0.18395424972027685</v>
      </c>
      <c r="H54" s="34">
        <f t="shared" si="17"/>
        <v>2596</v>
      </c>
      <c r="I54" s="34">
        <f t="shared" si="11"/>
        <v>-4439</v>
      </c>
      <c r="J54" s="35">
        <f t="shared" si="12"/>
        <v>4.8609626834747337E-2</v>
      </c>
      <c r="K54" s="29"/>
      <c r="L54" s="34">
        <f>L29-SUM(L30:L53)</f>
        <v>88463</v>
      </c>
      <c r="M54" s="34">
        <f>M29-SUM(M30:M53)</f>
        <v>98328</v>
      </c>
      <c r="N54" s="34">
        <f>N29-SUM(N30:N53)</f>
        <v>84279</v>
      </c>
      <c r="O54" s="34">
        <f>O29-SUM(O30:O53)</f>
        <v>91685</v>
      </c>
      <c r="P54" s="35">
        <f t="shared" si="18"/>
        <v>8.7874796805847311E-2</v>
      </c>
      <c r="Q54" s="35">
        <f t="shared" si="13"/>
        <v>-0.14287893580668787</v>
      </c>
      <c r="R54" s="34">
        <f t="shared" si="19"/>
        <v>7406</v>
      </c>
      <c r="S54" s="34">
        <f t="shared" si="14"/>
        <v>-14049</v>
      </c>
      <c r="T54" s="35">
        <f t="shared" si="15"/>
        <v>5.1407229812773056E-2</v>
      </c>
    </row>
    <row r="55" spans="1:20" ht="21" x14ac:dyDescent="0.35">
      <c r="A55" s="56" t="s">
        <v>47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8"/>
    </row>
    <row r="56" spans="1:20" x14ac:dyDescent="0.25">
      <c r="A56" s="10"/>
      <c r="B56" s="11" t="s">
        <v>150</v>
      </c>
      <c r="C56" s="12"/>
      <c r="D56" s="12"/>
      <c r="E56" s="12"/>
      <c r="F56" s="12"/>
      <c r="G56" s="12"/>
      <c r="H56" s="12"/>
      <c r="I56" s="12"/>
      <c r="J56" s="13"/>
      <c r="K56" s="14"/>
      <c r="L56" s="11" t="str">
        <f>L$5</f>
        <v>acumulado abril</v>
      </c>
      <c r="M56" s="12"/>
      <c r="N56" s="12"/>
      <c r="O56" s="12"/>
      <c r="P56" s="12"/>
      <c r="Q56" s="12"/>
      <c r="R56" s="12"/>
      <c r="S56" s="12"/>
      <c r="T56" s="13"/>
    </row>
    <row r="57" spans="1:20" x14ac:dyDescent="0.25">
      <c r="A57" s="15"/>
      <c r="B57" s="16">
        <f>B$6</f>
        <v>2022</v>
      </c>
      <c r="C57" s="16">
        <f>C$6</f>
        <v>2023</v>
      </c>
      <c r="D57" s="16">
        <f>D$6</f>
        <v>2024</v>
      </c>
      <c r="E57" s="16">
        <f>E$6</f>
        <v>2025</v>
      </c>
      <c r="F57" s="16" t="str">
        <f>CONCATENATE("var ",RIGHT(E57,2),"/",RIGHT(D57,2))</f>
        <v>var 25/24</v>
      </c>
      <c r="G57" s="16" t="str">
        <f>CONCATENATE("var ",RIGHT(D57,2),"/",RIGHT(C57,2))</f>
        <v>var 24/23</v>
      </c>
      <c r="H57" s="16" t="str">
        <f>CONCATENATE("dif ",RIGHT(E57,2),"-",RIGHT(D57,2))</f>
        <v>dif 25-24</v>
      </c>
      <c r="I57" s="16" t="str">
        <f>CONCATENATE("dif ",RIGHT(D57,2),"-",RIGHT(C57,2))</f>
        <v>dif 24-23</v>
      </c>
      <c r="J57" s="16" t="str">
        <f>CONCATENATE("cuota ",RIGHT(E57,2))</f>
        <v>cuota 25</v>
      </c>
      <c r="K57" s="17"/>
      <c r="L57" s="16">
        <f>L$6</f>
        <v>2022</v>
      </c>
      <c r="M57" s="16">
        <f>M$6</f>
        <v>2023</v>
      </c>
      <c r="N57" s="16">
        <f>N$6</f>
        <v>2024</v>
      </c>
      <c r="O57" s="16">
        <f>O$6</f>
        <v>2025</v>
      </c>
      <c r="P57" s="16" t="str">
        <f>CONCATENATE("var ",RIGHT(O57,2),"/",RIGHT(N57,2))</f>
        <v>var 25/24</v>
      </c>
      <c r="Q57" s="16" t="str">
        <f>CONCATENATE("var ",RIGHT(N57,2),"/",RIGHT(M57,2))</f>
        <v>var 24/23</v>
      </c>
      <c r="R57" s="16" t="str">
        <f>CONCATENATE("dif ",RIGHT(O57,2),"-",RIGHT(N57,2))</f>
        <v>dif 25-24</v>
      </c>
      <c r="S57" s="16" t="str">
        <f>CONCATENATE("dif ",RIGHT(N57,2),"-",RIGHT(M57,2))</f>
        <v>dif 24-23</v>
      </c>
      <c r="T57" s="16" t="str">
        <f>CONCATENATE("cuota ",RIGHT(O57,2))</f>
        <v>cuota 25</v>
      </c>
    </row>
    <row r="58" spans="1:20" x14ac:dyDescent="0.25">
      <c r="A58" s="18" t="s">
        <v>48</v>
      </c>
      <c r="B58" s="19">
        <v>425687</v>
      </c>
      <c r="C58" s="19">
        <v>445687</v>
      </c>
      <c r="D58" s="19">
        <v>437150</v>
      </c>
      <c r="E58" s="19">
        <v>458510</v>
      </c>
      <c r="F58" s="20">
        <f>E58/D58-1</f>
        <v>4.8861946700217374E-2</v>
      </c>
      <c r="G58" s="20">
        <f t="shared" ref="G58:G68" si="20">D58/C58-1</f>
        <v>-1.9154698252360935E-2</v>
      </c>
      <c r="H58" s="19">
        <f>E58-D58</f>
        <v>21360</v>
      </c>
      <c r="I58" s="19">
        <f t="shared" ref="I58:I68" si="21">D58-C58</f>
        <v>-8537</v>
      </c>
      <c r="J58" s="20">
        <f t="shared" ref="J58:J68" si="22">E58/$E$58</f>
        <v>1</v>
      </c>
      <c r="K58" s="21"/>
      <c r="L58" s="19">
        <v>1442150</v>
      </c>
      <c r="M58" s="19">
        <v>1700823</v>
      </c>
      <c r="N58" s="19">
        <v>1787917</v>
      </c>
      <c r="O58" s="19">
        <v>1783504</v>
      </c>
      <c r="P58" s="20">
        <f>O58/N58-1</f>
        <v>-2.4682353822912395E-3</v>
      </c>
      <c r="Q58" s="20">
        <f t="shared" ref="Q58:Q68" si="23">N58/M58-1</f>
        <v>5.1206974505871639E-2</v>
      </c>
      <c r="R58" s="19">
        <f>O58-N58</f>
        <v>-4413</v>
      </c>
      <c r="S58" s="19">
        <f t="shared" ref="S58:S68" si="24">N58-M58</f>
        <v>87094</v>
      </c>
      <c r="T58" s="20">
        <f t="shared" ref="T58:T68" si="25">O58/$O$58</f>
        <v>1</v>
      </c>
    </row>
    <row r="59" spans="1:20" x14ac:dyDescent="0.25">
      <c r="A59" s="59" t="s">
        <v>49</v>
      </c>
      <c r="B59" s="60">
        <v>166226</v>
      </c>
      <c r="C59" s="60">
        <v>167625</v>
      </c>
      <c r="D59" s="60">
        <v>158852</v>
      </c>
      <c r="E59" s="60">
        <v>165261</v>
      </c>
      <c r="F59" s="61">
        <f t="shared" ref="F59:F68" si="26">E59/D59-1</f>
        <v>4.0345730617178166E-2</v>
      </c>
      <c r="G59" s="61">
        <f t="shared" si="20"/>
        <v>-5.2337061894108916E-2</v>
      </c>
      <c r="H59" s="60">
        <f>E59-D59</f>
        <v>6409</v>
      </c>
      <c r="I59" s="60">
        <f t="shared" si="21"/>
        <v>-8773</v>
      </c>
      <c r="J59" s="61">
        <f t="shared" si="22"/>
        <v>0.36043052496128763</v>
      </c>
      <c r="K59" s="62"/>
      <c r="L59" s="60">
        <v>537375</v>
      </c>
      <c r="M59" s="60">
        <v>608370</v>
      </c>
      <c r="N59" s="60">
        <v>640291</v>
      </c>
      <c r="O59" s="60">
        <v>618160</v>
      </c>
      <c r="P59" s="61">
        <f t="shared" ref="P59:P68" si="27">O59/N59-1</f>
        <v>-3.4563971694120288E-2</v>
      </c>
      <c r="Q59" s="61">
        <f>N59/M59-1</f>
        <v>5.2469714154215419E-2</v>
      </c>
      <c r="R59" s="60">
        <f t="shared" ref="R59:R68" si="28">O59-N59</f>
        <v>-22131</v>
      </c>
      <c r="S59" s="60">
        <f t="shared" si="24"/>
        <v>31921</v>
      </c>
      <c r="T59" s="61">
        <f t="shared" si="25"/>
        <v>0.34659860589042696</v>
      </c>
    </row>
    <row r="60" spans="1:20" x14ac:dyDescent="0.25">
      <c r="A60" s="63" t="s">
        <v>50</v>
      </c>
      <c r="B60" s="31">
        <v>110839</v>
      </c>
      <c r="C60" s="31">
        <v>112901</v>
      </c>
      <c r="D60" s="31">
        <v>113542</v>
      </c>
      <c r="E60" s="31">
        <v>115519</v>
      </c>
      <c r="F60" s="32">
        <f t="shared" si="26"/>
        <v>1.7412058973771849E-2</v>
      </c>
      <c r="G60" s="32">
        <f t="shared" si="20"/>
        <v>5.6775405000841772E-3</v>
      </c>
      <c r="H60" s="31">
        <f t="shared" ref="H60:H68" si="29">E60-D60</f>
        <v>1977</v>
      </c>
      <c r="I60" s="31">
        <f t="shared" si="21"/>
        <v>641</v>
      </c>
      <c r="J60" s="32">
        <f t="shared" si="22"/>
        <v>0.25194434145383959</v>
      </c>
      <c r="K60" s="29"/>
      <c r="L60" s="31">
        <v>376595</v>
      </c>
      <c r="M60" s="31">
        <v>431484</v>
      </c>
      <c r="N60" s="31">
        <v>450886</v>
      </c>
      <c r="O60" s="31">
        <v>462494</v>
      </c>
      <c r="P60" s="32">
        <f>O60/N60-1</f>
        <v>2.5744866773419472E-2</v>
      </c>
      <c r="Q60" s="32">
        <f t="shared" si="23"/>
        <v>4.4965746122683559E-2</v>
      </c>
      <c r="R60" s="31">
        <f>O60-N60</f>
        <v>11608</v>
      </c>
      <c r="S60" s="31">
        <f>N60-M60</f>
        <v>19402</v>
      </c>
      <c r="T60" s="32">
        <f t="shared" si="25"/>
        <v>0.25931761296862804</v>
      </c>
    </row>
    <row r="61" spans="1:20" x14ac:dyDescent="0.25">
      <c r="A61" s="64" t="s">
        <v>51</v>
      </c>
      <c r="B61" s="65">
        <v>2979</v>
      </c>
      <c r="C61" s="65">
        <v>4452</v>
      </c>
      <c r="D61" s="65">
        <v>3875</v>
      </c>
      <c r="E61" s="65">
        <v>3213</v>
      </c>
      <c r="F61" s="66">
        <f t="shared" si="26"/>
        <v>-0.17083870967741932</v>
      </c>
      <c r="G61" s="66">
        <f t="shared" si="20"/>
        <v>-0.12960467205750226</v>
      </c>
      <c r="H61" s="65">
        <f t="shared" si="29"/>
        <v>-662</v>
      </c>
      <c r="I61" s="65">
        <f t="shared" si="21"/>
        <v>-577</v>
      </c>
      <c r="J61" s="66">
        <f t="shared" si="22"/>
        <v>7.007480752873438E-3</v>
      </c>
      <c r="K61" s="29"/>
      <c r="L61" s="65">
        <v>11908</v>
      </c>
      <c r="M61" s="65">
        <v>20755</v>
      </c>
      <c r="N61" s="65">
        <v>18984</v>
      </c>
      <c r="O61" s="65">
        <v>15822</v>
      </c>
      <c r="P61" s="66">
        <f t="shared" si="27"/>
        <v>-0.16656131479140324</v>
      </c>
      <c r="Q61" s="66">
        <f t="shared" si="23"/>
        <v>-8.532883642495781E-2</v>
      </c>
      <c r="R61" s="65">
        <f t="shared" si="28"/>
        <v>-3162</v>
      </c>
      <c r="S61" s="65">
        <f t="shared" si="24"/>
        <v>-1771</v>
      </c>
      <c r="T61" s="66">
        <f t="shared" si="25"/>
        <v>8.871300540957576E-3</v>
      </c>
    </row>
    <row r="62" spans="1:20" x14ac:dyDescent="0.25">
      <c r="A62" s="63" t="s">
        <v>52</v>
      </c>
      <c r="B62" s="31">
        <v>60780</v>
      </c>
      <c r="C62" s="31">
        <v>65148</v>
      </c>
      <c r="D62" s="31">
        <v>66545</v>
      </c>
      <c r="E62" s="31">
        <v>76454</v>
      </c>
      <c r="F62" s="32">
        <f t="shared" si="26"/>
        <v>0.14890675482756022</v>
      </c>
      <c r="G62" s="32">
        <f t="shared" si="20"/>
        <v>2.1443482532080838E-2</v>
      </c>
      <c r="H62" s="31">
        <f t="shared" si="29"/>
        <v>9909</v>
      </c>
      <c r="I62" s="31">
        <f t="shared" si="21"/>
        <v>1397</v>
      </c>
      <c r="J62" s="32">
        <f t="shared" si="22"/>
        <v>0.16674445486467035</v>
      </c>
      <c r="K62" s="29"/>
      <c r="L62" s="31">
        <v>204530</v>
      </c>
      <c r="M62" s="31">
        <v>249495</v>
      </c>
      <c r="N62" s="31">
        <v>274173</v>
      </c>
      <c r="O62" s="31">
        <v>289656</v>
      </c>
      <c r="P62" s="32">
        <f t="shared" si="27"/>
        <v>5.647164381613079E-2</v>
      </c>
      <c r="Q62" s="32">
        <f t="shared" si="23"/>
        <v>9.8911801839716151E-2</v>
      </c>
      <c r="R62" s="31">
        <f>O62-N62</f>
        <v>15483</v>
      </c>
      <c r="S62" s="31">
        <f t="shared" si="24"/>
        <v>24678</v>
      </c>
      <c r="T62" s="32">
        <f t="shared" si="25"/>
        <v>0.16240838259964654</v>
      </c>
    </row>
    <row r="63" spans="1:20" x14ac:dyDescent="0.25">
      <c r="A63" s="63" t="s">
        <v>53</v>
      </c>
      <c r="B63" s="31">
        <v>16329</v>
      </c>
      <c r="C63" s="31">
        <v>26292</v>
      </c>
      <c r="D63" s="31">
        <v>20460</v>
      </c>
      <c r="E63" s="31">
        <v>24747</v>
      </c>
      <c r="F63" s="32">
        <f t="shared" si="26"/>
        <v>0.20953079178885625</v>
      </c>
      <c r="G63" s="32">
        <f t="shared" si="20"/>
        <v>-0.221816522136011</v>
      </c>
      <c r="H63" s="31">
        <f t="shared" si="29"/>
        <v>4287</v>
      </c>
      <c r="I63" s="31">
        <f t="shared" si="21"/>
        <v>-5832</v>
      </c>
      <c r="J63" s="32">
        <f t="shared" si="22"/>
        <v>5.3972650541972915E-2</v>
      </c>
      <c r="K63" s="29"/>
      <c r="L63" s="31">
        <v>62525</v>
      </c>
      <c r="M63" s="31">
        <v>83965</v>
      </c>
      <c r="N63" s="31">
        <v>76840</v>
      </c>
      <c r="O63" s="31">
        <v>85109</v>
      </c>
      <c r="P63" s="32">
        <f t="shared" si="27"/>
        <v>0.10761322228006254</v>
      </c>
      <c r="Q63" s="32">
        <f t="shared" si="23"/>
        <v>-8.4856785565414206E-2</v>
      </c>
      <c r="R63" s="31">
        <f t="shared" si="28"/>
        <v>8269</v>
      </c>
      <c r="S63" s="31">
        <f t="shared" si="24"/>
        <v>-7125</v>
      </c>
      <c r="T63" s="32">
        <f t="shared" si="25"/>
        <v>4.7720106038450151E-2</v>
      </c>
    </row>
    <row r="64" spans="1:20" x14ac:dyDescent="0.25">
      <c r="A64" s="63" t="s">
        <v>54</v>
      </c>
      <c r="B64" s="31">
        <v>17340</v>
      </c>
      <c r="C64" s="31">
        <v>19154</v>
      </c>
      <c r="D64" s="31">
        <v>19029</v>
      </c>
      <c r="E64" s="31">
        <v>20857</v>
      </c>
      <c r="F64" s="32">
        <f t="shared" si="26"/>
        <v>9.6063902464659234E-2</v>
      </c>
      <c r="G64" s="32">
        <f t="shared" si="20"/>
        <v>-6.5260519995823385E-3</v>
      </c>
      <c r="H64" s="31">
        <f t="shared" si="29"/>
        <v>1828</v>
      </c>
      <c r="I64" s="31">
        <f t="shared" si="21"/>
        <v>-125</v>
      </c>
      <c r="J64" s="32">
        <f t="shared" si="22"/>
        <v>4.5488648012038994E-2</v>
      </c>
      <c r="K64" s="29"/>
      <c r="L64" s="31">
        <v>68599</v>
      </c>
      <c r="M64" s="31">
        <v>90712</v>
      </c>
      <c r="N64" s="31">
        <v>88492</v>
      </c>
      <c r="O64" s="31">
        <v>97268</v>
      </c>
      <c r="P64" s="32">
        <f t="shared" si="27"/>
        <v>9.9172806581385942E-2</v>
      </c>
      <c r="Q64" s="32">
        <f t="shared" si="23"/>
        <v>-2.4473057588852654E-2</v>
      </c>
      <c r="R64" s="31">
        <f t="shared" si="28"/>
        <v>8776</v>
      </c>
      <c r="S64" s="31">
        <f t="shared" si="24"/>
        <v>-2220</v>
      </c>
      <c r="T64" s="32">
        <f t="shared" si="25"/>
        <v>5.4537584440517095E-2</v>
      </c>
    </row>
    <row r="65" spans="1:20" x14ac:dyDescent="0.25">
      <c r="A65" s="63" t="s">
        <v>55</v>
      </c>
      <c r="B65" s="31">
        <v>4075</v>
      </c>
      <c r="C65" s="31">
        <v>5170</v>
      </c>
      <c r="D65" s="31">
        <v>5054</v>
      </c>
      <c r="E65" s="31">
        <v>4308</v>
      </c>
      <c r="F65" s="32">
        <f t="shared" si="26"/>
        <v>-0.147605856747131</v>
      </c>
      <c r="G65" s="32">
        <f t="shared" si="20"/>
        <v>-2.2437137330754364E-2</v>
      </c>
      <c r="H65" s="31">
        <f t="shared" si="29"/>
        <v>-746</v>
      </c>
      <c r="I65" s="31">
        <f t="shared" si="21"/>
        <v>-116</v>
      </c>
      <c r="J65" s="32">
        <f t="shared" si="22"/>
        <v>9.395651130836841E-3</v>
      </c>
      <c r="K65" s="29"/>
      <c r="L65" s="31">
        <v>16519</v>
      </c>
      <c r="M65" s="31">
        <v>21489</v>
      </c>
      <c r="N65" s="31">
        <v>20242</v>
      </c>
      <c r="O65" s="31">
        <v>19155</v>
      </c>
      <c r="P65" s="32">
        <f t="shared" si="27"/>
        <v>-5.3700227250271682E-2</v>
      </c>
      <c r="Q65" s="32">
        <f t="shared" si="23"/>
        <v>-5.802968960863697E-2</v>
      </c>
      <c r="R65" s="31">
        <f>O65-N65</f>
        <v>-1087</v>
      </c>
      <c r="S65" s="31">
        <f t="shared" si="24"/>
        <v>-1247</v>
      </c>
      <c r="T65" s="32">
        <f t="shared" si="25"/>
        <v>1.074009365832653E-2</v>
      </c>
    </row>
    <row r="66" spans="1:20" x14ac:dyDescent="0.25">
      <c r="A66" s="63" t="s">
        <v>56</v>
      </c>
      <c r="B66" s="31">
        <v>23894</v>
      </c>
      <c r="C66" s="31">
        <v>23484</v>
      </c>
      <c r="D66" s="31">
        <v>22205</v>
      </c>
      <c r="E66" s="31">
        <v>23503</v>
      </c>
      <c r="F66" s="32">
        <f t="shared" si="26"/>
        <v>5.845530285971634E-2</v>
      </c>
      <c r="G66" s="32">
        <f t="shared" si="20"/>
        <v>-5.4462612842786529E-2</v>
      </c>
      <c r="H66" s="31">
        <f t="shared" si="29"/>
        <v>1298</v>
      </c>
      <c r="I66" s="31">
        <f t="shared" si="21"/>
        <v>-1279</v>
      </c>
      <c r="J66" s="32">
        <f t="shared" si="22"/>
        <v>5.1259514514405358E-2</v>
      </c>
      <c r="K66" s="29"/>
      <c r="L66" s="31">
        <v>83389</v>
      </c>
      <c r="M66" s="31">
        <v>90749</v>
      </c>
      <c r="N66" s="31">
        <v>96132</v>
      </c>
      <c r="O66" s="31">
        <v>93370</v>
      </c>
      <c r="P66" s="32">
        <f t="shared" si="27"/>
        <v>-2.8731327757666514E-2</v>
      </c>
      <c r="Q66" s="32">
        <f t="shared" si="23"/>
        <v>5.9317458043614879E-2</v>
      </c>
      <c r="R66" s="31">
        <f t="shared" si="28"/>
        <v>-2762</v>
      </c>
      <c r="S66" s="31">
        <f t="shared" si="24"/>
        <v>5383</v>
      </c>
      <c r="T66" s="32">
        <f t="shared" si="25"/>
        <v>5.2351999210542843E-2</v>
      </c>
    </row>
    <row r="67" spans="1:20" x14ac:dyDescent="0.25">
      <c r="A67" s="67" t="s">
        <v>57</v>
      </c>
      <c r="B67" s="39">
        <v>13123</v>
      </c>
      <c r="C67" s="39">
        <v>11699</v>
      </c>
      <c r="D67" s="39">
        <v>17811</v>
      </c>
      <c r="E67" s="39">
        <v>15445</v>
      </c>
      <c r="F67" s="40">
        <f t="shared" si="26"/>
        <v>-0.13283925663915552</v>
      </c>
      <c r="G67" s="40">
        <f t="shared" si="20"/>
        <v>0.52243781519788013</v>
      </c>
      <c r="H67" s="39">
        <f t="shared" si="29"/>
        <v>-2366</v>
      </c>
      <c r="I67" s="39">
        <f t="shared" si="21"/>
        <v>6112</v>
      </c>
      <c r="J67" s="40">
        <f t="shared" si="22"/>
        <v>3.3685197705611652E-2</v>
      </c>
      <c r="K67" s="29"/>
      <c r="L67" s="39">
        <v>44258</v>
      </c>
      <c r="M67" s="39">
        <v>64172</v>
      </c>
      <c r="N67" s="39">
        <v>78533</v>
      </c>
      <c r="O67" s="39">
        <v>61659</v>
      </c>
      <c r="P67" s="40">
        <f t="shared" si="27"/>
        <v>-0.21486508856149644</v>
      </c>
      <c r="Q67" s="40">
        <f t="shared" si="23"/>
        <v>0.22378919154771548</v>
      </c>
      <c r="R67" s="39">
        <f>O67-N67</f>
        <v>-16874</v>
      </c>
      <c r="S67" s="39">
        <f t="shared" si="24"/>
        <v>14361</v>
      </c>
      <c r="T67" s="40">
        <f t="shared" si="25"/>
        <v>3.4571831630318746E-2</v>
      </c>
    </row>
    <row r="68" spans="1:20" x14ac:dyDescent="0.25">
      <c r="A68" s="68" t="s">
        <v>58</v>
      </c>
      <c r="B68" s="69">
        <f>B58-SUM(B59:B67)</f>
        <v>10102</v>
      </c>
      <c r="C68" s="69">
        <f>C58-SUM(C59:C67)</f>
        <v>9762</v>
      </c>
      <c r="D68" s="69">
        <f>D58-SUM(D59:D67)</f>
        <v>9777</v>
      </c>
      <c r="E68" s="69">
        <f>E58-SUM(E59:E67)</f>
        <v>9203</v>
      </c>
      <c r="F68" s="70">
        <f t="shared" si="26"/>
        <v>-5.87092155057789E-2</v>
      </c>
      <c r="G68" s="70">
        <f t="shared" si="20"/>
        <v>1.536570374923274E-3</v>
      </c>
      <c r="H68" s="69">
        <f t="shared" si="29"/>
        <v>-574</v>
      </c>
      <c r="I68" s="69">
        <f t="shared" si="21"/>
        <v>15</v>
      </c>
      <c r="J68" s="70">
        <f t="shared" si="22"/>
        <v>2.0071536062463195E-2</v>
      </c>
      <c r="K68" s="29"/>
      <c r="L68" s="69">
        <f>L58-SUM(L59:L67)</f>
        <v>36452</v>
      </c>
      <c r="M68" s="69">
        <f>M58-SUM(M59:M67)</f>
        <v>39632</v>
      </c>
      <c r="N68" s="69">
        <f>N58-SUM(N59:N67)</f>
        <v>43344</v>
      </c>
      <c r="O68" s="69">
        <f>O58-SUM(O59:O67)</f>
        <v>40811</v>
      </c>
      <c r="P68" s="70">
        <f t="shared" si="27"/>
        <v>-5.8439461055740161E-2</v>
      </c>
      <c r="Q68" s="70">
        <f t="shared" si="23"/>
        <v>9.3661687525232074E-2</v>
      </c>
      <c r="R68" s="69">
        <f t="shared" si="28"/>
        <v>-2533</v>
      </c>
      <c r="S68" s="69">
        <f t="shared" si="24"/>
        <v>3712</v>
      </c>
      <c r="T68" s="70">
        <f t="shared" si="25"/>
        <v>2.288248302218554E-2</v>
      </c>
    </row>
    <row r="69" spans="1:20" ht="21" x14ac:dyDescent="0.35">
      <c r="A69" s="71" t="s">
        <v>59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2"/>
      <c r="B70" s="11" t="s">
        <v>150</v>
      </c>
      <c r="C70" s="12"/>
      <c r="D70" s="12"/>
      <c r="E70" s="12"/>
      <c r="F70" s="12"/>
      <c r="G70" s="12"/>
      <c r="H70" s="12"/>
      <c r="I70" s="12"/>
      <c r="J70" s="13"/>
      <c r="K70" s="73"/>
      <c r="L70" s="11" t="str">
        <f>L$5</f>
        <v>acumulado abril</v>
      </c>
      <c r="M70" s="12"/>
      <c r="N70" s="12"/>
      <c r="O70" s="12"/>
      <c r="P70" s="12"/>
      <c r="Q70" s="12"/>
      <c r="R70" s="12"/>
      <c r="S70" s="12"/>
      <c r="T70" s="13"/>
    </row>
    <row r="71" spans="1:20" x14ac:dyDescent="0.25">
      <c r="A71" s="15"/>
      <c r="B71" s="16">
        <f>B$6</f>
        <v>2022</v>
      </c>
      <c r="C71" s="16">
        <f>C$6</f>
        <v>2023</v>
      </c>
      <c r="D71" s="16">
        <f>D$6</f>
        <v>2024</v>
      </c>
      <c r="E71" s="16">
        <f>E$6</f>
        <v>2025</v>
      </c>
      <c r="F71" s="16" t="str">
        <f>CONCATENATE("var ",RIGHT(E71,2),"/",RIGHT(D71,2))</f>
        <v>var 25/24</v>
      </c>
      <c r="G71" s="16" t="str">
        <f>CONCATENATE("var ",RIGHT(D71,2),"/",RIGHT(C71,2))</f>
        <v>var 24/23</v>
      </c>
      <c r="H71" s="16" t="str">
        <f>CONCATENATE("dif ",RIGHT(E71,2),"-",RIGHT(D71,2))</f>
        <v>dif 25-24</v>
      </c>
      <c r="I71" s="16" t="str">
        <f>CONCATENATE("dif ",RIGHT(D71,2),"-",RIGHT(C71,2))</f>
        <v>dif 24-23</v>
      </c>
      <c r="J71" s="16" t="str">
        <f>CONCATENATE("cuota ",RIGHT(E71,2))</f>
        <v>cuota 25</v>
      </c>
      <c r="K71" s="74"/>
      <c r="L71" s="16">
        <f>L$6</f>
        <v>2022</v>
      </c>
      <c r="M71" s="16">
        <f>M$6</f>
        <v>2023</v>
      </c>
      <c r="N71" s="16">
        <f>N$6</f>
        <v>2024</v>
      </c>
      <c r="O71" s="16">
        <f>O$6</f>
        <v>2025</v>
      </c>
      <c r="P71" s="16" t="str">
        <f>CONCATENATE("var ",RIGHT(O71,2),"/",RIGHT(N71,2))</f>
        <v>var 25/24</v>
      </c>
      <c r="Q71" s="16" t="str">
        <f>CONCATENATE("var ",RIGHT(N71,2),"/",RIGHT(M71,2))</f>
        <v>var 24/23</v>
      </c>
      <c r="R71" s="16" t="str">
        <f>CONCATENATE("dif ",RIGHT(O71,2),"-",RIGHT(N71,2))</f>
        <v>dif 25-24</v>
      </c>
      <c r="S71" s="16" t="str">
        <f>CONCATENATE("dif ",RIGHT(N71,2),"-",RIGHT(M71,2))</f>
        <v>dif 24-23</v>
      </c>
      <c r="T71" s="16" t="str">
        <f>CONCATENATE("cuota ",RIGHT(O71,2))</f>
        <v>cuota 25</v>
      </c>
    </row>
    <row r="72" spans="1:20" x14ac:dyDescent="0.25">
      <c r="A72" s="75" t="s">
        <v>4</v>
      </c>
      <c r="B72" s="76">
        <v>2650816</v>
      </c>
      <c r="C72" s="76">
        <v>2706253</v>
      </c>
      <c r="D72" s="76">
        <v>2822088</v>
      </c>
      <c r="E72" s="76">
        <v>2790837</v>
      </c>
      <c r="F72" s="77">
        <f>E72/D72-1</f>
        <v>-1.1073715631830017E-2</v>
      </c>
      <c r="G72" s="77">
        <f t="shared" ref="G72:G83" si="30">D72/C72-1</f>
        <v>4.2802723913839547E-2</v>
      </c>
      <c r="H72" s="76">
        <f>E72-D72</f>
        <v>-31251</v>
      </c>
      <c r="I72" s="76">
        <f t="shared" ref="I72:I83" si="31">D72-C72</f>
        <v>115835</v>
      </c>
      <c r="J72" s="77">
        <f t="shared" ref="J72:J83" si="32">E72/$E$72</f>
        <v>1</v>
      </c>
      <c r="K72" s="78"/>
      <c r="L72" s="76">
        <v>9533834</v>
      </c>
      <c r="M72" s="76">
        <v>11318734</v>
      </c>
      <c r="N72" s="76">
        <v>12006102</v>
      </c>
      <c r="O72" s="76">
        <v>11636818</v>
      </c>
      <c r="P72" s="77">
        <f>O72/N72-1</f>
        <v>-3.075802621033874E-2</v>
      </c>
      <c r="Q72" s="77">
        <f t="shared" ref="Q72:Q83" si="33">N72/M72-1</f>
        <v>6.0728346474084427E-2</v>
      </c>
      <c r="R72" s="76">
        <f>O72-N72</f>
        <v>-369284</v>
      </c>
      <c r="S72" s="76">
        <f t="shared" ref="S72:S83" si="34">N72-M72</f>
        <v>687368</v>
      </c>
      <c r="T72" s="77">
        <f t="shared" ref="T72:T83" si="35">O72/$O$72</f>
        <v>1</v>
      </c>
    </row>
    <row r="73" spans="1:20" x14ac:dyDescent="0.25">
      <c r="A73" s="79" t="s">
        <v>5</v>
      </c>
      <c r="B73" s="80">
        <v>2056839</v>
      </c>
      <c r="C73" s="80">
        <v>2068643</v>
      </c>
      <c r="D73" s="80">
        <v>2123390</v>
      </c>
      <c r="E73" s="80">
        <v>2043086</v>
      </c>
      <c r="F73" s="81">
        <f t="shared" ref="F73:F83" si="36">E73/D73-1</f>
        <v>-3.7818770927620426E-2</v>
      </c>
      <c r="G73" s="81">
        <f t="shared" si="30"/>
        <v>2.6465175479771119E-2</v>
      </c>
      <c r="H73" s="80">
        <f t="shared" ref="H73:H83" si="37">E73-D73</f>
        <v>-80304</v>
      </c>
      <c r="I73" s="80">
        <f t="shared" si="31"/>
        <v>54747</v>
      </c>
      <c r="J73" s="81">
        <f t="shared" si="32"/>
        <v>0.73206926810845641</v>
      </c>
      <c r="K73" s="82"/>
      <c r="L73" s="80">
        <v>7268963</v>
      </c>
      <c r="M73" s="80">
        <v>8572086</v>
      </c>
      <c r="N73" s="80">
        <v>8973955</v>
      </c>
      <c r="O73" s="80">
        <v>8607848</v>
      </c>
      <c r="P73" s="81">
        <f t="shared" ref="P73:P83" si="38">O73/N73-1</f>
        <v>-4.0796616430548216E-2</v>
      </c>
      <c r="Q73" s="81">
        <f t="shared" si="33"/>
        <v>4.6881120884694871E-2</v>
      </c>
      <c r="R73" s="80">
        <f t="shared" ref="R73:R83" si="39">O73-N73</f>
        <v>-366107</v>
      </c>
      <c r="S73" s="80">
        <f t="shared" si="34"/>
        <v>401869</v>
      </c>
      <c r="T73" s="81">
        <f t="shared" si="35"/>
        <v>0.73970805421207064</v>
      </c>
    </row>
    <row r="74" spans="1:20" x14ac:dyDescent="0.25">
      <c r="A74" s="37" t="s">
        <v>6</v>
      </c>
      <c r="B74" s="31">
        <v>444303</v>
      </c>
      <c r="C74" s="31">
        <v>393462</v>
      </c>
      <c r="D74" s="31">
        <v>435639</v>
      </c>
      <c r="E74" s="31">
        <v>415992</v>
      </c>
      <c r="F74" s="32">
        <f t="shared" si="36"/>
        <v>-4.50992679718758E-2</v>
      </c>
      <c r="G74" s="32">
        <f t="shared" si="30"/>
        <v>0.10719459566616352</v>
      </c>
      <c r="H74" s="31">
        <f t="shared" si="37"/>
        <v>-19647</v>
      </c>
      <c r="I74" s="31">
        <f t="shared" si="31"/>
        <v>42177</v>
      </c>
      <c r="J74" s="32">
        <f t="shared" si="32"/>
        <v>0.14905635836130882</v>
      </c>
      <c r="K74" s="83"/>
      <c r="L74" s="31">
        <v>1562262</v>
      </c>
      <c r="M74" s="31">
        <v>1631301</v>
      </c>
      <c r="N74" s="31">
        <v>1756243</v>
      </c>
      <c r="O74" s="31">
        <v>1646859</v>
      </c>
      <c r="P74" s="32">
        <f>O74/N74-1</f>
        <v>-6.2282952871555941E-2</v>
      </c>
      <c r="Q74" s="32">
        <f t="shared" si="33"/>
        <v>7.6590402384354661E-2</v>
      </c>
      <c r="R74" s="31">
        <f>O74-N74</f>
        <v>-109384</v>
      </c>
      <c r="S74" s="31">
        <f t="shared" si="34"/>
        <v>124942</v>
      </c>
      <c r="T74" s="32">
        <f t="shared" si="35"/>
        <v>0.14152141934332907</v>
      </c>
    </row>
    <row r="75" spans="1:20" x14ac:dyDescent="0.25">
      <c r="A75" s="37" t="s">
        <v>7</v>
      </c>
      <c r="B75" s="31">
        <v>1277874</v>
      </c>
      <c r="C75" s="31">
        <v>1334351</v>
      </c>
      <c r="D75" s="31">
        <v>1367032</v>
      </c>
      <c r="E75" s="31">
        <v>1322425</v>
      </c>
      <c r="F75" s="32">
        <f t="shared" si="36"/>
        <v>-3.2630545590739635E-2</v>
      </c>
      <c r="G75" s="32">
        <f t="shared" si="30"/>
        <v>2.4492056437923848E-2</v>
      </c>
      <c r="H75" s="31">
        <f t="shared" si="37"/>
        <v>-44607</v>
      </c>
      <c r="I75" s="31">
        <f t="shared" si="31"/>
        <v>32681</v>
      </c>
      <c r="J75" s="32">
        <f t="shared" si="32"/>
        <v>0.47384530160665062</v>
      </c>
      <c r="K75" s="83"/>
      <c r="L75" s="31">
        <v>4447208</v>
      </c>
      <c r="M75" s="31">
        <v>5516529</v>
      </c>
      <c r="N75" s="31">
        <v>5808606</v>
      </c>
      <c r="O75" s="31">
        <v>5596716</v>
      </c>
      <c r="P75" s="32">
        <f t="shared" si="38"/>
        <v>-3.6478631878285372E-2</v>
      </c>
      <c r="Q75" s="32">
        <f t="shared" si="33"/>
        <v>5.2945792544551118E-2</v>
      </c>
      <c r="R75" s="31">
        <f t="shared" si="39"/>
        <v>-211890</v>
      </c>
      <c r="S75" s="31">
        <f t="shared" si="34"/>
        <v>292077</v>
      </c>
      <c r="T75" s="32">
        <f t="shared" si="35"/>
        <v>0.48094900169444949</v>
      </c>
    </row>
    <row r="76" spans="1:20" x14ac:dyDescent="0.25">
      <c r="A76" s="37" t="s">
        <v>8</v>
      </c>
      <c r="B76" s="31">
        <v>294027</v>
      </c>
      <c r="C76" s="31">
        <v>297151</v>
      </c>
      <c r="D76" s="31">
        <v>274151</v>
      </c>
      <c r="E76" s="31">
        <v>259222</v>
      </c>
      <c r="F76" s="32">
        <f t="shared" si="36"/>
        <v>-5.4455391371908135E-2</v>
      </c>
      <c r="G76" s="32">
        <f t="shared" si="30"/>
        <v>-7.7401725048880876E-2</v>
      </c>
      <c r="H76" s="31">
        <f t="shared" si="37"/>
        <v>-14929</v>
      </c>
      <c r="I76" s="31">
        <f t="shared" si="31"/>
        <v>-23000</v>
      </c>
      <c r="J76" s="32">
        <f t="shared" si="32"/>
        <v>9.2883246137269934E-2</v>
      </c>
      <c r="K76" s="83"/>
      <c r="L76" s="31">
        <v>1105521</v>
      </c>
      <c r="M76" s="31">
        <v>1220307</v>
      </c>
      <c r="N76" s="31">
        <v>1195082</v>
      </c>
      <c r="O76" s="31">
        <v>1157448</v>
      </c>
      <c r="P76" s="32">
        <f t="shared" si="38"/>
        <v>-3.1490726159376536E-2</v>
      </c>
      <c r="Q76" s="32">
        <f t="shared" si="33"/>
        <v>-2.0671027864299751E-2</v>
      </c>
      <c r="R76" s="31">
        <f>O76-N76</f>
        <v>-37634</v>
      </c>
      <c r="S76" s="31">
        <f t="shared" si="34"/>
        <v>-25225</v>
      </c>
      <c r="T76" s="32">
        <f t="shared" si="35"/>
        <v>9.9464303729765308E-2</v>
      </c>
    </row>
    <row r="77" spans="1:20" x14ac:dyDescent="0.25">
      <c r="A77" s="37" t="s">
        <v>9</v>
      </c>
      <c r="B77" s="31">
        <v>30308</v>
      </c>
      <c r="C77" s="31">
        <v>33163</v>
      </c>
      <c r="D77" s="31">
        <v>34691</v>
      </c>
      <c r="E77" s="31">
        <v>33228</v>
      </c>
      <c r="F77" s="32">
        <f t="shared" si="36"/>
        <v>-4.2172321351359177E-2</v>
      </c>
      <c r="G77" s="32">
        <f t="shared" si="30"/>
        <v>4.6075445526641223E-2</v>
      </c>
      <c r="H77" s="31">
        <f t="shared" si="37"/>
        <v>-1463</v>
      </c>
      <c r="I77" s="31">
        <f t="shared" si="31"/>
        <v>1528</v>
      </c>
      <c r="J77" s="32">
        <f t="shared" si="32"/>
        <v>1.1906105587678534E-2</v>
      </c>
      <c r="K77" s="83"/>
      <c r="L77" s="31">
        <v>119758</v>
      </c>
      <c r="M77" s="31">
        <v>154023</v>
      </c>
      <c r="N77" s="31">
        <v>160378</v>
      </c>
      <c r="O77" s="31">
        <v>153505</v>
      </c>
      <c r="P77" s="32">
        <f t="shared" si="38"/>
        <v>-4.2855005050568051E-2</v>
      </c>
      <c r="Q77" s="32">
        <f t="shared" si="33"/>
        <v>4.1260071547755794E-2</v>
      </c>
      <c r="R77" s="31">
        <f t="shared" si="39"/>
        <v>-6873</v>
      </c>
      <c r="S77" s="31">
        <f t="shared" si="34"/>
        <v>6355</v>
      </c>
      <c r="T77" s="32">
        <f t="shared" si="35"/>
        <v>1.3191320857643386E-2</v>
      </c>
    </row>
    <row r="78" spans="1:20" x14ac:dyDescent="0.25">
      <c r="A78" s="84" t="s">
        <v>10</v>
      </c>
      <c r="B78" s="34">
        <v>10327</v>
      </c>
      <c r="C78" s="34">
        <v>10516</v>
      </c>
      <c r="D78" s="34">
        <v>11877</v>
      </c>
      <c r="E78" s="34">
        <v>12219</v>
      </c>
      <c r="F78" s="35">
        <f t="shared" si="36"/>
        <v>2.87951502904773E-2</v>
      </c>
      <c r="G78" s="35">
        <f t="shared" si="30"/>
        <v>0.12942183339672875</v>
      </c>
      <c r="H78" s="34">
        <f t="shared" si="37"/>
        <v>342</v>
      </c>
      <c r="I78" s="34">
        <f t="shared" si="31"/>
        <v>1361</v>
      </c>
      <c r="J78" s="35">
        <f t="shared" si="32"/>
        <v>4.3782564155484538E-3</v>
      </c>
      <c r="K78" s="83"/>
      <c r="L78" s="34">
        <v>34214</v>
      </c>
      <c r="M78" s="34">
        <v>49926</v>
      </c>
      <c r="N78" s="34">
        <v>53646</v>
      </c>
      <c r="O78" s="34">
        <v>53320</v>
      </c>
      <c r="P78" s="35">
        <f t="shared" si="38"/>
        <v>-6.0768743242739509E-3</v>
      </c>
      <c r="Q78" s="35">
        <f t="shared" si="33"/>
        <v>7.4510275207306798E-2</v>
      </c>
      <c r="R78" s="34">
        <f t="shared" si="39"/>
        <v>-326</v>
      </c>
      <c r="S78" s="34">
        <f t="shared" si="34"/>
        <v>3720</v>
      </c>
      <c r="T78" s="35">
        <f t="shared" si="35"/>
        <v>4.5820085868834588E-3</v>
      </c>
    </row>
    <row r="79" spans="1:20" x14ac:dyDescent="0.25">
      <c r="A79" s="79" t="s">
        <v>11</v>
      </c>
      <c r="B79" s="80">
        <v>593977</v>
      </c>
      <c r="C79" s="80">
        <v>637610</v>
      </c>
      <c r="D79" s="80">
        <v>698698</v>
      </c>
      <c r="E79" s="80">
        <v>747751</v>
      </c>
      <c r="F79" s="81">
        <f t="shared" si="36"/>
        <v>7.0206297999994227E-2</v>
      </c>
      <c r="G79" s="81">
        <f t="shared" si="30"/>
        <v>9.5807782186603019E-2</v>
      </c>
      <c r="H79" s="80">
        <f t="shared" si="37"/>
        <v>49053</v>
      </c>
      <c r="I79" s="80">
        <f t="shared" si="31"/>
        <v>61088</v>
      </c>
      <c r="J79" s="81">
        <f t="shared" si="32"/>
        <v>0.26793073189154365</v>
      </c>
      <c r="K79" s="82"/>
      <c r="L79" s="80">
        <v>2264871</v>
      </c>
      <c r="M79" s="80">
        <v>2746648</v>
      </c>
      <c r="N79" s="80">
        <v>3032147</v>
      </c>
      <c r="O79" s="80">
        <v>3028970</v>
      </c>
      <c r="P79" s="81">
        <f t="shared" si="38"/>
        <v>-1.0477724200047556E-3</v>
      </c>
      <c r="Q79" s="81">
        <f t="shared" si="33"/>
        <v>0.10394451709865993</v>
      </c>
      <c r="R79" s="80">
        <f t="shared" si="39"/>
        <v>-3177</v>
      </c>
      <c r="S79" s="80">
        <f t="shared" si="34"/>
        <v>285499</v>
      </c>
      <c r="T79" s="81">
        <f t="shared" si="35"/>
        <v>0.2602919457879293</v>
      </c>
    </row>
    <row r="80" spans="1:20" x14ac:dyDescent="0.25">
      <c r="A80" s="36" t="s">
        <v>12</v>
      </c>
      <c r="B80" s="31">
        <v>47129</v>
      </c>
      <c r="C80" s="31">
        <v>47696</v>
      </c>
      <c r="D80" s="31">
        <v>52843</v>
      </c>
      <c r="E80" s="31">
        <v>54804</v>
      </c>
      <c r="F80" s="32">
        <f t="shared" si="36"/>
        <v>3.7109929413545739E-2</v>
      </c>
      <c r="G80" s="32">
        <f t="shared" si="30"/>
        <v>0.10791261321704115</v>
      </c>
      <c r="H80" s="31">
        <f t="shared" si="37"/>
        <v>1961</v>
      </c>
      <c r="I80" s="31">
        <f t="shared" si="31"/>
        <v>5147</v>
      </c>
      <c r="J80" s="32">
        <f t="shared" si="32"/>
        <v>1.9637119616803131E-2</v>
      </c>
      <c r="K80" s="83"/>
      <c r="L80" s="31">
        <v>182909</v>
      </c>
      <c r="M80" s="31">
        <v>175074</v>
      </c>
      <c r="N80" s="31">
        <v>224822</v>
      </c>
      <c r="O80" s="31">
        <v>230549</v>
      </c>
      <c r="P80" s="32">
        <f t="shared" si="38"/>
        <v>2.5473485690902242E-2</v>
      </c>
      <c r="Q80" s="32">
        <f t="shared" si="33"/>
        <v>0.2841541291111187</v>
      </c>
      <c r="R80" s="31">
        <f t="shared" si="39"/>
        <v>5727</v>
      </c>
      <c r="S80" s="31">
        <f t="shared" si="34"/>
        <v>49748</v>
      </c>
      <c r="T80" s="32">
        <f t="shared" si="35"/>
        <v>1.9812031089598548E-2</v>
      </c>
    </row>
    <row r="81" spans="1:20" x14ac:dyDescent="0.25">
      <c r="A81" s="37" t="s">
        <v>8</v>
      </c>
      <c r="B81" s="31">
        <v>360796</v>
      </c>
      <c r="C81" s="31">
        <v>380350</v>
      </c>
      <c r="D81" s="31">
        <v>423156</v>
      </c>
      <c r="E81" s="31">
        <v>477609</v>
      </c>
      <c r="F81" s="32">
        <f t="shared" si="36"/>
        <v>0.12868303887927857</v>
      </c>
      <c r="G81" s="32">
        <f t="shared" si="30"/>
        <v>0.11254370974102801</v>
      </c>
      <c r="H81" s="31">
        <f t="shared" si="37"/>
        <v>54453</v>
      </c>
      <c r="I81" s="31">
        <f t="shared" si="31"/>
        <v>42806</v>
      </c>
      <c r="J81" s="32">
        <f t="shared" si="32"/>
        <v>0.17113468110104604</v>
      </c>
      <c r="K81" s="83"/>
      <c r="L81" s="31">
        <v>1334728</v>
      </c>
      <c r="M81" s="31">
        <v>1643856</v>
      </c>
      <c r="N81" s="31">
        <v>1799444</v>
      </c>
      <c r="O81" s="31">
        <v>1840345</v>
      </c>
      <c r="P81" s="32">
        <f t="shared" si="38"/>
        <v>2.2729798760061426E-2</v>
      </c>
      <c r="Q81" s="32">
        <f t="shared" si="33"/>
        <v>9.4648193029073013E-2</v>
      </c>
      <c r="R81" s="31">
        <f t="shared" si="39"/>
        <v>40901</v>
      </c>
      <c r="S81" s="31">
        <f t="shared" si="34"/>
        <v>155588</v>
      </c>
      <c r="T81" s="32">
        <f t="shared" si="35"/>
        <v>0.15814847323383419</v>
      </c>
    </row>
    <row r="82" spans="1:20" x14ac:dyDescent="0.25">
      <c r="A82" s="37" t="s">
        <v>9</v>
      </c>
      <c r="B82" s="31">
        <v>136953</v>
      </c>
      <c r="C82" s="31">
        <v>147093</v>
      </c>
      <c r="D82" s="31">
        <v>156675</v>
      </c>
      <c r="E82" s="31">
        <v>142532</v>
      </c>
      <c r="F82" s="32">
        <f t="shared" si="36"/>
        <v>-9.0269666507100665E-2</v>
      </c>
      <c r="G82" s="32">
        <f t="shared" si="30"/>
        <v>6.5142460892088749E-2</v>
      </c>
      <c r="H82" s="31">
        <f t="shared" si="37"/>
        <v>-14143</v>
      </c>
      <c r="I82" s="31">
        <f t="shared" si="31"/>
        <v>9582</v>
      </c>
      <c r="J82" s="32">
        <f t="shared" si="32"/>
        <v>5.107141692617663E-2</v>
      </c>
      <c r="K82" s="83"/>
      <c r="L82" s="31">
        <v>529116</v>
      </c>
      <c r="M82" s="31">
        <v>655786</v>
      </c>
      <c r="N82" s="31">
        <v>717767</v>
      </c>
      <c r="O82" s="31">
        <v>646040</v>
      </c>
      <c r="P82" s="32">
        <f t="shared" si="38"/>
        <v>-9.9930757474222087E-2</v>
      </c>
      <c r="Q82" s="32">
        <f t="shared" si="33"/>
        <v>9.4514064039183499E-2</v>
      </c>
      <c r="R82" s="31">
        <f t="shared" si="39"/>
        <v>-71727</v>
      </c>
      <c r="S82" s="31">
        <f t="shared" si="34"/>
        <v>61981</v>
      </c>
      <c r="T82" s="32">
        <f t="shared" si="35"/>
        <v>5.5516894738750745E-2</v>
      </c>
    </row>
    <row r="83" spans="1:20" x14ac:dyDescent="0.25">
      <c r="A83" s="38" t="s">
        <v>10</v>
      </c>
      <c r="B83" s="69">
        <v>49099</v>
      </c>
      <c r="C83" s="69">
        <v>62471</v>
      </c>
      <c r="D83" s="69">
        <v>66024</v>
      </c>
      <c r="E83" s="69">
        <v>72806</v>
      </c>
      <c r="F83" s="70">
        <f t="shared" si="36"/>
        <v>0.10272022294923056</v>
      </c>
      <c r="G83" s="70">
        <f t="shared" si="30"/>
        <v>5.6874389716828677E-2</v>
      </c>
      <c r="H83" s="69">
        <f t="shared" si="37"/>
        <v>6782</v>
      </c>
      <c r="I83" s="69">
        <f t="shared" si="31"/>
        <v>3553</v>
      </c>
      <c r="J83" s="70">
        <f t="shared" si="32"/>
        <v>2.608751424751786E-2</v>
      </c>
      <c r="K83" s="83"/>
      <c r="L83" s="69">
        <v>218118</v>
      </c>
      <c r="M83" s="69">
        <v>271932</v>
      </c>
      <c r="N83" s="69">
        <v>290114</v>
      </c>
      <c r="O83" s="69">
        <v>312036</v>
      </c>
      <c r="P83" s="70">
        <f t="shared" si="38"/>
        <v>7.556339921548072E-2</v>
      </c>
      <c r="Q83" s="70">
        <f t="shared" si="33"/>
        <v>6.6862303811247026E-2</v>
      </c>
      <c r="R83" s="69">
        <f t="shared" si="39"/>
        <v>21922</v>
      </c>
      <c r="S83" s="69">
        <f t="shared" si="34"/>
        <v>18182</v>
      </c>
      <c r="T83" s="70">
        <f t="shared" si="35"/>
        <v>2.6814546725745819E-2</v>
      </c>
    </row>
    <row r="84" spans="1:20" x14ac:dyDescent="0.25">
      <c r="A84" s="42" t="s">
        <v>13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4"/>
    </row>
    <row r="85" spans="1:20" ht="21" x14ac:dyDescent="0.35">
      <c r="A85" s="71" t="s">
        <v>60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1:20" x14ac:dyDescent="0.25">
      <c r="A86" s="72"/>
      <c r="B86" s="11" t="s">
        <v>150</v>
      </c>
      <c r="C86" s="12"/>
      <c r="D86" s="12"/>
      <c r="E86" s="12"/>
      <c r="F86" s="12"/>
      <c r="G86" s="12"/>
      <c r="H86" s="12"/>
      <c r="I86" s="12"/>
      <c r="J86" s="13"/>
      <c r="K86" s="73"/>
      <c r="L86" s="11" t="str">
        <f>L$5</f>
        <v>acumulado abril</v>
      </c>
      <c r="M86" s="12"/>
      <c r="N86" s="12"/>
      <c r="O86" s="12"/>
      <c r="P86" s="12"/>
      <c r="Q86" s="12"/>
      <c r="R86" s="12"/>
      <c r="S86" s="12"/>
      <c r="T86" s="13"/>
    </row>
    <row r="87" spans="1:20" x14ac:dyDescent="0.25">
      <c r="A87" s="15"/>
      <c r="B87" s="16">
        <f>B$6</f>
        <v>2022</v>
      </c>
      <c r="C87" s="16">
        <f>C$6</f>
        <v>2023</v>
      </c>
      <c r="D87" s="16">
        <f>D$6</f>
        <v>2024</v>
      </c>
      <c r="E87" s="16">
        <f>E$6</f>
        <v>2025</v>
      </c>
      <c r="F87" s="16" t="str">
        <f>CONCATENATE("var ",RIGHT(E87,2),"/",RIGHT(D87,2))</f>
        <v>var 25/24</v>
      </c>
      <c r="G87" s="16" t="str">
        <f>CONCATENATE("var ",RIGHT(D87,2),"/",RIGHT(C87,2))</f>
        <v>var 24/23</v>
      </c>
      <c r="H87" s="16" t="str">
        <f>CONCATENATE("dif ",RIGHT(E87,2),"-",RIGHT(D87,2))</f>
        <v>dif 25-24</v>
      </c>
      <c r="I87" s="16" t="str">
        <f>CONCATENATE("dif ",RIGHT(D87,2),"-",RIGHT(C87,2))</f>
        <v>dif 24-23</v>
      </c>
      <c r="J87" s="16" t="str">
        <f>CONCATENATE("cuota ",RIGHT(E87,2))</f>
        <v>cuota 25</v>
      </c>
      <c r="K87" s="74"/>
      <c r="L87" s="16">
        <f>L$6</f>
        <v>2022</v>
      </c>
      <c r="M87" s="16">
        <f>M$6</f>
        <v>2023</v>
      </c>
      <c r="N87" s="16">
        <f>N$6</f>
        <v>2024</v>
      </c>
      <c r="O87" s="16">
        <f>O$6</f>
        <v>2025</v>
      </c>
      <c r="P87" s="16" t="str">
        <f>CONCATENATE("var ",RIGHT(O87,2),"/",RIGHT(N87,2))</f>
        <v>var 25/24</v>
      </c>
      <c r="Q87" s="16" t="str">
        <f>CONCATENATE("var ",RIGHT(N87,2),"/",RIGHT(M87,2))</f>
        <v>var 24/23</v>
      </c>
      <c r="R87" s="16" t="str">
        <f>CONCATENATE("dif ",RIGHT(O87,2),"-",RIGHT(N87,2))</f>
        <v>dif 25-24</v>
      </c>
      <c r="S87" s="16" t="str">
        <f>CONCATENATE("dif ",RIGHT(N87,2),"-",RIGHT(M87,2))</f>
        <v>dif 24-23</v>
      </c>
      <c r="T87" s="16" t="str">
        <f>CONCATENATE("cuota ",RIGHT(O87,2))</f>
        <v>cuota 25</v>
      </c>
    </row>
    <row r="88" spans="1:20" x14ac:dyDescent="0.25">
      <c r="A88" s="75" t="s">
        <v>15</v>
      </c>
      <c r="B88" s="76">
        <v>2650816</v>
      </c>
      <c r="C88" s="76">
        <v>2706253</v>
      </c>
      <c r="D88" s="76">
        <v>2822088</v>
      </c>
      <c r="E88" s="76">
        <v>2790837</v>
      </c>
      <c r="F88" s="77">
        <f>E88/D88-1</f>
        <v>-1.1073715631830017E-2</v>
      </c>
      <c r="G88" s="77">
        <f t="shared" ref="G88:G119" si="40">D88/C88-1</f>
        <v>4.2802723913839547E-2</v>
      </c>
      <c r="H88" s="76">
        <f>E88-D88</f>
        <v>-31251</v>
      </c>
      <c r="I88" s="76">
        <f t="shared" ref="I88:I119" si="41">D88-C88</f>
        <v>115835</v>
      </c>
      <c r="J88" s="77">
        <f>E88/$E$88</f>
        <v>1</v>
      </c>
      <c r="K88" s="78"/>
      <c r="L88" s="76">
        <v>9533834</v>
      </c>
      <c r="M88" s="76">
        <v>11318734</v>
      </c>
      <c r="N88" s="76">
        <v>12006102</v>
      </c>
      <c r="O88" s="76">
        <v>11636818</v>
      </c>
      <c r="P88" s="77">
        <f>O88/N88-1</f>
        <v>-3.075802621033874E-2</v>
      </c>
      <c r="Q88" s="77">
        <f t="shared" ref="Q88:Q119" si="42">N88/M88-1</f>
        <v>6.0728346474084427E-2</v>
      </c>
      <c r="R88" s="76">
        <f>O88-N88</f>
        <v>-369284</v>
      </c>
      <c r="S88" s="76">
        <f t="shared" ref="S88:S119" si="43">N88-M88</f>
        <v>687368</v>
      </c>
      <c r="T88" s="77">
        <f>O88/$O$88</f>
        <v>1</v>
      </c>
    </row>
    <row r="89" spans="1:20" x14ac:dyDescent="0.25">
      <c r="A89" s="85" t="s">
        <v>16</v>
      </c>
      <c r="B89" s="86">
        <v>331390</v>
      </c>
      <c r="C89" s="86">
        <v>355796</v>
      </c>
      <c r="D89" s="86">
        <v>301985</v>
      </c>
      <c r="E89" s="86">
        <v>344877</v>
      </c>
      <c r="F89" s="87">
        <f t="shared" ref="F89:F119" si="44">E89/D89-1</f>
        <v>0.14203354471248564</v>
      </c>
      <c r="G89" s="87">
        <f t="shared" si="40"/>
        <v>-0.15124116066510018</v>
      </c>
      <c r="H89" s="86">
        <f t="shared" ref="H89:H119" si="45">E89-D89</f>
        <v>42892</v>
      </c>
      <c r="I89" s="86">
        <f t="shared" si="41"/>
        <v>-53811</v>
      </c>
      <c r="J89" s="87">
        <f>E89/$E$88</f>
        <v>0.12357475553033015</v>
      </c>
      <c r="K89" s="88"/>
      <c r="L89" s="86">
        <v>981985</v>
      </c>
      <c r="M89" s="86">
        <v>1139257</v>
      </c>
      <c r="N89" s="86">
        <v>1056095</v>
      </c>
      <c r="O89" s="86">
        <v>1032965</v>
      </c>
      <c r="P89" s="87">
        <f t="shared" ref="P89:P119" si="46">O89/N89-1</f>
        <v>-2.1901438791017802E-2</v>
      </c>
      <c r="Q89" s="87">
        <f t="shared" si="42"/>
        <v>-7.2996698725572906E-2</v>
      </c>
      <c r="R89" s="86">
        <f t="shared" ref="R89:R119" si="47">O89-N89</f>
        <v>-23130</v>
      </c>
      <c r="S89" s="86">
        <f t="shared" si="43"/>
        <v>-83162</v>
      </c>
      <c r="T89" s="87">
        <f>O89/$O$88</f>
        <v>8.8766963614967595E-2</v>
      </c>
    </row>
    <row r="90" spans="1:20" x14ac:dyDescent="0.25">
      <c r="A90" s="55" t="s">
        <v>17</v>
      </c>
      <c r="B90" s="27">
        <v>104424</v>
      </c>
      <c r="C90" s="27">
        <v>118128</v>
      </c>
      <c r="D90" s="27">
        <v>84906</v>
      </c>
      <c r="E90" s="27">
        <v>101820</v>
      </c>
      <c r="F90" s="28">
        <f t="shared" si="44"/>
        <v>0.19920853649918735</v>
      </c>
      <c r="G90" s="28">
        <f t="shared" si="40"/>
        <v>-0.28123730190979279</v>
      </c>
      <c r="H90" s="27">
        <f t="shared" si="45"/>
        <v>16914</v>
      </c>
      <c r="I90" s="27">
        <f t="shared" si="41"/>
        <v>-33222</v>
      </c>
      <c r="J90" s="28">
        <f>E90/$E$23</f>
        <v>0.22206713048788468</v>
      </c>
      <c r="K90" s="89"/>
      <c r="L90" s="27">
        <v>291761</v>
      </c>
      <c r="M90" s="27">
        <v>343203</v>
      </c>
      <c r="N90" s="27">
        <v>312544</v>
      </c>
      <c r="O90" s="27">
        <v>288352</v>
      </c>
      <c r="P90" s="28">
        <f t="shared" si="46"/>
        <v>-7.7403501586976509E-2</v>
      </c>
      <c r="Q90" s="28">
        <f t="shared" si="42"/>
        <v>-8.9331969708889458E-2</v>
      </c>
      <c r="R90" s="27">
        <f>O90-N90</f>
        <v>-24192</v>
      </c>
      <c r="S90" s="27">
        <f t="shared" si="43"/>
        <v>-30659</v>
      </c>
      <c r="T90" s="28">
        <f>O90/$O$23</f>
        <v>0.16167723761763361</v>
      </c>
    </row>
    <row r="91" spans="1:20" x14ac:dyDescent="0.25">
      <c r="A91" s="50" t="s">
        <v>18</v>
      </c>
      <c r="B91" s="27">
        <v>50463</v>
      </c>
      <c r="C91" s="27">
        <v>72901</v>
      </c>
      <c r="D91" s="27">
        <v>44204</v>
      </c>
      <c r="E91" s="27">
        <v>71642</v>
      </c>
      <c r="F91" s="51">
        <f t="shared" si="44"/>
        <v>0.62071305764184226</v>
      </c>
      <c r="G91" s="51">
        <f t="shared" si="40"/>
        <v>-0.39364343424644377</v>
      </c>
      <c r="H91" s="27">
        <f t="shared" si="45"/>
        <v>27438</v>
      </c>
      <c r="I91" s="52">
        <f t="shared" si="41"/>
        <v>-28697</v>
      </c>
      <c r="J91" s="51">
        <f>E91/$E$23</f>
        <v>0.1562495910667161</v>
      </c>
      <c r="K91" s="90"/>
      <c r="L91" s="27">
        <v>129545</v>
      </c>
      <c r="M91" s="27">
        <v>219216</v>
      </c>
      <c r="N91" s="27">
        <v>134578</v>
      </c>
      <c r="O91" s="27">
        <v>181281</v>
      </c>
      <c r="P91" s="51">
        <f t="shared" si="46"/>
        <v>0.34703294743568791</v>
      </c>
      <c r="Q91" s="51">
        <f t="shared" si="42"/>
        <v>-0.38609408072403473</v>
      </c>
      <c r="R91" s="52">
        <f t="shared" si="47"/>
        <v>46703</v>
      </c>
      <c r="S91" s="52">
        <f t="shared" si="43"/>
        <v>-84638</v>
      </c>
      <c r="T91" s="51">
        <f>O91/$O$23</f>
        <v>0.10164316984991342</v>
      </c>
    </row>
    <row r="92" spans="1:20" x14ac:dyDescent="0.25">
      <c r="A92" s="50" t="s">
        <v>19</v>
      </c>
      <c r="B92" s="52">
        <f>B90-B91</f>
        <v>53961</v>
      </c>
      <c r="C92" s="52">
        <f>C90-C91</f>
        <v>45227</v>
      </c>
      <c r="D92" s="52">
        <f>D90-D91</f>
        <v>40702</v>
      </c>
      <c r="E92" s="52">
        <f>E90-E91</f>
        <v>30178</v>
      </c>
      <c r="F92" s="51">
        <f t="shared" si="44"/>
        <v>-0.25856223281411228</v>
      </c>
      <c r="G92" s="51">
        <f t="shared" si="40"/>
        <v>-0.10005085457801755</v>
      </c>
      <c r="H92" s="52">
        <f t="shared" si="45"/>
        <v>-10524</v>
      </c>
      <c r="I92" s="52">
        <f t="shared" si="41"/>
        <v>-4525</v>
      </c>
      <c r="J92" s="51">
        <f>E92/$E$23</f>
        <v>6.5817539421168567E-2</v>
      </c>
      <c r="K92" s="90"/>
      <c r="L92" s="52">
        <f>L90-L91</f>
        <v>162216</v>
      </c>
      <c r="M92" s="52">
        <f>M90-M91</f>
        <v>123987</v>
      </c>
      <c r="N92" s="52">
        <f>N90-N91</f>
        <v>177966</v>
      </c>
      <c r="O92" s="52">
        <f>O90-O91</f>
        <v>107071</v>
      </c>
      <c r="P92" s="51">
        <f t="shared" si="46"/>
        <v>-0.39836260858815731</v>
      </c>
      <c r="Q92" s="51">
        <f t="shared" si="42"/>
        <v>0.43536015872631806</v>
      </c>
      <c r="R92" s="52">
        <f t="shared" si="47"/>
        <v>-70895</v>
      </c>
      <c r="S92" s="52">
        <f t="shared" si="43"/>
        <v>53979</v>
      </c>
      <c r="T92" s="51">
        <f>O92/$O$23</f>
        <v>6.0034067767720176E-2</v>
      </c>
    </row>
    <row r="93" spans="1:20" x14ac:dyDescent="0.25">
      <c r="A93" s="91" t="s">
        <v>20</v>
      </c>
      <c r="B93" s="34">
        <v>226966</v>
      </c>
      <c r="C93" s="34">
        <v>237668</v>
      </c>
      <c r="D93" s="34">
        <v>217079</v>
      </c>
      <c r="E93" s="34">
        <v>243057</v>
      </c>
      <c r="F93" s="35">
        <f t="shared" si="44"/>
        <v>0.11967071895485049</v>
      </c>
      <c r="G93" s="35">
        <f t="shared" si="40"/>
        <v>-8.662924752175305E-2</v>
      </c>
      <c r="H93" s="34">
        <f t="shared" si="45"/>
        <v>25978</v>
      </c>
      <c r="I93" s="34">
        <f t="shared" si="41"/>
        <v>-20589</v>
      </c>
      <c r="J93" s="35">
        <f>E93/$E$23</f>
        <v>0.53010185164990953</v>
      </c>
      <c r="K93" s="90"/>
      <c r="L93" s="27">
        <v>690224</v>
      </c>
      <c r="M93" s="27">
        <v>796054</v>
      </c>
      <c r="N93" s="27">
        <v>743551</v>
      </c>
      <c r="O93" s="27">
        <v>744613</v>
      </c>
      <c r="P93" s="35">
        <f t="shared" si="46"/>
        <v>1.4282813149333329E-3</v>
      </c>
      <c r="Q93" s="35">
        <f t="shared" si="42"/>
        <v>-6.5954068442593106E-2</v>
      </c>
      <c r="R93" s="34">
        <f t="shared" si="47"/>
        <v>1062</v>
      </c>
      <c r="S93" s="34">
        <f t="shared" si="43"/>
        <v>-52503</v>
      </c>
      <c r="T93" s="35">
        <f>O93/$O$23</f>
        <v>0.41750004485552039</v>
      </c>
    </row>
    <row r="94" spans="1:20" x14ac:dyDescent="0.25">
      <c r="A94" s="85" t="s">
        <v>21</v>
      </c>
      <c r="B94" s="86">
        <v>2319426</v>
      </c>
      <c r="C94" s="86">
        <v>2350457</v>
      </c>
      <c r="D94" s="86">
        <v>2520103</v>
      </c>
      <c r="E94" s="86">
        <v>2445960</v>
      </c>
      <c r="F94" s="87">
        <f t="shared" si="44"/>
        <v>-2.9420622887239123E-2</v>
      </c>
      <c r="G94" s="87">
        <f t="shared" si="40"/>
        <v>7.2175751353885653E-2</v>
      </c>
      <c r="H94" s="86">
        <f t="shared" si="45"/>
        <v>-74143</v>
      </c>
      <c r="I94" s="86">
        <f t="shared" si="41"/>
        <v>169646</v>
      </c>
      <c r="J94" s="87">
        <f t="shared" ref="J94:J119" si="48">E94/$E$88</f>
        <v>0.87642524446966985</v>
      </c>
      <c r="K94" s="88"/>
      <c r="L94" s="86">
        <v>8551849</v>
      </c>
      <c r="M94" s="86">
        <v>10179477</v>
      </c>
      <c r="N94" s="86">
        <v>10950007</v>
      </c>
      <c r="O94" s="86">
        <v>10603853</v>
      </c>
      <c r="P94" s="87">
        <f t="shared" si="46"/>
        <v>-3.1612217234199047E-2</v>
      </c>
      <c r="Q94" s="87">
        <f t="shared" si="42"/>
        <v>7.5694458565995104E-2</v>
      </c>
      <c r="R94" s="86">
        <f t="shared" si="47"/>
        <v>-346154</v>
      </c>
      <c r="S94" s="86">
        <f t="shared" si="43"/>
        <v>770530</v>
      </c>
      <c r="T94" s="87">
        <f t="shared" ref="T94:T119" si="49">O94/$O$88</f>
        <v>0.91123303638503239</v>
      </c>
    </row>
    <row r="95" spans="1:20" x14ac:dyDescent="0.25">
      <c r="A95" s="49" t="s">
        <v>22</v>
      </c>
      <c r="B95" s="92">
        <v>278608</v>
      </c>
      <c r="C95" s="92">
        <v>278156</v>
      </c>
      <c r="D95" s="92">
        <v>295373</v>
      </c>
      <c r="E95" s="92">
        <v>289984</v>
      </c>
      <c r="F95" s="93">
        <f t="shared" si="44"/>
        <v>-1.8244727852579579E-2</v>
      </c>
      <c r="G95" s="93">
        <f t="shared" si="40"/>
        <v>6.1896921152159168E-2</v>
      </c>
      <c r="H95" s="92">
        <f t="shared" si="45"/>
        <v>-5389</v>
      </c>
      <c r="I95" s="92">
        <f t="shared" si="41"/>
        <v>17217</v>
      </c>
      <c r="J95" s="93">
        <f t="shared" si="48"/>
        <v>0.10390574583897232</v>
      </c>
      <c r="K95" s="89"/>
      <c r="L95" s="92">
        <v>1061946</v>
      </c>
      <c r="M95" s="92">
        <v>1314419</v>
      </c>
      <c r="N95" s="92">
        <v>1446457</v>
      </c>
      <c r="O95" s="92">
        <v>1365790</v>
      </c>
      <c r="P95" s="93">
        <f t="shared" si="46"/>
        <v>-5.5768681682206944E-2</v>
      </c>
      <c r="Q95" s="93">
        <f t="shared" si="42"/>
        <v>0.10045350835616351</v>
      </c>
      <c r="R95" s="92">
        <f t="shared" si="47"/>
        <v>-80667</v>
      </c>
      <c r="S95" s="92">
        <f t="shared" si="43"/>
        <v>132038</v>
      </c>
      <c r="T95" s="93">
        <f t="shared" si="49"/>
        <v>0.11736799527155962</v>
      </c>
    </row>
    <row r="96" spans="1:20" x14ac:dyDescent="0.25">
      <c r="A96" s="54" t="s">
        <v>23</v>
      </c>
      <c r="B96" s="31">
        <v>16332</v>
      </c>
      <c r="C96" s="31">
        <v>18885</v>
      </c>
      <c r="D96" s="31">
        <v>15946</v>
      </c>
      <c r="E96" s="31">
        <v>15849</v>
      </c>
      <c r="F96" s="32">
        <f t="shared" si="44"/>
        <v>-6.0830302270161729E-3</v>
      </c>
      <c r="G96" s="32">
        <f t="shared" si="40"/>
        <v>-0.15562615832671434</v>
      </c>
      <c r="H96" s="31">
        <f t="shared" si="45"/>
        <v>-97</v>
      </c>
      <c r="I96" s="31">
        <f t="shared" si="41"/>
        <v>-2939</v>
      </c>
      <c r="J96" s="32">
        <f t="shared" si="48"/>
        <v>5.6789414788466688E-3</v>
      </c>
      <c r="K96" s="90"/>
      <c r="L96" s="31">
        <v>75589</v>
      </c>
      <c r="M96" s="31">
        <v>91082</v>
      </c>
      <c r="N96" s="31">
        <v>99902</v>
      </c>
      <c r="O96" s="31">
        <v>92114</v>
      </c>
      <c r="P96" s="32">
        <f t="shared" si="46"/>
        <v>-7.7956397269323907E-2</v>
      </c>
      <c r="Q96" s="32">
        <f t="shared" si="42"/>
        <v>9.6835818273643515E-2</v>
      </c>
      <c r="R96" s="31">
        <f t="shared" si="47"/>
        <v>-7788</v>
      </c>
      <c r="S96" s="31">
        <f t="shared" si="43"/>
        <v>8820</v>
      </c>
      <c r="T96" s="32">
        <f t="shared" si="49"/>
        <v>7.9157377901759741E-3</v>
      </c>
    </row>
    <row r="97" spans="1:20" x14ac:dyDescent="0.25">
      <c r="A97" s="54" t="s">
        <v>24</v>
      </c>
      <c r="B97" s="31">
        <v>1670</v>
      </c>
      <c r="C97" s="31">
        <v>1803</v>
      </c>
      <c r="D97" s="31">
        <v>2616</v>
      </c>
      <c r="E97" s="31">
        <v>3412</v>
      </c>
      <c r="F97" s="32">
        <f t="shared" si="44"/>
        <v>0.30428134556574915</v>
      </c>
      <c r="G97" s="32">
        <f t="shared" si="40"/>
        <v>0.45091514143094846</v>
      </c>
      <c r="H97" s="31">
        <f t="shared" si="45"/>
        <v>796</v>
      </c>
      <c r="I97" s="31">
        <f t="shared" si="41"/>
        <v>813</v>
      </c>
      <c r="J97" s="32">
        <f t="shared" si="48"/>
        <v>1.222572296411435E-3</v>
      </c>
      <c r="K97" s="90"/>
      <c r="L97" s="31">
        <v>6874</v>
      </c>
      <c r="M97" s="31">
        <v>13005</v>
      </c>
      <c r="N97" s="31">
        <v>14435</v>
      </c>
      <c r="O97" s="31">
        <v>14007</v>
      </c>
      <c r="P97" s="32">
        <f t="shared" si="46"/>
        <v>-2.96501558711465E-2</v>
      </c>
      <c r="Q97" s="32">
        <f t="shared" si="42"/>
        <v>0.10995770857362563</v>
      </c>
      <c r="R97" s="31">
        <f t="shared" si="47"/>
        <v>-428</v>
      </c>
      <c r="S97" s="31">
        <f t="shared" si="43"/>
        <v>1430</v>
      </c>
      <c r="T97" s="32">
        <f t="shared" si="49"/>
        <v>1.2036795625745801E-3</v>
      </c>
    </row>
    <row r="98" spans="1:20" x14ac:dyDescent="0.25">
      <c r="A98" s="54" t="s">
        <v>25</v>
      </c>
      <c r="B98" s="31">
        <v>43901</v>
      </c>
      <c r="C98" s="31">
        <v>40457</v>
      </c>
      <c r="D98" s="31">
        <v>33532</v>
      </c>
      <c r="E98" s="31">
        <v>46184</v>
      </c>
      <c r="F98" s="32">
        <f t="shared" si="44"/>
        <v>0.37731122509841342</v>
      </c>
      <c r="G98" s="32">
        <f t="shared" si="40"/>
        <v>-0.17116938972242135</v>
      </c>
      <c r="H98" s="31">
        <f t="shared" si="45"/>
        <v>12652</v>
      </c>
      <c r="I98" s="31">
        <f t="shared" si="41"/>
        <v>-6925</v>
      </c>
      <c r="J98" s="32">
        <f t="shared" si="48"/>
        <v>1.6548440485775414E-2</v>
      </c>
      <c r="K98" s="90"/>
      <c r="L98" s="31">
        <v>248929</v>
      </c>
      <c r="M98" s="31">
        <v>316387</v>
      </c>
      <c r="N98" s="31">
        <v>291718</v>
      </c>
      <c r="O98" s="31">
        <v>283562</v>
      </c>
      <c r="P98" s="32">
        <f t="shared" si="46"/>
        <v>-2.7958507874042748E-2</v>
      </c>
      <c r="Q98" s="32">
        <f t="shared" si="42"/>
        <v>-7.7970965937285697E-2</v>
      </c>
      <c r="R98" s="31">
        <f t="shared" si="47"/>
        <v>-8156</v>
      </c>
      <c r="S98" s="31">
        <f t="shared" si="43"/>
        <v>-24669</v>
      </c>
      <c r="T98" s="32">
        <f t="shared" si="49"/>
        <v>2.4367657894108167E-2</v>
      </c>
    </row>
    <row r="99" spans="1:20" x14ac:dyDescent="0.25">
      <c r="A99" s="54" t="s">
        <v>26</v>
      </c>
      <c r="B99" s="31">
        <v>14236</v>
      </c>
      <c r="C99" s="31">
        <v>16677</v>
      </c>
      <c r="D99" s="31">
        <v>9339</v>
      </c>
      <c r="E99" s="31">
        <v>19004</v>
      </c>
      <c r="F99" s="32">
        <f t="shared" si="44"/>
        <v>1.0349073776635613</v>
      </c>
      <c r="G99" s="32">
        <f t="shared" si="40"/>
        <v>-0.44000719553876599</v>
      </c>
      <c r="H99" s="31">
        <f t="shared" si="45"/>
        <v>9665</v>
      </c>
      <c r="I99" s="31">
        <f t="shared" si="41"/>
        <v>-7338</v>
      </c>
      <c r="J99" s="32">
        <f t="shared" si="48"/>
        <v>6.8094267060383679E-3</v>
      </c>
      <c r="K99" s="90"/>
      <c r="L99" s="31">
        <v>40606</v>
      </c>
      <c r="M99" s="31">
        <v>51367</v>
      </c>
      <c r="N99" s="31">
        <v>49193</v>
      </c>
      <c r="O99" s="31">
        <v>57522</v>
      </c>
      <c r="P99" s="32">
        <f t="shared" si="46"/>
        <v>0.16931270709247248</v>
      </c>
      <c r="Q99" s="32">
        <f t="shared" si="42"/>
        <v>-4.232289212918805E-2</v>
      </c>
      <c r="R99" s="31">
        <f t="shared" si="47"/>
        <v>8329</v>
      </c>
      <c r="S99" s="31">
        <f t="shared" si="43"/>
        <v>-2174</v>
      </c>
      <c r="T99" s="32">
        <f t="shared" si="49"/>
        <v>4.9431038622413789E-3</v>
      </c>
    </row>
    <row r="100" spans="1:20" x14ac:dyDescent="0.25">
      <c r="A100" s="54" t="s">
        <v>27</v>
      </c>
      <c r="B100" s="31">
        <v>23573</v>
      </c>
      <c r="C100" s="31">
        <v>30668</v>
      </c>
      <c r="D100" s="31">
        <v>23736</v>
      </c>
      <c r="E100" s="31">
        <v>20426</v>
      </c>
      <c r="F100" s="32">
        <f t="shared" si="44"/>
        <v>-0.13945062352544657</v>
      </c>
      <c r="G100" s="32">
        <f t="shared" si="40"/>
        <v>-0.2260336507108387</v>
      </c>
      <c r="H100" s="31">
        <f t="shared" si="45"/>
        <v>-3310</v>
      </c>
      <c r="I100" s="31">
        <f t="shared" si="41"/>
        <v>-6932</v>
      </c>
      <c r="J100" s="32">
        <f t="shared" si="48"/>
        <v>7.3189512680246109E-3</v>
      </c>
      <c r="K100" s="90"/>
      <c r="L100" s="31">
        <v>208013</v>
      </c>
      <c r="M100" s="31">
        <v>297837</v>
      </c>
      <c r="N100" s="31">
        <v>291902</v>
      </c>
      <c r="O100" s="31">
        <v>244153</v>
      </c>
      <c r="P100" s="32">
        <f t="shared" si="46"/>
        <v>-0.16357887236127189</v>
      </c>
      <c r="Q100" s="32">
        <f t="shared" si="42"/>
        <v>-1.9927007054194035E-2</v>
      </c>
      <c r="R100" s="31">
        <f t="shared" si="47"/>
        <v>-47749</v>
      </c>
      <c r="S100" s="31">
        <f t="shared" si="43"/>
        <v>-5935</v>
      </c>
      <c r="T100" s="32">
        <f t="shared" si="49"/>
        <v>2.0981079191923428E-2</v>
      </c>
    </row>
    <row r="101" spans="1:20" x14ac:dyDescent="0.25">
      <c r="A101" s="54" t="s">
        <v>28</v>
      </c>
      <c r="B101" s="31">
        <v>4874</v>
      </c>
      <c r="C101" s="31">
        <v>4106</v>
      </c>
      <c r="D101" s="31">
        <v>6543</v>
      </c>
      <c r="E101" s="31">
        <v>4300</v>
      </c>
      <c r="F101" s="32">
        <f t="shared" si="44"/>
        <v>-0.34280910897141981</v>
      </c>
      <c r="G101" s="32">
        <f t="shared" si="40"/>
        <v>0.59352167559668767</v>
      </c>
      <c r="H101" s="31">
        <f t="shared" si="45"/>
        <v>-2243</v>
      </c>
      <c r="I101" s="31">
        <f t="shared" si="41"/>
        <v>2437</v>
      </c>
      <c r="J101" s="32">
        <f t="shared" si="48"/>
        <v>1.5407564110695108E-3</v>
      </c>
      <c r="K101" s="90"/>
      <c r="L101" s="31">
        <v>16521</v>
      </c>
      <c r="M101" s="31">
        <v>16004</v>
      </c>
      <c r="N101" s="31">
        <v>20882</v>
      </c>
      <c r="O101" s="31">
        <v>18158</v>
      </c>
      <c r="P101" s="32">
        <f t="shared" si="46"/>
        <v>-0.13044727516521404</v>
      </c>
      <c r="Q101" s="32">
        <f t="shared" si="42"/>
        <v>0.30479880029992512</v>
      </c>
      <c r="R101" s="31">
        <f t="shared" si="47"/>
        <v>-2724</v>
      </c>
      <c r="S101" s="31">
        <f t="shared" si="43"/>
        <v>4878</v>
      </c>
      <c r="T101" s="32">
        <f t="shared" si="49"/>
        <v>1.5603921965609499E-3</v>
      </c>
    </row>
    <row r="102" spans="1:20" x14ac:dyDescent="0.25">
      <c r="A102" s="54" t="s">
        <v>29</v>
      </c>
      <c r="B102" s="31">
        <v>1064117</v>
      </c>
      <c r="C102" s="31">
        <v>1041525</v>
      </c>
      <c r="D102" s="31">
        <v>1164223</v>
      </c>
      <c r="E102" s="31">
        <v>1123846</v>
      </c>
      <c r="F102" s="32">
        <f t="shared" si="44"/>
        <v>-3.4681500021903067E-2</v>
      </c>
      <c r="G102" s="32">
        <f t="shared" si="40"/>
        <v>0.11780610162982175</v>
      </c>
      <c r="H102" s="31">
        <f t="shared" si="45"/>
        <v>-40377</v>
      </c>
      <c r="I102" s="31">
        <f t="shared" si="41"/>
        <v>122698</v>
      </c>
      <c r="J102" s="32">
        <f t="shared" si="48"/>
        <v>0.40269137896623847</v>
      </c>
      <c r="K102" s="90"/>
      <c r="L102" s="31">
        <v>3502820</v>
      </c>
      <c r="M102" s="31">
        <v>4109456</v>
      </c>
      <c r="N102" s="31">
        <v>4452093</v>
      </c>
      <c r="O102" s="31">
        <v>4365883</v>
      </c>
      <c r="P102" s="32">
        <f t="shared" si="46"/>
        <v>-1.9363926135415377E-2</v>
      </c>
      <c r="Q102" s="32">
        <f t="shared" si="42"/>
        <v>8.337770254749044E-2</v>
      </c>
      <c r="R102" s="31">
        <f t="shared" si="47"/>
        <v>-86210</v>
      </c>
      <c r="S102" s="31">
        <f t="shared" si="43"/>
        <v>342637</v>
      </c>
      <c r="T102" s="32">
        <f t="shared" si="49"/>
        <v>0.37517842076760161</v>
      </c>
    </row>
    <row r="103" spans="1:20" x14ac:dyDescent="0.25">
      <c r="A103" s="54" t="s">
        <v>30</v>
      </c>
      <c r="B103" s="31">
        <v>114040</v>
      </c>
      <c r="C103" s="31">
        <v>138315</v>
      </c>
      <c r="D103" s="31">
        <v>149936</v>
      </c>
      <c r="E103" s="31">
        <v>131454</v>
      </c>
      <c r="F103" s="32">
        <f t="shared" si="44"/>
        <v>-0.12326592679543269</v>
      </c>
      <c r="G103" s="32">
        <f t="shared" si="40"/>
        <v>8.4018363879550195E-2</v>
      </c>
      <c r="H103" s="31">
        <f t="shared" si="45"/>
        <v>-18482</v>
      </c>
      <c r="I103" s="31">
        <f t="shared" si="41"/>
        <v>11621</v>
      </c>
      <c r="J103" s="32">
        <f t="shared" si="48"/>
        <v>4.7101998432728248E-2</v>
      </c>
      <c r="K103" s="90"/>
      <c r="L103" s="31">
        <v>415595</v>
      </c>
      <c r="M103" s="31">
        <v>540639</v>
      </c>
      <c r="N103" s="31">
        <v>580404</v>
      </c>
      <c r="O103" s="31">
        <v>524998</v>
      </c>
      <c r="P103" s="32">
        <f t="shared" si="46"/>
        <v>-9.5461092618245202E-2</v>
      </c>
      <c r="Q103" s="32">
        <f t="shared" si="42"/>
        <v>7.3551852530061579E-2</v>
      </c>
      <c r="R103" s="31">
        <f t="shared" si="47"/>
        <v>-55406</v>
      </c>
      <c r="S103" s="31">
        <f t="shared" si="43"/>
        <v>39765</v>
      </c>
      <c r="T103" s="32">
        <f t="shared" si="49"/>
        <v>4.5115254015315874E-2</v>
      </c>
    </row>
    <row r="104" spans="1:20" x14ac:dyDescent="0.25">
      <c r="A104" s="54" t="s">
        <v>31</v>
      </c>
      <c r="B104" s="31">
        <v>109312</v>
      </c>
      <c r="C104" s="31">
        <v>106948</v>
      </c>
      <c r="D104" s="31">
        <v>110714</v>
      </c>
      <c r="E104" s="31">
        <v>102231</v>
      </c>
      <c r="F104" s="32">
        <f t="shared" si="44"/>
        <v>-7.662084289249782E-2</v>
      </c>
      <c r="G104" s="32">
        <f t="shared" si="40"/>
        <v>3.521337472416497E-2</v>
      </c>
      <c r="H104" s="31">
        <f t="shared" si="45"/>
        <v>-8483</v>
      </c>
      <c r="I104" s="31">
        <f t="shared" si="41"/>
        <v>3766</v>
      </c>
      <c r="J104" s="32">
        <f t="shared" si="48"/>
        <v>3.6630946200010964E-2</v>
      </c>
      <c r="K104" s="90"/>
      <c r="L104" s="31">
        <v>410280</v>
      </c>
      <c r="M104" s="31">
        <v>393582</v>
      </c>
      <c r="N104" s="31">
        <v>430563</v>
      </c>
      <c r="O104" s="31">
        <v>417888</v>
      </c>
      <c r="P104" s="32">
        <f t="shared" si="46"/>
        <v>-2.9438200681433324E-2</v>
      </c>
      <c r="Q104" s="32">
        <f t="shared" si="42"/>
        <v>9.3960089638245758E-2</v>
      </c>
      <c r="R104" s="31">
        <f t="shared" si="47"/>
        <v>-12675</v>
      </c>
      <c r="S104" s="31">
        <f t="shared" si="43"/>
        <v>36981</v>
      </c>
      <c r="T104" s="32">
        <f t="shared" si="49"/>
        <v>3.5910847793615058E-2</v>
      </c>
    </row>
    <row r="105" spans="1:20" x14ac:dyDescent="0.25">
      <c r="A105" s="54" t="s">
        <v>32</v>
      </c>
      <c r="B105" s="31">
        <v>107027</v>
      </c>
      <c r="C105" s="31">
        <v>87599</v>
      </c>
      <c r="D105" s="31">
        <v>107623</v>
      </c>
      <c r="E105" s="31">
        <v>82850</v>
      </c>
      <c r="F105" s="32">
        <f t="shared" si="44"/>
        <v>-0.23018313929178702</v>
      </c>
      <c r="G105" s="32">
        <f t="shared" si="40"/>
        <v>0.22858708432744668</v>
      </c>
      <c r="H105" s="31">
        <f t="shared" si="45"/>
        <v>-24773</v>
      </c>
      <c r="I105" s="31">
        <f t="shared" si="41"/>
        <v>20024</v>
      </c>
      <c r="J105" s="32">
        <f t="shared" si="48"/>
        <v>2.968643457142069E-2</v>
      </c>
      <c r="K105" s="90"/>
      <c r="L105" s="31">
        <v>403038</v>
      </c>
      <c r="M105" s="31">
        <v>380835</v>
      </c>
      <c r="N105" s="31">
        <v>417289</v>
      </c>
      <c r="O105" s="31">
        <v>378394</v>
      </c>
      <c r="P105" s="32">
        <f t="shared" si="46"/>
        <v>-9.3208783361171776E-2</v>
      </c>
      <c r="Q105" s="32">
        <f t="shared" si="42"/>
        <v>9.5721244108340819E-2</v>
      </c>
      <c r="R105" s="31">
        <f t="shared" si="47"/>
        <v>-38895</v>
      </c>
      <c r="S105" s="31">
        <f t="shared" si="43"/>
        <v>36454</v>
      </c>
      <c r="T105" s="32">
        <f t="shared" si="49"/>
        <v>3.2516964689144404E-2</v>
      </c>
    </row>
    <row r="106" spans="1:20" x14ac:dyDescent="0.25">
      <c r="A106" s="54" t="s">
        <v>33</v>
      </c>
      <c r="B106" s="31">
        <v>77432</v>
      </c>
      <c r="C106" s="31">
        <v>86861</v>
      </c>
      <c r="D106" s="31">
        <v>99202</v>
      </c>
      <c r="E106" s="31">
        <v>113081</v>
      </c>
      <c r="F106" s="32">
        <f t="shared" si="44"/>
        <v>0.13990645349892139</v>
      </c>
      <c r="G106" s="32">
        <f t="shared" si="40"/>
        <v>0.14207757221307604</v>
      </c>
      <c r="H106" s="31">
        <f t="shared" si="45"/>
        <v>13879</v>
      </c>
      <c r="I106" s="31">
        <f t="shared" si="41"/>
        <v>12341</v>
      </c>
      <c r="J106" s="32">
        <f t="shared" si="48"/>
        <v>4.0518668772128216E-2</v>
      </c>
      <c r="K106" s="90"/>
      <c r="L106" s="31">
        <v>317192</v>
      </c>
      <c r="M106" s="31">
        <v>341620</v>
      </c>
      <c r="N106" s="31">
        <v>433682</v>
      </c>
      <c r="O106" s="31">
        <v>480994</v>
      </c>
      <c r="P106" s="32">
        <f t="shared" si="46"/>
        <v>0.10909375994392212</v>
      </c>
      <c r="Q106" s="32">
        <f t="shared" si="42"/>
        <v>0.26948656401850002</v>
      </c>
      <c r="R106" s="31">
        <f t="shared" si="47"/>
        <v>47312</v>
      </c>
      <c r="S106" s="31">
        <f t="shared" si="43"/>
        <v>92062</v>
      </c>
      <c r="T106" s="32">
        <f t="shared" si="49"/>
        <v>4.1333807918968915E-2</v>
      </c>
    </row>
    <row r="107" spans="1:20" x14ac:dyDescent="0.25">
      <c r="A107" s="54" t="s">
        <v>34</v>
      </c>
      <c r="B107" s="31">
        <v>53172</v>
      </c>
      <c r="C107" s="31">
        <v>52484</v>
      </c>
      <c r="D107" s="31">
        <v>33946</v>
      </c>
      <c r="E107" s="31">
        <v>47235</v>
      </c>
      <c r="F107" s="32">
        <f t="shared" si="44"/>
        <v>0.39147469510398869</v>
      </c>
      <c r="G107" s="32">
        <f t="shared" si="40"/>
        <v>-0.35321240759088479</v>
      </c>
      <c r="H107" s="31">
        <f t="shared" si="45"/>
        <v>13289</v>
      </c>
      <c r="I107" s="31">
        <f t="shared" si="41"/>
        <v>-18538</v>
      </c>
      <c r="J107" s="32">
        <f t="shared" si="48"/>
        <v>1.6925030017876357E-2</v>
      </c>
      <c r="K107" s="90"/>
      <c r="L107" s="31">
        <v>181788</v>
      </c>
      <c r="M107" s="31">
        <v>203896</v>
      </c>
      <c r="N107" s="31">
        <v>181068</v>
      </c>
      <c r="O107" s="31">
        <v>179967</v>
      </c>
      <c r="P107" s="32">
        <f t="shared" si="46"/>
        <v>-6.0805885081848254E-3</v>
      </c>
      <c r="Q107" s="32">
        <f t="shared" si="42"/>
        <v>-0.111959037940911</v>
      </c>
      <c r="R107" s="31">
        <f t="shared" si="47"/>
        <v>-1101</v>
      </c>
      <c r="S107" s="31">
        <f t="shared" si="43"/>
        <v>-22828</v>
      </c>
      <c r="T107" s="32">
        <f t="shared" si="49"/>
        <v>1.5465310190466156E-2</v>
      </c>
    </row>
    <row r="108" spans="1:20" x14ac:dyDescent="0.25">
      <c r="A108" s="54" t="s">
        <v>35</v>
      </c>
      <c r="B108" s="31">
        <v>72863</v>
      </c>
      <c r="C108" s="31">
        <v>73488</v>
      </c>
      <c r="D108" s="31">
        <v>94774</v>
      </c>
      <c r="E108" s="31">
        <v>85486</v>
      </c>
      <c r="F108" s="32">
        <f t="shared" si="44"/>
        <v>-9.8001561609724175E-2</v>
      </c>
      <c r="G108" s="32">
        <f t="shared" si="40"/>
        <v>0.28965273241889822</v>
      </c>
      <c r="H108" s="31">
        <f t="shared" si="45"/>
        <v>-9288</v>
      </c>
      <c r="I108" s="31">
        <f t="shared" si="41"/>
        <v>21286</v>
      </c>
      <c r="J108" s="32">
        <f t="shared" si="48"/>
        <v>3.0630954082950742E-2</v>
      </c>
      <c r="K108" s="90"/>
      <c r="L108" s="31">
        <v>292108</v>
      </c>
      <c r="M108" s="31">
        <v>366301</v>
      </c>
      <c r="N108" s="31">
        <v>415603</v>
      </c>
      <c r="O108" s="31">
        <v>422689</v>
      </c>
      <c r="P108" s="32">
        <f t="shared" si="46"/>
        <v>1.7049925048664205E-2</v>
      </c>
      <c r="Q108" s="32">
        <f t="shared" si="42"/>
        <v>0.1345942271519871</v>
      </c>
      <c r="R108" s="31">
        <f t="shared" si="47"/>
        <v>7086</v>
      </c>
      <c r="S108" s="31">
        <f t="shared" si="43"/>
        <v>49302</v>
      </c>
      <c r="T108" s="32">
        <f t="shared" si="49"/>
        <v>3.6323417621552556E-2</v>
      </c>
    </row>
    <row r="109" spans="1:20" x14ac:dyDescent="0.25">
      <c r="A109" s="54" t="s">
        <v>36</v>
      </c>
      <c r="B109" s="31">
        <v>22927</v>
      </c>
      <c r="C109" s="31">
        <v>30836</v>
      </c>
      <c r="D109" s="31">
        <v>23331</v>
      </c>
      <c r="E109" s="31">
        <v>32487</v>
      </c>
      <c r="F109" s="32">
        <f t="shared" si="44"/>
        <v>0.39243924392439244</v>
      </c>
      <c r="G109" s="32">
        <f t="shared" si="40"/>
        <v>-0.24338435594759367</v>
      </c>
      <c r="H109" s="31">
        <f t="shared" si="45"/>
        <v>9156</v>
      </c>
      <c r="I109" s="31">
        <f t="shared" si="41"/>
        <v>-7505</v>
      </c>
      <c r="J109" s="32">
        <f t="shared" si="48"/>
        <v>1.164059384335237E-2</v>
      </c>
      <c r="K109" s="90"/>
      <c r="L109" s="31">
        <v>133093</v>
      </c>
      <c r="M109" s="31">
        <v>231935</v>
      </c>
      <c r="N109" s="31">
        <v>269268</v>
      </c>
      <c r="O109" s="31">
        <v>270165</v>
      </c>
      <c r="P109" s="32">
        <f t="shared" si="46"/>
        <v>3.3312536209277877E-3</v>
      </c>
      <c r="Q109" s="32">
        <f t="shared" si="42"/>
        <v>0.16096320089680294</v>
      </c>
      <c r="R109" s="31">
        <f t="shared" si="47"/>
        <v>897</v>
      </c>
      <c r="S109" s="31">
        <f t="shared" si="43"/>
        <v>37333</v>
      </c>
      <c r="T109" s="32">
        <f t="shared" si="49"/>
        <v>2.3216398159703108E-2</v>
      </c>
    </row>
    <row r="110" spans="1:20" x14ac:dyDescent="0.25">
      <c r="A110" s="54" t="s">
        <v>37</v>
      </c>
      <c r="B110" s="31">
        <v>35071</v>
      </c>
      <c r="C110" s="31">
        <v>42285</v>
      </c>
      <c r="D110" s="31">
        <v>40146</v>
      </c>
      <c r="E110" s="31">
        <v>35748</v>
      </c>
      <c r="F110" s="32">
        <f t="shared" si="44"/>
        <v>-0.1095501419817666</v>
      </c>
      <c r="G110" s="32">
        <f t="shared" si="40"/>
        <v>-5.0585313941113874E-2</v>
      </c>
      <c r="H110" s="31">
        <f t="shared" si="45"/>
        <v>-4398</v>
      </c>
      <c r="I110" s="31">
        <f t="shared" si="41"/>
        <v>-2139</v>
      </c>
      <c r="J110" s="32">
        <f t="shared" si="48"/>
        <v>1.2809060507654155E-2</v>
      </c>
      <c r="K110" s="90"/>
      <c r="L110" s="31">
        <v>198904</v>
      </c>
      <c r="M110" s="31">
        <v>291712</v>
      </c>
      <c r="N110" s="31">
        <v>317488</v>
      </c>
      <c r="O110" s="31">
        <v>269484</v>
      </c>
      <c r="P110" s="32">
        <f t="shared" si="46"/>
        <v>-0.15119941541097615</v>
      </c>
      <c r="Q110" s="32">
        <f t="shared" si="42"/>
        <v>8.8361123299692812E-2</v>
      </c>
      <c r="R110" s="31">
        <f t="shared" si="47"/>
        <v>-48004</v>
      </c>
      <c r="S110" s="31">
        <f t="shared" si="43"/>
        <v>25776</v>
      </c>
      <c r="T110" s="32">
        <f t="shared" si="49"/>
        <v>2.3157877007271233E-2</v>
      </c>
    </row>
    <row r="111" spans="1:20" x14ac:dyDescent="0.25">
      <c r="A111" s="54" t="s">
        <v>38</v>
      </c>
      <c r="B111" s="31">
        <v>15406</v>
      </c>
      <c r="C111" s="31">
        <v>14111</v>
      </c>
      <c r="D111" s="31">
        <v>17956</v>
      </c>
      <c r="E111" s="31">
        <v>12666</v>
      </c>
      <c r="F111" s="32">
        <f t="shared" si="44"/>
        <v>-0.29460904433058588</v>
      </c>
      <c r="G111" s="32">
        <f t="shared" si="40"/>
        <v>0.27248246049181479</v>
      </c>
      <c r="H111" s="31">
        <f t="shared" si="45"/>
        <v>-5290</v>
      </c>
      <c r="I111" s="31">
        <f t="shared" si="41"/>
        <v>3845</v>
      </c>
      <c r="J111" s="32">
        <f t="shared" si="48"/>
        <v>4.538423419210796E-3</v>
      </c>
      <c r="K111" s="90"/>
      <c r="L111" s="31">
        <v>61380</v>
      </c>
      <c r="M111" s="31">
        <v>61712</v>
      </c>
      <c r="N111" s="31">
        <v>64731</v>
      </c>
      <c r="O111" s="31">
        <v>52454</v>
      </c>
      <c r="P111" s="32">
        <f t="shared" si="46"/>
        <v>-0.18966183127095204</v>
      </c>
      <c r="Q111" s="32">
        <f t="shared" si="42"/>
        <v>4.8920793362717152E-2</v>
      </c>
      <c r="R111" s="31">
        <f t="shared" si="47"/>
        <v>-12277</v>
      </c>
      <c r="S111" s="31">
        <f t="shared" si="43"/>
        <v>3019</v>
      </c>
      <c r="T111" s="32">
        <f t="shared" si="49"/>
        <v>4.5075896177116459E-3</v>
      </c>
    </row>
    <row r="112" spans="1:20" x14ac:dyDescent="0.25">
      <c r="A112" s="54" t="s">
        <v>39</v>
      </c>
      <c r="B112" s="31">
        <v>8197</v>
      </c>
      <c r="C112" s="31">
        <v>8671</v>
      </c>
      <c r="D112" s="31">
        <v>11432</v>
      </c>
      <c r="E112" s="31">
        <v>9825</v>
      </c>
      <c r="F112" s="32">
        <f t="shared" si="44"/>
        <v>-0.14057032890132959</v>
      </c>
      <c r="G112" s="32">
        <f t="shared" si="40"/>
        <v>0.31841771421981324</v>
      </c>
      <c r="H112" s="31">
        <f t="shared" si="45"/>
        <v>-1607</v>
      </c>
      <c r="I112" s="31">
        <f t="shared" si="41"/>
        <v>2761</v>
      </c>
      <c r="J112" s="32">
        <f t="shared" si="48"/>
        <v>3.5204492415716144E-3</v>
      </c>
      <c r="K112" s="90"/>
      <c r="L112" s="31">
        <v>32434</v>
      </c>
      <c r="M112" s="31">
        <v>36765</v>
      </c>
      <c r="N112" s="31">
        <v>53862</v>
      </c>
      <c r="O112" s="31">
        <v>49435</v>
      </c>
      <c r="P112" s="32">
        <f t="shared" si="46"/>
        <v>-8.2191526493631928E-2</v>
      </c>
      <c r="Q112" s="32">
        <f t="shared" si="42"/>
        <v>0.46503467972256218</v>
      </c>
      <c r="R112" s="31">
        <f t="shared" si="47"/>
        <v>-4427</v>
      </c>
      <c r="S112" s="31">
        <f t="shared" si="43"/>
        <v>17097</v>
      </c>
      <c r="T112" s="32">
        <f t="shared" si="49"/>
        <v>4.2481544353447824E-3</v>
      </c>
    </row>
    <row r="113" spans="1:20" x14ac:dyDescent="0.25">
      <c r="A113" s="54" t="s">
        <v>40</v>
      </c>
      <c r="B113" s="31">
        <v>7040</v>
      </c>
      <c r="C113" s="31">
        <v>9879</v>
      </c>
      <c r="D113" s="31">
        <v>9549</v>
      </c>
      <c r="E113" s="31">
        <v>9250</v>
      </c>
      <c r="F113" s="32">
        <f t="shared" si="44"/>
        <v>-3.131217928578911E-2</v>
      </c>
      <c r="G113" s="32">
        <f t="shared" si="40"/>
        <v>-3.340419070756151E-2</v>
      </c>
      <c r="H113" s="31">
        <f t="shared" si="45"/>
        <v>-299</v>
      </c>
      <c r="I113" s="31">
        <f t="shared" si="41"/>
        <v>-330</v>
      </c>
      <c r="J113" s="32">
        <f t="shared" si="48"/>
        <v>3.3144178610216217E-3</v>
      </c>
      <c r="K113" s="90"/>
      <c r="L113" s="31">
        <v>15784</v>
      </c>
      <c r="M113" s="31">
        <v>23622</v>
      </c>
      <c r="N113" s="31">
        <v>23727</v>
      </c>
      <c r="O113" s="31">
        <v>22526</v>
      </c>
      <c r="P113" s="32">
        <f t="shared" si="46"/>
        <v>-5.0617440047203588E-2</v>
      </c>
      <c r="Q113" s="32">
        <f t="shared" si="42"/>
        <v>4.4450088900178653E-3</v>
      </c>
      <c r="R113" s="31">
        <f t="shared" si="47"/>
        <v>-1201</v>
      </c>
      <c r="S113" s="31">
        <f t="shared" si="43"/>
        <v>105</v>
      </c>
      <c r="T113" s="32">
        <f t="shared" si="49"/>
        <v>1.9357525399125431E-3</v>
      </c>
    </row>
    <row r="114" spans="1:20" x14ac:dyDescent="0.25">
      <c r="A114" s="54" t="s">
        <v>41</v>
      </c>
      <c r="B114" s="31">
        <v>19342</v>
      </c>
      <c r="C114" s="31">
        <v>17457</v>
      </c>
      <c r="D114" s="31">
        <v>19127</v>
      </c>
      <c r="E114" s="31">
        <v>12068</v>
      </c>
      <c r="F114" s="32">
        <f t="shared" si="44"/>
        <v>-0.36905944476394625</v>
      </c>
      <c r="G114" s="32">
        <f t="shared" si="40"/>
        <v>9.5663630635275165E-2</v>
      </c>
      <c r="H114" s="31">
        <f t="shared" si="45"/>
        <v>-7059</v>
      </c>
      <c r="I114" s="31">
        <f t="shared" si="41"/>
        <v>1670</v>
      </c>
      <c r="J114" s="32">
        <f t="shared" si="48"/>
        <v>4.3241507834388031E-3</v>
      </c>
      <c r="K114" s="90"/>
      <c r="L114" s="31">
        <v>77399</v>
      </c>
      <c r="M114" s="31">
        <v>79453</v>
      </c>
      <c r="N114" s="31">
        <v>83472</v>
      </c>
      <c r="O114" s="31">
        <v>57437</v>
      </c>
      <c r="P114" s="32">
        <f t="shared" si="46"/>
        <v>-0.31190099674142224</v>
      </c>
      <c r="Q114" s="32">
        <f t="shared" si="42"/>
        <v>5.0583363749638233E-2</v>
      </c>
      <c r="R114" s="31">
        <f t="shared" si="47"/>
        <v>-26035</v>
      </c>
      <c r="S114" s="31">
        <f t="shared" si="43"/>
        <v>4019</v>
      </c>
      <c r="T114" s="32">
        <f t="shared" si="49"/>
        <v>4.935799459955462E-3</v>
      </c>
    </row>
    <row r="115" spans="1:20" x14ac:dyDescent="0.25">
      <c r="A115" s="54" t="s">
        <v>42</v>
      </c>
      <c r="B115" s="31">
        <v>15205</v>
      </c>
      <c r="C115" s="31">
        <v>19220</v>
      </c>
      <c r="D115" s="31">
        <v>17232</v>
      </c>
      <c r="E115" s="31">
        <v>17572</v>
      </c>
      <c r="F115" s="32">
        <f t="shared" si="44"/>
        <v>1.9730733519034427E-2</v>
      </c>
      <c r="G115" s="32">
        <f t="shared" si="40"/>
        <v>-0.10343392299687826</v>
      </c>
      <c r="H115" s="31">
        <f t="shared" si="45"/>
        <v>340</v>
      </c>
      <c r="I115" s="31">
        <f t="shared" si="41"/>
        <v>-1988</v>
      </c>
      <c r="J115" s="32">
        <f t="shared" si="48"/>
        <v>6.2963189896077772E-3</v>
      </c>
      <c r="K115" s="90"/>
      <c r="L115" s="31">
        <v>42696</v>
      </c>
      <c r="M115" s="31">
        <v>55084</v>
      </c>
      <c r="N115" s="31">
        <v>64216</v>
      </c>
      <c r="O115" s="31">
        <v>62777</v>
      </c>
      <c r="P115" s="32">
        <f t="shared" si="46"/>
        <v>-2.2408745483991521E-2</v>
      </c>
      <c r="Q115" s="32">
        <f t="shared" si="42"/>
        <v>0.16578316752596045</v>
      </c>
      <c r="R115" s="31">
        <f t="shared" si="47"/>
        <v>-1439</v>
      </c>
      <c r="S115" s="31">
        <f t="shared" si="43"/>
        <v>9132</v>
      </c>
      <c r="T115" s="32">
        <f t="shared" si="49"/>
        <v>5.3946877918001294E-3</v>
      </c>
    </row>
    <row r="116" spans="1:20" x14ac:dyDescent="0.25">
      <c r="A116" s="54" t="s">
        <v>43</v>
      </c>
      <c r="B116" s="31">
        <v>40865</v>
      </c>
      <c r="C116" s="31">
        <v>52466</v>
      </c>
      <c r="D116" s="31">
        <v>77431</v>
      </c>
      <c r="E116" s="31">
        <v>66132</v>
      </c>
      <c r="F116" s="32">
        <f t="shared" si="44"/>
        <v>-0.14592346734512018</v>
      </c>
      <c r="G116" s="32">
        <f t="shared" si="40"/>
        <v>0.47583196736934386</v>
      </c>
      <c r="H116" s="31">
        <f t="shared" si="45"/>
        <v>-11299</v>
      </c>
      <c r="I116" s="31">
        <f t="shared" si="41"/>
        <v>24965</v>
      </c>
      <c r="J116" s="32">
        <f t="shared" si="48"/>
        <v>2.3696116971360204E-2</v>
      </c>
      <c r="K116" s="90"/>
      <c r="L116" s="31">
        <v>187681</v>
      </c>
      <c r="M116" s="31">
        <v>235804</v>
      </c>
      <c r="N116" s="31">
        <v>315322</v>
      </c>
      <c r="O116" s="31">
        <v>327906</v>
      </c>
      <c r="P116" s="32">
        <f t="shared" si="46"/>
        <v>3.9908411084542239E-2</v>
      </c>
      <c r="Q116" s="32">
        <f t="shared" si="42"/>
        <v>0.33722074265067592</v>
      </c>
      <c r="R116" s="31">
        <f t="shared" si="47"/>
        <v>12584</v>
      </c>
      <c r="S116" s="31">
        <f t="shared" si="43"/>
        <v>79518</v>
      </c>
      <c r="T116" s="32">
        <f t="shared" si="49"/>
        <v>2.817832159959879E-2</v>
      </c>
    </row>
    <row r="117" spans="1:20" x14ac:dyDescent="0.25">
      <c r="A117" s="54" t="s">
        <v>44</v>
      </c>
      <c r="B117" s="31">
        <v>31651</v>
      </c>
      <c r="C117" s="31">
        <v>34280</v>
      </c>
      <c r="D117" s="31">
        <v>30356</v>
      </c>
      <c r="E117" s="31">
        <v>34641</v>
      </c>
      <c r="F117" s="32">
        <f t="shared" si="44"/>
        <v>0.14115825536961402</v>
      </c>
      <c r="G117" s="32">
        <f t="shared" si="40"/>
        <v>-0.11446907817969665</v>
      </c>
      <c r="H117" s="31">
        <f t="shared" si="45"/>
        <v>4285</v>
      </c>
      <c r="I117" s="31">
        <f t="shared" si="41"/>
        <v>-3924</v>
      </c>
      <c r="J117" s="32">
        <f t="shared" si="48"/>
        <v>1.2412405310664865E-2</v>
      </c>
      <c r="K117" s="90"/>
      <c r="L117" s="31">
        <v>93109</v>
      </c>
      <c r="M117" s="31">
        <v>119025</v>
      </c>
      <c r="N117" s="31">
        <v>110420</v>
      </c>
      <c r="O117" s="31">
        <v>112867</v>
      </c>
      <c r="P117" s="32">
        <f t="shared" si="46"/>
        <v>2.2160840427458695E-2</v>
      </c>
      <c r="Q117" s="32">
        <f t="shared" si="42"/>
        <v>-7.2295736189876059E-2</v>
      </c>
      <c r="R117" s="31">
        <f t="shared" si="47"/>
        <v>2447</v>
      </c>
      <c r="S117" s="31">
        <f t="shared" si="43"/>
        <v>-8605</v>
      </c>
      <c r="T117" s="32">
        <f t="shared" si="49"/>
        <v>9.6991290918187426E-3</v>
      </c>
    </row>
    <row r="118" spans="1:20" x14ac:dyDescent="0.25">
      <c r="A118" s="55" t="s">
        <v>45</v>
      </c>
      <c r="B118" s="31">
        <v>4121</v>
      </c>
      <c r="C118" s="31">
        <v>5680</v>
      </c>
      <c r="D118" s="31">
        <v>4267</v>
      </c>
      <c r="E118" s="31">
        <v>4534</v>
      </c>
      <c r="F118" s="32">
        <f t="shared" si="44"/>
        <v>6.2573236465901072E-2</v>
      </c>
      <c r="G118" s="32">
        <f t="shared" si="40"/>
        <v>-0.24876760563380285</v>
      </c>
      <c r="H118" s="31">
        <f t="shared" si="45"/>
        <v>267</v>
      </c>
      <c r="I118" s="31">
        <f t="shared" si="41"/>
        <v>-1413</v>
      </c>
      <c r="J118" s="32">
        <f t="shared" si="48"/>
        <v>1.6246022250672469E-3</v>
      </c>
      <c r="K118" s="90"/>
      <c r="L118" s="31">
        <v>19169</v>
      </c>
      <c r="M118" s="31">
        <v>23245</v>
      </c>
      <c r="N118" s="31">
        <v>18634</v>
      </c>
      <c r="O118" s="31">
        <v>17644</v>
      </c>
      <c r="P118" s="32">
        <f t="shared" si="46"/>
        <v>-5.3128689492325853E-2</v>
      </c>
      <c r="Q118" s="32">
        <f t="shared" si="42"/>
        <v>-0.19836523983652399</v>
      </c>
      <c r="R118" s="31">
        <f t="shared" si="47"/>
        <v>-990</v>
      </c>
      <c r="S118" s="31">
        <f t="shared" si="43"/>
        <v>-4611</v>
      </c>
      <c r="T118" s="32">
        <f t="shared" si="49"/>
        <v>1.5162220462672871E-3</v>
      </c>
    </row>
    <row r="119" spans="1:20" x14ac:dyDescent="0.25">
      <c r="A119" s="53" t="s">
        <v>46</v>
      </c>
      <c r="B119" s="69">
        <f>B94-SUM(B95:B118)</f>
        <v>138444</v>
      </c>
      <c r="C119" s="69">
        <f>C94-SUM(C95:C118)</f>
        <v>137600</v>
      </c>
      <c r="D119" s="69">
        <f>D94-SUM(D95:D118)</f>
        <v>121773</v>
      </c>
      <c r="E119" s="69">
        <f>E94-SUM(E95:E118)</f>
        <v>125695</v>
      </c>
      <c r="F119" s="70">
        <f t="shared" si="44"/>
        <v>3.2207467993726091E-2</v>
      </c>
      <c r="G119" s="70">
        <f t="shared" si="40"/>
        <v>-0.11502180232558135</v>
      </c>
      <c r="H119" s="69">
        <f t="shared" si="45"/>
        <v>3922</v>
      </c>
      <c r="I119" s="69">
        <f t="shared" si="41"/>
        <v>-15827</v>
      </c>
      <c r="J119" s="70">
        <f t="shared" si="48"/>
        <v>4.5038459788228409E-2</v>
      </c>
      <c r="K119" s="90"/>
      <c r="L119" s="69">
        <f>L94-SUM(L95:L118)</f>
        <v>508901</v>
      </c>
      <c r="M119" s="69">
        <f>M94-SUM(M95:M118)</f>
        <v>584690</v>
      </c>
      <c r="N119" s="69">
        <f>N94-SUM(N95:N118)</f>
        <v>503676</v>
      </c>
      <c r="O119" s="69">
        <f>O94-SUM(O95:O118)</f>
        <v>515039</v>
      </c>
      <c r="P119" s="70">
        <f t="shared" si="46"/>
        <v>2.2560137866406205E-2</v>
      </c>
      <c r="Q119" s="70">
        <f t="shared" si="42"/>
        <v>-0.13855889445689173</v>
      </c>
      <c r="R119" s="69">
        <f t="shared" si="47"/>
        <v>11363</v>
      </c>
      <c r="S119" s="69">
        <f t="shared" si="43"/>
        <v>-81014</v>
      </c>
      <c r="T119" s="70">
        <f t="shared" si="49"/>
        <v>4.4259435869840019E-2</v>
      </c>
    </row>
    <row r="120" spans="1:20" ht="21" x14ac:dyDescent="0.35">
      <c r="A120" s="71" t="s">
        <v>61</v>
      </c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</row>
    <row r="121" spans="1:20" x14ac:dyDescent="0.25">
      <c r="A121" s="72"/>
      <c r="B121" s="11" t="s">
        <v>150</v>
      </c>
      <c r="C121" s="12"/>
      <c r="D121" s="12"/>
      <c r="E121" s="12"/>
      <c r="F121" s="12"/>
      <c r="G121" s="12"/>
      <c r="H121" s="12"/>
      <c r="I121" s="12"/>
      <c r="J121" s="13"/>
      <c r="K121" s="73"/>
      <c r="L121" s="11" t="str">
        <f>L$5</f>
        <v>acumulado abril</v>
      </c>
      <c r="M121" s="12"/>
      <c r="N121" s="12"/>
      <c r="O121" s="12"/>
      <c r="P121" s="12"/>
      <c r="Q121" s="12"/>
      <c r="R121" s="12"/>
      <c r="S121" s="12"/>
      <c r="T121" s="13"/>
    </row>
    <row r="122" spans="1:20" x14ac:dyDescent="0.25">
      <c r="A122" s="15"/>
      <c r="B122" s="16">
        <f>B$6</f>
        <v>2022</v>
      </c>
      <c r="C122" s="16">
        <f>C$6</f>
        <v>2023</v>
      </c>
      <c r="D122" s="16">
        <f>D$6</f>
        <v>2024</v>
      </c>
      <c r="E122" s="16">
        <f>E$6</f>
        <v>2025</v>
      </c>
      <c r="F122" s="16" t="str">
        <f>CONCATENATE("var ",RIGHT(E122,2),"/",RIGHT(D122,2))</f>
        <v>var 25/24</v>
      </c>
      <c r="G122" s="16" t="str">
        <f>CONCATENATE("var ",RIGHT(D122,2),"/",RIGHT(C122,2))</f>
        <v>var 24/23</v>
      </c>
      <c r="H122" s="16" t="str">
        <f>CONCATENATE("dif ",RIGHT(E122,2),"-",RIGHT(D122,2))</f>
        <v>dif 25-24</v>
      </c>
      <c r="I122" s="16" t="str">
        <f>CONCATENATE("dif ",RIGHT(D122,2),"-",RIGHT(C122,2))</f>
        <v>dif 24-23</v>
      </c>
      <c r="J122" s="16" t="str">
        <f>CONCATENATE("cuota ",RIGHT(E122,2))</f>
        <v>cuota 25</v>
      </c>
      <c r="K122" s="74"/>
      <c r="L122" s="16">
        <f>L$6</f>
        <v>2022</v>
      </c>
      <c r="M122" s="16">
        <f>M$6</f>
        <v>2023</v>
      </c>
      <c r="N122" s="16">
        <f>N$6</f>
        <v>2024</v>
      </c>
      <c r="O122" s="16">
        <f>O$6</f>
        <v>2025</v>
      </c>
      <c r="P122" s="16" t="str">
        <f>CONCATENATE("var ",RIGHT(O122,2),"/",RIGHT(M122,2))</f>
        <v>var 25/23</v>
      </c>
      <c r="Q122" s="16" t="str">
        <f>CONCATENATE("var ",RIGHT(N122,2),"/",RIGHT(M122,2))</f>
        <v>var 24/23</v>
      </c>
      <c r="R122" s="16" t="str">
        <f>CONCATENATE("dif ",RIGHT(O122,2),"-",RIGHT(N122,2))</f>
        <v>dif 25-24</v>
      </c>
      <c r="S122" s="16" t="str">
        <f>CONCATENATE("dif ",RIGHT(N122,2),"-",RIGHT(M122,2))</f>
        <v>dif 24-23</v>
      </c>
      <c r="T122" s="16" t="str">
        <f>CONCATENATE("cuota ",RIGHT(O122,2))</f>
        <v>cuota 25</v>
      </c>
    </row>
    <row r="123" spans="1:20" x14ac:dyDescent="0.25">
      <c r="A123" s="75" t="s">
        <v>48</v>
      </c>
      <c r="B123" s="76">
        <v>2650816</v>
      </c>
      <c r="C123" s="76">
        <v>2706253</v>
      </c>
      <c r="D123" s="76">
        <v>2822088</v>
      </c>
      <c r="E123" s="76">
        <v>2790837</v>
      </c>
      <c r="F123" s="77">
        <f>E123/D123-1</f>
        <v>-1.1073715631830017E-2</v>
      </c>
      <c r="G123" s="77">
        <f t="shared" ref="G123:G133" si="50">D123/C123-1</f>
        <v>4.2802723913839547E-2</v>
      </c>
      <c r="H123" s="76">
        <f>E123-D123</f>
        <v>-31251</v>
      </c>
      <c r="I123" s="76">
        <f t="shared" ref="I123:I133" si="51">D123-C123</f>
        <v>115835</v>
      </c>
      <c r="J123" s="77">
        <f t="shared" ref="J123:J133" si="52">E123/$E$123</f>
        <v>1</v>
      </c>
      <c r="K123" s="78"/>
      <c r="L123" s="76">
        <v>9533834</v>
      </c>
      <c r="M123" s="76">
        <v>11318734</v>
      </c>
      <c r="N123" s="76">
        <v>12006102</v>
      </c>
      <c r="O123" s="76">
        <v>11636818</v>
      </c>
      <c r="P123" s="77">
        <f>O123/N123-1</f>
        <v>-3.075802621033874E-2</v>
      </c>
      <c r="Q123" s="77">
        <f t="shared" ref="Q123:Q133" si="53">N123/M123-1</f>
        <v>6.0728346474084427E-2</v>
      </c>
      <c r="R123" s="76">
        <f>O123-N123</f>
        <v>-369284</v>
      </c>
      <c r="S123" s="76">
        <f t="shared" ref="S123:S133" si="54">N123-M123</f>
        <v>687368</v>
      </c>
      <c r="T123" s="77">
        <f>O123/$O$123</f>
        <v>1</v>
      </c>
    </row>
    <row r="124" spans="1:20" x14ac:dyDescent="0.25">
      <c r="A124" s="94" t="s">
        <v>49</v>
      </c>
      <c r="B124" s="95">
        <v>1117075</v>
      </c>
      <c r="C124" s="95">
        <v>1108018</v>
      </c>
      <c r="D124" s="95">
        <v>1093882</v>
      </c>
      <c r="E124" s="95">
        <v>1104961</v>
      </c>
      <c r="F124" s="96">
        <f t="shared" ref="F124:F133" si="55">E124/D124-1</f>
        <v>1.0128149105662176E-2</v>
      </c>
      <c r="G124" s="96">
        <f t="shared" si="50"/>
        <v>-1.2757915485127502E-2</v>
      </c>
      <c r="H124" s="95">
        <f t="shared" ref="H124:H133" si="56">E124-D124</f>
        <v>11079</v>
      </c>
      <c r="I124" s="95">
        <f t="shared" si="51"/>
        <v>-14136</v>
      </c>
      <c r="J124" s="96">
        <f t="shared" si="52"/>
        <v>0.39592459179808781</v>
      </c>
      <c r="K124" s="90"/>
      <c r="L124" s="95">
        <v>3872965</v>
      </c>
      <c r="M124" s="95">
        <v>4389120</v>
      </c>
      <c r="N124" s="95">
        <v>4572184</v>
      </c>
      <c r="O124" s="95">
        <v>4379140</v>
      </c>
      <c r="P124" s="96">
        <f t="shared" ref="P124:P133" si="57">O124/N124-1</f>
        <v>-4.2221397913994707E-2</v>
      </c>
      <c r="Q124" s="96">
        <f t="shared" si="53"/>
        <v>4.1708588509769662E-2</v>
      </c>
      <c r="R124" s="95">
        <f t="shared" ref="R124:R133" si="58">O124-N124</f>
        <v>-193044</v>
      </c>
      <c r="S124" s="95">
        <f t="shared" si="54"/>
        <v>183064</v>
      </c>
      <c r="T124" s="96">
        <f t="shared" ref="T124:T133" si="59">O124/$O$123</f>
        <v>0.37631764972177101</v>
      </c>
    </row>
    <row r="125" spans="1:20" x14ac:dyDescent="0.25">
      <c r="A125" s="97" t="s">
        <v>50</v>
      </c>
      <c r="B125" s="31">
        <v>725227</v>
      </c>
      <c r="C125" s="31">
        <v>745949</v>
      </c>
      <c r="D125" s="31">
        <v>789795</v>
      </c>
      <c r="E125" s="31">
        <v>754621</v>
      </c>
      <c r="F125" s="32">
        <f t="shared" si="55"/>
        <v>-4.4535607341145478E-2</v>
      </c>
      <c r="G125" s="32">
        <f t="shared" si="50"/>
        <v>5.8778817318610344E-2</v>
      </c>
      <c r="H125" s="31">
        <f t="shared" si="56"/>
        <v>-35174</v>
      </c>
      <c r="I125" s="31">
        <f t="shared" si="51"/>
        <v>43846</v>
      </c>
      <c r="J125" s="32">
        <f t="shared" si="52"/>
        <v>0.27039235899481051</v>
      </c>
      <c r="K125" s="90"/>
      <c r="L125" s="31">
        <v>2658546</v>
      </c>
      <c r="M125" s="31">
        <v>3148928</v>
      </c>
      <c r="N125" s="31">
        <v>3318184</v>
      </c>
      <c r="O125" s="31">
        <v>3271624</v>
      </c>
      <c r="P125" s="32">
        <f t="shared" si="57"/>
        <v>-1.4031771595547471E-2</v>
      </c>
      <c r="Q125" s="32">
        <f t="shared" si="53"/>
        <v>5.3750355676598582E-2</v>
      </c>
      <c r="R125" s="31">
        <f t="shared" si="58"/>
        <v>-46560</v>
      </c>
      <c r="S125" s="31">
        <f t="shared" si="54"/>
        <v>169256</v>
      </c>
      <c r="T125" s="32">
        <f t="shared" si="59"/>
        <v>0.28114420969718695</v>
      </c>
    </row>
    <row r="126" spans="1:20" x14ac:dyDescent="0.25">
      <c r="A126" s="97" t="s">
        <v>51</v>
      </c>
      <c r="B126" s="31">
        <v>12113</v>
      </c>
      <c r="C126" s="31">
        <v>13117</v>
      </c>
      <c r="D126" s="31">
        <v>14586</v>
      </c>
      <c r="E126" s="31">
        <v>13911</v>
      </c>
      <c r="F126" s="32">
        <f t="shared" si="55"/>
        <v>-4.6277252159605098E-2</v>
      </c>
      <c r="G126" s="32">
        <f t="shared" si="50"/>
        <v>0.11199207135778</v>
      </c>
      <c r="H126" s="31">
        <f t="shared" si="56"/>
        <v>-675</v>
      </c>
      <c r="I126" s="31">
        <f t="shared" si="51"/>
        <v>1469</v>
      </c>
      <c r="J126" s="32">
        <f t="shared" si="52"/>
        <v>4.9845261475320842E-3</v>
      </c>
      <c r="K126" s="90"/>
      <c r="L126" s="31">
        <v>56272</v>
      </c>
      <c r="M126" s="31">
        <v>65549</v>
      </c>
      <c r="N126" s="31">
        <v>75339</v>
      </c>
      <c r="O126" s="31">
        <v>70664</v>
      </c>
      <c r="P126" s="32">
        <f t="shared" si="57"/>
        <v>-6.2052854431303817E-2</v>
      </c>
      <c r="Q126" s="32">
        <f t="shared" si="53"/>
        <v>0.14935391844269175</v>
      </c>
      <c r="R126" s="31">
        <f>O126-N126</f>
        <v>-4675</v>
      </c>
      <c r="S126" s="31">
        <f t="shared" si="54"/>
        <v>9790</v>
      </c>
      <c r="T126" s="32">
        <f t="shared" si="59"/>
        <v>6.0724503897886866E-3</v>
      </c>
    </row>
    <row r="127" spans="1:20" x14ac:dyDescent="0.25">
      <c r="A127" s="97" t="s">
        <v>52</v>
      </c>
      <c r="B127" s="31">
        <v>348988</v>
      </c>
      <c r="C127" s="31">
        <v>379392</v>
      </c>
      <c r="D127" s="31">
        <v>411482</v>
      </c>
      <c r="E127" s="31">
        <v>421131</v>
      </c>
      <c r="F127" s="32">
        <f t="shared" si="55"/>
        <v>2.3449385392313671E-2</v>
      </c>
      <c r="G127" s="32">
        <f t="shared" si="50"/>
        <v>8.4582700742240169E-2</v>
      </c>
      <c r="H127" s="31">
        <f t="shared" si="56"/>
        <v>9649</v>
      </c>
      <c r="I127" s="31">
        <f t="shared" si="51"/>
        <v>32090</v>
      </c>
      <c r="J127" s="32">
        <f t="shared" si="52"/>
        <v>0.15089774143025911</v>
      </c>
      <c r="K127" s="90"/>
      <c r="L127" s="31">
        <v>1277643</v>
      </c>
      <c r="M127" s="31">
        <v>1686660</v>
      </c>
      <c r="N127" s="31">
        <v>1869735</v>
      </c>
      <c r="O127" s="31">
        <v>1893996</v>
      </c>
      <c r="P127" s="32">
        <f t="shared" si="57"/>
        <v>1.2975635584721923E-2</v>
      </c>
      <c r="Q127" s="32">
        <f t="shared" si="53"/>
        <v>0.10854291914197289</v>
      </c>
      <c r="R127" s="31">
        <f t="shared" si="58"/>
        <v>24261</v>
      </c>
      <c r="S127" s="31">
        <f t="shared" si="54"/>
        <v>183075</v>
      </c>
      <c r="T127" s="32">
        <f t="shared" si="59"/>
        <v>0.16275892602256045</v>
      </c>
    </row>
    <row r="128" spans="1:20" x14ac:dyDescent="0.25">
      <c r="A128" s="97" t="s">
        <v>53</v>
      </c>
      <c r="B128" s="31">
        <v>113016</v>
      </c>
      <c r="C128" s="31">
        <v>122279</v>
      </c>
      <c r="D128" s="31">
        <v>113033</v>
      </c>
      <c r="E128" s="31">
        <v>129153</v>
      </c>
      <c r="F128" s="32">
        <f t="shared" si="55"/>
        <v>0.1426132191483902</v>
      </c>
      <c r="G128" s="32">
        <f t="shared" si="50"/>
        <v>-7.5613964785449683E-2</v>
      </c>
      <c r="H128" s="31">
        <f t="shared" si="56"/>
        <v>16120</v>
      </c>
      <c r="I128" s="31">
        <f t="shared" si="51"/>
        <v>-9246</v>
      </c>
      <c r="J128" s="32">
        <f t="shared" si="52"/>
        <v>4.6277514595083842E-2</v>
      </c>
      <c r="K128" s="90"/>
      <c r="L128" s="31">
        <v>419361</v>
      </c>
      <c r="M128" s="31">
        <v>437729</v>
      </c>
      <c r="N128" s="31">
        <v>463774</v>
      </c>
      <c r="O128" s="31">
        <v>472476</v>
      </c>
      <c r="P128" s="32">
        <f t="shared" si="57"/>
        <v>1.8763449438735202E-2</v>
      </c>
      <c r="Q128" s="32">
        <f t="shared" si="53"/>
        <v>5.9500284422553618E-2</v>
      </c>
      <c r="R128" s="31">
        <f>O128-N128</f>
        <v>8702</v>
      </c>
      <c r="S128" s="31">
        <f t="shared" si="54"/>
        <v>26045</v>
      </c>
      <c r="T128" s="32">
        <f t="shared" si="59"/>
        <v>4.0601820875775491E-2</v>
      </c>
    </row>
    <row r="129" spans="1:20" x14ac:dyDescent="0.25">
      <c r="A129" s="97" t="s">
        <v>54</v>
      </c>
      <c r="B129" s="31">
        <v>43531</v>
      </c>
      <c r="C129" s="31">
        <v>42717</v>
      </c>
      <c r="D129" s="31">
        <v>46133</v>
      </c>
      <c r="E129" s="31">
        <v>47123</v>
      </c>
      <c r="F129" s="32">
        <f t="shared" si="55"/>
        <v>2.1459692627836979E-2</v>
      </c>
      <c r="G129" s="32">
        <f t="shared" si="50"/>
        <v>7.9968162558232025E-2</v>
      </c>
      <c r="H129" s="31">
        <f t="shared" si="56"/>
        <v>990</v>
      </c>
      <c r="I129" s="31">
        <f t="shared" si="51"/>
        <v>3416</v>
      </c>
      <c r="J129" s="32">
        <f t="shared" si="52"/>
        <v>1.6884898688099663E-2</v>
      </c>
      <c r="K129" s="90"/>
      <c r="L129" s="31">
        <v>172608</v>
      </c>
      <c r="M129" s="31">
        <v>212843</v>
      </c>
      <c r="N129" s="31">
        <v>223384</v>
      </c>
      <c r="O129" s="31">
        <v>213590</v>
      </c>
      <c r="P129" s="32">
        <f t="shared" si="57"/>
        <v>-4.3843784693621712E-2</v>
      </c>
      <c r="Q129" s="32">
        <f t="shared" si="53"/>
        <v>4.9524767081839727E-2</v>
      </c>
      <c r="R129" s="31">
        <f t="shared" si="58"/>
        <v>-9794</v>
      </c>
      <c r="S129" s="31">
        <f t="shared" si="54"/>
        <v>10541</v>
      </c>
      <c r="T129" s="32">
        <f t="shared" si="59"/>
        <v>1.83546739323413E-2</v>
      </c>
    </row>
    <row r="130" spans="1:20" x14ac:dyDescent="0.25">
      <c r="A130" s="97" t="s">
        <v>55</v>
      </c>
      <c r="B130" s="31">
        <v>12193</v>
      </c>
      <c r="C130" s="31">
        <v>12703</v>
      </c>
      <c r="D130" s="31">
        <v>13439</v>
      </c>
      <c r="E130" s="31">
        <v>11979</v>
      </c>
      <c r="F130" s="32">
        <f t="shared" si="55"/>
        <v>-0.10863903564253297</v>
      </c>
      <c r="G130" s="32">
        <f t="shared" si="50"/>
        <v>5.793906951113903E-2</v>
      </c>
      <c r="H130" s="31">
        <f t="shared" si="56"/>
        <v>-1460</v>
      </c>
      <c r="I130" s="31">
        <f t="shared" si="51"/>
        <v>736</v>
      </c>
      <c r="J130" s="32">
        <f t="shared" si="52"/>
        <v>4.2922607088841085E-3</v>
      </c>
      <c r="K130" s="90"/>
      <c r="L130" s="31">
        <v>47686</v>
      </c>
      <c r="M130" s="31">
        <v>56910</v>
      </c>
      <c r="N130" s="31">
        <v>58450</v>
      </c>
      <c r="O130" s="31">
        <v>53439</v>
      </c>
      <c r="P130" s="32">
        <f t="shared" si="57"/>
        <v>-8.5731394354148893E-2</v>
      </c>
      <c r="Q130" s="32">
        <f t="shared" si="53"/>
        <v>2.7060270602706105E-2</v>
      </c>
      <c r="R130" s="31">
        <f t="shared" si="58"/>
        <v>-5011</v>
      </c>
      <c r="S130" s="31">
        <f t="shared" si="54"/>
        <v>1540</v>
      </c>
      <c r="T130" s="32">
        <f t="shared" si="59"/>
        <v>4.5922347500837431E-3</v>
      </c>
    </row>
    <row r="131" spans="1:20" x14ac:dyDescent="0.25">
      <c r="A131" s="97" t="s">
        <v>56</v>
      </c>
      <c r="B131" s="31">
        <v>152510</v>
      </c>
      <c r="C131" s="31">
        <v>144835</v>
      </c>
      <c r="D131" s="31">
        <v>154662</v>
      </c>
      <c r="E131" s="31">
        <v>160144</v>
      </c>
      <c r="F131" s="32">
        <f t="shared" si="55"/>
        <v>3.5445034979503687E-2</v>
      </c>
      <c r="G131" s="32">
        <f t="shared" si="50"/>
        <v>6.7849621983636643E-2</v>
      </c>
      <c r="H131" s="31">
        <f t="shared" si="56"/>
        <v>5482</v>
      </c>
      <c r="I131" s="31">
        <f t="shared" si="51"/>
        <v>9827</v>
      </c>
      <c r="J131" s="32">
        <f t="shared" si="52"/>
        <v>5.7382068533561793E-2</v>
      </c>
      <c r="K131" s="90"/>
      <c r="L131" s="31">
        <v>557575</v>
      </c>
      <c r="M131" s="31">
        <v>611263</v>
      </c>
      <c r="N131" s="31">
        <v>671699</v>
      </c>
      <c r="O131" s="31">
        <v>664657</v>
      </c>
      <c r="P131" s="32">
        <f t="shared" si="57"/>
        <v>-1.0483862563439916E-2</v>
      </c>
      <c r="Q131" s="32">
        <f t="shared" si="53"/>
        <v>9.8870698864482298E-2</v>
      </c>
      <c r="R131" s="31">
        <f>O131-N131</f>
        <v>-7042</v>
      </c>
      <c r="S131" s="31">
        <f t="shared" si="54"/>
        <v>60436</v>
      </c>
      <c r="T131" s="32">
        <f t="shared" si="59"/>
        <v>5.7116730707655647E-2</v>
      </c>
    </row>
    <row r="132" spans="1:20" x14ac:dyDescent="0.25">
      <c r="A132" s="98" t="s">
        <v>57</v>
      </c>
      <c r="B132" s="39">
        <v>76269</v>
      </c>
      <c r="C132" s="39">
        <v>71493</v>
      </c>
      <c r="D132" s="39">
        <v>122581</v>
      </c>
      <c r="E132" s="39">
        <v>86514</v>
      </c>
      <c r="F132" s="40">
        <f t="shared" si="55"/>
        <v>-0.29422993775544337</v>
      </c>
      <c r="G132" s="40">
        <f t="shared" si="50"/>
        <v>0.71458744212720116</v>
      </c>
      <c r="H132" s="39">
        <f t="shared" si="56"/>
        <v>-36067</v>
      </c>
      <c r="I132" s="39">
        <f t="shared" si="51"/>
        <v>51088</v>
      </c>
      <c r="J132" s="40">
        <f t="shared" si="52"/>
        <v>3.0999302359829686E-2</v>
      </c>
      <c r="K132" s="90"/>
      <c r="L132" s="39">
        <v>271858</v>
      </c>
      <c r="M132" s="39">
        <v>416036</v>
      </c>
      <c r="N132" s="39">
        <v>486806</v>
      </c>
      <c r="O132" s="39">
        <v>363302</v>
      </c>
      <c r="P132" s="40">
        <f t="shared" si="57"/>
        <v>-0.25370270703319187</v>
      </c>
      <c r="Q132" s="40">
        <f t="shared" si="53"/>
        <v>0.17010547164187706</v>
      </c>
      <c r="R132" s="39">
        <f t="shared" si="58"/>
        <v>-123504</v>
      </c>
      <c r="S132" s="39">
        <f t="shared" si="54"/>
        <v>70770</v>
      </c>
      <c r="T132" s="40">
        <f t="shared" si="59"/>
        <v>3.1220046579743706E-2</v>
      </c>
    </row>
    <row r="133" spans="1:20" x14ac:dyDescent="0.25">
      <c r="A133" s="99" t="s">
        <v>58</v>
      </c>
      <c r="B133" s="100">
        <f>B123-SUM(B124:B132)</f>
        <v>49894</v>
      </c>
      <c r="C133" s="100">
        <f>C123-SUM(C124:C132)</f>
        <v>65750</v>
      </c>
      <c r="D133" s="100">
        <f>D123-SUM(D124:D132)</f>
        <v>62495</v>
      </c>
      <c r="E133" s="100">
        <f>E123-SUM(E124:E132)</f>
        <v>61300</v>
      </c>
      <c r="F133" s="101">
        <f t="shared" si="55"/>
        <v>-1.9121529722377795E-2</v>
      </c>
      <c r="G133" s="101">
        <f t="shared" si="50"/>
        <v>-4.9505703422053182E-2</v>
      </c>
      <c r="H133" s="100">
        <f t="shared" si="56"/>
        <v>-1195</v>
      </c>
      <c r="I133" s="100">
        <f t="shared" si="51"/>
        <v>-3255</v>
      </c>
      <c r="J133" s="101">
        <f t="shared" si="52"/>
        <v>2.1964736743851396E-2</v>
      </c>
      <c r="K133" s="90"/>
      <c r="L133" s="100">
        <f>L123-SUM(L124:L132)</f>
        <v>199320</v>
      </c>
      <c r="M133" s="100">
        <f>M123-SUM(M124:M132)</f>
        <v>293696</v>
      </c>
      <c r="N133" s="100">
        <f>N123-SUM(N124:N132)</f>
        <v>266547</v>
      </c>
      <c r="O133" s="100">
        <f>O123-SUM(O124:O132)</f>
        <v>253930</v>
      </c>
      <c r="P133" s="101">
        <f t="shared" si="57"/>
        <v>-4.7334991577470342E-2</v>
      </c>
      <c r="Q133" s="101">
        <f t="shared" si="53"/>
        <v>-9.2439120723469159E-2</v>
      </c>
      <c r="R133" s="100">
        <f t="shared" si="58"/>
        <v>-12617</v>
      </c>
      <c r="S133" s="100">
        <f t="shared" si="54"/>
        <v>-27149</v>
      </c>
      <c r="T133" s="101">
        <f t="shared" si="59"/>
        <v>2.1821257323092962E-2</v>
      </c>
    </row>
    <row r="134" spans="1:20" ht="21" x14ac:dyDescent="0.35">
      <c r="A134" s="102" t="s">
        <v>62</v>
      </c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</row>
    <row r="135" spans="1:20" x14ac:dyDescent="0.25">
      <c r="A135" s="72"/>
      <c r="B135" s="11" t="s">
        <v>150</v>
      </c>
      <c r="C135" s="12"/>
      <c r="D135" s="12"/>
      <c r="E135" s="12"/>
      <c r="F135" s="12"/>
      <c r="G135" s="12"/>
      <c r="H135" s="12"/>
      <c r="I135" s="12"/>
      <c r="J135" s="13"/>
      <c r="K135" s="103"/>
      <c r="L135" s="11" t="str">
        <f>L$5</f>
        <v>acumulado abril</v>
      </c>
      <c r="M135" s="12"/>
      <c r="N135" s="12"/>
      <c r="O135" s="12"/>
      <c r="P135" s="12"/>
      <c r="Q135" s="12"/>
      <c r="R135" s="12"/>
      <c r="S135" s="12"/>
      <c r="T135" s="13"/>
    </row>
    <row r="136" spans="1:20" x14ac:dyDescent="0.25">
      <c r="A136" s="15"/>
      <c r="B136" s="104">
        <f>B$6</f>
        <v>2022</v>
      </c>
      <c r="C136" s="105">
        <f>C$6</f>
        <v>2023</v>
      </c>
      <c r="D136" s="11">
        <f>D$6</f>
        <v>2024</v>
      </c>
      <c r="E136" s="13"/>
      <c r="F136" s="106">
        <f>E$6</f>
        <v>2025</v>
      </c>
      <c r="G136" s="107" t="str">
        <f>CONCATENATE("dif ",RIGHT(E122,2),"-",RIGHT(D122,2))</f>
        <v>dif 25-24</v>
      </c>
      <c r="H136" s="108"/>
      <c r="I136" s="107" t="str">
        <f>CONCATENATE("dif ",RIGHT(D136,2),"-",RIGHT(C136,2))</f>
        <v>dif 24-23</v>
      </c>
      <c r="J136" s="108"/>
      <c r="K136" s="109"/>
      <c r="L136" s="104">
        <f>L$6</f>
        <v>2022</v>
      </c>
      <c r="M136" s="105">
        <f>M$6</f>
        <v>2023</v>
      </c>
      <c r="N136" s="11">
        <f>N$6</f>
        <v>2024</v>
      </c>
      <c r="O136" s="13"/>
      <c r="P136" s="106">
        <f>O$6</f>
        <v>2025</v>
      </c>
      <c r="Q136" s="107" t="str">
        <f>CONCATENATE("dif ",RIGHT(O122,2),"-",RIGHT(N122,2))</f>
        <v>dif 25-24</v>
      </c>
      <c r="R136" s="108"/>
      <c r="S136" s="107" t="str">
        <f>CONCATENATE("dif ",RIGHT(N136,2),"-",RIGHT(M136,2))</f>
        <v>dif 24-23</v>
      </c>
      <c r="T136" s="108"/>
    </row>
    <row r="137" spans="1:20" x14ac:dyDescent="0.25">
      <c r="A137" s="110" t="s">
        <v>4</v>
      </c>
      <c r="B137" s="111">
        <f t="shared" ref="B137:D148" si="60">B72/B7</f>
        <v>6.2271481158691717</v>
      </c>
      <c r="C137" s="112">
        <f>C72/C7</f>
        <v>6.072093195448824</v>
      </c>
      <c r="D137" s="113">
        <f>D72/D7</f>
        <v>6.4556513782454532</v>
      </c>
      <c r="E137" s="114"/>
      <c r="F137" s="111">
        <f t="shared" ref="F137:F148" si="61">E72/E7</f>
        <v>6.0867527425792236</v>
      </c>
      <c r="G137" s="113">
        <f>F137-D137</f>
        <v>-0.3688986356662296</v>
      </c>
      <c r="H137" s="114"/>
      <c r="I137" s="113">
        <f>D137-C137</f>
        <v>0.38355818279662923</v>
      </c>
      <c r="J137" s="114"/>
      <c r="K137" s="115"/>
      <c r="L137" s="111">
        <f t="shared" ref="L137:N148" si="62">L72/L7</f>
        <v>6.6108476926810669</v>
      </c>
      <c r="M137" s="112">
        <f t="shared" si="62"/>
        <v>6.6548570897735981</v>
      </c>
      <c r="N137" s="113">
        <f>N72/N7</f>
        <v>6.7151338680710566</v>
      </c>
      <c r="O137" s="114"/>
      <c r="P137" s="111">
        <f t="shared" ref="P137:P148" si="63">O72/O7</f>
        <v>6.5246940853510837</v>
      </c>
      <c r="Q137" s="113">
        <f>P137-N137</f>
        <v>-0.19043978271997286</v>
      </c>
      <c r="R137" s="114"/>
      <c r="S137" s="113">
        <f>N137-M137</f>
        <v>6.0276778297458478E-2</v>
      </c>
      <c r="T137" s="114"/>
    </row>
    <row r="138" spans="1:20" x14ac:dyDescent="0.25">
      <c r="A138" s="116" t="s">
        <v>5</v>
      </c>
      <c r="B138" s="117">
        <f t="shared" si="60"/>
        <v>6.0965957762134124</v>
      </c>
      <c r="C138" s="118">
        <f t="shared" si="60"/>
        <v>5.9232535698844062</v>
      </c>
      <c r="D138" s="119">
        <f t="shared" si="60"/>
        <v>6.2713831722703963</v>
      </c>
      <c r="E138" s="120"/>
      <c r="F138" s="117">
        <f t="shared" si="61"/>
        <v>5.8918460628956213</v>
      </c>
      <c r="G138" s="119">
        <f t="shared" ref="G138:G148" si="64">F138-D138</f>
        <v>-0.37953710937477503</v>
      </c>
      <c r="H138" s="120"/>
      <c r="I138" s="119">
        <f t="shared" ref="I138:I148" si="65">D138-C138</f>
        <v>0.34812960238599011</v>
      </c>
      <c r="J138" s="120"/>
      <c r="K138" s="115"/>
      <c r="L138" s="117">
        <f t="shared" si="62"/>
        <v>6.3531111961809472</v>
      </c>
      <c r="M138" s="118">
        <f t="shared" si="62"/>
        <v>6.3839919210394811</v>
      </c>
      <c r="N138" s="119">
        <f t="shared" si="62"/>
        <v>6.42041478920701</v>
      </c>
      <c r="O138" s="120"/>
      <c r="P138" s="117">
        <f t="shared" si="63"/>
        <v>6.2303970283492411</v>
      </c>
      <c r="Q138" s="119">
        <f t="shared" ref="Q138:Q148" si="66">P138-N138</f>
        <v>-0.19001776085776889</v>
      </c>
      <c r="R138" s="120"/>
      <c r="S138" s="119">
        <f t="shared" ref="S138:S148" si="67">N138-M138</f>
        <v>3.6422868167528932E-2</v>
      </c>
      <c r="T138" s="120"/>
    </row>
    <row r="139" spans="1:20" x14ac:dyDescent="0.25">
      <c r="A139" s="121" t="s">
        <v>6</v>
      </c>
      <c r="B139" s="122">
        <f t="shared" si="60"/>
        <v>6.1548041225688479</v>
      </c>
      <c r="C139" s="123">
        <f t="shared" si="60"/>
        <v>6.0259131633356304</v>
      </c>
      <c r="D139" s="124">
        <f t="shared" si="60"/>
        <v>6.4303806810633679</v>
      </c>
      <c r="E139" s="125"/>
      <c r="F139" s="122">
        <f t="shared" si="61"/>
        <v>5.9598561583976846</v>
      </c>
      <c r="G139" s="124">
        <f t="shared" si="64"/>
        <v>-0.47052452266568334</v>
      </c>
      <c r="H139" s="125"/>
      <c r="I139" s="124">
        <f t="shared" si="65"/>
        <v>0.40446751772773748</v>
      </c>
      <c r="J139" s="125"/>
      <c r="K139" s="126"/>
      <c r="L139" s="122">
        <f t="shared" si="62"/>
        <v>6.3896980331047004</v>
      </c>
      <c r="M139" s="123">
        <f t="shared" si="62"/>
        <v>6.3709007830348945</v>
      </c>
      <c r="N139" s="124">
        <f>N74/N9</f>
        <v>6.3955011907969963</v>
      </c>
      <c r="O139" s="125"/>
      <c r="P139" s="122">
        <f t="shared" si="63"/>
        <v>6.1078024863517681</v>
      </c>
      <c r="Q139" s="124">
        <f t="shared" si="66"/>
        <v>-0.28769870444522816</v>
      </c>
      <c r="R139" s="125"/>
      <c r="S139" s="124">
        <f t="shared" si="67"/>
        <v>2.4600407762101817E-2</v>
      </c>
      <c r="T139" s="125"/>
    </row>
    <row r="140" spans="1:20" x14ac:dyDescent="0.25">
      <c r="A140" s="37" t="s">
        <v>7</v>
      </c>
      <c r="B140" s="127">
        <f t="shared" si="60"/>
        <v>6.2086969196385189</v>
      </c>
      <c r="C140" s="128">
        <f t="shared" si="60"/>
        <v>6.1742351329841378</v>
      </c>
      <c r="D140" s="129">
        <f t="shared" si="60"/>
        <v>6.5169068537949251</v>
      </c>
      <c r="E140" s="130"/>
      <c r="F140" s="127">
        <f t="shared" si="61"/>
        <v>6.0839471299163153</v>
      </c>
      <c r="G140" s="129">
        <f t="shared" si="64"/>
        <v>-0.43295972387860981</v>
      </c>
      <c r="H140" s="130"/>
      <c r="I140" s="129">
        <f t="shared" si="65"/>
        <v>0.34267172081078723</v>
      </c>
      <c r="J140" s="130"/>
      <c r="K140" s="126"/>
      <c r="L140" s="127">
        <f t="shared" si="62"/>
        <v>6.4568044450703654</v>
      </c>
      <c r="M140" s="128">
        <f t="shared" si="62"/>
        <v>6.6574493890481214</v>
      </c>
      <c r="N140" s="129">
        <f t="shared" si="62"/>
        <v>6.6681965489254278</v>
      </c>
      <c r="O140" s="130"/>
      <c r="P140" s="127">
        <f t="shared" si="63"/>
        <v>6.5073779993651586</v>
      </c>
      <c r="Q140" s="129">
        <f>P140-N140</f>
        <v>-0.1608185495602692</v>
      </c>
      <c r="R140" s="130"/>
      <c r="S140" s="129">
        <f t="shared" si="67"/>
        <v>1.0747159877306345E-2</v>
      </c>
      <c r="T140" s="130"/>
    </row>
    <row r="141" spans="1:20" x14ac:dyDescent="0.25">
      <c r="A141" s="37" t="s">
        <v>8</v>
      </c>
      <c r="B141" s="127">
        <f t="shared" si="60"/>
        <v>6.011346908734053</v>
      </c>
      <c r="C141" s="128">
        <f t="shared" si="60"/>
        <v>5.2451987573254257</v>
      </c>
      <c r="D141" s="129">
        <f t="shared" si="60"/>
        <v>5.6283438378944339</v>
      </c>
      <c r="E141" s="130"/>
      <c r="F141" s="127">
        <f t="shared" si="61"/>
        <v>5.5910188939694594</v>
      </c>
      <c r="G141" s="129">
        <f t="shared" si="64"/>
        <v>-3.7324943924974541E-2</v>
      </c>
      <c r="H141" s="130"/>
      <c r="I141" s="129">
        <f t="shared" si="65"/>
        <v>0.3831450805690082</v>
      </c>
      <c r="J141" s="130"/>
      <c r="K141" s="126"/>
      <c r="L141" s="127">
        <f t="shared" si="62"/>
        <v>6.282582998988441</v>
      </c>
      <c r="M141" s="128">
        <f t="shared" si="62"/>
        <v>5.8896830989314362</v>
      </c>
      <c r="N141" s="129">
        <f t="shared" si="62"/>
        <v>6.0422065938955152</v>
      </c>
      <c r="O141" s="130"/>
      <c r="P141" s="127">
        <f t="shared" si="63"/>
        <v>5.9923274054515803</v>
      </c>
      <c r="Q141" s="129">
        <f t="shared" si="66"/>
        <v>-4.9879188443934908E-2</v>
      </c>
      <c r="R141" s="130"/>
      <c r="S141" s="129">
        <f t="shared" si="67"/>
        <v>0.15252349496407902</v>
      </c>
      <c r="T141" s="130"/>
    </row>
    <row r="142" spans="1:20" x14ac:dyDescent="0.25">
      <c r="A142" s="37" t="s">
        <v>9</v>
      </c>
      <c r="B142" s="127">
        <f t="shared" si="60"/>
        <v>3.9325288698585701</v>
      </c>
      <c r="C142" s="128">
        <f t="shared" si="60"/>
        <v>4.0256130128672005</v>
      </c>
      <c r="D142" s="129">
        <f t="shared" si="60"/>
        <v>3.6113887153862168</v>
      </c>
      <c r="E142" s="130"/>
      <c r="F142" s="127">
        <f t="shared" si="61"/>
        <v>3.5054330625593417</v>
      </c>
      <c r="G142" s="129">
        <f t="shared" si="64"/>
        <v>-0.10595565282687502</v>
      </c>
      <c r="H142" s="130"/>
      <c r="I142" s="129">
        <f t="shared" si="65"/>
        <v>-0.41422429748098377</v>
      </c>
      <c r="J142" s="130"/>
      <c r="K142" s="126"/>
      <c r="L142" s="127">
        <f t="shared" si="62"/>
        <v>4.4927220888355341</v>
      </c>
      <c r="M142" s="128">
        <f t="shared" si="62"/>
        <v>4.0984273968228626</v>
      </c>
      <c r="N142" s="129">
        <f t="shared" si="62"/>
        <v>3.9897009801482661</v>
      </c>
      <c r="O142" s="130"/>
      <c r="P142" s="127">
        <f t="shared" si="63"/>
        <v>3.6459397192599101</v>
      </c>
      <c r="Q142" s="129">
        <f t="shared" si="66"/>
        <v>-0.34376126088835601</v>
      </c>
      <c r="R142" s="130"/>
      <c r="S142" s="129">
        <f t="shared" si="67"/>
        <v>-0.10872641667459648</v>
      </c>
      <c r="T142" s="130"/>
    </row>
    <row r="143" spans="1:20" x14ac:dyDescent="0.25">
      <c r="A143" s="131" t="s">
        <v>10</v>
      </c>
      <c r="B143" s="132">
        <f t="shared" si="60"/>
        <v>3.7580058224163029</v>
      </c>
      <c r="C143" s="133">
        <f t="shared" si="60"/>
        <v>3.5768707482993198</v>
      </c>
      <c r="D143" s="134">
        <f t="shared" si="60"/>
        <v>4.311070780399274</v>
      </c>
      <c r="E143" s="135"/>
      <c r="F143" s="132">
        <f t="shared" si="61"/>
        <v>3.2497340425531913</v>
      </c>
      <c r="G143" s="134">
        <f t="shared" si="64"/>
        <v>-1.0613367378460827</v>
      </c>
      <c r="H143" s="135"/>
      <c r="I143" s="134">
        <f t="shared" si="65"/>
        <v>0.73420003209995421</v>
      </c>
      <c r="J143" s="135"/>
      <c r="K143" s="126"/>
      <c r="L143" s="132">
        <f t="shared" si="62"/>
        <v>4.1341227646205896</v>
      </c>
      <c r="M143" s="133">
        <f t="shared" si="62"/>
        <v>3.7560938910622932</v>
      </c>
      <c r="N143" s="134">
        <f t="shared" si="62"/>
        <v>3.8214845419575436</v>
      </c>
      <c r="O143" s="135"/>
      <c r="P143" s="132">
        <f t="shared" si="63"/>
        <v>3.2039418339141932</v>
      </c>
      <c r="Q143" s="134">
        <f t="shared" si="66"/>
        <v>-0.61754270804335043</v>
      </c>
      <c r="R143" s="135"/>
      <c r="S143" s="134">
        <f t="shared" si="67"/>
        <v>6.5390650895250424E-2</v>
      </c>
      <c r="T143" s="135"/>
    </row>
    <row r="144" spans="1:20" x14ac:dyDescent="0.25">
      <c r="A144" s="136" t="s">
        <v>11</v>
      </c>
      <c r="B144" s="137">
        <f t="shared" si="60"/>
        <v>6.7258922909683845</v>
      </c>
      <c r="C144" s="118">
        <f t="shared" si="60"/>
        <v>6.6110569645190056</v>
      </c>
      <c r="D144" s="119">
        <f t="shared" si="60"/>
        <v>7.0886309680822999</v>
      </c>
      <c r="E144" s="120"/>
      <c r="F144" s="137">
        <f t="shared" si="61"/>
        <v>6.6915835160409864</v>
      </c>
      <c r="G144" s="119">
        <f t="shared" si="64"/>
        <v>-0.39704745204131342</v>
      </c>
      <c r="H144" s="120"/>
      <c r="I144" s="119">
        <f t="shared" si="65"/>
        <v>0.47757400356329427</v>
      </c>
      <c r="J144" s="120"/>
      <c r="K144" s="115"/>
      <c r="L144" s="137">
        <f t="shared" si="62"/>
        <v>7.6004422937528524</v>
      </c>
      <c r="M144" s="118">
        <f t="shared" si="62"/>
        <v>7.6705727275773858</v>
      </c>
      <c r="N144" s="119">
        <f t="shared" si="62"/>
        <v>7.7708504721997977</v>
      </c>
      <c r="O144" s="120"/>
      <c r="P144" s="137">
        <f t="shared" si="63"/>
        <v>7.5363447495117128</v>
      </c>
      <c r="Q144" s="119">
        <f t="shared" si="66"/>
        <v>-0.23450572268808489</v>
      </c>
      <c r="R144" s="120"/>
      <c r="S144" s="119">
        <f t="shared" si="67"/>
        <v>0.1002777446224119</v>
      </c>
      <c r="T144" s="120"/>
    </row>
    <row r="145" spans="1:20" x14ac:dyDescent="0.25">
      <c r="A145" s="36" t="s">
        <v>12</v>
      </c>
      <c r="B145" s="138">
        <f t="shared" si="60"/>
        <v>6.8213923867419304</v>
      </c>
      <c r="C145" s="139">
        <f t="shared" si="60"/>
        <v>6.4480194673516289</v>
      </c>
      <c r="D145" s="140">
        <f t="shared" si="60"/>
        <v>6.6302383939774154</v>
      </c>
      <c r="E145" s="141"/>
      <c r="F145" s="138">
        <f t="shared" si="61"/>
        <v>5.751889168765743</v>
      </c>
      <c r="G145" s="140">
        <f t="shared" si="64"/>
        <v>-0.87834922521167247</v>
      </c>
      <c r="H145" s="141"/>
      <c r="I145" s="140">
        <f t="shared" si="65"/>
        <v>0.18221892662578654</v>
      </c>
      <c r="J145" s="141"/>
      <c r="K145" s="126"/>
      <c r="L145" s="138">
        <f t="shared" si="62"/>
        <v>6.9951430319718524</v>
      </c>
      <c r="M145" s="139">
        <f t="shared" si="62"/>
        <v>6.48158157787568</v>
      </c>
      <c r="N145" s="140">
        <f t="shared" si="62"/>
        <v>5.9187047518757403</v>
      </c>
      <c r="O145" s="141"/>
      <c r="P145" s="138">
        <f t="shared" si="63"/>
        <v>6.1471537128382883</v>
      </c>
      <c r="Q145" s="140">
        <f t="shared" si="66"/>
        <v>0.22844896096254796</v>
      </c>
      <c r="R145" s="141"/>
      <c r="S145" s="140">
        <f t="shared" si="67"/>
        <v>-0.56287682599993971</v>
      </c>
      <c r="T145" s="141"/>
    </row>
    <row r="146" spans="1:20" x14ac:dyDescent="0.25">
      <c r="A146" s="37" t="s">
        <v>8</v>
      </c>
      <c r="B146" s="142">
        <f t="shared" si="60"/>
        <v>6.8792495280950297</v>
      </c>
      <c r="C146" s="143">
        <f t="shared" si="60"/>
        <v>6.9401868476753519</v>
      </c>
      <c r="D146" s="144">
        <f t="shared" si="60"/>
        <v>7.2710964482705291</v>
      </c>
      <c r="E146" s="145"/>
      <c r="F146" s="142">
        <f t="shared" si="61"/>
        <v>6.8743469061703877</v>
      </c>
      <c r="G146" s="144">
        <f t="shared" si="64"/>
        <v>-0.39674954210014146</v>
      </c>
      <c r="H146" s="145"/>
      <c r="I146" s="144">
        <f t="shared" si="65"/>
        <v>0.33090960059517727</v>
      </c>
      <c r="J146" s="145"/>
      <c r="K146" s="126"/>
      <c r="L146" s="142">
        <f t="shared" si="62"/>
        <v>7.8437742413201379</v>
      </c>
      <c r="M146" s="143">
        <f t="shared" si="62"/>
        <v>8.1602811671614237</v>
      </c>
      <c r="N146" s="144">
        <f t="shared" si="62"/>
        <v>8.2785964363432267</v>
      </c>
      <c r="O146" s="145"/>
      <c r="P146" s="142">
        <f t="shared" si="63"/>
        <v>7.9679997575411203</v>
      </c>
      <c r="Q146" s="144">
        <f t="shared" si="66"/>
        <v>-0.3105966788021064</v>
      </c>
      <c r="R146" s="145"/>
      <c r="S146" s="144">
        <f t="shared" si="67"/>
        <v>0.11831526918180302</v>
      </c>
      <c r="T146" s="145"/>
    </row>
    <row r="147" spans="1:20" x14ac:dyDescent="0.25">
      <c r="A147" s="37" t="s">
        <v>9</v>
      </c>
      <c r="B147" s="142">
        <f t="shared" si="60"/>
        <v>6.4463638503177219</v>
      </c>
      <c r="C147" s="143">
        <f t="shared" si="60"/>
        <v>5.938113116143878</v>
      </c>
      <c r="D147" s="144">
        <f t="shared" si="60"/>
        <v>6.7912873862158651</v>
      </c>
      <c r="E147" s="145"/>
      <c r="F147" s="142">
        <f t="shared" si="61"/>
        <v>6.4091011286478707</v>
      </c>
      <c r="G147" s="144">
        <f t="shared" si="64"/>
        <v>-0.3821862575679944</v>
      </c>
      <c r="H147" s="145"/>
      <c r="I147" s="144">
        <f t="shared" si="65"/>
        <v>0.8531742700719871</v>
      </c>
      <c r="J147" s="145"/>
      <c r="K147" s="126"/>
      <c r="L147" s="142">
        <f t="shared" si="62"/>
        <v>7.396189491046842</v>
      </c>
      <c r="M147" s="143">
        <f t="shared" si="62"/>
        <v>7.0074585399213545</v>
      </c>
      <c r="N147" s="144">
        <f t="shared" si="62"/>
        <v>7.3548482954370789</v>
      </c>
      <c r="O147" s="145"/>
      <c r="P147" s="142">
        <f t="shared" si="63"/>
        <v>6.9349592623205982</v>
      </c>
      <c r="Q147" s="144">
        <f t="shared" si="66"/>
        <v>-0.41988903311648063</v>
      </c>
      <c r="R147" s="145"/>
      <c r="S147" s="144">
        <f t="shared" si="67"/>
        <v>0.34738975551572437</v>
      </c>
      <c r="T147" s="145"/>
    </row>
    <row r="148" spans="1:20" x14ac:dyDescent="0.25">
      <c r="A148" s="38" t="s">
        <v>10</v>
      </c>
      <c r="B148" s="146">
        <f t="shared" si="60"/>
        <v>6.3673972247438728</v>
      </c>
      <c r="C148" s="147">
        <f t="shared" si="60"/>
        <v>6.5939413130673419</v>
      </c>
      <c r="D148" s="148">
        <f t="shared" si="60"/>
        <v>7.0772858827312684</v>
      </c>
      <c r="E148" s="149"/>
      <c r="F148" s="146">
        <f t="shared" si="61"/>
        <v>6.9332444529092472</v>
      </c>
      <c r="G148" s="148">
        <f t="shared" si="64"/>
        <v>-0.14404142982202117</v>
      </c>
      <c r="H148" s="149"/>
      <c r="I148" s="148">
        <f t="shared" si="65"/>
        <v>0.48334456966392647</v>
      </c>
      <c r="J148" s="149"/>
      <c r="K148" s="126"/>
      <c r="L148" s="146">
        <f t="shared" si="62"/>
        <v>7.2365880362297199</v>
      </c>
      <c r="M148" s="147">
        <f t="shared" si="62"/>
        <v>7.5463299569862636</v>
      </c>
      <c r="N148" s="148">
        <f t="shared" si="62"/>
        <v>7.786623007139406</v>
      </c>
      <c r="O148" s="149"/>
      <c r="P148" s="146">
        <f t="shared" si="63"/>
        <v>7.7455195353224449</v>
      </c>
      <c r="Q148" s="148">
        <f t="shared" si="66"/>
        <v>-4.1103471816961168E-2</v>
      </c>
      <c r="R148" s="149"/>
      <c r="S148" s="148">
        <f t="shared" si="67"/>
        <v>0.2402930501531424</v>
      </c>
      <c r="T148" s="149"/>
    </row>
    <row r="149" spans="1:20" x14ac:dyDescent="0.25">
      <c r="A149" s="42" t="s">
        <v>13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4"/>
    </row>
    <row r="150" spans="1:20" ht="21" x14ac:dyDescent="0.35">
      <c r="A150" s="102" t="s">
        <v>63</v>
      </c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</row>
    <row r="151" spans="1:20" x14ac:dyDescent="0.25">
      <c r="A151" s="72"/>
      <c r="B151" s="11" t="s">
        <v>150</v>
      </c>
      <c r="C151" s="12"/>
      <c r="D151" s="12"/>
      <c r="E151" s="12"/>
      <c r="F151" s="12"/>
      <c r="G151" s="12"/>
      <c r="H151" s="12"/>
      <c r="I151" s="12"/>
      <c r="J151" s="13"/>
      <c r="K151" s="103"/>
      <c r="L151" s="11" t="str">
        <f>L$5</f>
        <v>acumulado abril</v>
      </c>
      <c r="M151" s="12"/>
      <c r="N151" s="12"/>
      <c r="O151" s="12"/>
      <c r="P151" s="12"/>
      <c r="Q151" s="12"/>
      <c r="R151" s="12"/>
      <c r="S151" s="12"/>
      <c r="T151" s="13"/>
    </row>
    <row r="152" spans="1:20" x14ac:dyDescent="0.25">
      <c r="A152" s="15"/>
      <c r="B152" s="104">
        <f>B$6</f>
        <v>2022</v>
      </c>
      <c r="C152" s="105">
        <f>C$6</f>
        <v>2023</v>
      </c>
      <c r="D152" s="11">
        <f>D$6</f>
        <v>2024</v>
      </c>
      <c r="E152" s="13"/>
      <c r="F152" s="106">
        <f>E$6</f>
        <v>2025</v>
      </c>
      <c r="G152" s="107" t="str">
        <f>CONCATENATE("dif ",RIGHT(F152,2),"-",RIGHT(D152,2))</f>
        <v>dif 25-24</v>
      </c>
      <c r="H152" s="108"/>
      <c r="I152" s="107" t="str">
        <f>CONCATENATE("dif ",RIGHT(D152,2),"-",RIGHT(C152,2))</f>
        <v>dif 24-23</v>
      </c>
      <c r="J152" s="108"/>
      <c r="K152" s="109"/>
      <c r="L152" s="104">
        <f>L$6</f>
        <v>2022</v>
      </c>
      <c r="M152" s="105">
        <f>M$6</f>
        <v>2023</v>
      </c>
      <c r="N152" s="11">
        <f>N$6</f>
        <v>2024</v>
      </c>
      <c r="O152" s="13"/>
      <c r="P152" s="106">
        <f>O$6</f>
        <v>2025</v>
      </c>
      <c r="Q152" s="107" t="str">
        <f>CONCATENATE("dif ",RIGHT(P152,2),"-",RIGHT(N152,2))</f>
        <v>dif 25-24</v>
      </c>
      <c r="R152" s="108"/>
      <c r="S152" s="107" t="str">
        <f>CONCATENATE("dif ",RIGHT(N152,2),"-",RIGHT(M152,2))</f>
        <v>dif 24-23</v>
      </c>
      <c r="T152" s="108"/>
    </row>
    <row r="153" spans="1:20" x14ac:dyDescent="0.25">
      <c r="A153" s="110" t="s">
        <v>15</v>
      </c>
      <c r="B153" s="150">
        <f t="shared" ref="B153:D168" si="68">B88/B23</f>
        <v>6.2271481158691717</v>
      </c>
      <c r="C153" s="151">
        <f t="shared" si="68"/>
        <v>6.072093195448824</v>
      </c>
      <c r="D153" s="152">
        <f t="shared" si="68"/>
        <v>6.4556513782454532</v>
      </c>
      <c r="E153" s="153"/>
      <c r="F153" s="154">
        <f t="shared" ref="F153:F184" si="69">E88/E23</f>
        <v>6.0867527425792236</v>
      </c>
      <c r="G153" s="113">
        <f>F153-D153</f>
        <v>-0.3688986356662296</v>
      </c>
      <c r="H153" s="114"/>
      <c r="I153" s="113">
        <f t="shared" ref="I153:I184" si="70">D153-C153</f>
        <v>0.38355818279662923</v>
      </c>
      <c r="J153" s="114"/>
      <c r="K153" s="115"/>
      <c r="L153" s="150">
        <f t="shared" ref="L153:N168" si="71">L88/L23</f>
        <v>6.6108476926810669</v>
      </c>
      <c r="M153" s="151">
        <f>M88/M23</f>
        <v>6.6548570897735981</v>
      </c>
      <c r="N153" s="152">
        <f>N88/N23</f>
        <v>6.7151338680710566</v>
      </c>
      <c r="O153" s="153"/>
      <c r="P153" s="154">
        <f t="shared" ref="P153:P184" si="72">O88/O23</f>
        <v>6.5246940853510837</v>
      </c>
      <c r="Q153" s="113">
        <f>P153-N153</f>
        <v>-0.19043978271997286</v>
      </c>
      <c r="R153" s="114"/>
      <c r="S153" s="113">
        <f t="shared" ref="S153:S184" si="73">N153-M153</f>
        <v>6.0276778297458478E-2</v>
      </c>
      <c r="T153" s="114"/>
    </row>
    <row r="154" spans="1:20" x14ac:dyDescent="0.25">
      <c r="A154" s="155" t="s">
        <v>16</v>
      </c>
      <c r="B154" s="111">
        <f t="shared" si="68"/>
        <v>3.6700001107456504</v>
      </c>
      <c r="C154" s="151">
        <f t="shared" si="68"/>
        <v>3.7463646797443428</v>
      </c>
      <c r="D154" s="113">
        <f t="shared" si="68"/>
        <v>3.9408195223802687</v>
      </c>
      <c r="E154" s="114"/>
      <c r="F154" s="156">
        <f t="shared" si="69"/>
        <v>3.7679533262681772</v>
      </c>
      <c r="G154" s="119">
        <f t="shared" ref="G154:G184" si="74">F154-D154</f>
        <v>-0.17286619611209142</v>
      </c>
      <c r="H154" s="120"/>
      <c r="I154" s="119">
        <f t="shared" si="70"/>
        <v>0.19445484263592583</v>
      </c>
      <c r="J154" s="120"/>
      <c r="K154" s="115"/>
      <c r="L154" s="150">
        <f t="shared" si="71"/>
        <v>3.9143025698466545</v>
      </c>
      <c r="M154" s="151">
        <f t="shared" si="71"/>
        <v>4.0321258560583271</v>
      </c>
      <c r="N154" s="113">
        <f t="shared" si="71"/>
        <v>4.0356257141001093</v>
      </c>
      <c r="O154" s="114"/>
      <c r="P154" s="154">
        <f t="shared" si="72"/>
        <v>3.8642238557507063</v>
      </c>
      <c r="Q154" s="119">
        <f t="shared" ref="Q154:Q184" si="75">P154-N154</f>
        <v>-0.17140185834940302</v>
      </c>
      <c r="R154" s="120"/>
      <c r="S154" s="119">
        <f t="shared" si="73"/>
        <v>3.4998580417822112E-3</v>
      </c>
      <c r="T154" s="120"/>
    </row>
    <row r="155" spans="1:20" x14ac:dyDescent="0.25">
      <c r="A155" s="157" t="s">
        <v>17</v>
      </c>
      <c r="B155" s="122">
        <f t="shared" si="68"/>
        <v>2.5396794513218377</v>
      </c>
      <c r="C155" s="158">
        <f t="shared" si="68"/>
        <v>2.8220454382570055</v>
      </c>
      <c r="D155" s="159">
        <f t="shared" si="68"/>
        <v>3.1337565512659631</v>
      </c>
      <c r="E155" s="160"/>
      <c r="F155" s="161">
        <f t="shared" si="69"/>
        <v>2.9942655491839436</v>
      </c>
      <c r="G155" s="124">
        <f t="shared" si="74"/>
        <v>-0.13949100208201948</v>
      </c>
      <c r="H155" s="125"/>
      <c r="I155" s="124">
        <f t="shared" si="70"/>
        <v>0.3117111130089576</v>
      </c>
      <c r="J155" s="125"/>
      <c r="K155" s="126"/>
      <c r="L155" s="162">
        <f t="shared" si="71"/>
        <v>2.7167599377985532</v>
      </c>
      <c r="M155" s="158">
        <f t="shared" si="71"/>
        <v>3.0880518989733576</v>
      </c>
      <c r="N155" s="159">
        <f t="shared" si="71"/>
        <v>3.2965299019090812</v>
      </c>
      <c r="O155" s="160"/>
      <c r="P155" s="163">
        <f t="shared" si="72"/>
        <v>3.0997258801397476</v>
      </c>
      <c r="Q155" s="124">
        <f t="shared" si="75"/>
        <v>-0.19680402176933365</v>
      </c>
      <c r="R155" s="125"/>
      <c r="S155" s="124">
        <f t="shared" si="73"/>
        <v>0.20847800293572361</v>
      </c>
      <c r="T155" s="125"/>
    </row>
    <row r="156" spans="1:20" x14ac:dyDescent="0.25">
      <c r="A156" s="121" t="s">
        <v>18</v>
      </c>
      <c r="B156" s="122">
        <f t="shared" si="68"/>
        <v>2.5944987146529561</v>
      </c>
      <c r="C156" s="158">
        <f t="shared" si="68"/>
        <v>2.7335483145224795</v>
      </c>
      <c r="D156" s="159">
        <f t="shared" si="68"/>
        <v>2.9494895576166011</v>
      </c>
      <c r="E156" s="160"/>
      <c r="F156" s="161">
        <f t="shared" si="69"/>
        <v>3.3758363961926303</v>
      </c>
      <c r="G156" s="124">
        <f t="shared" si="74"/>
        <v>0.42634683857602917</v>
      </c>
      <c r="H156" s="125"/>
      <c r="I156" s="124">
        <f t="shared" si="70"/>
        <v>0.21594124309412166</v>
      </c>
      <c r="J156" s="125"/>
      <c r="K156" s="126"/>
      <c r="L156" s="162">
        <f t="shared" si="71"/>
        <v>2.7955330168321106</v>
      </c>
      <c r="M156" s="158">
        <f t="shared" si="71"/>
        <v>3.1968733593886718</v>
      </c>
      <c r="N156" s="159">
        <f t="shared" si="71"/>
        <v>3.0855898200160494</v>
      </c>
      <c r="O156" s="160"/>
      <c r="P156" s="163">
        <f t="shared" si="72"/>
        <v>3.4905362472321171</v>
      </c>
      <c r="Q156" s="124">
        <f t="shared" si="75"/>
        <v>0.40494642721606766</v>
      </c>
      <c r="R156" s="125"/>
      <c r="S156" s="124">
        <f t="shared" si="73"/>
        <v>-0.11128353937262236</v>
      </c>
      <c r="T156" s="125"/>
    </row>
    <row r="157" spans="1:20" x14ac:dyDescent="0.25">
      <c r="A157" s="121" t="s">
        <v>19</v>
      </c>
      <c r="B157" s="122">
        <f t="shared" si="68"/>
        <v>2.4904693773941937</v>
      </c>
      <c r="C157" s="158">
        <f t="shared" si="68"/>
        <v>2.9774193548387098</v>
      </c>
      <c r="D157" s="124">
        <f t="shared" si="68"/>
        <v>3.3618567770711159</v>
      </c>
      <c r="E157" s="125"/>
      <c r="F157" s="161">
        <f t="shared" si="69"/>
        <v>2.3607916764452788</v>
      </c>
      <c r="G157" s="124">
        <f t="shared" si="74"/>
        <v>-1.0010651006258371</v>
      </c>
      <c r="H157" s="125"/>
      <c r="I157" s="124">
        <f t="shared" si="70"/>
        <v>0.38443742223240607</v>
      </c>
      <c r="J157" s="125"/>
      <c r="K157" s="126"/>
      <c r="L157" s="162">
        <f t="shared" si="71"/>
        <v>2.65697017345585</v>
      </c>
      <c r="M157" s="158">
        <f t="shared" si="71"/>
        <v>2.9127493128479807</v>
      </c>
      <c r="N157" s="124">
        <f t="shared" si="71"/>
        <v>3.4762379138587751</v>
      </c>
      <c r="O157" s="125"/>
      <c r="P157" s="163">
        <f t="shared" si="72"/>
        <v>2.6057678267218303</v>
      </c>
      <c r="Q157" s="124">
        <f>P157-N157</f>
        <v>-0.87047008713694485</v>
      </c>
      <c r="R157" s="125"/>
      <c r="S157" s="124">
        <f t="shared" si="73"/>
        <v>0.56348860101079445</v>
      </c>
      <c r="T157" s="125"/>
    </row>
    <row r="158" spans="1:20" x14ac:dyDescent="0.25">
      <c r="A158" s="164" t="s">
        <v>64</v>
      </c>
      <c r="B158" s="132">
        <f t="shared" si="68"/>
        <v>4.6150061000406666</v>
      </c>
      <c r="C158" s="165">
        <f t="shared" si="68"/>
        <v>4.4748456092785061</v>
      </c>
      <c r="D158" s="134">
        <f t="shared" si="68"/>
        <v>4.382247254521964</v>
      </c>
      <c r="E158" s="135"/>
      <c r="F158" s="166">
        <f t="shared" si="69"/>
        <v>4.2253146512759887</v>
      </c>
      <c r="G158" s="129">
        <f t="shared" si="74"/>
        <v>-0.15693260324597524</v>
      </c>
      <c r="H158" s="130"/>
      <c r="I158" s="129">
        <f t="shared" si="70"/>
        <v>-9.2598354756542101E-2</v>
      </c>
      <c r="J158" s="130"/>
      <c r="K158" s="126"/>
      <c r="L158" s="167">
        <f t="shared" si="71"/>
        <v>4.8106608678682443</v>
      </c>
      <c r="M158" s="165">
        <f t="shared" si="71"/>
        <v>4.6442598275439604</v>
      </c>
      <c r="N158" s="134">
        <f t="shared" si="71"/>
        <v>4.4555227314945203</v>
      </c>
      <c r="O158" s="135"/>
      <c r="P158" s="168">
        <f t="shared" si="72"/>
        <v>4.2722646164438576</v>
      </c>
      <c r="Q158" s="129">
        <f t="shared" si="75"/>
        <v>-0.1832581150506627</v>
      </c>
      <c r="R158" s="130"/>
      <c r="S158" s="129">
        <f t="shared" si="73"/>
        <v>-0.18873709604944011</v>
      </c>
      <c r="T158" s="130"/>
    </row>
    <row r="159" spans="1:20" x14ac:dyDescent="0.25">
      <c r="A159" s="169" t="s">
        <v>21</v>
      </c>
      <c r="B159" s="117">
        <f t="shared" si="68"/>
        <v>6.9156086943558241</v>
      </c>
      <c r="C159" s="170">
        <f t="shared" si="68"/>
        <v>6.7018812942665864</v>
      </c>
      <c r="D159" s="119">
        <f t="shared" si="68"/>
        <v>6.9901891711971595</v>
      </c>
      <c r="E159" s="120"/>
      <c r="F159" s="171">
        <f t="shared" si="69"/>
        <v>6.665086203372927</v>
      </c>
      <c r="G159" s="119">
        <f t="shared" si="74"/>
        <v>-0.32510296782423254</v>
      </c>
      <c r="H159" s="120"/>
      <c r="I159" s="119">
        <f t="shared" si="70"/>
        <v>0.28830787693057314</v>
      </c>
      <c r="J159" s="120"/>
      <c r="K159" s="115"/>
      <c r="L159" s="172">
        <f t="shared" si="71"/>
        <v>7.1787121236922671</v>
      </c>
      <c r="M159" s="170">
        <f t="shared" si="71"/>
        <v>7.1773495746250031</v>
      </c>
      <c r="N159" s="119">
        <f t="shared" si="71"/>
        <v>7.1745739812766667</v>
      </c>
      <c r="O159" s="120"/>
      <c r="P159" s="173">
        <f t="shared" si="72"/>
        <v>6.9937540768334294</v>
      </c>
      <c r="Q159" s="119">
        <f t="shared" si="75"/>
        <v>-0.18081990444323726</v>
      </c>
      <c r="R159" s="120"/>
      <c r="S159" s="119">
        <f t="shared" si="73"/>
        <v>-2.7755933483364359E-3</v>
      </c>
      <c r="T159" s="120"/>
    </row>
    <row r="160" spans="1:20" x14ac:dyDescent="0.25">
      <c r="A160" s="49" t="s">
        <v>22</v>
      </c>
      <c r="B160" s="142">
        <f t="shared" si="68"/>
        <v>7.528928523172544</v>
      </c>
      <c r="C160" s="174">
        <f t="shared" si="68"/>
        <v>7.2792839945566836</v>
      </c>
      <c r="D160" s="140">
        <f t="shared" si="68"/>
        <v>8.4044103001849475</v>
      </c>
      <c r="E160" s="141"/>
      <c r="F160" s="175">
        <f t="shared" si="69"/>
        <v>7.418747441670078</v>
      </c>
      <c r="G160" s="140">
        <f t="shared" si="74"/>
        <v>-0.98566285851486946</v>
      </c>
      <c r="H160" s="141"/>
      <c r="I160" s="140">
        <f t="shared" si="70"/>
        <v>1.1251263056282639</v>
      </c>
      <c r="J160" s="141"/>
      <c r="K160" s="126"/>
      <c r="L160" s="176">
        <f t="shared" si="71"/>
        <v>8.1448819622340505</v>
      </c>
      <c r="M160" s="174">
        <f t="shared" si="71"/>
        <v>8.2615382681441343</v>
      </c>
      <c r="N160" s="140">
        <f t="shared" si="71"/>
        <v>8.3906085039735476</v>
      </c>
      <c r="O160" s="141"/>
      <c r="P160" s="177">
        <f t="shared" si="72"/>
        <v>8.1502234793557591</v>
      </c>
      <c r="Q160" s="140">
        <f t="shared" si="75"/>
        <v>-0.24038502461778855</v>
      </c>
      <c r="R160" s="141"/>
      <c r="S160" s="140">
        <f t="shared" si="73"/>
        <v>0.12907023582941335</v>
      </c>
      <c r="T160" s="141"/>
    </row>
    <row r="161" spans="1:20" x14ac:dyDescent="0.25">
      <c r="A161" s="54" t="s">
        <v>23</v>
      </c>
      <c r="B161" s="142">
        <f t="shared" si="68"/>
        <v>7.1694468832309042</v>
      </c>
      <c r="C161" s="178">
        <f t="shared" si="68"/>
        <v>7.3971797884841362</v>
      </c>
      <c r="D161" s="144">
        <f t="shared" si="68"/>
        <v>7.2448886869604729</v>
      </c>
      <c r="E161" s="145"/>
      <c r="F161" s="179">
        <f t="shared" si="69"/>
        <v>6.9179397642950677</v>
      </c>
      <c r="G161" s="144">
        <f t="shared" si="74"/>
        <v>-0.32694892266540521</v>
      </c>
      <c r="H161" s="145"/>
      <c r="I161" s="144">
        <f t="shared" si="70"/>
        <v>-0.15229110152366321</v>
      </c>
      <c r="J161" s="145"/>
      <c r="K161" s="126"/>
      <c r="L161" s="180">
        <f t="shared" si="71"/>
        <v>8.2019314236111107</v>
      </c>
      <c r="M161" s="178">
        <f t="shared" si="71"/>
        <v>8.4996267263904439</v>
      </c>
      <c r="N161" s="144">
        <f t="shared" si="71"/>
        <v>8.3775262054507333</v>
      </c>
      <c r="O161" s="145"/>
      <c r="P161" s="181">
        <f t="shared" si="72"/>
        <v>7.7263881899010229</v>
      </c>
      <c r="Q161" s="144">
        <f t="shared" si="75"/>
        <v>-0.6511380155497104</v>
      </c>
      <c r="R161" s="145"/>
      <c r="S161" s="144">
        <f t="shared" si="73"/>
        <v>-0.12210052093971058</v>
      </c>
      <c r="T161" s="145"/>
    </row>
    <row r="162" spans="1:20" x14ac:dyDescent="0.25">
      <c r="A162" s="54" t="s">
        <v>24</v>
      </c>
      <c r="B162" s="142">
        <f t="shared" si="68"/>
        <v>5.4575163398692812</v>
      </c>
      <c r="C162" s="178">
        <f t="shared" si="68"/>
        <v>4.7075718015665799</v>
      </c>
      <c r="D162" s="144">
        <f t="shared" si="68"/>
        <v>4.3966386554621852</v>
      </c>
      <c r="E162" s="145"/>
      <c r="F162" s="179">
        <f t="shared" si="69"/>
        <v>4.0764635603345285</v>
      </c>
      <c r="G162" s="144">
        <f t="shared" si="74"/>
        <v>-0.32017509512765674</v>
      </c>
      <c r="H162" s="145"/>
      <c r="I162" s="144">
        <f t="shared" si="70"/>
        <v>-0.31093314610439471</v>
      </c>
      <c r="J162" s="145"/>
      <c r="K162" s="126"/>
      <c r="L162" s="180">
        <f t="shared" si="71"/>
        <v>5.203633610900833</v>
      </c>
      <c r="M162" s="178">
        <f t="shared" si="71"/>
        <v>5.6371911573472042</v>
      </c>
      <c r="N162" s="144">
        <f t="shared" si="71"/>
        <v>5.7281746031746028</v>
      </c>
      <c r="O162" s="145"/>
      <c r="P162" s="181">
        <f t="shared" si="72"/>
        <v>4.8051457975986276</v>
      </c>
      <c r="Q162" s="144">
        <f t="shared" si="75"/>
        <v>-0.92302880557597522</v>
      </c>
      <c r="R162" s="145"/>
      <c r="S162" s="144">
        <f t="shared" si="73"/>
        <v>9.098344582739859E-2</v>
      </c>
      <c r="T162" s="145"/>
    </row>
    <row r="163" spans="1:20" x14ac:dyDescent="0.25">
      <c r="A163" s="54" t="s">
        <v>25</v>
      </c>
      <c r="B163" s="142">
        <f t="shared" si="68"/>
        <v>8.2972972972972965</v>
      </c>
      <c r="C163" s="178">
        <f t="shared" si="68"/>
        <v>7.6434914037407893</v>
      </c>
      <c r="D163" s="144">
        <f t="shared" si="68"/>
        <v>9.3325911494572775</v>
      </c>
      <c r="E163" s="145"/>
      <c r="F163" s="179">
        <f t="shared" si="69"/>
        <v>8.4354337899543381</v>
      </c>
      <c r="G163" s="144">
        <f t="shared" si="74"/>
        <v>-0.8971573595029394</v>
      </c>
      <c r="H163" s="145"/>
      <c r="I163" s="144">
        <f t="shared" si="70"/>
        <v>1.6890997457164882</v>
      </c>
      <c r="J163" s="145"/>
      <c r="K163" s="126"/>
      <c r="L163" s="180">
        <f t="shared" si="71"/>
        <v>8.0335958174659527</v>
      </c>
      <c r="M163" s="178">
        <f t="shared" si="71"/>
        <v>7.8685617647790291</v>
      </c>
      <c r="N163" s="144">
        <f t="shared" si="71"/>
        <v>8.3153183968986948</v>
      </c>
      <c r="O163" s="145"/>
      <c r="P163" s="181">
        <f t="shared" si="72"/>
        <v>8.2866828370203685</v>
      </c>
      <c r="Q163" s="144">
        <f t="shared" si="75"/>
        <v>-2.8635559878326333E-2</v>
      </c>
      <c r="R163" s="145"/>
      <c r="S163" s="144">
        <f t="shared" si="73"/>
        <v>0.44675663211966565</v>
      </c>
      <c r="T163" s="145"/>
    </row>
    <row r="164" spans="1:20" x14ac:dyDescent="0.25">
      <c r="A164" s="54" t="s">
        <v>26</v>
      </c>
      <c r="B164" s="142">
        <f t="shared" si="68"/>
        <v>4.9430555555555555</v>
      </c>
      <c r="C164" s="178">
        <f t="shared" si="68"/>
        <v>4.6557788944723617</v>
      </c>
      <c r="D164" s="144">
        <f t="shared" si="68"/>
        <v>4.2450000000000001</v>
      </c>
      <c r="E164" s="145"/>
      <c r="F164" s="179">
        <f t="shared" si="69"/>
        <v>3.7270052951559127</v>
      </c>
      <c r="G164" s="144">
        <f t="shared" si="74"/>
        <v>-0.51799470484408738</v>
      </c>
      <c r="H164" s="145"/>
      <c r="I164" s="144">
        <f t="shared" si="70"/>
        <v>-0.4107788944723616</v>
      </c>
      <c r="J164" s="145"/>
      <c r="K164" s="126"/>
      <c r="L164" s="180">
        <f t="shared" si="71"/>
        <v>5.2327319587628862</v>
      </c>
      <c r="M164" s="178">
        <f t="shared" si="71"/>
        <v>4.6118692763512303</v>
      </c>
      <c r="N164" s="144">
        <f t="shared" si="71"/>
        <v>4.4607363075807038</v>
      </c>
      <c r="O164" s="145"/>
      <c r="P164" s="181">
        <f t="shared" si="72"/>
        <v>3.7973329812516505</v>
      </c>
      <c r="Q164" s="144">
        <f t="shared" si="75"/>
        <v>-0.6634033263290533</v>
      </c>
      <c r="R164" s="145"/>
      <c r="S164" s="144">
        <f t="shared" si="73"/>
        <v>-0.15113296877052651</v>
      </c>
      <c r="T164" s="145"/>
    </row>
    <row r="165" spans="1:20" x14ac:dyDescent="0.25">
      <c r="A165" s="54" t="s">
        <v>27</v>
      </c>
      <c r="B165" s="142">
        <f t="shared" si="68"/>
        <v>8.4039215686274513</v>
      </c>
      <c r="C165" s="178">
        <f t="shared" si="68"/>
        <v>9.421812596006145</v>
      </c>
      <c r="D165" s="144">
        <f t="shared" si="68"/>
        <v>11.428021184400578</v>
      </c>
      <c r="E165" s="145"/>
      <c r="F165" s="179">
        <f t="shared" si="69"/>
        <v>8.9313511149978133</v>
      </c>
      <c r="G165" s="144">
        <f t="shared" si="74"/>
        <v>-2.4966700694027644</v>
      </c>
      <c r="H165" s="145"/>
      <c r="I165" s="144">
        <f t="shared" si="70"/>
        <v>2.0062085883944327</v>
      </c>
      <c r="J165" s="145"/>
      <c r="K165" s="126"/>
      <c r="L165" s="180">
        <f t="shared" si="71"/>
        <v>7.9107434873550107</v>
      </c>
      <c r="M165" s="178">
        <f t="shared" si="71"/>
        <v>8.4353970771496538</v>
      </c>
      <c r="N165" s="144">
        <f t="shared" si="71"/>
        <v>8.2409305214420829</v>
      </c>
      <c r="O165" s="145"/>
      <c r="P165" s="181">
        <f t="shared" si="72"/>
        <v>8.3305923297393196</v>
      </c>
      <c r="Q165" s="144">
        <f t="shared" si="75"/>
        <v>8.9661808297236689E-2</v>
      </c>
      <c r="R165" s="145"/>
      <c r="S165" s="144">
        <f t="shared" si="73"/>
        <v>-0.19446655570757088</v>
      </c>
      <c r="T165" s="145"/>
    </row>
    <row r="166" spans="1:20" x14ac:dyDescent="0.25">
      <c r="A166" s="54" t="s">
        <v>28</v>
      </c>
      <c r="B166" s="142">
        <f t="shared" si="68"/>
        <v>7.2421991084695394</v>
      </c>
      <c r="C166" s="178">
        <f t="shared" si="68"/>
        <v>7.1038062283737027</v>
      </c>
      <c r="D166" s="144">
        <f t="shared" si="68"/>
        <v>8.552941176470588</v>
      </c>
      <c r="E166" s="145"/>
      <c r="F166" s="179">
        <f t="shared" si="69"/>
        <v>6.935483870967742</v>
      </c>
      <c r="G166" s="144">
        <f t="shared" si="74"/>
        <v>-1.6174573055028461</v>
      </c>
      <c r="H166" s="145"/>
      <c r="I166" s="144">
        <f t="shared" si="70"/>
        <v>1.4491349480968854</v>
      </c>
      <c r="J166" s="145"/>
      <c r="K166" s="126"/>
      <c r="L166" s="180">
        <f t="shared" si="71"/>
        <v>7.7417994376757262</v>
      </c>
      <c r="M166" s="178">
        <f t="shared" si="71"/>
        <v>8.2156057494866523</v>
      </c>
      <c r="N166" s="144">
        <f t="shared" si="71"/>
        <v>8.3461231015187849</v>
      </c>
      <c r="O166" s="145"/>
      <c r="P166" s="181">
        <f t="shared" si="72"/>
        <v>8.1719171917191726</v>
      </c>
      <c r="Q166" s="144">
        <f t="shared" si="75"/>
        <v>-0.17420590979961226</v>
      </c>
      <c r="R166" s="145"/>
      <c r="S166" s="144">
        <f t="shared" si="73"/>
        <v>0.13051735203213255</v>
      </c>
      <c r="T166" s="145"/>
    </row>
    <row r="167" spans="1:20" x14ac:dyDescent="0.25">
      <c r="A167" s="54" t="s">
        <v>29</v>
      </c>
      <c r="B167" s="142">
        <f t="shared" si="68"/>
        <v>7.0702629795489882</v>
      </c>
      <c r="C167" s="178">
        <f t="shared" si="68"/>
        <v>6.7196895403752359</v>
      </c>
      <c r="D167" s="144">
        <f>D102/D37</f>
        <v>6.7990177184437668</v>
      </c>
      <c r="E167" s="145"/>
      <c r="F167" s="179">
        <f t="shared" si="69"/>
        <v>6.586025632761177</v>
      </c>
      <c r="G167" s="144">
        <f t="shared" si="74"/>
        <v>-0.21299208568258976</v>
      </c>
      <c r="H167" s="145"/>
      <c r="I167" s="144">
        <f t="shared" si="70"/>
        <v>7.9328178068530875E-2</v>
      </c>
      <c r="J167" s="145"/>
      <c r="K167" s="126"/>
      <c r="L167" s="180">
        <f t="shared" si="71"/>
        <v>7.2563167173164125</v>
      </c>
      <c r="M167" s="178">
        <f t="shared" si="71"/>
        <v>6.9479158565327506</v>
      </c>
      <c r="N167" s="144">
        <f t="shared" si="71"/>
        <v>6.906560164314369</v>
      </c>
      <c r="O167" s="145"/>
      <c r="P167" s="181">
        <f t="shared" si="72"/>
        <v>6.755645199974623</v>
      </c>
      <c r="Q167" s="144">
        <f t="shared" si="75"/>
        <v>-0.15091496433974605</v>
      </c>
      <c r="R167" s="145"/>
      <c r="S167" s="144">
        <f t="shared" si="73"/>
        <v>-4.1355692218381535E-2</v>
      </c>
      <c r="T167" s="145"/>
    </row>
    <row r="168" spans="1:20" x14ac:dyDescent="0.25">
      <c r="A168" s="54" t="s">
        <v>30</v>
      </c>
      <c r="B168" s="142">
        <f t="shared" si="68"/>
        <v>5.8835061651963061</v>
      </c>
      <c r="C168" s="178">
        <f t="shared" si="68"/>
        <v>6.0486727598723053</v>
      </c>
      <c r="D168" s="144">
        <f t="shared" si="68"/>
        <v>6.2805680056968125</v>
      </c>
      <c r="E168" s="145"/>
      <c r="F168" s="179">
        <f t="shared" si="69"/>
        <v>6.5143961544179589</v>
      </c>
      <c r="G168" s="144">
        <f t="shared" si="74"/>
        <v>0.23382814872114643</v>
      </c>
      <c r="H168" s="145"/>
      <c r="I168" s="144">
        <f t="shared" si="70"/>
        <v>0.23189524582450716</v>
      </c>
      <c r="J168" s="145"/>
      <c r="K168" s="126"/>
      <c r="L168" s="180">
        <f t="shared" si="71"/>
        <v>6.222320372505278</v>
      </c>
      <c r="M168" s="178">
        <f t="shared" si="71"/>
        <v>6.6933133596622634</v>
      </c>
      <c r="N168" s="144">
        <f t="shared" si="71"/>
        <v>6.9060361957569336</v>
      </c>
      <c r="O168" s="145"/>
      <c r="P168" s="181">
        <f t="shared" si="72"/>
        <v>6.7084680356252955</v>
      </c>
      <c r="Q168" s="144">
        <f t="shared" si="75"/>
        <v>-0.19756816013163814</v>
      </c>
      <c r="R168" s="145"/>
      <c r="S168" s="144">
        <f t="shared" si="73"/>
        <v>0.21272283609467024</v>
      </c>
      <c r="T168" s="145"/>
    </row>
    <row r="169" spans="1:20" x14ac:dyDescent="0.25">
      <c r="A169" s="54" t="s">
        <v>31</v>
      </c>
      <c r="B169" s="142">
        <f t="shared" ref="B169:D184" si="76">B104/B39</f>
        <v>6.1383647798742142</v>
      </c>
      <c r="C169" s="178">
        <f t="shared" si="76"/>
        <v>6.4379966289429325</v>
      </c>
      <c r="D169" s="144">
        <f t="shared" si="76"/>
        <v>6.6884552649066631</v>
      </c>
      <c r="E169" s="145"/>
      <c r="F169" s="179">
        <f t="shared" si="69"/>
        <v>7.101840916985064</v>
      </c>
      <c r="G169" s="144">
        <f t="shared" si="74"/>
        <v>0.41338565207840094</v>
      </c>
      <c r="H169" s="145"/>
      <c r="I169" s="144">
        <f t="shared" si="70"/>
        <v>0.25045863596373064</v>
      </c>
      <c r="J169" s="145"/>
      <c r="K169" s="126"/>
      <c r="L169" s="180">
        <f t="shared" ref="L169:N184" si="77">L104/L39</f>
        <v>6.8276447388128005</v>
      </c>
      <c r="M169" s="178">
        <f t="shared" si="77"/>
        <v>7.3011297234125436</v>
      </c>
      <c r="N169" s="144">
        <f t="shared" si="77"/>
        <v>7.4524102120294247</v>
      </c>
      <c r="O169" s="145"/>
      <c r="P169" s="181">
        <f t="shared" si="72"/>
        <v>7.4576246988489334</v>
      </c>
      <c r="Q169" s="144">
        <f t="shared" si="75"/>
        <v>5.2144868195087568E-3</v>
      </c>
      <c r="R169" s="145"/>
      <c r="S169" s="144">
        <f t="shared" si="73"/>
        <v>0.15128048861688104</v>
      </c>
      <c r="T169" s="145"/>
    </row>
    <row r="170" spans="1:20" x14ac:dyDescent="0.25">
      <c r="A170" s="54" t="s">
        <v>32</v>
      </c>
      <c r="B170" s="142">
        <f t="shared" si="76"/>
        <v>7.1280053280053277</v>
      </c>
      <c r="C170" s="178">
        <f t="shared" si="76"/>
        <v>7.0627267596549226</v>
      </c>
      <c r="D170" s="144">
        <f>D105/D40</f>
        <v>7.8873580065958224</v>
      </c>
      <c r="E170" s="145"/>
      <c r="F170" s="179">
        <f t="shared" si="69"/>
        <v>6.7870893749487999</v>
      </c>
      <c r="G170" s="144">
        <f t="shared" si="74"/>
        <v>-1.1002686316470225</v>
      </c>
      <c r="H170" s="145"/>
      <c r="I170" s="144">
        <f t="shared" si="70"/>
        <v>0.82463124694089984</v>
      </c>
      <c r="J170" s="145"/>
      <c r="K170" s="126"/>
      <c r="L170" s="180">
        <f t="shared" si="77"/>
        <v>7.6059256463483678</v>
      </c>
      <c r="M170" s="178">
        <f t="shared" si="77"/>
        <v>7.7435391716313209</v>
      </c>
      <c r="N170" s="144">
        <f t="shared" si="77"/>
        <v>7.6448959402022574</v>
      </c>
      <c r="O170" s="145"/>
      <c r="P170" s="181">
        <f t="shared" si="72"/>
        <v>7.5706054179504623</v>
      </c>
      <c r="Q170" s="144">
        <f t="shared" si="75"/>
        <v>-7.429052225179511E-2</v>
      </c>
      <c r="R170" s="145"/>
      <c r="S170" s="144">
        <f t="shared" si="73"/>
        <v>-9.8643231429063505E-2</v>
      </c>
      <c r="T170" s="145"/>
    </row>
    <row r="171" spans="1:20" x14ac:dyDescent="0.25">
      <c r="A171" s="54" t="s">
        <v>33</v>
      </c>
      <c r="B171" s="142">
        <f t="shared" si="76"/>
        <v>6.8300255799594245</v>
      </c>
      <c r="C171" s="178">
        <f t="shared" si="76"/>
        <v>6.908534160502664</v>
      </c>
      <c r="D171" s="144">
        <f t="shared" si="76"/>
        <v>6.8699445983379501</v>
      </c>
      <c r="E171" s="145"/>
      <c r="F171" s="179">
        <f t="shared" si="69"/>
        <v>6.8517329132331559</v>
      </c>
      <c r="G171" s="144">
        <f t="shared" si="74"/>
        <v>-1.8211685104794206E-2</v>
      </c>
      <c r="H171" s="145"/>
      <c r="I171" s="144">
        <f t="shared" si="70"/>
        <v>-3.8589562164713875E-2</v>
      </c>
      <c r="J171" s="145"/>
      <c r="K171" s="126"/>
      <c r="L171" s="180">
        <f t="shared" si="77"/>
        <v>6.9255895196506554</v>
      </c>
      <c r="M171" s="178">
        <f t="shared" si="77"/>
        <v>7.0927021696252464</v>
      </c>
      <c r="N171" s="144">
        <f t="shared" si="77"/>
        <v>6.9617465286138538</v>
      </c>
      <c r="O171" s="145"/>
      <c r="P171" s="181">
        <f t="shared" si="72"/>
        <v>6.7733231943446972</v>
      </c>
      <c r="Q171" s="144">
        <f t="shared" si="75"/>
        <v>-0.18842333426915658</v>
      </c>
      <c r="R171" s="145"/>
      <c r="S171" s="144">
        <f t="shared" si="73"/>
        <v>-0.13095564101139257</v>
      </c>
      <c r="T171" s="145"/>
    </row>
    <row r="172" spans="1:20" x14ac:dyDescent="0.25">
      <c r="A172" s="54" t="s">
        <v>34</v>
      </c>
      <c r="B172" s="142">
        <f t="shared" si="76"/>
        <v>10.61105567750948</v>
      </c>
      <c r="C172" s="178">
        <f t="shared" si="76"/>
        <v>10.07757296466974</v>
      </c>
      <c r="D172" s="144">
        <f t="shared" si="76"/>
        <v>9.2344940152339507</v>
      </c>
      <c r="E172" s="145"/>
      <c r="F172" s="179">
        <f t="shared" si="69"/>
        <v>8.5415913200723335</v>
      </c>
      <c r="G172" s="144">
        <f t="shared" si="74"/>
        <v>-0.69290269516161729</v>
      </c>
      <c r="H172" s="145"/>
      <c r="I172" s="144">
        <f t="shared" si="70"/>
        <v>-0.84307894943578887</v>
      </c>
      <c r="J172" s="145"/>
      <c r="K172" s="126"/>
      <c r="L172" s="180">
        <f t="shared" si="77"/>
        <v>9.6377902661435684</v>
      </c>
      <c r="M172" s="178">
        <f t="shared" si="77"/>
        <v>9.4892725834225349</v>
      </c>
      <c r="N172" s="144">
        <f t="shared" si="77"/>
        <v>8.9363340242819067</v>
      </c>
      <c r="O172" s="145"/>
      <c r="P172" s="181">
        <f t="shared" si="72"/>
        <v>8.6974192924801859</v>
      </c>
      <c r="Q172" s="144">
        <f t="shared" si="75"/>
        <v>-0.23891473180172085</v>
      </c>
      <c r="R172" s="145"/>
      <c r="S172" s="144">
        <f t="shared" si="73"/>
        <v>-0.55293855914062817</v>
      </c>
      <c r="T172" s="145"/>
    </row>
    <row r="173" spans="1:20" x14ac:dyDescent="0.25">
      <c r="A173" s="54" t="s">
        <v>35</v>
      </c>
      <c r="B173" s="142">
        <f t="shared" si="76"/>
        <v>5.8267093162734902</v>
      </c>
      <c r="C173" s="178">
        <f t="shared" si="76"/>
        <v>5.4944299065420559</v>
      </c>
      <c r="D173" s="144">
        <f t="shared" si="76"/>
        <v>5.6934999399255073</v>
      </c>
      <c r="E173" s="145"/>
      <c r="F173" s="179">
        <f t="shared" si="69"/>
        <v>5.5284226864127275</v>
      </c>
      <c r="G173" s="144">
        <f t="shared" si="74"/>
        <v>-0.1650772535127798</v>
      </c>
      <c r="H173" s="145"/>
      <c r="I173" s="144">
        <f t="shared" si="70"/>
        <v>0.19907003338345142</v>
      </c>
      <c r="J173" s="145"/>
      <c r="K173" s="126"/>
      <c r="L173" s="180">
        <f t="shared" si="77"/>
        <v>6.2234058418731495</v>
      </c>
      <c r="M173" s="178">
        <f t="shared" si="77"/>
        <v>6.7277853285824483</v>
      </c>
      <c r="N173" s="144">
        <f t="shared" si="77"/>
        <v>6.4596816811215767</v>
      </c>
      <c r="O173" s="145"/>
      <c r="P173" s="181">
        <f t="shared" si="72"/>
        <v>6.3772272596973494</v>
      </c>
      <c r="Q173" s="144">
        <f t="shared" si="75"/>
        <v>-8.245442142422732E-2</v>
      </c>
      <c r="R173" s="145"/>
      <c r="S173" s="144">
        <f t="shared" si="73"/>
        <v>-0.26810364746087156</v>
      </c>
      <c r="T173" s="145"/>
    </row>
    <row r="174" spans="1:20" x14ac:dyDescent="0.25">
      <c r="A174" s="54" t="s">
        <v>36</v>
      </c>
      <c r="B174" s="142">
        <f t="shared" si="76"/>
        <v>9.1016276300119099</v>
      </c>
      <c r="C174" s="178">
        <f t="shared" si="76"/>
        <v>9.0058411214953278</v>
      </c>
      <c r="D174" s="144">
        <f t="shared" si="76"/>
        <v>13.533062645011601</v>
      </c>
      <c r="E174" s="145"/>
      <c r="F174" s="179">
        <f t="shared" si="69"/>
        <v>9.9227244960293213</v>
      </c>
      <c r="G174" s="144">
        <f t="shared" si="74"/>
        <v>-3.6103381489822794</v>
      </c>
      <c r="H174" s="145"/>
      <c r="I174" s="144">
        <f t="shared" si="70"/>
        <v>4.5272215235162729</v>
      </c>
      <c r="J174" s="145"/>
      <c r="K174" s="126"/>
      <c r="L174" s="180">
        <f t="shared" si="77"/>
        <v>8.6519534551127872</v>
      </c>
      <c r="M174" s="178">
        <f t="shared" si="77"/>
        <v>9.1012007534139059</v>
      </c>
      <c r="N174" s="144">
        <f t="shared" si="77"/>
        <v>9.5013408609738885</v>
      </c>
      <c r="O174" s="145"/>
      <c r="P174" s="181">
        <f t="shared" si="72"/>
        <v>9.1992985562517031</v>
      </c>
      <c r="Q174" s="144">
        <f t="shared" si="75"/>
        <v>-0.30204230472218541</v>
      </c>
      <c r="R174" s="145"/>
      <c r="S174" s="144">
        <f t="shared" si="73"/>
        <v>0.40014010755998264</v>
      </c>
      <c r="T174" s="145"/>
    </row>
    <row r="175" spans="1:20" x14ac:dyDescent="0.25">
      <c r="A175" s="54" t="s">
        <v>37</v>
      </c>
      <c r="B175" s="142">
        <f t="shared" si="76"/>
        <v>8.0254004576659046</v>
      </c>
      <c r="C175" s="178">
        <f t="shared" si="76"/>
        <v>7.4800990624447197</v>
      </c>
      <c r="D175" s="144">
        <f t="shared" si="76"/>
        <v>10.360258064516129</v>
      </c>
      <c r="E175" s="145"/>
      <c r="F175" s="179">
        <f t="shared" si="69"/>
        <v>9.0938692444670561</v>
      </c>
      <c r="G175" s="144">
        <f t="shared" si="74"/>
        <v>-1.2663888200490732</v>
      </c>
      <c r="H175" s="145"/>
      <c r="I175" s="144">
        <f t="shared" si="70"/>
        <v>2.8801590020714096</v>
      </c>
      <c r="J175" s="145"/>
      <c r="K175" s="126"/>
      <c r="L175" s="180">
        <f t="shared" si="77"/>
        <v>7.9858674268277996</v>
      </c>
      <c r="M175" s="178">
        <f t="shared" si="77"/>
        <v>7.8569273863391507</v>
      </c>
      <c r="N175" s="144">
        <f t="shared" si="77"/>
        <v>8.052552819134096</v>
      </c>
      <c r="O175" s="145"/>
      <c r="P175" s="181">
        <f t="shared" si="72"/>
        <v>8.6851875725151473</v>
      </c>
      <c r="Q175" s="144">
        <f t="shared" si="75"/>
        <v>0.63263475338105124</v>
      </c>
      <c r="R175" s="145"/>
      <c r="S175" s="144">
        <f t="shared" si="73"/>
        <v>0.19562543279494538</v>
      </c>
      <c r="T175" s="145"/>
    </row>
    <row r="176" spans="1:20" x14ac:dyDescent="0.25">
      <c r="A176" s="54" t="s">
        <v>38</v>
      </c>
      <c r="B176" s="142">
        <f t="shared" si="76"/>
        <v>6.9678878335594749</v>
      </c>
      <c r="C176" s="178">
        <f t="shared" si="76"/>
        <v>7.0099354197714856</v>
      </c>
      <c r="D176" s="144">
        <f t="shared" si="76"/>
        <v>6.9786241741158177</v>
      </c>
      <c r="E176" s="145"/>
      <c r="F176" s="179">
        <f t="shared" si="69"/>
        <v>6.4754601226993866</v>
      </c>
      <c r="G176" s="144">
        <f t="shared" si="74"/>
        <v>-0.50316405141643106</v>
      </c>
      <c r="H176" s="145"/>
      <c r="I176" s="144">
        <f t="shared" si="70"/>
        <v>-3.1311245655667896E-2</v>
      </c>
      <c r="J176" s="145"/>
      <c r="K176" s="126"/>
      <c r="L176" s="180">
        <f t="shared" si="77"/>
        <v>6.791325514494357</v>
      </c>
      <c r="M176" s="178">
        <f t="shared" si="77"/>
        <v>6.6271477663230245</v>
      </c>
      <c r="N176" s="144">
        <f t="shared" si="77"/>
        <v>6.2511830033800093</v>
      </c>
      <c r="O176" s="145"/>
      <c r="P176" s="181">
        <f t="shared" si="72"/>
        <v>6.107113750145535</v>
      </c>
      <c r="Q176" s="144">
        <f t="shared" si="75"/>
        <v>-0.14406925323447428</v>
      </c>
      <c r="R176" s="145"/>
      <c r="S176" s="144">
        <f t="shared" si="73"/>
        <v>-0.37596476294301517</v>
      </c>
      <c r="T176" s="145"/>
    </row>
    <row r="177" spans="1:20" x14ac:dyDescent="0.25">
      <c r="A177" s="54" t="s">
        <v>39</v>
      </c>
      <c r="B177" s="142">
        <f t="shared" si="76"/>
        <v>6.5418994413407825</v>
      </c>
      <c r="C177" s="178">
        <f t="shared" si="76"/>
        <v>6.0006920415224911</v>
      </c>
      <c r="D177" s="144">
        <f t="shared" si="76"/>
        <v>6.9749847467968271</v>
      </c>
      <c r="E177" s="145"/>
      <c r="F177" s="179">
        <f t="shared" si="69"/>
        <v>5.7523419203747075</v>
      </c>
      <c r="G177" s="144">
        <f t="shared" si="74"/>
        <v>-1.2226428264221196</v>
      </c>
      <c r="H177" s="145"/>
      <c r="I177" s="144">
        <f t="shared" si="70"/>
        <v>0.97429270527433598</v>
      </c>
      <c r="J177" s="145"/>
      <c r="K177" s="126"/>
      <c r="L177" s="180">
        <f t="shared" si="77"/>
        <v>6.8455044322498946</v>
      </c>
      <c r="M177" s="178">
        <f t="shared" si="77"/>
        <v>6.3607266435986158</v>
      </c>
      <c r="N177" s="144">
        <f t="shared" si="77"/>
        <v>6.324057766819303</v>
      </c>
      <c r="O177" s="145"/>
      <c r="P177" s="181">
        <f t="shared" si="72"/>
        <v>6.073095823095823</v>
      </c>
      <c r="Q177" s="144">
        <f t="shared" si="75"/>
        <v>-0.25096194372348002</v>
      </c>
      <c r="R177" s="145"/>
      <c r="S177" s="144">
        <f t="shared" si="73"/>
        <v>-3.6668876779312853E-2</v>
      </c>
      <c r="T177" s="145"/>
    </row>
    <row r="178" spans="1:20" x14ac:dyDescent="0.25">
      <c r="A178" s="54" t="s">
        <v>40</v>
      </c>
      <c r="B178" s="142">
        <f t="shared" si="76"/>
        <v>5.4658385093167698</v>
      </c>
      <c r="C178" s="178">
        <f t="shared" si="76"/>
        <v>5.0454545454545459</v>
      </c>
      <c r="D178" s="144">
        <f t="shared" si="76"/>
        <v>4.8546009150991356</v>
      </c>
      <c r="E178" s="145"/>
      <c r="F178" s="179">
        <f t="shared" si="69"/>
        <v>5.1532033426183848</v>
      </c>
      <c r="G178" s="144">
        <f t="shared" si="74"/>
        <v>0.29860242751924915</v>
      </c>
      <c r="H178" s="145"/>
      <c r="I178" s="144">
        <f t="shared" si="70"/>
        <v>-0.19085363035541025</v>
      </c>
      <c r="J178" s="145"/>
      <c r="K178" s="126"/>
      <c r="L178" s="180">
        <f t="shared" si="77"/>
        <v>4.8897149938042128</v>
      </c>
      <c r="M178" s="178">
        <f t="shared" si="77"/>
        <v>4.7856564019448946</v>
      </c>
      <c r="N178" s="144">
        <f t="shared" si="77"/>
        <v>4.9022727272727273</v>
      </c>
      <c r="O178" s="145"/>
      <c r="P178" s="181">
        <f t="shared" si="72"/>
        <v>4.914048865619546</v>
      </c>
      <c r="Q178" s="144">
        <f t="shared" si="75"/>
        <v>1.1776138346818676E-2</v>
      </c>
      <c r="R178" s="145"/>
      <c r="S178" s="144">
        <f t="shared" si="73"/>
        <v>0.11661632532783273</v>
      </c>
      <c r="T178" s="145"/>
    </row>
    <row r="179" spans="1:20" x14ac:dyDescent="0.25">
      <c r="A179" s="54" t="s">
        <v>41</v>
      </c>
      <c r="B179" s="142">
        <f t="shared" si="76"/>
        <v>7.4335126825518829</v>
      </c>
      <c r="C179" s="178">
        <f t="shared" si="76"/>
        <v>7.4602564102564104</v>
      </c>
      <c r="D179" s="144">
        <f t="shared" si="76"/>
        <v>7.7688870836718111</v>
      </c>
      <c r="E179" s="145"/>
      <c r="F179" s="179">
        <f t="shared" si="69"/>
        <v>6.9918887601390498</v>
      </c>
      <c r="G179" s="144">
        <f t="shared" si="74"/>
        <v>-0.77699832353276133</v>
      </c>
      <c r="H179" s="145"/>
      <c r="I179" s="144">
        <f t="shared" si="70"/>
        <v>0.30863067341540074</v>
      </c>
      <c r="J179" s="145"/>
      <c r="K179" s="126"/>
      <c r="L179" s="180">
        <f t="shared" si="77"/>
        <v>7.2315238718116417</v>
      </c>
      <c r="M179" s="178">
        <f t="shared" si="77"/>
        <v>7.0587242359630418</v>
      </c>
      <c r="N179" s="144">
        <f t="shared" si="77"/>
        <v>6.8251839738348323</v>
      </c>
      <c r="O179" s="145"/>
      <c r="P179" s="181">
        <f t="shared" si="72"/>
        <v>6.4878572235400433</v>
      </c>
      <c r="Q179" s="144">
        <f t="shared" si="75"/>
        <v>-0.33732675029478898</v>
      </c>
      <c r="R179" s="145"/>
      <c r="S179" s="144">
        <f t="shared" si="73"/>
        <v>-0.23354026212820944</v>
      </c>
      <c r="T179" s="145"/>
    </row>
    <row r="180" spans="1:20" x14ac:dyDescent="0.25">
      <c r="A180" s="54" t="s">
        <v>42</v>
      </c>
      <c r="B180" s="142">
        <f t="shared" si="76"/>
        <v>5.7442387608613528</v>
      </c>
      <c r="C180" s="178">
        <f t="shared" si="76"/>
        <v>5.8561852528945764</v>
      </c>
      <c r="D180" s="144">
        <f t="shared" si="76"/>
        <v>5.2826486817903131</v>
      </c>
      <c r="E180" s="145"/>
      <c r="F180" s="179">
        <f t="shared" si="69"/>
        <v>5.2547846889952154</v>
      </c>
      <c r="G180" s="144">
        <f t="shared" si="74"/>
        <v>-2.7863992795097658E-2</v>
      </c>
      <c r="H180" s="145"/>
      <c r="I180" s="144">
        <f t="shared" si="70"/>
        <v>-0.57353657110426326</v>
      </c>
      <c r="J180" s="145"/>
      <c r="K180" s="126"/>
      <c r="L180" s="180">
        <f t="shared" si="77"/>
        <v>5.7814488828706843</v>
      </c>
      <c r="M180" s="178">
        <f t="shared" si="77"/>
        <v>5.7837043259134822</v>
      </c>
      <c r="N180" s="144">
        <f t="shared" si="77"/>
        <v>5.3348841073357152</v>
      </c>
      <c r="O180" s="145"/>
      <c r="P180" s="181">
        <f t="shared" si="72"/>
        <v>5.366472901350658</v>
      </c>
      <c r="Q180" s="144">
        <f t="shared" si="75"/>
        <v>3.1588794014942856E-2</v>
      </c>
      <c r="R180" s="145"/>
      <c r="S180" s="144">
        <f t="shared" si="73"/>
        <v>-0.44882021857776699</v>
      </c>
      <c r="T180" s="145"/>
    </row>
    <row r="181" spans="1:20" x14ac:dyDescent="0.25">
      <c r="A181" s="54" t="s">
        <v>43</v>
      </c>
      <c r="B181" s="142">
        <f t="shared" si="76"/>
        <v>6.3533893034825875</v>
      </c>
      <c r="C181" s="178">
        <f t="shared" si="76"/>
        <v>6.4844889383265354</v>
      </c>
      <c r="D181" s="144">
        <f t="shared" si="76"/>
        <v>6.7354732080723734</v>
      </c>
      <c r="E181" s="145"/>
      <c r="F181" s="179">
        <f t="shared" si="69"/>
        <v>6.5816082802547768</v>
      </c>
      <c r="G181" s="144">
        <f t="shared" si="74"/>
        <v>-0.15386492781759653</v>
      </c>
      <c r="H181" s="145"/>
      <c r="I181" s="144">
        <f t="shared" si="70"/>
        <v>0.25098426974583798</v>
      </c>
      <c r="J181" s="145"/>
      <c r="K181" s="126"/>
      <c r="L181" s="180">
        <f t="shared" si="77"/>
        <v>6.5698533272657258</v>
      </c>
      <c r="M181" s="178">
        <f t="shared" si="77"/>
        <v>6.5970232766338404</v>
      </c>
      <c r="N181" s="144">
        <f t="shared" si="77"/>
        <v>6.5005463129032925</v>
      </c>
      <c r="O181" s="145"/>
      <c r="P181" s="181">
        <f t="shared" si="72"/>
        <v>6.4697433064341103</v>
      </c>
      <c r="Q181" s="144">
        <f t="shared" si="75"/>
        <v>-3.0803006469182215E-2</v>
      </c>
      <c r="R181" s="145"/>
      <c r="S181" s="144">
        <f t="shared" si="73"/>
        <v>-9.6476963730547816E-2</v>
      </c>
      <c r="T181" s="145"/>
    </row>
    <row r="182" spans="1:20" x14ac:dyDescent="0.25">
      <c r="A182" s="54" t="s">
        <v>44</v>
      </c>
      <c r="B182" s="142">
        <f t="shared" si="76"/>
        <v>6.4911812961443802</v>
      </c>
      <c r="C182" s="178">
        <f t="shared" si="76"/>
        <v>6.0618921308576477</v>
      </c>
      <c r="D182" s="144">
        <f t="shared" si="76"/>
        <v>6.6453590192644487</v>
      </c>
      <c r="E182" s="145"/>
      <c r="F182" s="179">
        <f t="shared" si="69"/>
        <v>6.3561467889908254</v>
      </c>
      <c r="G182" s="144">
        <f t="shared" si="74"/>
        <v>-0.28921223027362331</v>
      </c>
      <c r="H182" s="145"/>
      <c r="I182" s="144">
        <f t="shared" si="70"/>
        <v>0.58346688840680105</v>
      </c>
      <c r="J182" s="145"/>
      <c r="K182" s="126"/>
      <c r="L182" s="180">
        <f t="shared" si="77"/>
        <v>6.9015640056333849</v>
      </c>
      <c r="M182" s="178">
        <f t="shared" si="77"/>
        <v>6.9593053850201718</v>
      </c>
      <c r="N182" s="144">
        <f t="shared" si="77"/>
        <v>6.9934764709607951</v>
      </c>
      <c r="O182" s="145"/>
      <c r="P182" s="181">
        <f t="shared" si="72"/>
        <v>6.800855627862135</v>
      </c>
      <c r="Q182" s="144">
        <f t="shared" si="75"/>
        <v>-0.19262084309866001</v>
      </c>
      <c r="R182" s="145"/>
      <c r="S182" s="144">
        <f t="shared" si="73"/>
        <v>3.4171085940623236E-2</v>
      </c>
      <c r="T182" s="145"/>
    </row>
    <row r="183" spans="1:20" x14ac:dyDescent="0.25">
      <c r="A183" s="55" t="s">
        <v>45</v>
      </c>
      <c r="B183" s="142">
        <f t="shared" si="76"/>
        <v>6.9966044142614603</v>
      </c>
      <c r="C183" s="178">
        <f t="shared" si="76"/>
        <v>6.8105515587529979</v>
      </c>
      <c r="D183" s="144">
        <f t="shared" si="76"/>
        <v>6.8933764135702749</v>
      </c>
      <c r="E183" s="145"/>
      <c r="F183" s="179">
        <f t="shared" si="69"/>
        <v>5.3656804733727812</v>
      </c>
      <c r="G183" s="144">
        <f t="shared" si="74"/>
        <v>-1.5276959401974937</v>
      </c>
      <c r="H183" s="145"/>
      <c r="I183" s="144">
        <f t="shared" si="70"/>
        <v>8.2824854817276972E-2</v>
      </c>
      <c r="J183" s="145"/>
      <c r="K183" s="126"/>
      <c r="L183" s="180">
        <f t="shared" si="77"/>
        <v>6.2156290531776914</v>
      </c>
      <c r="M183" s="178">
        <f t="shared" si="77"/>
        <v>6.5831209289153216</v>
      </c>
      <c r="N183" s="144">
        <f t="shared" si="77"/>
        <v>5.9724358974358971</v>
      </c>
      <c r="O183" s="145"/>
      <c r="P183" s="181">
        <f t="shared" si="72"/>
        <v>5.6280701754385962</v>
      </c>
      <c r="Q183" s="144">
        <f t="shared" si="75"/>
        <v>-0.34436572199730087</v>
      </c>
      <c r="R183" s="145"/>
      <c r="S183" s="144">
        <f t="shared" si="73"/>
        <v>-0.61068503147942454</v>
      </c>
      <c r="T183" s="145"/>
    </row>
    <row r="184" spans="1:20" x14ac:dyDescent="0.25">
      <c r="A184" s="53" t="s">
        <v>46</v>
      </c>
      <c r="B184" s="142">
        <f t="shared" si="76"/>
        <v>5.8169747899159665</v>
      </c>
      <c r="C184" s="178">
        <f t="shared" si="76"/>
        <v>5.702208777091708</v>
      </c>
      <c r="D184" s="144">
        <f t="shared" si="76"/>
        <v>6.1838817794028031</v>
      </c>
      <c r="E184" s="145"/>
      <c r="F184" s="179">
        <f t="shared" si="69"/>
        <v>5.6395818377602298</v>
      </c>
      <c r="G184" s="144">
        <f t="shared" si="74"/>
        <v>-0.54429994164257334</v>
      </c>
      <c r="H184" s="145"/>
      <c r="I184" s="144">
        <f t="shared" si="70"/>
        <v>0.48167300231109511</v>
      </c>
      <c r="J184" s="145"/>
      <c r="K184" s="126"/>
      <c r="L184" s="180">
        <f t="shared" si="77"/>
        <v>5.7526988684534777</v>
      </c>
      <c r="M184" s="178">
        <f t="shared" si="77"/>
        <v>5.9463225124074528</v>
      </c>
      <c r="N184" s="144">
        <f t="shared" si="77"/>
        <v>5.9762930267326384</v>
      </c>
      <c r="O184" s="145"/>
      <c r="P184" s="181">
        <f t="shared" si="72"/>
        <v>5.6174837759720786</v>
      </c>
      <c r="Q184" s="144">
        <f t="shared" si="75"/>
        <v>-0.35880925076055981</v>
      </c>
      <c r="R184" s="145"/>
      <c r="S184" s="144">
        <f t="shared" si="73"/>
        <v>2.9970514325185604E-2</v>
      </c>
      <c r="T184" s="145"/>
    </row>
    <row r="185" spans="1:20" ht="21" x14ac:dyDescent="0.35">
      <c r="A185" s="102" t="s">
        <v>65</v>
      </c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</row>
    <row r="186" spans="1:20" x14ac:dyDescent="0.25">
      <c r="A186" s="72"/>
      <c r="B186" s="11" t="s">
        <v>150</v>
      </c>
      <c r="C186" s="12"/>
      <c r="D186" s="12"/>
      <c r="E186" s="12"/>
      <c r="F186" s="12"/>
      <c r="G186" s="12"/>
      <c r="H186" s="12"/>
      <c r="I186" s="12"/>
      <c r="J186" s="13"/>
      <c r="K186" s="103"/>
      <c r="L186" s="11" t="str">
        <f>L$5</f>
        <v>acumulado abril</v>
      </c>
      <c r="M186" s="12"/>
      <c r="N186" s="12"/>
      <c r="O186" s="12"/>
      <c r="P186" s="12"/>
      <c r="Q186" s="12"/>
      <c r="R186" s="12"/>
      <c r="S186" s="12"/>
      <c r="T186" s="13"/>
    </row>
    <row r="187" spans="1:20" x14ac:dyDescent="0.25">
      <c r="A187" s="15"/>
      <c r="B187" s="104">
        <f>B$6</f>
        <v>2022</v>
      </c>
      <c r="C187" s="105">
        <f>C$6</f>
        <v>2023</v>
      </c>
      <c r="D187" s="11">
        <f>D$6</f>
        <v>2024</v>
      </c>
      <c r="E187" s="13"/>
      <c r="F187" s="106">
        <f>E$6</f>
        <v>2025</v>
      </c>
      <c r="G187" s="107" t="str">
        <f>CONCATENATE("dif ",RIGHT(F187,2),"-",RIGHT(D187,2))</f>
        <v>dif 25-24</v>
      </c>
      <c r="H187" s="108"/>
      <c r="I187" s="107" t="str">
        <f>CONCATENATE("dif ",RIGHT(D187,2),"-",RIGHT(C187,2))</f>
        <v>dif 24-23</v>
      </c>
      <c r="J187" s="108"/>
      <c r="K187" s="109"/>
      <c r="L187" s="104">
        <f>L$6</f>
        <v>2022</v>
      </c>
      <c r="M187" s="105">
        <f>M$6</f>
        <v>2023</v>
      </c>
      <c r="N187" s="11">
        <f>N$6</f>
        <v>2024</v>
      </c>
      <c r="O187" s="13"/>
      <c r="P187" s="106">
        <f>O$6</f>
        <v>2025</v>
      </c>
      <c r="Q187" s="107" t="str">
        <f>CONCATENATE("dif ",RIGHT(P187,2),"-",RIGHT(N187,2))</f>
        <v>dif 25-24</v>
      </c>
      <c r="R187" s="108"/>
      <c r="S187" s="107" t="str">
        <f>CONCATENATE("dif ",RIGHT(N187,2),"-",RIGHT(M187,2))</f>
        <v>dif 24-23</v>
      </c>
      <c r="T187" s="108"/>
    </row>
    <row r="188" spans="1:20" x14ac:dyDescent="0.25">
      <c r="A188" s="110" t="s">
        <v>48</v>
      </c>
      <c r="B188" s="111">
        <f t="shared" ref="B188:D198" si="78">B123/B58</f>
        <v>6.2271481158691717</v>
      </c>
      <c r="C188" s="182">
        <f t="shared" si="78"/>
        <v>6.072093195448824</v>
      </c>
      <c r="D188" s="152">
        <f>D123/D58</f>
        <v>6.4556513782454532</v>
      </c>
      <c r="E188" s="153"/>
      <c r="F188" s="156">
        <f t="shared" ref="F188:F198" si="79">E123/E58</f>
        <v>6.0867527425792236</v>
      </c>
      <c r="G188" s="113">
        <f>F188-D188</f>
        <v>-0.3688986356662296</v>
      </c>
      <c r="H188" s="114"/>
      <c r="I188" s="113">
        <f t="shared" ref="I188:I198" si="80">D188-C188</f>
        <v>0.38355818279662923</v>
      </c>
      <c r="J188" s="114"/>
      <c r="K188" s="115"/>
      <c r="L188" s="111">
        <f t="shared" ref="L188:N198" si="81">L123/L58</f>
        <v>6.6108476926810669</v>
      </c>
      <c r="M188" s="151">
        <f t="shared" si="81"/>
        <v>6.6548570897735981</v>
      </c>
      <c r="N188" s="152">
        <f>N123/N58</f>
        <v>6.7151338680710566</v>
      </c>
      <c r="O188" s="153"/>
      <c r="P188" s="156">
        <f t="shared" ref="P188:P198" si="82">O123/O58</f>
        <v>6.5246940853510837</v>
      </c>
      <c r="Q188" s="119">
        <f>P188-N188</f>
        <v>-0.19043978271997286</v>
      </c>
      <c r="R188" s="120"/>
      <c r="S188" s="119">
        <f t="shared" ref="S188:S198" si="83">N188-M188</f>
        <v>6.0276778297458478E-2</v>
      </c>
      <c r="T188" s="120"/>
    </row>
    <row r="189" spans="1:20" x14ac:dyDescent="0.25">
      <c r="A189" s="183" t="s">
        <v>49</v>
      </c>
      <c r="B189" s="184">
        <f t="shared" si="78"/>
        <v>6.7202182570716973</v>
      </c>
      <c r="C189" s="185">
        <f t="shared" si="78"/>
        <v>6.6100999254287842</v>
      </c>
      <c r="D189" s="186">
        <f>D124/D59</f>
        <v>6.8861707753128698</v>
      </c>
      <c r="E189" s="187"/>
      <c r="F189" s="188">
        <f t="shared" si="79"/>
        <v>6.6861570485474493</v>
      </c>
      <c r="G189" s="140">
        <f t="shared" ref="G189:G198" si="84">F189-D189</f>
        <v>-0.20001372676542051</v>
      </c>
      <c r="H189" s="141"/>
      <c r="I189" s="140">
        <f t="shared" si="80"/>
        <v>0.27607084988408559</v>
      </c>
      <c r="J189" s="141"/>
      <c r="K189" s="126"/>
      <c r="L189" s="184">
        <f t="shared" si="81"/>
        <v>7.2071923703186789</v>
      </c>
      <c r="M189" s="185">
        <f t="shared" si="81"/>
        <v>7.2145569308151289</v>
      </c>
      <c r="N189" s="186">
        <f t="shared" si="81"/>
        <v>7.1407906717414429</v>
      </c>
      <c r="O189" s="187"/>
      <c r="P189" s="188">
        <f t="shared" si="82"/>
        <v>7.0841529701048271</v>
      </c>
      <c r="Q189" s="140">
        <f t="shared" ref="Q189:Q198" si="85">P189-N189</f>
        <v>-5.6637701636615745E-2</v>
      </c>
      <c r="R189" s="141"/>
      <c r="S189" s="140">
        <f t="shared" si="83"/>
        <v>-7.3766259073686058E-2</v>
      </c>
      <c r="T189" s="141"/>
    </row>
    <row r="190" spans="1:20" x14ac:dyDescent="0.25">
      <c r="A190" s="189" t="s">
        <v>50</v>
      </c>
      <c r="B190" s="142">
        <f t="shared" si="78"/>
        <v>6.5430669710120082</v>
      </c>
      <c r="C190" s="178">
        <f t="shared" si="78"/>
        <v>6.6071071115401994</v>
      </c>
      <c r="D190" s="144">
        <f t="shared" si="78"/>
        <v>6.9559722393475543</v>
      </c>
      <c r="E190" s="145"/>
      <c r="F190" s="179">
        <f t="shared" si="79"/>
        <v>6.5324405509050463</v>
      </c>
      <c r="G190" s="144">
        <f t="shared" si="84"/>
        <v>-0.42353168844250799</v>
      </c>
      <c r="H190" s="145"/>
      <c r="I190" s="144">
        <f t="shared" si="80"/>
        <v>0.3488651278073549</v>
      </c>
      <c r="J190" s="145"/>
      <c r="K190" s="126"/>
      <c r="L190" s="142">
        <f t="shared" si="81"/>
        <v>7.0594298915280342</v>
      </c>
      <c r="M190" s="178">
        <f t="shared" si="81"/>
        <v>7.2979021238330972</v>
      </c>
      <c r="N190" s="144">
        <f t="shared" si="81"/>
        <v>7.3592526714069635</v>
      </c>
      <c r="O190" s="145"/>
      <c r="P190" s="179">
        <f t="shared" si="82"/>
        <v>7.0738733907899345</v>
      </c>
      <c r="Q190" s="144">
        <f t="shared" si="85"/>
        <v>-0.285379280617029</v>
      </c>
      <c r="R190" s="145"/>
      <c r="S190" s="144">
        <f t="shared" si="83"/>
        <v>6.1350547573866265E-2</v>
      </c>
      <c r="T190" s="145"/>
    </row>
    <row r="191" spans="1:20" x14ac:dyDescent="0.25">
      <c r="A191" s="189" t="s">
        <v>51</v>
      </c>
      <c r="B191" s="142">
        <f t="shared" si="78"/>
        <v>4.0661295736824439</v>
      </c>
      <c r="C191" s="178">
        <f t="shared" si="78"/>
        <v>2.946316262353998</v>
      </c>
      <c r="D191" s="144">
        <f t="shared" si="78"/>
        <v>3.7641290322580647</v>
      </c>
      <c r="E191" s="145"/>
      <c r="F191" s="179">
        <f t="shared" si="79"/>
        <v>4.329598506069094</v>
      </c>
      <c r="G191" s="144">
        <f t="shared" si="84"/>
        <v>0.5654694738110293</v>
      </c>
      <c r="H191" s="145"/>
      <c r="I191" s="144">
        <f t="shared" si="80"/>
        <v>0.81781276990406671</v>
      </c>
      <c r="J191" s="145"/>
      <c r="K191" s="126"/>
      <c r="L191" s="142">
        <f t="shared" si="81"/>
        <v>4.7255626469600269</v>
      </c>
      <c r="M191" s="178">
        <f t="shared" si="81"/>
        <v>3.1582269332690918</v>
      </c>
      <c r="N191" s="144">
        <f t="shared" si="81"/>
        <v>3.9685524652338811</v>
      </c>
      <c r="O191" s="145"/>
      <c r="P191" s="179">
        <f t="shared" si="82"/>
        <v>4.4661863228416125</v>
      </c>
      <c r="Q191" s="144">
        <f t="shared" si="85"/>
        <v>0.49763385760773149</v>
      </c>
      <c r="R191" s="145"/>
      <c r="S191" s="144">
        <f t="shared" si="83"/>
        <v>0.81032553196478929</v>
      </c>
      <c r="T191" s="145"/>
    </row>
    <row r="192" spans="1:20" x14ac:dyDescent="0.25">
      <c r="A192" s="189" t="s">
        <v>52</v>
      </c>
      <c r="B192" s="142">
        <f t="shared" si="78"/>
        <v>5.741822968081606</v>
      </c>
      <c r="C192" s="178">
        <f t="shared" si="78"/>
        <v>5.8235402468226196</v>
      </c>
      <c r="D192" s="144">
        <f t="shared" si="78"/>
        <v>6.1835149147193631</v>
      </c>
      <c r="E192" s="145"/>
      <c r="F192" s="179">
        <f t="shared" si="79"/>
        <v>5.5082925680801527</v>
      </c>
      <c r="G192" s="144">
        <f t="shared" si="84"/>
        <v>-0.67522234663921044</v>
      </c>
      <c r="H192" s="145"/>
      <c r="I192" s="144">
        <f t="shared" si="80"/>
        <v>0.35997466789674348</v>
      </c>
      <c r="J192" s="145"/>
      <c r="K192" s="126"/>
      <c r="L192" s="142">
        <f t="shared" si="81"/>
        <v>6.2467266415684737</v>
      </c>
      <c r="M192" s="178">
        <f t="shared" si="81"/>
        <v>6.7602957975109721</v>
      </c>
      <c r="N192" s="144">
        <f t="shared" si="81"/>
        <v>6.8195445941066408</v>
      </c>
      <c r="O192" s="145"/>
      <c r="P192" s="179">
        <f t="shared" si="82"/>
        <v>6.5387770320656227</v>
      </c>
      <c r="Q192" s="144">
        <f t="shared" si="85"/>
        <v>-0.28076756204101816</v>
      </c>
      <c r="R192" s="145"/>
      <c r="S192" s="144">
        <f t="shared" si="83"/>
        <v>5.9248796595668729E-2</v>
      </c>
      <c r="T192" s="145"/>
    </row>
    <row r="193" spans="1:20" x14ac:dyDescent="0.25">
      <c r="A193" s="189" t="s">
        <v>53</v>
      </c>
      <c r="B193" s="142">
        <f t="shared" si="78"/>
        <v>6.9211831710453797</v>
      </c>
      <c r="C193" s="178">
        <f t="shared" si="78"/>
        <v>4.6508063289213446</v>
      </c>
      <c r="D193" s="144">
        <f t="shared" si="78"/>
        <v>5.5245845552297164</v>
      </c>
      <c r="E193" s="145"/>
      <c r="F193" s="179">
        <f t="shared" si="79"/>
        <v>5.218935628561038</v>
      </c>
      <c r="G193" s="144">
        <f t="shared" si="84"/>
        <v>-0.30564892666867838</v>
      </c>
      <c r="H193" s="145"/>
      <c r="I193" s="144">
        <f t="shared" si="80"/>
        <v>0.87377822630837176</v>
      </c>
      <c r="J193" s="145"/>
      <c r="K193" s="126"/>
      <c r="L193" s="142">
        <f t="shared" si="81"/>
        <v>6.707093162734906</v>
      </c>
      <c r="M193" s="178">
        <f t="shared" si="81"/>
        <v>5.21323170368606</v>
      </c>
      <c r="N193" s="144">
        <f t="shared" si="81"/>
        <v>6.03558042686101</v>
      </c>
      <c r="O193" s="145"/>
      <c r="P193" s="179">
        <f t="shared" si="82"/>
        <v>5.5514222937644666</v>
      </c>
      <c r="Q193" s="144">
        <f t="shared" si="85"/>
        <v>-0.48415813309654343</v>
      </c>
      <c r="R193" s="145"/>
      <c r="S193" s="144">
        <f t="shared" si="83"/>
        <v>0.82234872317495</v>
      </c>
      <c r="T193" s="145"/>
    </row>
    <row r="194" spans="1:20" x14ac:dyDescent="0.25">
      <c r="A194" s="189" t="s">
        <v>54</v>
      </c>
      <c r="B194" s="142">
        <f t="shared" si="78"/>
        <v>2.5104382929642446</v>
      </c>
      <c r="C194" s="178">
        <f t="shared" si="78"/>
        <v>2.2301869061292678</v>
      </c>
      <c r="D194" s="144">
        <f t="shared" si="78"/>
        <v>2.4243523043775292</v>
      </c>
      <c r="E194" s="145"/>
      <c r="F194" s="179">
        <f t="shared" si="79"/>
        <v>2.2593373927218678</v>
      </c>
      <c r="G194" s="144">
        <f t="shared" si="84"/>
        <v>-0.1650149116556614</v>
      </c>
      <c r="H194" s="145"/>
      <c r="I194" s="144">
        <f t="shared" si="80"/>
        <v>0.1941653982482614</v>
      </c>
      <c r="J194" s="145"/>
      <c r="K194" s="126"/>
      <c r="L194" s="142">
        <f t="shared" si="81"/>
        <v>2.5161882826280269</v>
      </c>
      <c r="M194" s="178">
        <f t="shared" si="81"/>
        <v>2.3463599082811535</v>
      </c>
      <c r="N194" s="144">
        <f t="shared" si="81"/>
        <v>2.5243411833838088</v>
      </c>
      <c r="O194" s="145"/>
      <c r="P194" s="179">
        <f t="shared" si="82"/>
        <v>2.1958917629641816</v>
      </c>
      <c r="Q194" s="144">
        <f>P194-N194</f>
        <v>-0.3284494204196271</v>
      </c>
      <c r="R194" s="145"/>
      <c r="S194" s="144">
        <f t="shared" si="83"/>
        <v>0.17798127510265527</v>
      </c>
      <c r="T194" s="145"/>
    </row>
    <row r="195" spans="1:20" x14ac:dyDescent="0.25">
      <c r="A195" s="189" t="s">
        <v>55</v>
      </c>
      <c r="B195" s="142">
        <f t="shared" si="78"/>
        <v>2.9921472392638035</v>
      </c>
      <c r="C195" s="178">
        <f t="shared" si="78"/>
        <v>2.4570599613152804</v>
      </c>
      <c r="D195" s="144">
        <f t="shared" si="78"/>
        <v>2.6590819153146024</v>
      </c>
      <c r="E195" s="145"/>
      <c r="F195" s="179">
        <f t="shared" si="79"/>
        <v>2.7806406685236769</v>
      </c>
      <c r="G195" s="144">
        <f t="shared" si="84"/>
        <v>0.1215587532090745</v>
      </c>
      <c r="H195" s="145"/>
      <c r="I195" s="144">
        <f t="shared" si="80"/>
        <v>0.20202195399932199</v>
      </c>
      <c r="J195" s="145"/>
      <c r="K195" s="126"/>
      <c r="L195" s="142">
        <f t="shared" si="81"/>
        <v>2.8867364852593984</v>
      </c>
      <c r="M195" s="178">
        <f t="shared" si="81"/>
        <v>2.6483317045930477</v>
      </c>
      <c r="N195" s="144">
        <f t="shared" si="81"/>
        <v>2.8875605177354018</v>
      </c>
      <c r="O195" s="145"/>
      <c r="P195" s="179">
        <f t="shared" si="82"/>
        <v>2.78981989036805</v>
      </c>
      <c r="Q195" s="144">
        <f t="shared" si="85"/>
        <v>-9.7740627367351784E-2</v>
      </c>
      <c r="R195" s="145"/>
      <c r="S195" s="144">
        <f t="shared" si="83"/>
        <v>0.23922881314235411</v>
      </c>
      <c r="T195" s="145"/>
    </row>
    <row r="196" spans="1:20" x14ac:dyDescent="0.25">
      <c r="A196" s="189" t="s">
        <v>56</v>
      </c>
      <c r="B196" s="142">
        <f t="shared" si="78"/>
        <v>6.3827739181384446</v>
      </c>
      <c r="C196" s="178">
        <f t="shared" si="78"/>
        <v>6.1673905637881115</v>
      </c>
      <c r="D196" s="144">
        <f t="shared" si="78"/>
        <v>6.965188020716055</v>
      </c>
      <c r="E196" s="145"/>
      <c r="F196" s="179">
        <f t="shared" si="79"/>
        <v>6.8137684550908393</v>
      </c>
      <c r="G196" s="144">
        <f t="shared" si="84"/>
        <v>-0.15141956562521575</v>
      </c>
      <c r="H196" s="145"/>
      <c r="I196" s="144">
        <f t="shared" si="80"/>
        <v>0.79779745692794357</v>
      </c>
      <c r="J196" s="145"/>
      <c r="K196" s="126"/>
      <c r="L196" s="142">
        <f t="shared" si="81"/>
        <v>6.6864334624470851</v>
      </c>
      <c r="M196" s="178">
        <f t="shared" si="81"/>
        <v>6.7357546639632391</v>
      </c>
      <c r="N196" s="144">
        <f t="shared" si="81"/>
        <v>6.9872571048142138</v>
      </c>
      <c r="O196" s="145"/>
      <c r="P196" s="179">
        <f t="shared" si="82"/>
        <v>7.1185284352575771</v>
      </c>
      <c r="Q196" s="144">
        <f t="shared" si="85"/>
        <v>0.13127133044336325</v>
      </c>
      <c r="R196" s="145"/>
      <c r="S196" s="144">
        <f t="shared" si="83"/>
        <v>0.25150244085097473</v>
      </c>
      <c r="T196" s="145"/>
    </row>
    <row r="197" spans="1:20" x14ac:dyDescent="0.25">
      <c r="A197" s="190" t="s">
        <v>57</v>
      </c>
      <c r="B197" s="142">
        <f t="shared" si="78"/>
        <v>5.8118570448830296</v>
      </c>
      <c r="C197" s="143">
        <f t="shared" si="78"/>
        <v>6.111035131207796</v>
      </c>
      <c r="D197" s="144">
        <f t="shared" si="78"/>
        <v>6.8823199146594805</v>
      </c>
      <c r="E197" s="145"/>
      <c r="F197" s="191">
        <f t="shared" si="79"/>
        <v>5.601424409193914</v>
      </c>
      <c r="G197" s="144">
        <f t="shared" si="84"/>
        <v>-1.2808955054655664</v>
      </c>
      <c r="H197" s="145"/>
      <c r="I197" s="144">
        <f t="shared" si="80"/>
        <v>0.7712847834516845</v>
      </c>
      <c r="J197" s="145"/>
      <c r="K197" s="126"/>
      <c r="L197" s="142">
        <f t="shared" si="81"/>
        <v>6.1425730941298751</v>
      </c>
      <c r="M197" s="143">
        <f t="shared" si="81"/>
        <v>6.4831390637661288</v>
      </c>
      <c r="N197" s="144">
        <f t="shared" si="81"/>
        <v>6.1987444768441291</v>
      </c>
      <c r="O197" s="145"/>
      <c r="P197" s="191">
        <f t="shared" si="82"/>
        <v>5.8921163171637554</v>
      </c>
      <c r="Q197" s="144">
        <f t="shared" si="85"/>
        <v>-0.30662815968037371</v>
      </c>
      <c r="R197" s="145"/>
      <c r="S197" s="144">
        <f t="shared" si="83"/>
        <v>-0.2843945869219997</v>
      </c>
      <c r="T197" s="145"/>
    </row>
    <row r="198" spans="1:20" x14ac:dyDescent="0.25">
      <c r="A198" s="192" t="s">
        <v>58</v>
      </c>
      <c r="B198" s="146">
        <f t="shared" si="78"/>
        <v>4.9390219758463667</v>
      </c>
      <c r="C198" s="193">
        <f t="shared" si="78"/>
        <v>6.7353001434132347</v>
      </c>
      <c r="D198" s="194">
        <f t="shared" si="78"/>
        <v>6.3920425488391119</v>
      </c>
      <c r="E198" s="195"/>
      <c r="F198" s="196">
        <f t="shared" si="79"/>
        <v>6.6608714549603389</v>
      </c>
      <c r="G198" s="144">
        <f t="shared" si="84"/>
        <v>0.26882890612122701</v>
      </c>
      <c r="H198" s="145"/>
      <c r="I198" s="144">
        <f t="shared" si="80"/>
        <v>-0.34325759457412275</v>
      </c>
      <c r="J198" s="145"/>
      <c r="K198" s="126"/>
      <c r="L198" s="146">
        <f t="shared" si="81"/>
        <v>5.4680127290683638</v>
      </c>
      <c r="M198" s="193">
        <f t="shared" si="81"/>
        <v>7.4105773112636255</v>
      </c>
      <c r="N198" s="194">
        <f t="shared" si="81"/>
        <v>6.1495708748615723</v>
      </c>
      <c r="O198" s="195"/>
      <c r="P198" s="196">
        <f t="shared" si="82"/>
        <v>6.2220969836563675</v>
      </c>
      <c r="Q198" s="144">
        <f t="shared" si="85"/>
        <v>7.2526108794795263E-2</v>
      </c>
      <c r="R198" s="145"/>
      <c r="S198" s="144">
        <f t="shared" si="83"/>
        <v>-1.2610064364020532</v>
      </c>
      <c r="T198" s="145"/>
    </row>
    <row r="199" spans="1:20" ht="21" x14ac:dyDescent="0.35">
      <c r="A199" s="197" t="s">
        <v>66</v>
      </c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</row>
    <row r="200" spans="1:20" x14ac:dyDescent="0.25">
      <c r="A200" s="72"/>
      <c r="B200" s="11" t="s">
        <v>150</v>
      </c>
      <c r="C200" s="12"/>
      <c r="D200" s="12"/>
      <c r="E200" s="12"/>
      <c r="F200" s="12"/>
      <c r="G200" s="12"/>
      <c r="H200" s="12"/>
      <c r="I200" s="12"/>
      <c r="J200" s="13"/>
      <c r="K200" s="198"/>
      <c r="L200" s="11" t="str">
        <f>L$5</f>
        <v>acumulado abril</v>
      </c>
      <c r="M200" s="12"/>
      <c r="N200" s="12"/>
      <c r="O200" s="12"/>
      <c r="P200" s="12"/>
      <c r="Q200" s="12"/>
      <c r="R200" s="12"/>
      <c r="S200" s="12"/>
      <c r="T200" s="13"/>
    </row>
    <row r="201" spans="1:20" x14ac:dyDescent="0.25">
      <c r="A201" s="15"/>
      <c r="B201" s="16">
        <f>B$6</f>
        <v>2022</v>
      </c>
      <c r="C201" s="16">
        <f>C$6</f>
        <v>2023</v>
      </c>
      <c r="D201" s="16">
        <f>D$6</f>
        <v>2024</v>
      </c>
      <c r="E201" s="16">
        <f>E$6</f>
        <v>2025</v>
      </c>
      <c r="F201" s="16" t="str">
        <f>CONCATENATE("var ",RIGHT(E201,2),"/",RIGHT(D201,2))</f>
        <v>var 25/24</v>
      </c>
      <c r="G201" s="16" t="str">
        <f>CONCATENATE("var ",RIGHT(D201,2),"/",RIGHT(C201,2))</f>
        <v>var 24/23</v>
      </c>
      <c r="H201" s="16" t="str">
        <f>CONCATENATE("dif ",RIGHT(E201,2),"-",RIGHT(D201,2))</f>
        <v>dif 25-24</v>
      </c>
      <c r="I201" s="107" t="str">
        <f>CONCATENATE("dif ",RIGHT(D201,2),"-",RIGHT(C201,2))</f>
        <v>dif 24-23</v>
      </c>
      <c r="J201" s="108"/>
      <c r="K201" s="199"/>
      <c r="L201" s="16">
        <f>L$6</f>
        <v>2022</v>
      </c>
      <c r="M201" s="16">
        <f>M$6</f>
        <v>2023</v>
      </c>
      <c r="N201" s="16">
        <f>N$6</f>
        <v>2024</v>
      </c>
      <c r="O201" s="16">
        <f>O$6</f>
        <v>2025</v>
      </c>
      <c r="P201" s="16" t="str">
        <f>CONCATENATE("var ",RIGHT(O201,2),"/",RIGHT(N201,2))</f>
        <v>var 25/24</v>
      </c>
      <c r="Q201" s="16" t="str">
        <f>CONCATENATE("var ",RIGHT(N201,2),"/",RIGHT(M201,2))</f>
        <v>var 24/23</v>
      </c>
      <c r="R201" s="16" t="str">
        <f>CONCATENATE("dif ",RIGHT(O201,2),"-",RIGHT(N201,2))</f>
        <v>dif 25-24</v>
      </c>
      <c r="S201" s="107" t="str">
        <f>CONCATENATE("dif ",RIGHT(N201,2),"-",RIGHT(M201,2))</f>
        <v>dif 24-23</v>
      </c>
      <c r="T201" s="108"/>
    </row>
    <row r="202" spans="1:20" x14ac:dyDescent="0.25">
      <c r="A202" s="200" t="s">
        <v>4</v>
      </c>
      <c r="B202" s="201">
        <v>0.70400000000000007</v>
      </c>
      <c r="C202" s="201">
        <v>0.72049999999999992</v>
      </c>
      <c r="D202" s="201">
        <v>0.74099999999999999</v>
      </c>
      <c r="E202" s="201">
        <v>0.74650000000000005</v>
      </c>
      <c r="F202" s="201">
        <f>E202/D202-1</f>
        <v>7.4224021592443901E-3</v>
      </c>
      <c r="G202" s="201">
        <f>D202/C202-1</f>
        <v>2.8452463566967401E-2</v>
      </c>
      <c r="H202" s="202">
        <f>(E202-D202)*100</f>
        <v>0.55000000000000604</v>
      </c>
      <c r="I202" s="203">
        <f>(D202-C202)*100</f>
        <v>2.0500000000000074</v>
      </c>
      <c r="J202" s="204"/>
      <c r="K202" s="205"/>
      <c r="L202" s="201">
        <v>0.65257788495920732</v>
      </c>
      <c r="M202" s="201">
        <v>0.74884352924177333</v>
      </c>
      <c r="N202" s="201">
        <v>0.77886323521703416</v>
      </c>
      <c r="O202" s="201">
        <v>0.76844501593176451</v>
      </c>
      <c r="P202" s="201">
        <f>O202/N202-1</f>
        <v>-1.3376185720676004E-2</v>
      </c>
      <c r="Q202" s="201">
        <f t="shared" ref="Q202:Q213" si="86">N202/M202-1</f>
        <v>4.008808890377491E-2</v>
      </c>
      <c r="R202" s="202">
        <f>(O202-N202)*100</f>
        <v>-1.0418219285269648</v>
      </c>
      <c r="S202" s="203">
        <f t="shared" ref="S202:S213" si="87">(O202-L202)*100</f>
        <v>11.586713097255718</v>
      </c>
      <c r="T202" s="204"/>
    </row>
    <row r="203" spans="1:20" x14ac:dyDescent="0.25">
      <c r="A203" s="206" t="s">
        <v>5</v>
      </c>
      <c r="B203" s="201">
        <v>0.75060000000000004</v>
      </c>
      <c r="C203" s="201">
        <v>0.7770999999999999</v>
      </c>
      <c r="D203" s="201">
        <v>0.77810000000000001</v>
      </c>
      <c r="E203" s="201">
        <v>0.76879999999999993</v>
      </c>
      <c r="F203" s="207">
        <f t="shared" ref="F203:F213" si="88">E203/D203-1</f>
        <v>-1.1952191235059861E-2</v>
      </c>
      <c r="G203" s="207">
        <f t="shared" ref="G203:G213" si="89">D203/C203-1</f>
        <v>1.286835671084896E-3</v>
      </c>
      <c r="H203" s="208">
        <f t="shared" ref="H203:H213" si="90">(E203-D203)*100</f>
        <v>-0.9300000000000086</v>
      </c>
      <c r="I203" s="209">
        <f t="shared" ref="I203:I213" si="91">(D203-C203)*100</f>
        <v>0.10000000000001119</v>
      </c>
      <c r="J203" s="210"/>
      <c r="K203" s="205"/>
      <c r="L203" s="207">
        <v>0.67970397707864572</v>
      </c>
      <c r="M203" s="207">
        <v>0.7985810887983078</v>
      </c>
      <c r="N203" s="207">
        <v>0.81269452603026349</v>
      </c>
      <c r="O203" s="207">
        <v>0.79554751696621917</v>
      </c>
      <c r="P203" s="207">
        <f t="shared" ref="P203:P213" si="92">O203/N203-1</f>
        <v>-2.1098959713438226E-2</v>
      </c>
      <c r="Q203" s="207">
        <f t="shared" si="86"/>
        <v>1.7673142314443391E-2</v>
      </c>
      <c r="R203" s="208">
        <f>(O203-N203)*100</f>
        <v>-1.7147009064044316</v>
      </c>
      <c r="S203" s="209">
        <f t="shared" si="87"/>
        <v>11.584353988757346</v>
      </c>
      <c r="T203" s="210"/>
    </row>
    <row r="204" spans="1:20" x14ac:dyDescent="0.25">
      <c r="A204" s="211" t="s">
        <v>6</v>
      </c>
      <c r="B204" s="212">
        <v>0.8073999999999999</v>
      </c>
      <c r="C204" s="212">
        <v>0.80059999999999998</v>
      </c>
      <c r="D204" s="212">
        <v>0.82889999999999997</v>
      </c>
      <c r="E204" s="212">
        <v>0.77950000000000008</v>
      </c>
      <c r="F204" s="212">
        <f t="shared" si="88"/>
        <v>-5.9597056339727228E-2</v>
      </c>
      <c r="G204" s="212">
        <f t="shared" si="89"/>
        <v>3.534848863352491E-2</v>
      </c>
      <c r="H204" s="213">
        <f t="shared" si="90"/>
        <v>-4.9399999999999888</v>
      </c>
      <c r="I204" s="214">
        <f t="shared" si="91"/>
        <v>2.8299999999999992</v>
      </c>
      <c r="J204" s="215"/>
      <c r="K204" s="216"/>
      <c r="L204" s="212">
        <v>0.72745500500099647</v>
      </c>
      <c r="M204" s="212">
        <v>0.81077289029200328</v>
      </c>
      <c r="N204" s="212">
        <v>0.82854235407453392</v>
      </c>
      <c r="O204" s="212">
        <v>0.76263879871558227</v>
      </c>
      <c r="P204" s="212">
        <f>O204/N204-1</f>
        <v>-7.9541564815433841E-2</v>
      </c>
      <c r="Q204" s="212">
        <f t="shared" si="86"/>
        <v>2.1916697012563935E-2</v>
      </c>
      <c r="R204" s="213">
        <f t="shared" ref="R204:R213" si="93">(O204-N204)*100</f>
        <v>-6.5903555358951653</v>
      </c>
      <c r="S204" s="214">
        <f t="shared" si="87"/>
        <v>3.5183793714585798</v>
      </c>
      <c r="T204" s="215"/>
    </row>
    <row r="205" spans="1:20" x14ac:dyDescent="0.25">
      <c r="A205" s="37" t="s">
        <v>7</v>
      </c>
      <c r="B205" s="32">
        <v>0.78290000000000004</v>
      </c>
      <c r="C205" s="32">
        <v>0.8034</v>
      </c>
      <c r="D205" s="32">
        <v>0.8034</v>
      </c>
      <c r="E205" s="32">
        <v>0.7974</v>
      </c>
      <c r="F205" s="32">
        <f t="shared" si="88"/>
        <v>-7.4682598954444179E-3</v>
      </c>
      <c r="G205" s="32">
        <f t="shared" si="89"/>
        <v>0</v>
      </c>
      <c r="H205" s="217">
        <f t="shared" si="90"/>
        <v>-0.60000000000000053</v>
      </c>
      <c r="I205" s="218">
        <f t="shared" si="91"/>
        <v>0</v>
      </c>
      <c r="J205" s="219"/>
      <c r="K205" s="216"/>
      <c r="L205" s="32">
        <v>0.6946003634181549</v>
      </c>
      <c r="M205" s="32">
        <v>0.83125374073518221</v>
      </c>
      <c r="N205" s="32">
        <v>0.84527924847845959</v>
      </c>
      <c r="O205" s="32">
        <v>0.83146530131264385</v>
      </c>
      <c r="P205" s="32">
        <f t="shared" si="92"/>
        <v>-1.6342465748072521E-2</v>
      </c>
      <c r="Q205" s="32">
        <f t="shared" si="86"/>
        <v>1.6872715340652711E-2</v>
      </c>
      <c r="R205" s="217">
        <f>(O205-N205)*100</f>
        <v>-1.3813947165815743</v>
      </c>
      <c r="S205" s="218">
        <f t="shared" si="87"/>
        <v>13.686493789448894</v>
      </c>
      <c r="T205" s="219"/>
    </row>
    <row r="206" spans="1:20" x14ac:dyDescent="0.25">
      <c r="A206" s="37" t="s">
        <v>8</v>
      </c>
      <c r="B206" s="32">
        <v>0.61180000000000001</v>
      </c>
      <c r="C206" s="32">
        <v>0.69530000000000003</v>
      </c>
      <c r="D206" s="32">
        <v>0.65579999999999994</v>
      </c>
      <c r="E206" s="32">
        <v>0.67720000000000002</v>
      </c>
      <c r="F206" s="32">
        <f>E206/D206-1</f>
        <v>3.2631899969502998E-2</v>
      </c>
      <c r="G206" s="32">
        <f t="shared" si="89"/>
        <v>-5.6810010067596894E-2</v>
      </c>
      <c r="H206" s="217">
        <f t="shared" si="90"/>
        <v>2.1400000000000086</v>
      </c>
      <c r="I206" s="218">
        <f t="shared" si="91"/>
        <v>-3.9500000000000091</v>
      </c>
      <c r="J206" s="219"/>
      <c r="K206" s="216"/>
      <c r="L206" s="32">
        <v>0.59199021132926188</v>
      </c>
      <c r="M206" s="32">
        <v>0.69527576416937442</v>
      </c>
      <c r="N206" s="32">
        <v>0.69598128957939986</v>
      </c>
      <c r="O206" s="32">
        <v>0.72522713317209486</v>
      </c>
      <c r="P206" s="32">
        <f t="shared" si="92"/>
        <v>4.2021019861566922E-2</v>
      </c>
      <c r="Q206" s="32">
        <f t="shared" si="86"/>
        <v>1.0147418425670018E-3</v>
      </c>
      <c r="R206" s="217">
        <f t="shared" si="93"/>
        <v>2.9245843592694998</v>
      </c>
      <c r="S206" s="218">
        <f t="shared" si="87"/>
        <v>13.323692184283297</v>
      </c>
      <c r="T206" s="219"/>
    </row>
    <row r="207" spans="1:20" x14ac:dyDescent="0.25">
      <c r="A207" s="37" t="s">
        <v>9</v>
      </c>
      <c r="B207" s="32">
        <v>0.51200000000000001</v>
      </c>
      <c r="C207" s="32">
        <v>0.51129999999999998</v>
      </c>
      <c r="D207" s="32">
        <v>0.55220000000000002</v>
      </c>
      <c r="E207" s="32">
        <v>0.53610000000000002</v>
      </c>
      <c r="F207" s="32">
        <f t="shared" si="88"/>
        <v>-2.9156102861282118E-2</v>
      </c>
      <c r="G207" s="32">
        <f t="shared" si="89"/>
        <v>7.9992176804224657E-2</v>
      </c>
      <c r="H207" s="217">
        <f t="shared" si="90"/>
        <v>-1.6100000000000003</v>
      </c>
      <c r="I207" s="218">
        <f t="shared" si="91"/>
        <v>4.0900000000000052</v>
      </c>
      <c r="J207" s="219"/>
      <c r="K207" s="216"/>
      <c r="L207" s="32">
        <v>0.54422096394521347</v>
      </c>
      <c r="M207" s="32">
        <v>0.59153842313261151</v>
      </c>
      <c r="N207" s="32">
        <v>0.63530129454453266</v>
      </c>
      <c r="O207" s="32">
        <v>0.61294122344673374</v>
      </c>
      <c r="P207" s="32">
        <f t="shared" si="92"/>
        <v>-3.5196010601284189E-2</v>
      </c>
      <c r="Q207" s="32">
        <f t="shared" si="86"/>
        <v>7.3981451923555541E-2</v>
      </c>
      <c r="R207" s="217">
        <f t="shared" si="93"/>
        <v>-2.2360071097798917</v>
      </c>
      <c r="S207" s="218">
        <f t="shared" si="87"/>
        <v>6.8720259501520271</v>
      </c>
      <c r="T207" s="219"/>
    </row>
    <row r="208" spans="1:20" x14ac:dyDescent="0.25">
      <c r="A208" s="220" t="s">
        <v>10</v>
      </c>
      <c r="B208" s="221">
        <v>0.58340000000000003</v>
      </c>
      <c r="C208" s="221">
        <v>0.59920000000000007</v>
      </c>
      <c r="D208" s="221">
        <v>0.57379999999999998</v>
      </c>
      <c r="E208" s="221">
        <v>0.58860000000000001</v>
      </c>
      <c r="F208" s="221">
        <f t="shared" si="88"/>
        <v>2.5792959219240297E-2</v>
      </c>
      <c r="G208" s="221">
        <f t="shared" si="89"/>
        <v>-4.2389853137516864E-2</v>
      </c>
      <c r="H208" s="222">
        <f t="shared" si="90"/>
        <v>1.4800000000000035</v>
      </c>
      <c r="I208" s="223">
        <f t="shared" si="91"/>
        <v>-2.5400000000000089</v>
      </c>
      <c r="J208" s="224"/>
      <c r="K208" s="216"/>
      <c r="L208" s="221">
        <v>0.60369834492006913</v>
      </c>
      <c r="M208" s="221">
        <v>0.71119658119658125</v>
      </c>
      <c r="N208" s="221">
        <v>0.66094991683607462</v>
      </c>
      <c r="O208" s="221">
        <v>0.64210019267822738</v>
      </c>
      <c r="P208" s="221">
        <f t="shared" si="92"/>
        <v>-2.8519141432197581E-2</v>
      </c>
      <c r="Q208" s="221">
        <f t="shared" si="86"/>
        <v>-7.0650880064646926E-2</v>
      </c>
      <c r="R208" s="222">
        <f t="shared" si="93"/>
        <v>-1.8849724157847247</v>
      </c>
      <c r="S208" s="223">
        <f t="shared" si="87"/>
        <v>3.8401847758158247</v>
      </c>
      <c r="T208" s="224"/>
    </row>
    <row r="209" spans="1:20" x14ac:dyDescent="0.25">
      <c r="A209" s="206" t="s">
        <v>11</v>
      </c>
      <c r="B209" s="201">
        <v>0.57950000000000002</v>
      </c>
      <c r="C209" s="201">
        <v>0.5827</v>
      </c>
      <c r="D209" s="201">
        <v>0.6472</v>
      </c>
      <c r="E209" s="201">
        <v>0.69169999999999998</v>
      </c>
      <c r="F209" s="207">
        <f t="shared" si="88"/>
        <v>6.8757725587144547E-2</v>
      </c>
      <c r="G209" s="207">
        <f t="shared" si="89"/>
        <v>0.11069160803157718</v>
      </c>
      <c r="H209" s="208">
        <f t="shared" si="90"/>
        <v>4.4499999999999984</v>
      </c>
      <c r="I209" s="209">
        <f t="shared" si="91"/>
        <v>6.45</v>
      </c>
      <c r="J209" s="210"/>
      <c r="K209" s="205"/>
      <c r="L209" s="207">
        <v>0.57848318433669488</v>
      </c>
      <c r="M209" s="207">
        <v>0.62697320995268913</v>
      </c>
      <c r="N209" s="207">
        <v>0.69342988739171396</v>
      </c>
      <c r="O209" s="207">
        <v>0.70061494663107038</v>
      </c>
      <c r="P209" s="207">
        <f t="shared" si="92"/>
        <v>1.0361623244106832E-2</v>
      </c>
      <c r="Q209" s="207">
        <f t="shared" si="86"/>
        <v>0.10599603999673235</v>
      </c>
      <c r="R209" s="208">
        <f t="shared" si="93"/>
        <v>0.71850592393564172</v>
      </c>
      <c r="S209" s="209">
        <f t="shared" si="87"/>
        <v>12.213176229437551</v>
      </c>
      <c r="T209" s="210"/>
    </row>
    <row r="210" spans="1:20" x14ac:dyDescent="0.25">
      <c r="A210" s="36" t="s">
        <v>12</v>
      </c>
      <c r="B210" s="212">
        <v>0.70450000000000002</v>
      </c>
      <c r="C210" s="212">
        <v>0.75099999999999989</v>
      </c>
      <c r="D210" s="212">
        <v>0.83200000000000007</v>
      </c>
      <c r="E210" s="212">
        <v>0.83</v>
      </c>
      <c r="F210" s="212">
        <f t="shared" si="88"/>
        <v>-2.4038461538462563E-3</v>
      </c>
      <c r="G210" s="212">
        <f t="shared" si="89"/>
        <v>0.10785619174434125</v>
      </c>
      <c r="H210" s="213">
        <f t="shared" si="90"/>
        <v>-0.20000000000001128</v>
      </c>
      <c r="I210" s="214">
        <f t="shared" si="91"/>
        <v>8.1000000000000192</v>
      </c>
      <c r="J210" s="215"/>
      <c r="K210" s="216"/>
      <c r="L210" s="212">
        <v>0.68351644245142007</v>
      </c>
      <c r="M210" s="212">
        <v>0.68915918752952288</v>
      </c>
      <c r="N210" s="212">
        <v>0.87767267730337251</v>
      </c>
      <c r="O210" s="212">
        <v>0.87289489625927608</v>
      </c>
      <c r="P210" s="212">
        <f t="shared" si="92"/>
        <v>-5.443693494909807E-3</v>
      </c>
      <c r="Q210" s="212">
        <f t="shared" si="86"/>
        <v>0.27354128506887809</v>
      </c>
      <c r="R210" s="213">
        <f t="shared" si="93"/>
        <v>-0.47777810440964297</v>
      </c>
      <c r="S210" s="214">
        <f t="shared" si="87"/>
        <v>18.9378453807856</v>
      </c>
      <c r="T210" s="215"/>
    </row>
    <row r="211" spans="1:20" x14ac:dyDescent="0.25">
      <c r="A211" s="37" t="s">
        <v>8</v>
      </c>
      <c r="B211" s="32">
        <v>0.59289999999999998</v>
      </c>
      <c r="C211" s="32">
        <v>0.58689999999999998</v>
      </c>
      <c r="D211" s="32">
        <v>0.66930000000000012</v>
      </c>
      <c r="E211" s="32">
        <v>0.73909999999999998</v>
      </c>
      <c r="F211" s="32">
        <f t="shared" si="88"/>
        <v>0.10428806215448949</v>
      </c>
      <c r="G211" s="32">
        <f t="shared" si="89"/>
        <v>0.14039870506048757</v>
      </c>
      <c r="H211" s="217">
        <f t="shared" si="90"/>
        <v>6.9799999999999862</v>
      </c>
      <c r="I211" s="218">
        <f t="shared" si="91"/>
        <v>8.2400000000000144</v>
      </c>
      <c r="J211" s="219"/>
      <c r="K211" s="216"/>
      <c r="L211" s="32">
        <v>0.57268511903765862</v>
      </c>
      <c r="M211" s="32">
        <v>0.63291492092875701</v>
      </c>
      <c r="N211" s="32">
        <v>0.70032590784443915</v>
      </c>
      <c r="O211" s="32">
        <v>0.71223372676869823</v>
      </c>
      <c r="P211" s="32">
        <f t="shared" si="92"/>
        <v>1.7003253472245072E-2</v>
      </c>
      <c r="Q211" s="32">
        <f t="shared" si="86"/>
        <v>0.10650876553322752</v>
      </c>
      <c r="R211" s="217">
        <f t="shared" si="93"/>
        <v>1.1907818924259073</v>
      </c>
      <c r="S211" s="218">
        <f t="shared" si="87"/>
        <v>13.954860773103961</v>
      </c>
      <c r="T211" s="219"/>
    </row>
    <row r="212" spans="1:20" x14ac:dyDescent="0.25">
      <c r="A212" s="37" t="s">
        <v>9</v>
      </c>
      <c r="B212" s="32">
        <v>0.52739999999999998</v>
      </c>
      <c r="C212" s="32">
        <v>0.52579999999999993</v>
      </c>
      <c r="D212" s="32">
        <v>0.55649999999999999</v>
      </c>
      <c r="E212" s="32">
        <v>0.54170000000000007</v>
      </c>
      <c r="F212" s="32">
        <f t="shared" si="88"/>
        <v>-2.6594788858939622E-2</v>
      </c>
      <c r="G212" s="32">
        <f t="shared" si="89"/>
        <v>5.8387219475085628E-2</v>
      </c>
      <c r="H212" s="217">
        <f t="shared" si="90"/>
        <v>-1.4799999999999924</v>
      </c>
      <c r="I212" s="218">
        <f t="shared" si="91"/>
        <v>3.0700000000000061</v>
      </c>
      <c r="J212" s="219"/>
      <c r="K212" s="216"/>
      <c r="L212" s="32">
        <v>0.55278630978499343</v>
      </c>
      <c r="M212" s="32">
        <v>0.58604647006255584</v>
      </c>
      <c r="N212" s="32">
        <v>0.63213540896056586</v>
      </c>
      <c r="O212" s="32">
        <v>0.61380306312469124</v>
      </c>
      <c r="P212" s="32">
        <f t="shared" si="92"/>
        <v>-2.9000662794730792E-2</v>
      </c>
      <c r="Q212" s="32">
        <f t="shared" si="86"/>
        <v>7.864382988791041E-2</v>
      </c>
      <c r="R212" s="217">
        <f t="shared" si="93"/>
        <v>-1.8332345835874619</v>
      </c>
      <c r="S212" s="218">
        <f t="shared" si="87"/>
        <v>6.10167533396978</v>
      </c>
      <c r="T212" s="219"/>
    </row>
    <row r="213" spans="1:20" x14ac:dyDescent="0.25">
      <c r="A213" s="38" t="s">
        <v>10</v>
      </c>
      <c r="B213" s="101">
        <v>0.54590000000000005</v>
      </c>
      <c r="C213" s="101">
        <v>0.60729999999999995</v>
      </c>
      <c r="D213" s="101">
        <v>0.64560000000000006</v>
      </c>
      <c r="E213" s="101">
        <v>0.68870000000000009</v>
      </c>
      <c r="F213" s="101">
        <f t="shared" si="88"/>
        <v>6.6759603469640716E-2</v>
      </c>
      <c r="G213" s="101">
        <f t="shared" si="89"/>
        <v>6.3066029968714243E-2</v>
      </c>
      <c r="H213" s="225">
        <f t="shared" si="90"/>
        <v>4.3100000000000023</v>
      </c>
      <c r="I213" s="226">
        <f t="shared" si="91"/>
        <v>3.8300000000000112</v>
      </c>
      <c r="J213" s="227"/>
      <c r="K213" s="216"/>
      <c r="L213" s="101">
        <v>0.60628752501667782</v>
      </c>
      <c r="M213" s="101">
        <v>0.66246029116563698</v>
      </c>
      <c r="N213" s="101">
        <v>0.70480854961238615</v>
      </c>
      <c r="O213" s="101">
        <v>0.73809951839831955</v>
      </c>
      <c r="P213" s="101">
        <f t="shared" si="92"/>
        <v>4.7234059240969684E-2</v>
      </c>
      <c r="Q213" s="101">
        <f t="shared" si="86"/>
        <v>6.3925731113988693E-2</v>
      </c>
      <c r="R213" s="225">
        <f t="shared" si="93"/>
        <v>3.3290968785933406</v>
      </c>
      <c r="S213" s="226">
        <f t="shared" si="87"/>
        <v>13.181199338164173</v>
      </c>
      <c r="T213" s="227"/>
    </row>
    <row r="214" spans="1:20" x14ac:dyDescent="0.25">
      <c r="A214" s="42" t="s">
        <v>13</v>
      </c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4"/>
    </row>
    <row r="215" spans="1:20" ht="21" x14ac:dyDescent="0.35">
      <c r="A215" s="197" t="s">
        <v>67</v>
      </c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197"/>
    </row>
    <row r="216" spans="1:20" x14ac:dyDescent="0.25">
      <c r="A216" s="72"/>
      <c r="B216" s="11" t="s">
        <v>150</v>
      </c>
      <c r="C216" s="12"/>
      <c r="D216" s="12"/>
      <c r="E216" s="12"/>
      <c r="F216" s="12"/>
      <c r="G216" s="12"/>
      <c r="H216" s="12"/>
      <c r="I216" s="12"/>
      <c r="J216" s="13"/>
      <c r="K216" s="198"/>
      <c r="L216" s="11" t="str">
        <f>L$5</f>
        <v>acumulado abril</v>
      </c>
      <c r="M216" s="12"/>
      <c r="N216" s="12"/>
      <c r="O216" s="12"/>
      <c r="P216" s="12"/>
      <c r="Q216" s="12"/>
      <c r="R216" s="12"/>
      <c r="S216" s="12"/>
      <c r="T216" s="13"/>
    </row>
    <row r="217" spans="1:20" x14ac:dyDescent="0.25">
      <c r="A217" s="10"/>
      <c r="B217" s="16">
        <f>B$6</f>
        <v>2022</v>
      </c>
      <c r="C217" s="16">
        <f>C$6</f>
        <v>2023</v>
      </c>
      <c r="D217" s="16">
        <f>D$6</f>
        <v>2024</v>
      </c>
      <c r="E217" s="16">
        <f>E$6</f>
        <v>2025</v>
      </c>
      <c r="F217" s="16" t="str">
        <f>CONCATENATE("var ",RIGHT(E217,2),"/",RIGHT(D217,2))</f>
        <v>var 25/24</v>
      </c>
      <c r="G217" s="16" t="str">
        <f>CONCATENATE("var ",RIGHT(D217,2),"/",RIGHT(C217,2))</f>
        <v>var 24/23</v>
      </c>
      <c r="H217" s="16" t="str">
        <f>CONCATENATE("dif ",RIGHT(E217,2),"-",RIGHT(D217,2))</f>
        <v>dif 25-24</v>
      </c>
      <c r="I217" s="107" t="str">
        <f>CONCATENATE("dif ",RIGHT(D217,2),"-",RIGHT(C217,2))</f>
        <v>dif 24-23</v>
      </c>
      <c r="J217" s="108"/>
      <c r="K217" s="199"/>
      <c r="L217" s="16">
        <f>L$6</f>
        <v>2022</v>
      </c>
      <c r="M217" s="16">
        <f>M$6</f>
        <v>2023</v>
      </c>
      <c r="N217" s="16">
        <f>N$6</f>
        <v>2024</v>
      </c>
      <c r="O217" s="16">
        <f>O$6</f>
        <v>2025</v>
      </c>
      <c r="P217" s="16" t="str">
        <f>CONCATENATE("var ",RIGHT(O217,2),"/",RIGHT(N217,2))</f>
        <v>var 25/24</v>
      </c>
      <c r="Q217" s="16" t="str">
        <f>CONCATENATE("var ",RIGHT(N217,2),"/",RIGHT(M217,2))</f>
        <v>var 24/23</v>
      </c>
      <c r="R217" s="16" t="str">
        <f>CONCATENATE("dif ",RIGHT(O217,2),"-",RIGHT(N217,2))</f>
        <v>dif 25-24</v>
      </c>
      <c r="S217" s="107" t="str">
        <f>CONCATENATE("dif ",RIGHT(N217,2),"-",RIGHT(M217,2))</f>
        <v>dif 24-23</v>
      </c>
      <c r="T217" s="108"/>
    </row>
    <row r="218" spans="1:20" x14ac:dyDescent="0.25">
      <c r="A218" s="200" t="s">
        <v>48</v>
      </c>
      <c r="B218" s="201">
        <v>0.70400000000000007</v>
      </c>
      <c r="C218" s="201">
        <v>0.72049999999999992</v>
      </c>
      <c r="D218" s="201">
        <v>0.74099999999999999</v>
      </c>
      <c r="E218" s="201">
        <v>0.74650000000000005</v>
      </c>
      <c r="F218" s="228">
        <f>IFERROR(E218/D218-1,"-")</f>
        <v>7.4224021592443901E-3</v>
      </c>
      <c r="G218" s="228">
        <f t="shared" ref="G218:G228" si="94">D218/C218-1</f>
        <v>2.8452463566967401E-2</v>
      </c>
      <c r="H218" s="202">
        <f>IFERROR((E218-D218)*100,"-")</f>
        <v>0.55000000000000604</v>
      </c>
      <c r="I218" s="203">
        <f t="shared" ref="I218:I228" si="95">(D218-C218)*100</f>
        <v>2.0500000000000074</v>
      </c>
      <c r="J218" s="204"/>
      <c r="K218" s="205"/>
      <c r="L218" s="201">
        <v>0.65257788495920732</v>
      </c>
      <c r="M218" s="201">
        <v>0.74884352924177333</v>
      </c>
      <c r="N218" s="201">
        <v>0.77886323521703416</v>
      </c>
      <c r="O218" s="201">
        <v>0.76844501593176451</v>
      </c>
      <c r="P218" s="228">
        <f>IFERROR(O218/N218-1,"-")</f>
        <v>-1.3376185720676004E-2</v>
      </c>
      <c r="Q218" s="228">
        <f>N218/M218-1</f>
        <v>4.008808890377491E-2</v>
      </c>
      <c r="R218" s="202">
        <f>IFERROR((O218-N218)*100,"-")</f>
        <v>-1.0418219285269648</v>
      </c>
      <c r="S218" s="203">
        <f t="shared" ref="S218:S228" si="96">IFERROR((O218-L218)*100,"-")</f>
        <v>11.586713097255718</v>
      </c>
      <c r="T218" s="204"/>
    </row>
    <row r="219" spans="1:20" x14ac:dyDescent="0.25">
      <c r="A219" s="229" t="s">
        <v>49</v>
      </c>
      <c r="B219" s="212">
        <v>0.82299999999999995</v>
      </c>
      <c r="C219" s="212">
        <v>0.8075</v>
      </c>
      <c r="D219" s="212">
        <v>0.79059999999999997</v>
      </c>
      <c r="E219" s="212">
        <v>0.82330000000000003</v>
      </c>
      <c r="F219" s="230">
        <f>IFERROR(E219/D219-1,"-")</f>
        <v>4.1360991651909984E-2</v>
      </c>
      <c r="G219" s="230">
        <f t="shared" si="94"/>
        <v>-2.0928792569659516E-2</v>
      </c>
      <c r="H219" s="217">
        <f t="shared" ref="H219:H228" si="97">IFERROR((E219-D219)*100,"-")</f>
        <v>3.2700000000000062</v>
      </c>
      <c r="I219" s="218">
        <f t="shared" si="95"/>
        <v>-1.6900000000000026</v>
      </c>
      <c r="J219" s="219"/>
      <c r="K219" s="199"/>
      <c r="L219" s="212">
        <v>0.7399580782161671</v>
      </c>
      <c r="M219" s="212">
        <v>0.79734827634692584</v>
      </c>
      <c r="N219" s="212">
        <v>0.81228671003544106</v>
      </c>
      <c r="O219" s="212">
        <v>0.80975162000619827</v>
      </c>
      <c r="P219" s="230">
        <f t="shared" ref="P219:P228" si="98">IFERROR(O219/N219-1,"-")</f>
        <v>-3.1209300828425324E-3</v>
      </c>
      <c r="Q219" s="230">
        <f t="shared" ref="Q219:Q228" si="99">N219/M219-1</f>
        <v>1.8735142636735924E-2</v>
      </c>
      <c r="R219" s="217">
        <f t="shared" ref="R219:R228" si="100">IFERROR((O219-N219)*100,"-")</f>
        <v>-0.25350900292427925</v>
      </c>
      <c r="S219" s="218">
        <f t="shared" si="96"/>
        <v>6.9793541790031171</v>
      </c>
      <c r="T219" s="219"/>
    </row>
    <row r="220" spans="1:20" x14ac:dyDescent="0.25">
      <c r="A220" s="97" t="s">
        <v>50</v>
      </c>
      <c r="B220" s="32">
        <v>0.63419999999999999</v>
      </c>
      <c r="C220" s="32">
        <v>0.66839999999999999</v>
      </c>
      <c r="D220" s="32">
        <v>0.69840000000000002</v>
      </c>
      <c r="E220" s="32">
        <v>0.67959999999999998</v>
      </c>
      <c r="F220" s="230">
        <f t="shared" ref="F220:F228" si="101">IFERROR(E220/D220-1,"-")</f>
        <v>-2.6918671248568171E-2</v>
      </c>
      <c r="G220" s="230">
        <f t="shared" si="94"/>
        <v>4.4883303411131115E-2</v>
      </c>
      <c r="H220" s="217">
        <f t="shared" si="97"/>
        <v>-1.8800000000000039</v>
      </c>
      <c r="I220" s="218">
        <f t="shared" si="95"/>
        <v>3.0000000000000027</v>
      </c>
      <c r="J220" s="219"/>
      <c r="K220" s="199"/>
      <c r="L220" s="32">
        <v>0.59936274988327454</v>
      </c>
      <c r="M220" s="32">
        <v>0.69616307876925987</v>
      </c>
      <c r="N220" s="32">
        <v>0.72325830943494596</v>
      </c>
      <c r="O220" s="32">
        <v>0.7240342371227928</v>
      </c>
      <c r="P220" s="230">
        <f t="shared" si="98"/>
        <v>1.0728223619760335E-3</v>
      </c>
      <c r="Q220" s="230">
        <f t="shared" si="99"/>
        <v>3.8920809637861709E-2</v>
      </c>
      <c r="R220" s="217">
        <f t="shared" si="100"/>
        <v>7.7592768784684463E-2</v>
      </c>
      <c r="S220" s="218">
        <f t="shared" si="96"/>
        <v>12.467148723951826</v>
      </c>
      <c r="T220" s="219"/>
    </row>
    <row r="221" spans="1:20" x14ac:dyDescent="0.25">
      <c r="A221" s="97" t="s">
        <v>51</v>
      </c>
      <c r="B221" s="32">
        <v>0.47840000000000005</v>
      </c>
      <c r="C221" s="32">
        <v>0.47939999999999999</v>
      </c>
      <c r="D221" s="32">
        <v>0.53310000000000002</v>
      </c>
      <c r="E221" s="32">
        <v>0.50619999999999998</v>
      </c>
      <c r="F221" s="230">
        <f>IFERROR(E221/D221-1,"-")</f>
        <v>-5.0459576064528333E-2</v>
      </c>
      <c r="G221" s="230">
        <f t="shared" si="94"/>
        <v>0.11201501877346698</v>
      </c>
      <c r="H221" s="217">
        <f t="shared" si="97"/>
        <v>-2.6900000000000035</v>
      </c>
      <c r="I221" s="218">
        <f t="shared" si="95"/>
        <v>5.3700000000000028</v>
      </c>
      <c r="J221" s="219"/>
      <c r="K221" s="199"/>
      <c r="L221" s="230">
        <v>0.56954312665735507</v>
      </c>
      <c r="M221" s="230">
        <v>0.5989491959064327</v>
      </c>
      <c r="N221" s="230">
        <v>0.68271531100478466</v>
      </c>
      <c r="O221" s="230">
        <v>0.64359357353637658</v>
      </c>
      <c r="P221" s="230">
        <f t="shared" si="98"/>
        <v>-5.7303149406200848E-2</v>
      </c>
      <c r="Q221" s="230">
        <f t="shared" si="99"/>
        <v>0.1398551257282894</v>
      </c>
      <c r="R221" s="217">
        <f t="shared" si="100"/>
        <v>-3.912173746840808</v>
      </c>
      <c r="S221" s="218">
        <f t="shared" si="96"/>
        <v>7.4050446879021514</v>
      </c>
      <c r="T221" s="219"/>
    </row>
    <row r="222" spans="1:20" x14ac:dyDescent="0.25">
      <c r="A222" s="97" t="s">
        <v>52</v>
      </c>
      <c r="B222" s="32">
        <v>0.61619999999999997</v>
      </c>
      <c r="C222" s="32">
        <v>0.65780000000000005</v>
      </c>
      <c r="D222" s="32">
        <v>0.68099999999999994</v>
      </c>
      <c r="E222" s="32">
        <v>0.71819999999999995</v>
      </c>
      <c r="F222" s="230">
        <f t="shared" si="101"/>
        <v>5.4625550660792888E-2</v>
      </c>
      <c r="G222" s="230">
        <f t="shared" si="94"/>
        <v>3.5269078747339533E-2</v>
      </c>
      <c r="H222" s="217">
        <f t="shared" si="97"/>
        <v>3.7200000000000011</v>
      </c>
      <c r="I222" s="218">
        <f t="shared" si="95"/>
        <v>2.3199999999999887</v>
      </c>
      <c r="J222" s="219"/>
      <c r="K222" s="199"/>
      <c r="L222" s="230">
        <v>0.57835662797203558</v>
      </c>
      <c r="M222" s="230">
        <v>0.7326738952616807</v>
      </c>
      <c r="N222" s="230">
        <v>0.77789459407285122</v>
      </c>
      <c r="O222" s="230">
        <v>0.78431271864730201</v>
      </c>
      <c r="P222" s="230">
        <f t="shared" si="98"/>
        <v>8.2506352703226593E-3</v>
      </c>
      <c r="Q222" s="230">
        <f t="shared" si="99"/>
        <v>6.1720090075025213E-2</v>
      </c>
      <c r="R222" s="217">
        <f>IFERROR((O222-N222)*100,"-")</f>
        <v>0.64181245744507898</v>
      </c>
      <c r="S222" s="218">
        <f t="shared" si="96"/>
        <v>20.595609067526645</v>
      </c>
      <c r="T222" s="219"/>
    </row>
    <row r="223" spans="1:20" x14ac:dyDescent="0.25">
      <c r="A223" s="97" t="s">
        <v>53</v>
      </c>
      <c r="B223" s="32">
        <v>0.80959999999999999</v>
      </c>
      <c r="C223" s="32">
        <v>0.8508</v>
      </c>
      <c r="D223" s="32">
        <v>0.7854000000000001</v>
      </c>
      <c r="E223" s="32">
        <v>0.88529999999999998</v>
      </c>
      <c r="F223" s="230">
        <f t="shared" si="101"/>
        <v>0.12719633307868583</v>
      </c>
      <c r="G223" s="230">
        <f t="shared" si="94"/>
        <v>-7.686882933709438E-2</v>
      </c>
      <c r="H223" s="217">
        <f t="shared" si="97"/>
        <v>9.9899999999999878</v>
      </c>
      <c r="I223" s="218">
        <f t="shared" si="95"/>
        <v>-6.5399999999999903</v>
      </c>
      <c r="J223" s="219"/>
      <c r="K223" s="199"/>
      <c r="L223" s="230">
        <v>0.81460955710955707</v>
      </c>
      <c r="M223" s="230">
        <v>0.76137375634870941</v>
      </c>
      <c r="N223" s="230">
        <v>0.79900833337640431</v>
      </c>
      <c r="O223" s="230">
        <v>0.80964425251902117</v>
      </c>
      <c r="P223" s="230">
        <f t="shared" si="98"/>
        <v>1.3311399516538369E-2</v>
      </c>
      <c r="Q223" s="230">
        <f t="shared" si="99"/>
        <v>4.9429832212995573E-2</v>
      </c>
      <c r="R223" s="217">
        <f t="shared" si="100"/>
        <v>1.0635919142616856</v>
      </c>
      <c r="S223" s="218">
        <f t="shared" si="96"/>
        <v>-0.49653045905359017</v>
      </c>
      <c r="T223" s="219"/>
    </row>
    <row r="224" spans="1:20" x14ac:dyDescent="0.25">
      <c r="A224" s="97" t="s">
        <v>54</v>
      </c>
      <c r="B224" s="230">
        <v>0.55030000000000001</v>
      </c>
      <c r="C224" s="230">
        <v>0.49869999999999998</v>
      </c>
      <c r="D224" s="230">
        <v>0.55449999999999999</v>
      </c>
      <c r="E224" s="230">
        <v>0.58630000000000004</v>
      </c>
      <c r="F224" s="230">
        <f t="shared" si="101"/>
        <v>5.7348963029756561E-2</v>
      </c>
      <c r="G224" s="230">
        <f t="shared" si="94"/>
        <v>0.11189091638259474</v>
      </c>
      <c r="H224" s="217">
        <f t="shared" si="97"/>
        <v>3.180000000000005</v>
      </c>
      <c r="I224" s="218">
        <f t="shared" si="95"/>
        <v>5.5800000000000018</v>
      </c>
      <c r="J224" s="219"/>
      <c r="K224" s="199"/>
      <c r="L224" s="230">
        <v>0.56598725112142911</v>
      </c>
      <c r="M224" s="230">
        <v>0.62372854534745037</v>
      </c>
      <c r="N224" s="230">
        <v>0.66618950482529915</v>
      </c>
      <c r="O224" s="230">
        <v>0.66439591887520222</v>
      </c>
      <c r="P224" s="230">
        <f t="shared" si="98"/>
        <v>-2.6923059236234614E-3</v>
      </c>
      <c r="Q224" s="230">
        <f t="shared" si="99"/>
        <v>6.8076024088645326E-2</v>
      </c>
      <c r="R224" s="217">
        <f t="shared" si="100"/>
        <v>-0.1793585950096932</v>
      </c>
      <c r="S224" s="218">
        <f t="shared" si="96"/>
        <v>9.8408667753773109</v>
      </c>
      <c r="T224" s="219"/>
    </row>
    <row r="225" spans="1:20" x14ac:dyDescent="0.25">
      <c r="A225" s="97" t="s">
        <v>55</v>
      </c>
      <c r="B225" s="230">
        <v>0.61299999999999999</v>
      </c>
      <c r="C225" s="230">
        <v>0.63869999999999993</v>
      </c>
      <c r="D225" s="230">
        <v>0.66559999999999997</v>
      </c>
      <c r="E225" s="230">
        <v>0.59329999999999994</v>
      </c>
      <c r="F225" s="230">
        <f t="shared" si="101"/>
        <v>-0.10862379807692313</v>
      </c>
      <c r="G225" s="230">
        <f t="shared" si="94"/>
        <v>4.2116799749491118E-2</v>
      </c>
      <c r="H225" s="217">
        <f t="shared" si="97"/>
        <v>-7.2300000000000031</v>
      </c>
      <c r="I225" s="218">
        <f t="shared" si="95"/>
        <v>2.6900000000000035</v>
      </c>
      <c r="J225" s="219"/>
      <c r="K225" s="199"/>
      <c r="L225" s="230">
        <v>0.6262936695560809</v>
      </c>
      <c r="M225" s="230">
        <v>0.71530920060331826</v>
      </c>
      <c r="N225" s="230">
        <v>0.71776798103962769</v>
      </c>
      <c r="O225" s="230">
        <v>0.66170133729569092</v>
      </c>
      <c r="P225" s="230">
        <f t="shared" si="98"/>
        <v>-7.811248930710013E-2</v>
      </c>
      <c r="Q225" s="230">
        <f t="shared" si="99"/>
        <v>3.4373672731116134E-3</v>
      </c>
      <c r="R225" s="217">
        <f t="shared" si="100"/>
        <v>-5.6066643743936773</v>
      </c>
      <c r="S225" s="218">
        <f t="shared" si="96"/>
        <v>3.5407667739610016</v>
      </c>
      <c r="T225" s="219"/>
    </row>
    <row r="226" spans="1:20" x14ac:dyDescent="0.25">
      <c r="A226" s="97" t="s">
        <v>56</v>
      </c>
      <c r="B226" s="32">
        <v>0.79280000000000006</v>
      </c>
      <c r="C226" s="32">
        <v>0.78159999999999996</v>
      </c>
      <c r="D226" s="32">
        <v>0.80359999999999998</v>
      </c>
      <c r="E226" s="32">
        <v>0.8216</v>
      </c>
      <c r="F226" s="230">
        <f t="shared" si="101"/>
        <v>2.2399203583872485E-2</v>
      </c>
      <c r="G226" s="230">
        <f t="shared" si="94"/>
        <v>2.814738996929389E-2</v>
      </c>
      <c r="H226" s="217">
        <f t="shared" si="97"/>
        <v>1.8000000000000016</v>
      </c>
      <c r="I226" s="218">
        <f t="shared" si="95"/>
        <v>2.200000000000002</v>
      </c>
      <c r="J226" s="219"/>
      <c r="K226" s="199"/>
      <c r="L226" s="230">
        <v>0.72465039509253482</v>
      </c>
      <c r="M226" s="230">
        <v>0.80148821230954814</v>
      </c>
      <c r="N226" s="230">
        <v>0.86535173888677752</v>
      </c>
      <c r="O226" s="230">
        <v>0.85251782874147042</v>
      </c>
      <c r="P226" s="230">
        <f t="shared" si="98"/>
        <v>-1.4830859601457691E-2</v>
      </c>
      <c r="Q226" s="230">
        <f t="shared" si="99"/>
        <v>7.9681180080243275E-2</v>
      </c>
      <c r="R226" s="217">
        <f t="shared" si="100"/>
        <v>-1.2833910145307104</v>
      </c>
      <c r="S226" s="218">
        <f t="shared" si="96"/>
        <v>12.78674336489356</v>
      </c>
      <c r="T226" s="219"/>
    </row>
    <row r="227" spans="1:20" x14ac:dyDescent="0.25">
      <c r="A227" s="98" t="s">
        <v>57</v>
      </c>
      <c r="B227" s="231">
        <v>0.55730000000000002</v>
      </c>
      <c r="C227" s="231">
        <v>0.52239999999999998</v>
      </c>
      <c r="D227" s="231">
        <v>0.9487000000000001</v>
      </c>
      <c r="E227" s="231">
        <v>0.62470000000000003</v>
      </c>
      <c r="F227" s="231">
        <f t="shared" si="101"/>
        <v>-0.34151997470222417</v>
      </c>
      <c r="G227" s="231">
        <f t="shared" si="94"/>
        <v>0.81604134762634017</v>
      </c>
      <c r="H227" s="232">
        <f t="shared" si="97"/>
        <v>-32.400000000000006</v>
      </c>
      <c r="I227" s="233">
        <f t="shared" si="95"/>
        <v>42.63000000000001</v>
      </c>
      <c r="J227" s="234"/>
      <c r="K227" s="199"/>
      <c r="L227" s="231">
        <v>0.49659871401432121</v>
      </c>
      <c r="M227" s="231">
        <v>0.75996638901066782</v>
      </c>
      <c r="N227" s="231">
        <v>0.90746336543964268</v>
      </c>
      <c r="O227" s="231">
        <v>0.65587449451184288</v>
      </c>
      <c r="P227" s="231">
        <f t="shared" si="98"/>
        <v>-0.27724410759646645</v>
      </c>
      <c r="Q227" s="231">
        <f t="shared" si="99"/>
        <v>0.19408355232787056</v>
      </c>
      <c r="R227" s="232">
        <f t="shared" si="100"/>
        <v>-25.158887092779981</v>
      </c>
      <c r="S227" s="233">
        <f t="shared" si="96"/>
        <v>15.927578049752167</v>
      </c>
      <c r="T227" s="234"/>
    </row>
    <row r="228" spans="1:20" x14ac:dyDescent="0.25">
      <c r="A228" s="97" t="s">
        <v>58</v>
      </c>
      <c r="B228" s="230">
        <v>0.47609999999999997</v>
      </c>
      <c r="C228" s="230">
        <v>0.71129999999999993</v>
      </c>
      <c r="D228" s="230">
        <v>0.66980000000000006</v>
      </c>
      <c r="E228" s="230">
        <v>0.6623</v>
      </c>
      <c r="F228" s="230">
        <f t="shared" si="101"/>
        <v>-1.1197372349955326E-2</v>
      </c>
      <c r="G228" s="230">
        <f t="shared" si="94"/>
        <v>-5.8343877407563416E-2</v>
      </c>
      <c r="H228" s="217">
        <f t="shared" si="97"/>
        <v>-0.75000000000000622</v>
      </c>
      <c r="I228" s="218">
        <f t="shared" si="95"/>
        <v>-4.149999999999987</v>
      </c>
      <c r="J228" s="219"/>
      <c r="K228" s="199"/>
      <c r="L228" s="230">
        <v>0.47552247351846549</v>
      </c>
      <c r="M228" s="230">
        <v>0.79437412095639948</v>
      </c>
      <c r="N228" s="230">
        <v>0.71171818259495023</v>
      </c>
      <c r="O228" s="230">
        <v>0.6812889031981112</v>
      </c>
      <c r="P228" s="230">
        <f t="shared" si="98"/>
        <v>-4.2754674730794084E-2</v>
      </c>
      <c r="Q228" s="230">
        <f t="shared" si="99"/>
        <v>-0.10405165045147025</v>
      </c>
      <c r="R228" s="217">
        <f t="shared" si="100"/>
        <v>-3.0429279396839037</v>
      </c>
      <c r="S228" s="218">
        <f t="shared" si="96"/>
        <v>20.57664296796457</v>
      </c>
      <c r="T228" s="219"/>
    </row>
    <row r="229" spans="1:20" ht="24" x14ac:dyDescent="0.4">
      <c r="A229" s="235" t="s">
        <v>68</v>
      </c>
      <c r="B229" s="235"/>
      <c r="C229" s="235"/>
      <c r="D229" s="235"/>
      <c r="E229" s="235"/>
      <c r="F229" s="235"/>
      <c r="G229" s="235"/>
      <c r="H229" s="235"/>
      <c r="I229" s="235"/>
      <c r="J229" s="235"/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1:20" ht="21" x14ac:dyDescent="0.35">
      <c r="A230" s="236" t="s">
        <v>69</v>
      </c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  <c r="N230" s="236"/>
      <c r="O230" s="236"/>
      <c r="P230" s="236"/>
      <c r="Q230" s="236"/>
      <c r="R230" s="236"/>
      <c r="S230" s="236"/>
      <c r="T230" s="236"/>
    </row>
    <row r="231" spans="1:20" x14ac:dyDescent="0.25">
      <c r="A231" s="72"/>
      <c r="B231" s="11" t="s">
        <v>150</v>
      </c>
      <c r="C231" s="12"/>
      <c r="D231" s="12"/>
      <c r="E231" s="12"/>
      <c r="F231" s="12"/>
      <c r="G231" s="12"/>
      <c r="H231" s="12"/>
      <c r="I231" s="12"/>
      <c r="J231" s="13"/>
      <c r="K231" s="237"/>
      <c r="L231" s="11" t="str">
        <f>L$5</f>
        <v>acumulado abril</v>
      </c>
      <c r="M231" s="12"/>
      <c r="N231" s="12"/>
      <c r="O231" s="12"/>
      <c r="P231" s="12"/>
      <c r="Q231" s="12"/>
      <c r="R231" s="12"/>
      <c r="S231" s="12"/>
      <c r="T231" s="13"/>
    </row>
    <row r="232" spans="1:20" x14ac:dyDescent="0.25">
      <c r="A232" s="15"/>
      <c r="B232" s="16">
        <f>B$6</f>
        <v>2022</v>
      </c>
      <c r="C232" s="16">
        <f>C$6</f>
        <v>2023</v>
      </c>
      <c r="D232" s="16">
        <f>D$6</f>
        <v>2024</v>
      </c>
      <c r="E232" s="16">
        <f>E$6</f>
        <v>2025</v>
      </c>
      <c r="F232" s="16" t="str">
        <f>CONCATENATE("var ",RIGHT(E232,2),"/",RIGHT(C232,2))</f>
        <v>var 25/23</v>
      </c>
      <c r="G232" s="16" t="str">
        <f>CONCATENATE("var ",RIGHT(D232,2),"/",RIGHT(C232,2))</f>
        <v>var 24/23</v>
      </c>
      <c r="H232" s="16" t="str">
        <f>CONCATENATE("dif ",RIGHT(E232,2),"-",RIGHT(D232,2))</f>
        <v>dif 25-24</v>
      </c>
      <c r="I232" s="16" t="str">
        <f>CONCATENATE("dif ",RIGHT(D232,2),"-",RIGHT(C232,2))</f>
        <v>dif 24-23</v>
      </c>
      <c r="J232" s="16" t="str">
        <f>CONCATENATE("cuota ",RIGHT(E232,2))</f>
        <v>cuota 25</v>
      </c>
      <c r="K232" s="238"/>
      <c r="L232" s="16">
        <f>L$6</f>
        <v>2022</v>
      </c>
      <c r="M232" s="16">
        <f>M$6</f>
        <v>2023</v>
      </c>
      <c r="N232" s="16">
        <f>N$6</f>
        <v>2024</v>
      </c>
      <c r="O232" s="16">
        <f>O$6</f>
        <v>2025</v>
      </c>
      <c r="P232" s="16" t="str">
        <f>CONCATENATE("var ",RIGHT(O232,2),"/",RIGHT(N232,2))</f>
        <v>var 25/24</v>
      </c>
      <c r="Q232" s="16" t="str">
        <f>CONCATENATE("var ",RIGHT(N232,2),"/",RIGHT(M232,2))</f>
        <v>var 24/23</v>
      </c>
      <c r="R232" s="16" t="str">
        <f>CONCATENATE("dif ",RIGHT(O232,2),"-",RIGHT(N232,2))</f>
        <v>dif 25-24</v>
      </c>
      <c r="S232" s="16" t="str">
        <f>CONCATENATE("dif ",RIGHT(N232,2),"-",RIGHT(M232,2))</f>
        <v>dif 24-23</v>
      </c>
      <c r="T232" s="16" t="str">
        <f>CONCATENATE("cuota ",RIGHT(O232,2))</f>
        <v>cuota 25</v>
      </c>
    </row>
    <row r="233" spans="1:20" x14ac:dyDescent="0.25">
      <c r="A233" s="239" t="s">
        <v>4</v>
      </c>
      <c r="B233" s="240">
        <v>134270189.28999999</v>
      </c>
      <c r="C233" s="240">
        <v>136442589.78999999</v>
      </c>
      <c r="D233" s="240">
        <v>149094760.16</v>
      </c>
      <c r="E233" s="240">
        <v>164003214.69999999</v>
      </c>
      <c r="F233" s="241">
        <f>E233/D233-1</f>
        <v>9.9993148813553701E-2</v>
      </c>
      <c r="G233" s="241">
        <f>D233/C233-1</f>
        <v>9.2728893445023886E-2</v>
      </c>
      <c r="H233" s="240">
        <f>E233-D233</f>
        <v>14908454.539999992</v>
      </c>
      <c r="I233" s="240">
        <f>D233-C233</f>
        <v>12652170.370000005</v>
      </c>
      <c r="J233" s="241">
        <f t="shared" ref="J233:J244" si="102">E233/$E$233</f>
        <v>1</v>
      </c>
      <c r="K233" s="242"/>
      <c r="L233" s="240">
        <v>492361353.57999992</v>
      </c>
      <c r="M233" s="240">
        <v>616175473.73000002</v>
      </c>
      <c r="N233" s="240">
        <v>718268520.22000003</v>
      </c>
      <c r="O233" s="240">
        <v>751352757.82999992</v>
      </c>
      <c r="P233" s="241">
        <f>O233/N233-1</f>
        <v>4.6061099266700989E-2</v>
      </c>
      <c r="Q233" s="241">
        <f t="shared" ref="Q233:Q244" si="103">N233/M233-1</f>
        <v>0.1656882671294635</v>
      </c>
      <c r="R233" s="240">
        <f>O233-N233</f>
        <v>33084237.609999895</v>
      </c>
      <c r="S233" s="240">
        <f t="shared" ref="S233:S244" si="104">N233-M233</f>
        <v>102093046.49000001</v>
      </c>
      <c r="T233" s="241">
        <f>O233/$O$233</f>
        <v>1</v>
      </c>
    </row>
    <row r="234" spans="1:20" x14ac:dyDescent="0.25">
      <c r="A234" s="243" t="s">
        <v>5</v>
      </c>
      <c r="B234" s="244">
        <v>117317453.27</v>
      </c>
      <c r="C234" s="244">
        <v>117818407.73</v>
      </c>
      <c r="D234" s="244">
        <v>128652581.67</v>
      </c>
      <c r="E234" s="244">
        <v>138385824.19</v>
      </c>
      <c r="F234" s="245">
        <f t="shared" ref="F234:F244" si="105">E234/D234-1</f>
        <v>7.5655244486008355E-2</v>
      </c>
      <c r="G234" s="245">
        <f t="shared" ref="G234:G244" si="106">D234/C234-1</f>
        <v>9.1956546933041672E-2</v>
      </c>
      <c r="H234" s="244">
        <f t="shared" ref="H234:H244" si="107">E234-D234</f>
        <v>9733242.5199999958</v>
      </c>
      <c r="I234" s="244">
        <f t="shared" ref="I234:I244" si="108">D234-C234</f>
        <v>10834173.939999998</v>
      </c>
      <c r="J234" s="245">
        <f t="shared" si="102"/>
        <v>0.84379946114556259</v>
      </c>
      <c r="K234" s="246"/>
      <c r="L234" s="244">
        <v>421522216.81999999</v>
      </c>
      <c r="M234" s="244">
        <v>519477808.33999997</v>
      </c>
      <c r="N234" s="244">
        <v>614229466.42000008</v>
      </c>
      <c r="O234" s="244">
        <v>630500219.95000005</v>
      </c>
      <c r="P234" s="247">
        <f t="shared" ref="P234:P244" si="109">O234/N234-1</f>
        <v>2.6489698751890112E-2</v>
      </c>
      <c r="Q234" s="247">
        <f t="shared" si="103"/>
        <v>0.18239789372866699</v>
      </c>
      <c r="R234" s="248">
        <f t="shared" ref="R234:R244" si="110">O234-N234</f>
        <v>16270753.529999971</v>
      </c>
      <c r="S234" s="248">
        <f t="shared" si="104"/>
        <v>94751658.080000103</v>
      </c>
      <c r="T234" s="247">
        <f>O234/$O$233</f>
        <v>0.8391533981600906</v>
      </c>
    </row>
    <row r="235" spans="1:20" x14ac:dyDescent="0.25">
      <c r="A235" s="249" t="s">
        <v>70</v>
      </c>
      <c r="B235" s="250">
        <v>46967790.509999998</v>
      </c>
      <c r="C235" s="250">
        <v>38223326.590000004</v>
      </c>
      <c r="D235" s="250">
        <v>38638303.909999996</v>
      </c>
      <c r="E235" s="250">
        <v>48895346.509999998</v>
      </c>
      <c r="F235" s="251">
        <f t="shared" si="105"/>
        <v>0.26546306545679843</v>
      </c>
      <c r="G235" s="251">
        <f t="shared" si="106"/>
        <v>1.0856651082497892E-2</v>
      </c>
      <c r="H235" s="250">
        <f t="shared" si="107"/>
        <v>10257042.600000001</v>
      </c>
      <c r="I235" s="250">
        <f t="shared" si="108"/>
        <v>414977.31999999285</v>
      </c>
      <c r="J235" s="251">
        <f t="shared" si="102"/>
        <v>0.29813651274727115</v>
      </c>
      <c r="K235" s="252"/>
      <c r="L235" s="250">
        <v>154575241.11999997</v>
      </c>
      <c r="M235" s="250">
        <v>156712450</v>
      </c>
      <c r="N235" s="250">
        <v>183550978.19</v>
      </c>
      <c r="O235" s="250">
        <v>211590656.66</v>
      </c>
      <c r="P235" s="253">
        <f t="shared" si="109"/>
        <v>0.15276234834867042</v>
      </c>
      <c r="Q235" s="253">
        <f t="shared" si="103"/>
        <v>0.17125970648790179</v>
      </c>
      <c r="R235" s="254">
        <f t="shared" si="110"/>
        <v>28039678.469999999</v>
      </c>
      <c r="S235" s="254">
        <f t="shared" si="104"/>
        <v>26838528.189999998</v>
      </c>
      <c r="T235" s="253">
        <f t="shared" ref="T235:T244" si="111">O235/$O$233</f>
        <v>0.28161293673972809</v>
      </c>
    </row>
    <row r="236" spans="1:20" x14ac:dyDescent="0.25">
      <c r="A236" s="255" t="s">
        <v>71</v>
      </c>
      <c r="B236" s="256">
        <v>60523036.759999998</v>
      </c>
      <c r="C236" s="256">
        <v>68684137.109999999</v>
      </c>
      <c r="D236" s="256">
        <v>78707948.519999996</v>
      </c>
      <c r="E236" s="256">
        <v>77440598.549999997</v>
      </c>
      <c r="F236" s="32">
        <f t="shared" si="105"/>
        <v>-1.6101931175070083E-2</v>
      </c>
      <c r="G236" s="32">
        <f t="shared" si="106"/>
        <v>0.14594070525988445</v>
      </c>
      <c r="H236" s="256">
        <f t="shared" si="107"/>
        <v>-1267349.9699999988</v>
      </c>
      <c r="I236" s="256">
        <f t="shared" si="108"/>
        <v>10023811.409999996</v>
      </c>
      <c r="J236" s="32">
        <f t="shared" si="102"/>
        <v>0.47218951586806918</v>
      </c>
      <c r="K236" s="252"/>
      <c r="L236" s="256">
        <v>226495295.00999999</v>
      </c>
      <c r="M236" s="256">
        <v>309149841.38000005</v>
      </c>
      <c r="N236" s="256">
        <v>371073995.23000002</v>
      </c>
      <c r="O236" s="256">
        <v>358888735.95999998</v>
      </c>
      <c r="P236" s="230">
        <f t="shared" si="109"/>
        <v>-3.2837815170657092E-2</v>
      </c>
      <c r="Q236" s="230">
        <f t="shared" si="103"/>
        <v>0.20030465994606206</v>
      </c>
      <c r="R236" s="257">
        <f t="shared" si="110"/>
        <v>-12185259.270000041</v>
      </c>
      <c r="S236" s="257">
        <f t="shared" si="104"/>
        <v>61924153.849999964</v>
      </c>
      <c r="T236" s="230">
        <f t="shared" si="111"/>
        <v>0.47765677602157902</v>
      </c>
    </row>
    <row r="237" spans="1:20" x14ac:dyDescent="0.25">
      <c r="A237" s="258" t="s">
        <v>72</v>
      </c>
      <c r="B237" s="256">
        <v>8963402.1699999999</v>
      </c>
      <c r="C237" s="256">
        <v>9656740.8800000008</v>
      </c>
      <c r="D237" s="256">
        <v>10139545.380000001</v>
      </c>
      <c r="E237" s="256">
        <v>10818921.26</v>
      </c>
      <c r="F237" s="32">
        <f t="shared" si="105"/>
        <v>6.7002597704237443E-2</v>
      </c>
      <c r="G237" s="32">
        <f t="shared" si="106"/>
        <v>4.9996629918892532E-2</v>
      </c>
      <c r="H237" s="256">
        <f t="shared" si="107"/>
        <v>679375.87999999896</v>
      </c>
      <c r="I237" s="256">
        <f t="shared" si="108"/>
        <v>482804.5</v>
      </c>
      <c r="J237" s="32">
        <f t="shared" si="102"/>
        <v>6.5967738984813937E-2</v>
      </c>
      <c r="K237" s="252"/>
      <c r="L237" s="256">
        <v>36400642.479999997</v>
      </c>
      <c r="M237" s="256">
        <v>47334065.730000004</v>
      </c>
      <c r="N237" s="256">
        <v>52570305.660000004</v>
      </c>
      <c r="O237" s="256">
        <v>54078732.829999998</v>
      </c>
      <c r="P237" s="230">
        <f t="shared" si="109"/>
        <v>2.8693521010811462E-2</v>
      </c>
      <c r="Q237" s="230">
        <f t="shared" si="103"/>
        <v>0.1106230755639761</v>
      </c>
      <c r="R237" s="257">
        <f t="shared" si="110"/>
        <v>1508427.1699999943</v>
      </c>
      <c r="S237" s="257">
        <f t="shared" si="104"/>
        <v>5236239.93</v>
      </c>
      <c r="T237" s="230">
        <f t="shared" si="111"/>
        <v>7.197515716344223E-2</v>
      </c>
    </row>
    <row r="238" spans="1:20" x14ac:dyDescent="0.25">
      <c r="A238" s="258" t="s">
        <v>73</v>
      </c>
      <c r="B238" s="256">
        <v>585875.87</v>
      </c>
      <c r="C238" s="256">
        <v>935385.26</v>
      </c>
      <c r="D238" s="256">
        <v>864515.55</v>
      </c>
      <c r="E238" s="256">
        <v>950110.12</v>
      </c>
      <c r="F238" s="32">
        <f t="shared" si="105"/>
        <v>9.9008710716655068E-2</v>
      </c>
      <c r="G238" s="32">
        <f t="shared" si="106"/>
        <v>-7.5765262753873186E-2</v>
      </c>
      <c r="H238" s="256">
        <f t="shared" si="107"/>
        <v>85594.569999999949</v>
      </c>
      <c r="I238" s="256">
        <f t="shared" si="108"/>
        <v>-70869.709999999963</v>
      </c>
      <c r="J238" s="32">
        <f t="shared" si="102"/>
        <v>5.7932408321262011E-3</v>
      </c>
      <c r="K238" s="252"/>
      <c r="L238" s="256">
        <v>3090483.62</v>
      </c>
      <c r="M238" s="256">
        <v>4678023.34</v>
      </c>
      <c r="N238" s="256">
        <v>5176470.9800000004</v>
      </c>
      <c r="O238" s="256">
        <v>4540632.5</v>
      </c>
      <c r="P238" s="230">
        <f t="shared" si="109"/>
        <v>-0.12283242434018249</v>
      </c>
      <c r="Q238" s="230">
        <f t="shared" si="103"/>
        <v>0.10655090917096643</v>
      </c>
      <c r="R238" s="257">
        <f>O238-N238</f>
        <v>-635838.48000000045</v>
      </c>
      <c r="S238" s="257">
        <f t="shared" si="104"/>
        <v>498447.6400000006</v>
      </c>
      <c r="T238" s="230">
        <f t="shared" si="111"/>
        <v>6.0432765471093901E-3</v>
      </c>
    </row>
    <row r="239" spans="1:20" x14ac:dyDescent="0.25">
      <c r="A239" s="259" t="s">
        <v>74</v>
      </c>
      <c r="B239" s="260">
        <v>277347.94</v>
      </c>
      <c r="C239" s="260">
        <v>318817.88</v>
      </c>
      <c r="D239" s="260">
        <v>302268.31</v>
      </c>
      <c r="E239" s="260">
        <v>280847.76</v>
      </c>
      <c r="F239" s="261">
        <f t="shared" si="105"/>
        <v>-7.0866013046488319E-2</v>
      </c>
      <c r="G239" s="261">
        <f t="shared" si="106"/>
        <v>-5.1909165194875539E-2</v>
      </c>
      <c r="H239" s="260">
        <f t="shared" si="107"/>
        <v>-21420.549999999988</v>
      </c>
      <c r="I239" s="260">
        <f t="shared" si="108"/>
        <v>-16549.570000000007</v>
      </c>
      <c r="J239" s="261">
        <f t="shared" si="102"/>
        <v>1.7124527742565039E-3</v>
      </c>
      <c r="K239" s="252"/>
      <c r="L239" s="260">
        <v>960554.55999999994</v>
      </c>
      <c r="M239" s="260">
        <v>1603427.8900000001</v>
      </c>
      <c r="N239" s="260">
        <v>1857716.35</v>
      </c>
      <c r="O239" s="260">
        <v>1401462.02</v>
      </c>
      <c r="P239" s="262">
        <f t="shared" si="109"/>
        <v>-0.24559956637082947</v>
      </c>
      <c r="Q239" s="262">
        <f t="shared" si="103"/>
        <v>0.15859051821781645</v>
      </c>
      <c r="R239" s="263">
        <f t="shared" si="110"/>
        <v>-456254.33000000007</v>
      </c>
      <c r="S239" s="263">
        <f t="shared" si="104"/>
        <v>254288.45999999996</v>
      </c>
      <c r="T239" s="262">
        <f t="shared" si="111"/>
        <v>1.8652517148504205E-3</v>
      </c>
    </row>
    <row r="240" spans="1:20" x14ac:dyDescent="0.25">
      <c r="A240" s="243" t="s">
        <v>11</v>
      </c>
      <c r="B240" s="244">
        <v>16952736.030000001</v>
      </c>
      <c r="C240" s="244">
        <v>18624182.059999999</v>
      </c>
      <c r="D240" s="244">
        <v>20442178.489999998</v>
      </c>
      <c r="E240" s="244">
        <v>25617390.5</v>
      </c>
      <c r="F240" s="245">
        <f t="shared" si="105"/>
        <v>0.25316342935424596</v>
      </c>
      <c r="G240" s="245">
        <f t="shared" si="106"/>
        <v>9.7614833453791849E-2</v>
      </c>
      <c r="H240" s="244">
        <f t="shared" si="107"/>
        <v>5175212.0100000016</v>
      </c>
      <c r="I240" s="244">
        <f t="shared" si="108"/>
        <v>1817996.4299999997</v>
      </c>
      <c r="J240" s="245">
        <f t="shared" si="102"/>
        <v>0.15620053879346307</v>
      </c>
      <c r="K240" s="246"/>
      <c r="L240" s="244">
        <v>70839136.760000005</v>
      </c>
      <c r="M240" s="244">
        <v>96697665.390000001</v>
      </c>
      <c r="N240" s="244">
        <v>104039053.8</v>
      </c>
      <c r="O240" s="244">
        <v>120852537.86</v>
      </c>
      <c r="P240" s="247">
        <f t="shared" si="109"/>
        <v>0.16160742957468144</v>
      </c>
      <c r="Q240" s="247">
        <f t="shared" si="103"/>
        <v>7.5921051251762739E-2</v>
      </c>
      <c r="R240" s="248">
        <f t="shared" si="110"/>
        <v>16813484.060000002</v>
      </c>
      <c r="S240" s="248">
        <f t="shared" si="104"/>
        <v>7341388.4099999964</v>
      </c>
      <c r="T240" s="247">
        <f>O240/$O$233</f>
        <v>0.16084660181329091</v>
      </c>
    </row>
    <row r="241" spans="1:20" x14ac:dyDescent="0.25">
      <c r="A241" s="36" t="s">
        <v>12</v>
      </c>
      <c r="B241" s="264">
        <v>1916419.09</v>
      </c>
      <c r="C241" s="264">
        <v>1959470.05</v>
      </c>
      <c r="D241" s="264">
        <v>1491103.7</v>
      </c>
      <c r="E241" s="264">
        <v>2492548.7000000002</v>
      </c>
      <c r="F241" s="265">
        <f t="shared" si="105"/>
        <v>0.67161324862918681</v>
      </c>
      <c r="G241" s="265">
        <f t="shared" si="106"/>
        <v>-0.23902705223792531</v>
      </c>
      <c r="H241" s="264">
        <f t="shared" si="107"/>
        <v>1001445.0000000002</v>
      </c>
      <c r="I241" s="264">
        <f t="shared" si="108"/>
        <v>-468366.35000000009</v>
      </c>
      <c r="J241" s="265">
        <f t="shared" si="102"/>
        <v>1.5198169770997789E-2</v>
      </c>
      <c r="K241" s="252"/>
      <c r="L241" s="264">
        <v>6847616.0999999996</v>
      </c>
      <c r="M241" s="264">
        <v>8912581.5700000003</v>
      </c>
      <c r="N241" s="264">
        <v>8321734.04</v>
      </c>
      <c r="O241" s="264">
        <v>11131829.09</v>
      </c>
      <c r="P241" s="266">
        <f t="shared" si="109"/>
        <v>0.33768142991505656</v>
      </c>
      <c r="Q241" s="266">
        <f t="shared" si="103"/>
        <v>-6.6293646275149887E-2</v>
      </c>
      <c r="R241" s="267">
        <f t="shared" si="110"/>
        <v>2810095.05</v>
      </c>
      <c r="S241" s="267">
        <f t="shared" si="104"/>
        <v>-590847.53000000026</v>
      </c>
      <c r="T241" s="266">
        <f t="shared" si="111"/>
        <v>1.4815716018864568E-2</v>
      </c>
    </row>
    <row r="242" spans="1:20" x14ac:dyDescent="0.25">
      <c r="A242" s="37" t="s">
        <v>8</v>
      </c>
      <c r="B242" s="256">
        <v>10723810.560000001</v>
      </c>
      <c r="C242" s="256">
        <v>11322279.210000001</v>
      </c>
      <c r="D242" s="256">
        <v>13025913.460000001</v>
      </c>
      <c r="E242" s="256">
        <v>16299604.33</v>
      </c>
      <c r="F242" s="32">
        <f t="shared" si="105"/>
        <v>0.25132140483297816</v>
      </c>
      <c r="G242" s="32">
        <f t="shared" si="106"/>
        <v>0.1504674296051034</v>
      </c>
      <c r="H242" s="256">
        <f t="shared" si="107"/>
        <v>3273690.8699999992</v>
      </c>
      <c r="I242" s="256">
        <f t="shared" si="108"/>
        <v>1703634.25</v>
      </c>
      <c r="J242" s="32">
        <f t="shared" si="102"/>
        <v>9.9385883135374914E-2</v>
      </c>
      <c r="K242" s="252"/>
      <c r="L242" s="256">
        <v>45088168.769999996</v>
      </c>
      <c r="M242" s="256">
        <v>61039084.920000002</v>
      </c>
      <c r="N242" s="256">
        <v>64224247.68</v>
      </c>
      <c r="O242" s="256">
        <v>74352754.540000007</v>
      </c>
      <c r="P242" s="230">
        <f t="shared" si="109"/>
        <v>0.1577053406754676</v>
      </c>
      <c r="Q242" s="230">
        <f t="shared" si="103"/>
        <v>5.2182347821475128E-2</v>
      </c>
      <c r="R242" s="257">
        <f t="shared" si="110"/>
        <v>10128506.860000007</v>
      </c>
      <c r="S242" s="257">
        <f t="shared" si="104"/>
        <v>3185162.7599999979</v>
      </c>
      <c r="T242" s="230">
        <f t="shared" si="111"/>
        <v>9.8958516841995761E-2</v>
      </c>
    </row>
    <row r="243" spans="1:20" x14ac:dyDescent="0.25">
      <c r="A243" s="37" t="s">
        <v>9</v>
      </c>
      <c r="B243" s="256">
        <v>2839151.16</v>
      </c>
      <c r="C243" s="256">
        <v>3385853.62</v>
      </c>
      <c r="D243" s="256">
        <v>3888189.46</v>
      </c>
      <c r="E243" s="256">
        <v>4062776.94</v>
      </c>
      <c r="F243" s="32">
        <f t="shared" si="105"/>
        <v>4.4901999194246978E-2</v>
      </c>
      <c r="G243" s="32">
        <f t="shared" si="106"/>
        <v>0.14836312976814381</v>
      </c>
      <c r="H243" s="256">
        <f t="shared" si="107"/>
        <v>174587.47999999998</v>
      </c>
      <c r="I243" s="256">
        <f t="shared" si="108"/>
        <v>502335.83999999985</v>
      </c>
      <c r="J243" s="32">
        <f t="shared" si="102"/>
        <v>2.477254453476271E-2</v>
      </c>
      <c r="K243" s="252"/>
      <c r="L243" s="256">
        <v>11524882.23</v>
      </c>
      <c r="M243" s="256">
        <v>17946816.080000002</v>
      </c>
      <c r="N243" s="256">
        <v>20803139.649999999</v>
      </c>
      <c r="O243" s="256">
        <v>22071565.34</v>
      </c>
      <c r="P243" s="230">
        <f t="shared" si="109"/>
        <v>6.0972800805093819E-2</v>
      </c>
      <c r="Q243" s="230">
        <f t="shared" si="103"/>
        <v>0.1591548917238359</v>
      </c>
      <c r="R243" s="257">
        <f t="shared" si="110"/>
        <v>1268425.6900000013</v>
      </c>
      <c r="S243" s="257">
        <f t="shared" si="104"/>
        <v>2856323.5699999966</v>
      </c>
      <c r="T243" s="230">
        <f t="shared" si="111"/>
        <v>2.9375769383938141E-2</v>
      </c>
    </row>
    <row r="244" spans="1:20" x14ac:dyDescent="0.25">
      <c r="A244" s="38" t="s">
        <v>10</v>
      </c>
      <c r="B244" s="268">
        <v>1473355.22</v>
      </c>
      <c r="C244" s="268">
        <v>1956579.18</v>
      </c>
      <c r="D244" s="268">
        <v>2036971.87</v>
      </c>
      <c r="E244" s="268">
        <v>2762460.54</v>
      </c>
      <c r="F244" s="101">
        <f t="shared" si="105"/>
        <v>0.35616037741355755</v>
      </c>
      <c r="G244" s="101">
        <f t="shared" si="106"/>
        <v>4.108839081074156E-2</v>
      </c>
      <c r="H244" s="268">
        <f t="shared" si="107"/>
        <v>725488.66999999993</v>
      </c>
      <c r="I244" s="268">
        <f t="shared" si="108"/>
        <v>80392.690000000177</v>
      </c>
      <c r="J244" s="101">
        <f t="shared" si="102"/>
        <v>1.6843941413302067E-2</v>
      </c>
      <c r="K244" s="252"/>
      <c r="L244" s="268">
        <v>7378469.6699999999</v>
      </c>
      <c r="M244" s="268">
        <v>8799182.8300000001</v>
      </c>
      <c r="N244" s="268">
        <v>10689932.440000001</v>
      </c>
      <c r="O244" s="268">
        <v>13296388.890000001</v>
      </c>
      <c r="P244" s="269">
        <f t="shared" si="109"/>
        <v>0.24382347265798043</v>
      </c>
      <c r="Q244" s="269">
        <f t="shared" si="103"/>
        <v>0.21487786383454432</v>
      </c>
      <c r="R244" s="270">
        <f t="shared" si="110"/>
        <v>2606456.4499999993</v>
      </c>
      <c r="S244" s="270">
        <f t="shared" si="104"/>
        <v>1890749.6100000013</v>
      </c>
      <c r="T244" s="269">
        <f t="shared" si="111"/>
        <v>1.7696599568492465E-2</v>
      </c>
    </row>
    <row r="245" spans="1:20" x14ac:dyDescent="0.25">
      <c r="A245" s="42" t="s">
        <v>13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4"/>
    </row>
    <row r="246" spans="1:20" ht="21" x14ac:dyDescent="0.35">
      <c r="A246" s="236" t="s">
        <v>75</v>
      </c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  <c r="N246" s="236"/>
      <c r="O246" s="236"/>
      <c r="P246" s="236"/>
      <c r="Q246" s="236"/>
      <c r="R246" s="236"/>
      <c r="S246" s="236"/>
      <c r="T246" s="236"/>
    </row>
    <row r="247" spans="1:20" x14ac:dyDescent="0.25">
      <c r="A247" s="72"/>
      <c r="B247" s="11" t="s">
        <v>150</v>
      </c>
      <c r="C247" s="12"/>
      <c r="D247" s="12"/>
      <c r="E247" s="12"/>
      <c r="F247" s="12"/>
      <c r="G247" s="12"/>
      <c r="H247" s="12"/>
      <c r="I247" s="12"/>
      <c r="J247" s="13"/>
      <c r="K247" s="237"/>
      <c r="L247" s="11" t="str">
        <f>L$5</f>
        <v>acumulado abril</v>
      </c>
      <c r="M247" s="12"/>
      <c r="N247" s="12"/>
      <c r="O247" s="12"/>
      <c r="P247" s="12"/>
      <c r="Q247" s="12"/>
      <c r="R247" s="12"/>
      <c r="S247" s="12"/>
      <c r="T247" s="13"/>
    </row>
    <row r="248" spans="1:20" x14ac:dyDescent="0.25">
      <c r="A248" s="15"/>
      <c r="B248" s="16">
        <f>B$6</f>
        <v>2022</v>
      </c>
      <c r="C248" s="16">
        <f>C$6</f>
        <v>2023</v>
      </c>
      <c r="D248" s="16">
        <f>D$6</f>
        <v>2024</v>
      </c>
      <c r="E248" s="16">
        <f>E$6</f>
        <v>2025</v>
      </c>
      <c r="F248" s="16" t="str">
        <f>CONCATENATE("var ",RIGHT(E248,2),"/",RIGHT(D248,2))</f>
        <v>var 25/24</v>
      </c>
      <c r="G248" s="16" t="str">
        <f>CONCATENATE("var ",RIGHT(D248,2),"/",RIGHT(C248,2))</f>
        <v>var 24/23</v>
      </c>
      <c r="H248" s="16" t="str">
        <f>CONCATENATE("dif ",RIGHT(E248,2),"-",RIGHT(D248,2))</f>
        <v>dif 25-24</v>
      </c>
      <c r="I248" s="16" t="str">
        <f>CONCATENATE("dif ",RIGHT(D248,2),"-",RIGHT(C248,2))</f>
        <v>dif 24-23</v>
      </c>
      <c r="J248" s="16" t="str">
        <f>CONCATENATE("cuota ",RIGHT(E248,2))</f>
        <v>cuota 25</v>
      </c>
      <c r="K248" s="238"/>
      <c r="L248" s="16">
        <f>L$6</f>
        <v>2022</v>
      </c>
      <c r="M248" s="16">
        <f>M$6</f>
        <v>2023</v>
      </c>
      <c r="N248" s="16">
        <f>N$6</f>
        <v>2024</v>
      </c>
      <c r="O248" s="16">
        <f>O$6</f>
        <v>2025</v>
      </c>
      <c r="P248" s="16" t="str">
        <f>CONCATENATE("var ",RIGHT(O248,2),"/",RIGHT(N248,2))</f>
        <v>var 25/24</v>
      </c>
      <c r="Q248" s="16" t="str">
        <f>CONCATENATE("var ",RIGHT(N248,2),"/",RIGHT(M248,2))</f>
        <v>var 24/23</v>
      </c>
      <c r="R248" s="16" t="str">
        <f>CONCATENATE("dif ",RIGHT(O248,2),"-",RIGHT(N248,2))</f>
        <v>dif 25-24</v>
      </c>
      <c r="S248" s="16" t="str">
        <f>CONCATENATE("dif ",RIGHT(N248,2),"-",RIGHT(M248,2))</f>
        <v>dif 24-23</v>
      </c>
      <c r="T248" s="16" t="str">
        <f>CONCATENATE("cuota ",RIGHT(O248,2))</f>
        <v>cuota 25</v>
      </c>
    </row>
    <row r="249" spans="1:20" x14ac:dyDescent="0.25">
      <c r="A249" s="239" t="s">
        <v>48</v>
      </c>
      <c r="B249" s="240">
        <v>134270189.28999999</v>
      </c>
      <c r="C249" s="240">
        <v>136442589.78999999</v>
      </c>
      <c r="D249" s="240">
        <v>149094760.16</v>
      </c>
      <c r="E249" s="240">
        <v>164003214.69999999</v>
      </c>
      <c r="F249" s="271">
        <f>E249/D249-1</f>
        <v>9.9993148813553701E-2</v>
      </c>
      <c r="G249" s="271">
        <f t="shared" ref="G249:G259" si="112">D249/C249-1</f>
        <v>9.2728893445023886E-2</v>
      </c>
      <c r="H249" s="240">
        <f>E249-D249</f>
        <v>14908454.539999992</v>
      </c>
      <c r="I249" s="240">
        <f t="shared" ref="I249:I259" si="113">D249-C249</f>
        <v>12652170.370000005</v>
      </c>
      <c r="J249" s="241">
        <f t="shared" ref="J249:J259" si="114">E249/$E$249</f>
        <v>1</v>
      </c>
      <c r="K249" s="242"/>
      <c r="L249" s="240">
        <v>492361353.57999992</v>
      </c>
      <c r="M249" s="240">
        <v>616175473.73000002</v>
      </c>
      <c r="N249" s="240">
        <v>718268520.22000003</v>
      </c>
      <c r="O249" s="240">
        <v>751352757.82999992</v>
      </c>
      <c r="P249" s="271">
        <f>O249/N249-1</f>
        <v>4.6061099266700989E-2</v>
      </c>
      <c r="Q249" s="271">
        <f t="shared" ref="Q249:Q259" si="115">N249/M249-1</f>
        <v>0.1656882671294635</v>
      </c>
      <c r="R249" s="240">
        <f>O249-N249</f>
        <v>33084237.609999895</v>
      </c>
      <c r="S249" s="240">
        <f t="shared" ref="S249:S259" si="116">N249-M249</f>
        <v>102093046.49000001</v>
      </c>
      <c r="T249" s="241">
        <f>O249/$O$249</f>
        <v>1</v>
      </c>
    </row>
    <row r="250" spans="1:20" x14ac:dyDescent="0.25">
      <c r="A250" s="94" t="s">
        <v>49</v>
      </c>
      <c r="B250" s="272">
        <v>65945084.009999998</v>
      </c>
      <c r="C250" s="272">
        <v>67102835.909999996</v>
      </c>
      <c r="D250" s="272">
        <v>72467150.219999999</v>
      </c>
      <c r="E250" s="272">
        <v>77566730.25</v>
      </c>
      <c r="F250" s="273">
        <f t="shared" ref="F250:F259" si="117">E250/D250-1</f>
        <v>7.0370919989517944E-2</v>
      </c>
      <c r="G250" s="273">
        <f t="shared" si="112"/>
        <v>7.9941693033581451E-2</v>
      </c>
      <c r="H250" s="272">
        <f t="shared" ref="H250:H259" si="118">E250-D250</f>
        <v>5099580.0300000012</v>
      </c>
      <c r="I250" s="272">
        <f t="shared" si="113"/>
        <v>5364314.3100000024</v>
      </c>
      <c r="J250" s="96">
        <f t="shared" si="114"/>
        <v>0.47295859652438876</v>
      </c>
      <c r="K250" s="238"/>
      <c r="L250" s="272">
        <v>241332511.67000002</v>
      </c>
      <c r="M250" s="272">
        <v>296387288.58000004</v>
      </c>
      <c r="N250" s="272">
        <v>339066491.99000001</v>
      </c>
      <c r="O250" s="272">
        <v>343272401.31999999</v>
      </c>
      <c r="P250" s="273">
        <f t="shared" ref="P250:P259" si="119">O250/N250-1</f>
        <v>1.2404379168567514E-2</v>
      </c>
      <c r="Q250" s="273">
        <f t="shared" si="115"/>
        <v>0.14399808984547624</v>
      </c>
      <c r="R250" s="272">
        <f t="shared" ref="R250:R259" si="120">O250-N250</f>
        <v>4205909.3299999833</v>
      </c>
      <c r="S250" s="272">
        <f t="shared" si="116"/>
        <v>42679203.409999967</v>
      </c>
      <c r="T250" s="96">
        <f t="shared" ref="T250:T259" si="121">O250/$O$249</f>
        <v>0.45687248465210045</v>
      </c>
    </row>
    <row r="251" spans="1:20" x14ac:dyDescent="0.25">
      <c r="A251" s="97" t="s">
        <v>50</v>
      </c>
      <c r="B251" s="256">
        <v>29244332.379999999</v>
      </c>
      <c r="C251" s="256">
        <v>31025729.129999999</v>
      </c>
      <c r="D251" s="256">
        <v>36675133.93</v>
      </c>
      <c r="E251" s="256">
        <v>39346309.310000002</v>
      </c>
      <c r="F251" s="230">
        <f t="shared" si="117"/>
        <v>7.2833418552699536E-2</v>
      </c>
      <c r="G251" s="230">
        <f t="shared" si="112"/>
        <v>0.18208773680478529</v>
      </c>
      <c r="H251" s="256">
        <f t="shared" si="118"/>
        <v>2671175.3800000027</v>
      </c>
      <c r="I251" s="256">
        <f t="shared" si="113"/>
        <v>5649404.8000000007</v>
      </c>
      <c r="J251" s="32">
        <f t="shared" si="114"/>
        <v>0.23991181747244131</v>
      </c>
      <c r="K251" s="238"/>
      <c r="L251" s="256">
        <v>117489817.65000001</v>
      </c>
      <c r="M251" s="256">
        <v>150923495.41</v>
      </c>
      <c r="N251" s="256">
        <v>177047015.80000001</v>
      </c>
      <c r="O251" s="256">
        <v>187070211.78</v>
      </c>
      <c r="P251" s="230">
        <f t="shared" si="119"/>
        <v>5.6613187941685572E-2</v>
      </c>
      <c r="Q251" s="230">
        <f t="shared" si="115"/>
        <v>0.17309114342357801</v>
      </c>
      <c r="R251" s="256">
        <f t="shared" si="120"/>
        <v>10023195.979999989</v>
      </c>
      <c r="S251" s="256">
        <f t="shared" si="116"/>
        <v>26123520.390000015</v>
      </c>
      <c r="T251" s="32">
        <f t="shared" si="121"/>
        <v>0.24897787334977248</v>
      </c>
    </row>
    <row r="252" spans="1:20" x14ac:dyDescent="0.25">
      <c r="A252" s="97" t="s">
        <v>51</v>
      </c>
      <c r="B252" s="256">
        <v>498436.08</v>
      </c>
      <c r="C252" s="256">
        <v>551506.75</v>
      </c>
      <c r="D252" s="256">
        <v>644975.6</v>
      </c>
      <c r="E252" s="256">
        <v>769937.81</v>
      </c>
      <c r="F252" s="230">
        <f t="shared" si="117"/>
        <v>0.19374718981617312</v>
      </c>
      <c r="G252" s="230">
        <f t="shared" si="112"/>
        <v>0.16947906802591262</v>
      </c>
      <c r="H252" s="256">
        <f t="shared" si="118"/>
        <v>124962.21000000008</v>
      </c>
      <c r="I252" s="256">
        <f t="shared" si="113"/>
        <v>93468.849999999977</v>
      </c>
      <c r="J252" s="32">
        <f t="shared" si="114"/>
        <v>4.6946507201605491E-3</v>
      </c>
      <c r="K252" s="238"/>
      <c r="L252" s="256">
        <v>2549507.0499999998</v>
      </c>
      <c r="M252" s="256">
        <v>3345799.33</v>
      </c>
      <c r="N252" s="256">
        <v>3925063.39</v>
      </c>
      <c r="O252" s="256">
        <v>4266074.4499999993</v>
      </c>
      <c r="P252" s="230">
        <f>O252/N252-1</f>
        <v>8.688039558005678E-2</v>
      </c>
      <c r="Q252" s="230">
        <f t="shared" si="115"/>
        <v>0.17313174009153731</v>
      </c>
      <c r="R252" s="256">
        <f t="shared" si="120"/>
        <v>341011.05999999912</v>
      </c>
      <c r="S252" s="256">
        <f t="shared" si="116"/>
        <v>579264.06000000006</v>
      </c>
      <c r="T252" s="32">
        <f t="shared" si="121"/>
        <v>5.677858243737538E-3</v>
      </c>
    </row>
    <row r="253" spans="1:20" x14ac:dyDescent="0.25">
      <c r="A253" s="97" t="s">
        <v>52</v>
      </c>
      <c r="B253" s="256">
        <v>11085690.4</v>
      </c>
      <c r="C253" s="256">
        <v>12213746.6</v>
      </c>
      <c r="D253" s="256">
        <v>14860948.84</v>
      </c>
      <c r="E253" s="256">
        <v>16035531.720000001</v>
      </c>
      <c r="F253" s="230">
        <f t="shared" si="117"/>
        <v>7.9038215705209414E-2</v>
      </c>
      <c r="G253" s="230">
        <f t="shared" si="112"/>
        <v>0.21673957440708658</v>
      </c>
      <c r="H253" s="256">
        <f t="shared" si="118"/>
        <v>1174582.8800000008</v>
      </c>
      <c r="I253" s="256">
        <f t="shared" si="113"/>
        <v>2647202.2400000002</v>
      </c>
      <c r="J253" s="32">
        <f t="shared" si="114"/>
        <v>9.7775715856135606E-2</v>
      </c>
      <c r="K253" s="238"/>
      <c r="L253" s="256">
        <v>40790583.579999998</v>
      </c>
      <c r="M253" s="256">
        <v>60543878.520000003</v>
      </c>
      <c r="N253" s="256">
        <v>75926196.460000008</v>
      </c>
      <c r="O253" s="256">
        <v>81462565.799999997</v>
      </c>
      <c r="P253" s="230">
        <f t="shared" si="119"/>
        <v>7.2917775394118367E-2</v>
      </c>
      <c r="Q253" s="230">
        <f t="shared" si="115"/>
        <v>0.25406892184679952</v>
      </c>
      <c r="R253" s="256">
        <f t="shared" si="120"/>
        <v>5536369.3399999887</v>
      </c>
      <c r="S253" s="256">
        <f t="shared" si="116"/>
        <v>15382317.940000005</v>
      </c>
      <c r="T253" s="32">
        <f t="shared" si="121"/>
        <v>0.1084211975680691</v>
      </c>
    </row>
    <row r="254" spans="1:20" x14ac:dyDescent="0.25">
      <c r="A254" s="97" t="s">
        <v>53</v>
      </c>
      <c r="B254" s="256">
        <v>4480902.95</v>
      </c>
      <c r="C254" s="256">
        <v>6159023.8799999999</v>
      </c>
      <c r="D254" s="256">
        <v>7114270.9400000004</v>
      </c>
      <c r="E254" s="256">
        <v>8106180.3099999996</v>
      </c>
      <c r="F254" s="230">
        <f t="shared" si="117"/>
        <v>0.1394253013928648</v>
      </c>
      <c r="G254" s="230">
        <f t="shared" si="112"/>
        <v>0.15509715153109638</v>
      </c>
      <c r="H254" s="256">
        <f t="shared" si="118"/>
        <v>991909.36999999918</v>
      </c>
      <c r="I254" s="256">
        <f t="shared" si="113"/>
        <v>955247.06000000052</v>
      </c>
      <c r="J254" s="32">
        <f t="shared" si="114"/>
        <v>4.9426959860683753E-2</v>
      </c>
      <c r="K254" s="238"/>
      <c r="L254" s="256">
        <v>17391855.379999999</v>
      </c>
      <c r="M254" s="256">
        <v>24540178.029999997</v>
      </c>
      <c r="N254" s="256">
        <v>32440952.190000001</v>
      </c>
      <c r="O254" s="256">
        <v>36678911.149999999</v>
      </c>
      <c r="P254" s="230">
        <f t="shared" si="119"/>
        <v>0.13063608414386674</v>
      </c>
      <c r="Q254" s="230">
        <f t="shared" si="115"/>
        <v>0.32195260158020966</v>
      </c>
      <c r="R254" s="256">
        <f t="shared" si="120"/>
        <v>4237958.9599999972</v>
      </c>
      <c r="S254" s="256">
        <f t="shared" si="116"/>
        <v>7900774.1600000039</v>
      </c>
      <c r="T254" s="32">
        <f>O254/$O$249</f>
        <v>4.8817164464709295E-2</v>
      </c>
    </row>
    <row r="255" spans="1:20" x14ac:dyDescent="0.25">
      <c r="A255" s="97" t="s">
        <v>54</v>
      </c>
      <c r="B255" s="256">
        <v>2246107.6800000002</v>
      </c>
      <c r="C255" s="256">
        <v>2453024.0299999998</v>
      </c>
      <c r="D255" s="256">
        <v>2977849.61</v>
      </c>
      <c r="E255" s="256">
        <v>3103330.61</v>
      </c>
      <c r="F255" s="230">
        <f t="shared" si="117"/>
        <v>4.2138125303111007E-2</v>
      </c>
      <c r="G255" s="230">
        <f t="shared" si="112"/>
        <v>0.21395044385276574</v>
      </c>
      <c r="H255" s="256">
        <f t="shared" si="118"/>
        <v>125481</v>
      </c>
      <c r="I255" s="256">
        <f t="shared" si="113"/>
        <v>524825.58000000007</v>
      </c>
      <c r="J255" s="32">
        <f t="shared" si="114"/>
        <v>1.8922376708753626E-2</v>
      </c>
      <c r="K255" s="238"/>
      <c r="L255" s="256">
        <v>9235271.0299999993</v>
      </c>
      <c r="M255" s="256">
        <v>12608925.98</v>
      </c>
      <c r="N255" s="256">
        <v>14690021.879999999</v>
      </c>
      <c r="O255" s="256">
        <v>14747578.059999999</v>
      </c>
      <c r="P255" s="230">
        <f t="shared" si="119"/>
        <v>3.9180459001466605E-3</v>
      </c>
      <c r="Q255" s="230">
        <f t="shared" si="115"/>
        <v>0.16504941842794429</v>
      </c>
      <c r="R255" s="256">
        <f t="shared" si="120"/>
        <v>57556.179999999702</v>
      </c>
      <c r="S255" s="256">
        <f t="shared" si="116"/>
        <v>2081095.8999999985</v>
      </c>
      <c r="T255" s="32">
        <f t="shared" si="121"/>
        <v>1.9628034776358359E-2</v>
      </c>
    </row>
    <row r="256" spans="1:20" x14ac:dyDescent="0.25">
      <c r="A256" s="97" t="s">
        <v>55</v>
      </c>
      <c r="B256" s="256">
        <v>705295.53</v>
      </c>
      <c r="C256" s="256">
        <v>763247.32</v>
      </c>
      <c r="D256" s="256">
        <v>848304.64000000001</v>
      </c>
      <c r="E256" s="256">
        <v>929616.07</v>
      </c>
      <c r="F256" s="230">
        <f t="shared" si="117"/>
        <v>9.5851686016947824E-2</v>
      </c>
      <c r="G256" s="230">
        <f t="shared" si="112"/>
        <v>0.11144136084224976</v>
      </c>
      <c r="H256" s="256">
        <f t="shared" si="118"/>
        <v>81311.429999999935</v>
      </c>
      <c r="I256" s="256">
        <f t="shared" si="113"/>
        <v>85057.320000000065</v>
      </c>
      <c r="J256" s="32">
        <f t="shared" si="114"/>
        <v>5.6682795620834866E-3</v>
      </c>
      <c r="K256" s="238"/>
      <c r="L256" s="256">
        <v>2775879.3899999997</v>
      </c>
      <c r="M256" s="256">
        <v>3541227.2899999996</v>
      </c>
      <c r="N256" s="256">
        <v>4179002.14</v>
      </c>
      <c r="O256" s="256">
        <v>4344644.99</v>
      </c>
      <c r="P256" s="230">
        <f t="shared" si="119"/>
        <v>3.9636938305085412E-2</v>
      </c>
      <c r="Q256" s="230">
        <f t="shared" si="115"/>
        <v>0.18009994777827454</v>
      </c>
      <c r="R256" s="256">
        <f t="shared" si="120"/>
        <v>165642.85000000009</v>
      </c>
      <c r="S256" s="256">
        <f t="shared" si="116"/>
        <v>637774.85000000056</v>
      </c>
      <c r="T256" s="32">
        <f>O256/$O$249</f>
        <v>5.7824303494245161E-3</v>
      </c>
    </row>
    <row r="257" spans="1:20" x14ac:dyDescent="0.25">
      <c r="A257" s="97" t="s">
        <v>56</v>
      </c>
      <c r="B257" s="256">
        <v>7216600.6299999999</v>
      </c>
      <c r="C257" s="256">
        <v>8000648.9800000004</v>
      </c>
      <c r="D257" s="256">
        <v>8550404.7100000009</v>
      </c>
      <c r="E257" s="256">
        <v>7820928.0800000001</v>
      </c>
      <c r="F257" s="230">
        <f t="shared" si="117"/>
        <v>-8.5314865756804692E-2</v>
      </c>
      <c r="G257" s="230">
        <f t="shared" si="112"/>
        <v>6.8713892007295607E-2</v>
      </c>
      <c r="H257" s="256">
        <f t="shared" si="118"/>
        <v>-729476.63000000082</v>
      </c>
      <c r="I257" s="256">
        <f t="shared" si="113"/>
        <v>549755.73000000045</v>
      </c>
      <c r="J257" s="32">
        <f t="shared" si="114"/>
        <v>4.7687651088463699E-2</v>
      </c>
      <c r="K257" s="238"/>
      <c r="L257" s="256">
        <v>26475929.59</v>
      </c>
      <c r="M257" s="256">
        <v>34912913.400000006</v>
      </c>
      <c r="N257" s="256">
        <v>41076956.299999997</v>
      </c>
      <c r="O257" s="256">
        <v>34667813.230000004</v>
      </c>
      <c r="P257" s="230">
        <f t="shared" si="119"/>
        <v>-0.15602770135137767</v>
      </c>
      <c r="Q257" s="230">
        <f t="shared" si="115"/>
        <v>0.17655481309674914</v>
      </c>
      <c r="R257" s="256">
        <f t="shared" si="120"/>
        <v>-6409143.0699999928</v>
      </c>
      <c r="S257" s="256">
        <f t="shared" si="116"/>
        <v>6164042.8999999911</v>
      </c>
      <c r="T257" s="32">
        <f t="shared" si="121"/>
        <v>4.6140528358643351E-2</v>
      </c>
    </row>
    <row r="258" spans="1:20" x14ac:dyDescent="0.25">
      <c r="A258" s="97" t="s">
        <v>57</v>
      </c>
      <c r="B258" s="256">
        <v>11073437.92</v>
      </c>
      <c r="C258" s="256">
        <v>6407073.4900000002</v>
      </c>
      <c r="D258" s="256">
        <v>3024569.83</v>
      </c>
      <c r="E258" s="256">
        <v>8520305.2100000009</v>
      </c>
      <c r="F258" s="230">
        <f t="shared" si="117"/>
        <v>1.8170304171816727</v>
      </c>
      <c r="G258" s="230">
        <f t="shared" si="112"/>
        <v>-0.52793270832296946</v>
      </c>
      <c r="H258" s="256">
        <f t="shared" si="118"/>
        <v>5495735.3800000008</v>
      </c>
      <c r="I258" s="256">
        <f t="shared" si="113"/>
        <v>-3382503.66</v>
      </c>
      <c r="J258" s="32">
        <f t="shared" si="114"/>
        <v>5.195206219332725E-2</v>
      </c>
      <c r="K258" s="238"/>
      <c r="L258" s="256">
        <v>26715643.370000001</v>
      </c>
      <c r="M258" s="256">
        <v>20097973.649999999</v>
      </c>
      <c r="N258" s="256">
        <v>19200553.509999998</v>
      </c>
      <c r="O258" s="256">
        <v>35179305.640000001</v>
      </c>
      <c r="P258" s="230">
        <f t="shared" si="119"/>
        <v>0.83220268216111459</v>
      </c>
      <c r="Q258" s="230">
        <f t="shared" si="115"/>
        <v>-4.4652269707797121E-2</v>
      </c>
      <c r="R258" s="256">
        <f t="shared" si="120"/>
        <v>15978752.130000003</v>
      </c>
      <c r="S258" s="256">
        <f t="shared" si="116"/>
        <v>-897420.1400000006</v>
      </c>
      <c r="T258" s="32">
        <f>O258/$O$249</f>
        <v>4.6821290363799561E-2</v>
      </c>
    </row>
    <row r="259" spans="1:20" x14ac:dyDescent="0.25">
      <c r="A259" s="99" t="s">
        <v>58</v>
      </c>
      <c r="B259" s="268">
        <v>1774301.71</v>
      </c>
      <c r="C259" s="268">
        <v>1765753.7</v>
      </c>
      <c r="D259" s="268">
        <v>1931151.84</v>
      </c>
      <c r="E259" s="268">
        <v>1804345.33</v>
      </c>
      <c r="F259" s="269">
        <f t="shared" si="117"/>
        <v>-6.5663666301868817E-2</v>
      </c>
      <c r="G259" s="269">
        <f t="shared" si="112"/>
        <v>9.3669994858286421E-2</v>
      </c>
      <c r="H259" s="268">
        <f t="shared" si="118"/>
        <v>-126806.51000000001</v>
      </c>
      <c r="I259" s="268">
        <f t="shared" si="113"/>
        <v>165398.14000000013</v>
      </c>
      <c r="J259" s="101">
        <f t="shared" si="114"/>
        <v>1.1001890013562034E-2</v>
      </c>
      <c r="K259" s="238"/>
      <c r="L259" s="268">
        <v>7604354.8499999996</v>
      </c>
      <c r="M259" s="268">
        <v>9273793.5499999989</v>
      </c>
      <c r="N259" s="268">
        <v>10716266.550000001</v>
      </c>
      <c r="O259" s="268">
        <v>9663251.3699999992</v>
      </c>
      <c r="P259" s="269">
        <f t="shared" si="119"/>
        <v>-9.8263250086850551E-2</v>
      </c>
      <c r="Q259" s="269">
        <f t="shared" si="115"/>
        <v>0.15554292773748468</v>
      </c>
      <c r="R259" s="268">
        <f t="shared" si="120"/>
        <v>-1053015.1800000016</v>
      </c>
      <c r="S259" s="268">
        <f t="shared" si="116"/>
        <v>1442473.0000000019</v>
      </c>
      <c r="T259" s="101">
        <f t="shared" si="121"/>
        <v>1.2861137820148114E-2</v>
      </c>
    </row>
    <row r="260" spans="1:20" ht="21" x14ac:dyDescent="0.35">
      <c r="A260" s="236" t="s">
        <v>76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</row>
    <row r="261" spans="1:20" x14ac:dyDescent="0.25">
      <c r="A261" s="72"/>
      <c r="B261" s="11" t="s">
        <v>150</v>
      </c>
      <c r="C261" s="12"/>
      <c r="D261" s="12"/>
      <c r="E261" s="12"/>
      <c r="F261" s="12"/>
      <c r="G261" s="12"/>
      <c r="H261" s="12"/>
      <c r="I261" s="12"/>
      <c r="J261" s="13"/>
      <c r="K261" s="237"/>
      <c r="L261" s="11" t="str">
        <f>L$5</f>
        <v>acumulado abril</v>
      </c>
      <c r="M261" s="12"/>
      <c r="N261" s="12"/>
      <c r="O261" s="12"/>
      <c r="P261" s="12"/>
      <c r="Q261" s="12"/>
      <c r="R261" s="12"/>
      <c r="S261" s="12"/>
      <c r="T261" s="13"/>
    </row>
    <row r="262" spans="1:20" x14ac:dyDescent="0.25">
      <c r="A262" s="15"/>
      <c r="B262" s="16">
        <f>B$6</f>
        <v>2022</v>
      </c>
      <c r="C262" s="16">
        <f>C$6</f>
        <v>2023</v>
      </c>
      <c r="D262" s="16">
        <f>D$6</f>
        <v>2024</v>
      </c>
      <c r="E262" s="16">
        <f>E$6</f>
        <v>2025</v>
      </c>
      <c r="F262" s="16" t="str">
        <f>CONCATENATE("var ",RIGHT(E262,2),"/",RIGHT(D262,2))</f>
        <v>var 25/24</v>
      </c>
      <c r="G262" s="16" t="str">
        <f>CONCATENATE("var ",RIGHT(D262,2),"/",RIGHT(C262,2))</f>
        <v>var 24/23</v>
      </c>
      <c r="H262" s="16" t="str">
        <f>CONCATENATE("dif ",RIGHT(E262,2),"-",RIGHT(D262,2))</f>
        <v>dif 25-24</v>
      </c>
      <c r="I262" s="107" t="str">
        <f>CONCATENATE("dif ",RIGHT(D262,2),"-",RIGHT(C262,2))</f>
        <v>dif 24-23</v>
      </c>
      <c r="J262" s="108"/>
      <c r="K262" s="238"/>
      <c r="L262" s="16">
        <f>L$6</f>
        <v>2022</v>
      </c>
      <c r="M262" s="16">
        <f>M$6</f>
        <v>2023</v>
      </c>
      <c r="N262" s="16">
        <f>N$6</f>
        <v>2024</v>
      </c>
      <c r="O262" s="16">
        <f>O$6</f>
        <v>2025</v>
      </c>
      <c r="P262" s="16" t="str">
        <f>CONCATENATE("var ",RIGHT(O262,2),"/",RIGHT(N262,2))</f>
        <v>var 25/24</v>
      </c>
      <c r="Q262" s="16" t="str">
        <f>CONCATENATE("var ",RIGHT(N262,2),"/",RIGHT(M262,2))</f>
        <v>var 24/23</v>
      </c>
      <c r="R262" s="16" t="str">
        <f>CONCATENATE("dif ",RIGHT(O262,2),"-",RIGHT(N262,2))</f>
        <v>dif 25-24</v>
      </c>
      <c r="S262" s="107" t="str">
        <f>CONCATENATE("dif ",RIGHT(N262,2),"-",RIGHT(M262,2))</f>
        <v>dif 24-23</v>
      </c>
      <c r="T262" s="108"/>
    </row>
    <row r="263" spans="1:20" x14ac:dyDescent="0.25">
      <c r="A263" s="239" t="s">
        <v>4</v>
      </c>
      <c r="B263" s="274">
        <v>114.11</v>
      </c>
      <c r="C263" s="274">
        <v>113.04</v>
      </c>
      <c r="D263" s="274">
        <v>117.79</v>
      </c>
      <c r="E263" s="274">
        <v>136.43</v>
      </c>
      <c r="F263" s="275">
        <f>E263/D263-1</f>
        <v>0.15824772900925366</v>
      </c>
      <c r="G263" s="275">
        <f t="shared" ref="G263:G274" si="122">D263/C263-1</f>
        <v>4.2020523708421686E-2</v>
      </c>
      <c r="H263" s="276">
        <f>E263-D263</f>
        <v>18.64</v>
      </c>
      <c r="I263" s="277">
        <f t="shared" ref="I263:I274" si="123">D263-C263</f>
        <v>4.75</v>
      </c>
      <c r="J263" s="278"/>
      <c r="K263" s="279"/>
      <c r="L263" s="274">
        <v>110.17778133236101</v>
      </c>
      <c r="M263" s="274">
        <v>115.14721060495427</v>
      </c>
      <c r="N263" s="274">
        <v>129.78644092662233</v>
      </c>
      <c r="O263" s="274">
        <v>139.1411998436148</v>
      </c>
      <c r="P263" s="275">
        <f>O263/N263-1</f>
        <v>7.207809113342889E-2</v>
      </c>
      <c r="Q263" s="275">
        <f t="shared" ref="Q263:Q274" si="124">N263/M263-1</f>
        <v>0.12713491056150872</v>
      </c>
      <c r="R263" s="276">
        <f>O263-N263</f>
        <v>9.3547589169924663</v>
      </c>
      <c r="S263" s="280">
        <f>N263-M263</f>
        <v>14.639230321668066</v>
      </c>
      <c r="T263" s="281"/>
    </row>
    <row r="264" spans="1:20" x14ac:dyDescent="0.25">
      <c r="A264" s="243" t="s">
        <v>5</v>
      </c>
      <c r="B264" s="282">
        <v>123.98</v>
      </c>
      <c r="C264" s="282">
        <v>123.27</v>
      </c>
      <c r="D264" s="282">
        <v>129.35</v>
      </c>
      <c r="E264" s="282">
        <v>149.05000000000001</v>
      </c>
      <c r="F264" s="283">
        <f t="shared" ref="F264:F274" si="125">E264/D264-1</f>
        <v>0.15229996134518764</v>
      </c>
      <c r="G264" s="283">
        <f t="shared" si="122"/>
        <v>4.9322625131824394E-2</v>
      </c>
      <c r="H264" s="284">
        <f t="shared" ref="H264:H274" si="126">E264-D264</f>
        <v>19.700000000000017</v>
      </c>
      <c r="I264" s="285">
        <f t="shared" si="123"/>
        <v>6.0799999999999983</v>
      </c>
      <c r="J264" s="286"/>
      <c r="K264" s="287"/>
      <c r="L264" s="282">
        <v>119.77792935375959</v>
      </c>
      <c r="M264" s="282">
        <v>124.96282710721978</v>
      </c>
      <c r="N264" s="282">
        <v>142.14507506222907</v>
      </c>
      <c r="O264" s="282">
        <v>150.73414560476044</v>
      </c>
      <c r="P264" s="283">
        <f t="shared" ref="P264:P274" si="127">O264/N264-1</f>
        <v>6.042467907362381E-2</v>
      </c>
      <c r="Q264" s="283">
        <f t="shared" si="124"/>
        <v>0.13749887348712653</v>
      </c>
      <c r="R264" s="284">
        <f t="shared" ref="R264:R274" si="128">O264-N264</f>
        <v>8.589070542531374</v>
      </c>
      <c r="S264" s="288">
        <f t="shared" ref="S264:S274" si="129">N264-M264</f>
        <v>17.182247955009288</v>
      </c>
      <c r="T264" s="289"/>
    </row>
    <row r="265" spans="1:20" x14ac:dyDescent="0.25">
      <c r="A265" s="249" t="s">
        <v>70</v>
      </c>
      <c r="B265" s="290">
        <v>248</v>
      </c>
      <c r="C265" s="290">
        <v>225.84</v>
      </c>
      <c r="D265" s="290">
        <v>222.44</v>
      </c>
      <c r="E265" s="290">
        <v>275.10000000000002</v>
      </c>
      <c r="F265" s="291">
        <f t="shared" si="125"/>
        <v>0.2367379967631722</v>
      </c>
      <c r="G265" s="291">
        <f t="shared" si="122"/>
        <v>-1.5054906128232348E-2</v>
      </c>
      <c r="H265" s="292">
        <f t="shared" si="126"/>
        <v>52.660000000000025</v>
      </c>
      <c r="I265" s="293">
        <f t="shared" si="123"/>
        <v>-3.4000000000000057</v>
      </c>
      <c r="J265" s="294"/>
      <c r="K265" s="238"/>
      <c r="L265" s="290">
        <v>222.92612655383181</v>
      </c>
      <c r="M265" s="290">
        <v>219.19901319433691</v>
      </c>
      <c r="N265" s="290">
        <v>245.89074728738277</v>
      </c>
      <c r="O265" s="290">
        <v>270.42514261905615</v>
      </c>
      <c r="P265" s="291">
        <f t="shared" si="127"/>
        <v>9.977762726874384E-2</v>
      </c>
      <c r="Q265" s="291">
        <f t="shared" si="124"/>
        <v>0.12176940810121972</v>
      </c>
      <c r="R265" s="292">
        <f>O265-N265</f>
        <v>24.53439533167338</v>
      </c>
      <c r="S265" s="295">
        <f t="shared" si="129"/>
        <v>26.691734093045852</v>
      </c>
      <c r="T265" s="296"/>
    </row>
    <row r="266" spans="1:20" x14ac:dyDescent="0.25">
      <c r="A266" s="255" t="s">
        <v>71</v>
      </c>
      <c r="B266" s="297">
        <v>100.21</v>
      </c>
      <c r="C266" s="297">
        <v>108.84</v>
      </c>
      <c r="D266" s="297">
        <v>118.5</v>
      </c>
      <c r="E266" s="297">
        <v>127.92</v>
      </c>
      <c r="F266" s="298">
        <f t="shared" si="125"/>
        <v>7.9493670886076062E-2</v>
      </c>
      <c r="G266" s="298">
        <f t="shared" si="122"/>
        <v>8.8754134509371418E-2</v>
      </c>
      <c r="H266" s="299">
        <f t="shared" si="126"/>
        <v>9.4200000000000017</v>
      </c>
      <c r="I266" s="300">
        <f t="shared" si="123"/>
        <v>9.6599999999999966</v>
      </c>
      <c r="J266" s="301"/>
      <c r="K266" s="238"/>
      <c r="L266" s="297">
        <v>102.14939615815399</v>
      </c>
      <c r="M266" s="297">
        <v>113.52329584712187</v>
      </c>
      <c r="N266" s="297">
        <v>129.38373207530498</v>
      </c>
      <c r="O266" s="297">
        <v>131.37946424941092</v>
      </c>
      <c r="P266" s="298">
        <f t="shared" si="127"/>
        <v>1.5424908078431221E-2</v>
      </c>
      <c r="Q266" s="298">
        <f t="shared" si="124"/>
        <v>0.13971085062172461</v>
      </c>
      <c r="R266" s="299">
        <f t="shared" si="128"/>
        <v>1.9957321741059388</v>
      </c>
      <c r="S266" s="302">
        <f t="shared" si="129"/>
        <v>15.860436228183104</v>
      </c>
      <c r="T266" s="303"/>
    </row>
    <row r="267" spans="1:20" x14ac:dyDescent="0.25">
      <c r="A267" s="258" t="s">
        <v>72</v>
      </c>
      <c r="B267" s="297">
        <v>67.010000000000005</v>
      </c>
      <c r="C267" s="297">
        <v>72.94</v>
      </c>
      <c r="D267" s="297">
        <v>76.02</v>
      </c>
      <c r="E267" s="297">
        <v>87.78</v>
      </c>
      <c r="F267" s="304">
        <f t="shared" si="125"/>
        <v>0.15469613259668513</v>
      </c>
      <c r="G267" s="304">
        <f t="shared" si="122"/>
        <v>4.2226487523992384E-2</v>
      </c>
      <c r="H267" s="305">
        <f t="shared" si="126"/>
        <v>11.760000000000005</v>
      </c>
      <c r="I267" s="306">
        <f t="shared" si="123"/>
        <v>3.0799999999999983</v>
      </c>
      <c r="J267" s="307"/>
      <c r="K267" s="238"/>
      <c r="L267" s="297">
        <v>67.967188611893988</v>
      </c>
      <c r="M267" s="297">
        <v>76.768608177269627</v>
      </c>
      <c r="N267" s="297">
        <v>87.287947357883155</v>
      </c>
      <c r="O267" s="297">
        <v>95.232075021172733</v>
      </c>
      <c r="P267" s="304">
        <f t="shared" si="127"/>
        <v>9.101059085188945E-2</v>
      </c>
      <c r="Q267" s="304">
        <f t="shared" si="124"/>
        <v>0.1370265715424055</v>
      </c>
      <c r="R267" s="305">
        <f t="shared" si="128"/>
        <v>7.9441276632895779</v>
      </c>
      <c r="S267" s="308">
        <f t="shared" si="129"/>
        <v>10.519339180613528</v>
      </c>
      <c r="T267" s="309"/>
    </row>
    <row r="268" spans="1:20" x14ac:dyDescent="0.25">
      <c r="A268" s="258" t="s">
        <v>73</v>
      </c>
      <c r="B268" s="297">
        <v>45.05</v>
      </c>
      <c r="C268" s="297">
        <v>55.93</v>
      </c>
      <c r="D268" s="297">
        <v>53.31</v>
      </c>
      <c r="E268" s="297">
        <v>63.4</v>
      </c>
      <c r="F268" s="304">
        <f t="shared" si="125"/>
        <v>0.18927030575876946</v>
      </c>
      <c r="G268" s="304">
        <f t="shared" si="122"/>
        <v>-4.6844269622742685E-2</v>
      </c>
      <c r="H268" s="305">
        <f t="shared" si="126"/>
        <v>10.089999999999996</v>
      </c>
      <c r="I268" s="306">
        <f t="shared" si="123"/>
        <v>-2.6199999999999974</v>
      </c>
      <c r="J268" s="307"/>
      <c r="K268" s="238"/>
      <c r="L268" s="297">
        <v>59.562199228525394</v>
      </c>
      <c r="M268" s="297">
        <v>63.833491905974633</v>
      </c>
      <c r="N268" s="297">
        <v>71.571427897691052</v>
      </c>
      <c r="O268" s="297">
        <v>64.713198145895319</v>
      </c>
      <c r="P268" s="304">
        <f t="shared" si="127"/>
        <v>-9.5823570288402493E-2</v>
      </c>
      <c r="Q268" s="304">
        <f t="shared" si="124"/>
        <v>0.12122062824189905</v>
      </c>
      <c r="R268" s="305">
        <f t="shared" si="128"/>
        <v>-6.8582297517957329</v>
      </c>
      <c r="S268" s="308">
        <f t="shared" si="129"/>
        <v>7.7379359917164194</v>
      </c>
      <c r="T268" s="309"/>
    </row>
    <row r="269" spans="1:20" x14ac:dyDescent="0.25">
      <c r="A269" s="259" t="s">
        <v>74</v>
      </c>
      <c r="B269" s="310">
        <v>45.03</v>
      </c>
      <c r="C269" s="310">
        <v>49.78</v>
      </c>
      <c r="D269" s="310">
        <v>42.18</v>
      </c>
      <c r="E269" s="310">
        <v>39.68</v>
      </c>
      <c r="F269" s="311">
        <f t="shared" si="125"/>
        <v>-5.9269796111901418E-2</v>
      </c>
      <c r="G269" s="311">
        <f t="shared" si="122"/>
        <v>-0.15267175572519087</v>
      </c>
      <c r="H269" s="312">
        <f t="shared" si="126"/>
        <v>-2.5</v>
      </c>
      <c r="I269" s="313">
        <f t="shared" si="123"/>
        <v>-7.6000000000000014</v>
      </c>
      <c r="J269" s="314"/>
      <c r="K269" s="238"/>
      <c r="L269" s="310">
        <v>45.624597343208379</v>
      </c>
      <c r="M269" s="310">
        <v>55.207473775219732</v>
      </c>
      <c r="N269" s="310">
        <v>57.726881032406418</v>
      </c>
      <c r="O269" s="310">
        <v>45.701087253913862</v>
      </c>
      <c r="P269" s="311">
        <f t="shared" si="127"/>
        <v>-0.20832225062950449</v>
      </c>
      <c r="Q269" s="311">
        <f t="shared" si="124"/>
        <v>4.5635257056763523E-2</v>
      </c>
      <c r="R269" s="312">
        <f t="shared" si="128"/>
        <v>-12.025793778492556</v>
      </c>
      <c r="S269" s="315">
        <f t="shared" si="129"/>
        <v>2.5194072571866855</v>
      </c>
      <c r="T269" s="316"/>
    </row>
    <row r="270" spans="1:20" x14ac:dyDescent="0.25">
      <c r="A270" s="243" t="s">
        <v>11</v>
      </c>
      <c r="B270" s="282">
        <v>73.58</v>
      </c>
      <c r="C270" s="282">
        <v>74.14</v>
      </c>
      <c r="D270" s="282">
        <v>75.400000000000006</v>
      </c>
      <c r="E270" s="282">
        <v>93.59</v>
      </c>
      <c r="F270" s="283">
        <f t="shared" si="125"/>
        <v>0.24124668435013263</v>
      </c>
      <c r="G270" s="283">
        <f t="shared" si="122"/>
        <v>1.6994874561640172E-2</v>
      </c>
      <c r="H270" s="284">
        <f t="shared" si="126"/>
        <v>18.189999999999998</v>
      </c>
      <c r="I270" s="285">
        <f t="shared" si="123"/>
        <v>1.2600000000000051</v>
      </c>
      <c r="J270" s="286"/>
      <c r="K270" s="287"/>
      <c r="L270" s="282">
        <v>74.603375484772812</v>
      </c>
      <c r="M270" s="282">
        <v>80.973080404639518</v>
      </c>
      <c r="N270" s="282">
        <v>85.775004156632548</v>
      </c>
      <c r="O270" s="282">
        <v>99.281530171036621</v>
      </c>
      <c r="P270" s="283">
        <f t="shared" si="127"/>
        <v>0.15746459177944194</v>
      </c>
      <c r="Q270" s="283">
        <f t="shared" si="124"/>
        <v>5.9302717989692555E-2</v>
      </c>
      <c r="R270" s="284">
        <f t="shared" si="128"/>
        <v>13.506526014404074</v>
      </c>
      <c r="S270" s="288">
        <f t="shared" si="129"/>
        <v>4.80192375199303</v>
      </c>
      <c r="T270" s="289"/>
    </row>
    <row r="271" spans="1:20" x14ac:dyDescent="0.25">
      <c r="A271" s="36" t="s">
        <v>12</v>
      </c>
      <c r="B271" s="317">
        <v>128.55000000000001</v>
      </c>
      <c r="C271" s="317">
        <v>131.69</v>
      </c>
      <c r="D271" s="317">
        <v>117.4</v>
      </c>
      <c r="E271" s="317">
        <v>148.36000000000001</v>
      </c>
      <c r="F271" s="318">
        <f t="shared" si="125"/>
        <v>0.26371379897785352</v>
      </c>
      <c r="G271" s="318">
        <f t="shared" si="122"/>
        <v>-0.10851241552129998</v>
      </c>
      <c r="H271" s="319">
        <f t="shared" si="126"/>
        <v>30.960000000000008</v>
      </c>
      <c r="I271" s="320">
        <f t="shared" si="123"/>
        <v>-14.289999999999992</v>
      </c>
      <c r="J271" s="321"/>
      <c r="K271" s="238"/>
      <c r="L271" s="317">
        <v>119.41907308439701</v>
      </c>
      <c r="M271" s="317">
        <v>140.16745748841302</v>
      </c>
      <c r="N271" s="317">
        <v>144.51012723676683</v>
      </c>
      <c r="O271" s="317">
        <v>153.30688317086225</v>
      </c>
      <c r="P271" s="318">
        <f t="shared" si="127"/>
        <v>6.0872937435607621E-2</v>
      </c>
      <c r="Q271" s="318">
        <f t="shared" si="124"/>
        <v>3.0982011275425991E-2</v>
      </c>
      <c r="R271" s="319">
        <f t="shared" si="128"/>
        <v>8.7967559340954153</v>
      </c>
      <c r="S271" s="322">
        <f t="shared" si="129"/>
        <v>4.3426697483538135</v>
      </c>
      <c r="T271" s="323"/>
    </row>
    <row r="272" spans="1:20" x14ac:dyDescent="0.25">
      <c r="A272" s="37" t="s">
        <v>8</v>
      </c>
      <c r="B272" s="297">
        <v>74.72</v>
      </c>
      <c r="C272" s="297">
        <v>74.650000000000006</v>
      </c>
      <c r="D272" s="297">
        <v>76.23</v>
      </c>
      <c r="E272" s="297">
        <v>93.92</v>
      </c>
      <c r="F272" s="324">
        <f t="shared" si="125"/>
        <v>0.23206086842450468</v>
      </c>
      <c r="G272" s="324">
        <f t="shared" si="122"/>
        <v>2.1165438713998563E-2</v>
      </c>
      <c r="H272" s="325">
        <f t="shared" si="126"/>
        <v>17.689999999999998</v>
      </c>
      <c r="I272" s="326">
        <f t="shared" si="123"/>
        <v>1.5799999999999983</v>
      </c>
      <c r="J272" s="327"/>
      <c r="K272" s="238"/>
      <c r="L272" s="297">
        <v>77.893863764593036</v>
      </c>
      <c r="M272" s="297">
        <v>83.397047098277923</v>
      </c>
      <c r="N272" s="297">
        <v>85.984265124792813</v>
      </c>
      <c r="O272" s="297">
        <v>98.91466761860336</v>
      </c>
      <c r="P272" s="324">
        <f t="shared" si="127"/>
        <v>0.15038103163461458</v>
      </c>
      <c r="Q272" s="324">
        <f t="shared" si="124"/>
        <v>3.1022897291147711E-2</v>
      </c>
      <c r="R272" s="325">
        <f t="shared" si="128"/>
        <v>12.930402493810547</v>
      </c>
      <c r="S272" s="328">
        <f t="shared" si="129"/>
        <v>2.5872180265148899</v>
      </c>
      <c r="T272" s="329"/>
    </row>
    <row r="273" spans="1:20" x14ac:dyDescent="0.25">
      <c r="A273" s="37" t="s">
        <v>9</v>
      </c>
      <c r="B273" s="297">
        <v>54.18</v>
      </c>
      <c r="C273" s="297">
        <v>56.95</v>
      </c>
      <c r="D273" s="297">
        <v>62.31</v>
      </c>
      <c r="E273" s="297">
        <v>71.3</v>
      </c>
      <c r="F273" s="324">
        <f t="shared" si="125"/>
        <v>0.14427860696517403</v>
      </c>
      <c r="G273" s="324">
        <f t="shared" si="122"/>
        <v>9.4117647058823417E-2</v>
      </c>
      <c r="H273" s="325">
        <f t="shared" si="126"/>
        <v>8.9899999999999949</v>
      </c>
      <c r="I273" s="326">
        <f t="shared" si="123"/>
        <v>5.3599999999999994</v>
      </c>
      <c r="J273" s="327"/>
      <c r="K273" s="238"/>
      <c r="L273" s="297">
        <v>51.948509570114666</v>
      </c>
      <c r="M273" s="297">
        <v>63.035967665969117</v>
      </c>
      <c r="N273" s="297">
        <v>71.34949898786175</v>
      </c>
      <c r="O273" s="297">
        <v>81.375799467932339</v>
      </c>
      <c r="P273" s="324">
        <f t="shared" si="127"/>
        <v>0.14052376852395709</v>
      </c>
      <c r="Q273" s="324">
        <f t="shared" si="124"/>
        <v>0.13188551916814339</v>
      </c>
      <c r="R273" s="325">
        <f t="shared" si="128"/>
        <v>10.026300480070589</v>
      </c>
      <c r="S273" s="328">
        <f t="shared" si="129"/>
        <v>8.3135313218926328</v>
      </c>
      <c r="T273" s="329"/>
    </row>
    <row r="274" spans="1:20" x14ac:dyDescent="0.25">
      <c r="A274" s="38" t="s">
        <v>10</v>
      </c>
      <c r="B274" s="330">
        <v>75.31</v>
      </c>
      <c r="C274" s="330">
        <v>77.650000000000006</v>
      </c>
      <c r="D274" s="330">
        <v>81.03</v>
      </c>
      <c r="E274" s="330">
        <v>104.63</v>
      </c>
      <c r="F274" s="331">
        <f t="shared" si="125"/>
        <v>0.29125015426385281</v>
      </c>
      <c r="G274" s="331">
        <f t="shared" si="122"/>
        <v>4.3528654217643181E-2</v>
      </c>
      <c r="H274" s="332">
        <f t="shared" si="126"/>
        <v>23.599999999999994</v>
      </c>
      <c r="I274" s="333">
        <f t="shared" si="123"/>
        <v>3.3799999999999955</v>
      </c>
      <c r="J274" s="334"/>
      <c r="K274" s="238"/>
      <c r="L274" s="330">
        <v>80.633475336289379</v>
      </c>
      <c r="M274" s="330">
        <v>77.194739575557847</v>
      </c>
      <c r="N274" s="330">
        <v>91.483785157807361</v>
      </c>
      <c r="O274" s="330">
        <v>109.20421073664312</v>
      </c>
      <c r="P274" s="331">
        <f t="shared" si="127"/>
        <v>0.19370017919862459</v>
      </c>
      <c r="Q274" s="331">
        <f t="shared" si="124"/>
        <v>0.18510387703638109</v>
      </c>
      <c r="R274" s="332">
        <f t="shared" si="128"/>
        <v>17.720425578835759</v>
      </c>
      <c r="S274" s="335">
        <f t="shared" si="129"/>
        <v>14.289045582249514</v>
      </c>
      <c r="T274" s="336"/>
    </row>
    <row r="275" spans="1:20" x14ac:dyDescent="0.25">
      <c r="A275" s="42" t="s">
        <v>13</v>
      </c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4"/>
    </row>
    <row r="276" spans="1:20" ht="21" x14ac:dyDescent="0.35">
      <c r="A276" s="236" t="s">
        <v>77</v>
      </c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  <c r="N276" s="236"/>
      <c r="O276" s="236"/>
      <c r="P276" s="236"/>
      <c r="Q276" s="236"/>
      <c r="R276" s="236"/>
      <c r="S276" s="236"/>
      <c r="T276" s="236"/>
    </row>
    <row r="277" spans="1:20" x14ac:dyDescent="0.25">
      <c r="A277" s="72"/>
      <c r="B277" s="11" t="s">
        <v>150</v>
      </c>
      <c r="C277" s="12"/>
      <c r="D277" s="12"/>
      <c r="E277" s="12"/>
      <c r="F277" s="12"/>
      <c r="G277" s="12"/>
      <c r="H277" s="12"/>
      <c r="I277" s="12"/>
      <c r="J277" s="13"/>
      <c r="K277" s="237"/>
      <c r="L277" s="11" t="str">
        <f>L$5</f>
        <v>acumulado abril</v>
      </c>
      <c r="M277" s="12"/>
      <c r="N277" s="12"/>
      <c r="O277" s="12"/>
      <c r="P277" s="12"/>
      <c r="Q277" s="12"/>
      <c r="R277" s="12"/>
      <c r="S277" s="12"/>
      <c r="T277" s="13"/>
    </row>
    <row r="278" spans="1:20" x14ac:dyDescent="0.25">
      <c r="A278" s="15"/>
      <c r="B278" s="16">
        <f>B$6</f>
        <v>2022</v>
      </c>
      <c r="C278" s="16">
        <f>C$6</f>
        <v>2023</v>
      </c>
      <c r="D278" s="16">
        <f>D$6</f>
        <v>2024</v>
      </c>
      <c r="E278" s="16">
        <f>E$6</f>
        <v>2025</v>
      </c>
      <c r="F278" s="16" t="str">
        <f>CONCATENATE("var ",RIGHT(E278,2),"/",RIGHT(D278,2))</f>
        <v>var 25/24</v>
      </c>
      <c r="G278" s="16" t="str">
        <f>CONCATENATE("var ",RIGHT(D278,2),"/",RIGHT(C278,2))</f>
        <v>var 24/23</v>
      </c>
      <c r="H278" s="16" t="str">
        <f>CONCATENATE("dif ",RIGHT(E278,2),"-",RIGHT(D278,2))</f>
        <v>dif 25-24</v>
      </c>
      <c r="I278" s="107" t="str">
        <f>CONCATENATE("dif ",RIGHT(D278,2),"-",RIGHT(C278,2))</f>
        <v>dif 24-23</v>
      </c>
      <c r="J278" s="108"/>
      <c r="K278" s="238"/>
      <c r="L278" s="16">
        <f>L$6</f>
        <v>2022</v>
      </c>
      <c r="M278" s="16">
        <f>M$6</f>
        <v>2023</v>
      </c>
      <c r="N278" s="16">
        <f>N$6</f>
        <v>2024</v>
      </c>
      <c r="O278" s="16">
        <f>O$6</f>
        <v>2025</v>
      </c>
      <c r="P278" s="16" t="str">
        <f>CONCATENATE("var ",RIGHT(O278,2),"/",RIGHT(M278,2))</f>
        <v>var 25/23</v>
      </c>
      <c r="Q278" s="16" t="str">
        <f>CONCATENATE("var ",RIGHT(N278,2),"/",RIGHT(M278,2))</f>
        <v>var 24/23</v>
      </c>
      <c r="R278" s="16" t="str">
        <f>CONCATENATE("dif ",RIGHT(O278,2),"-",RIGHT(N278,2))</f>
        <v>dif 25-24</v>
      </c>
      <c r="S278" s="107" t="str">
        <f>CONCATENATE("dif ",RIGHT(N278,2),"-",RIGHT(M278,2))</f>
        <v>dif 24-23</v>
      </c>
      <c r="T278" s="108"/>
    </row>
    <row r="279" spans="1:20" x14ac:dyDescent="0.25">
      <c r="A279" s="239" t="s">
        <v>48</v>
      </c>
      <c r="B279" s="274">
        <v>114.11</v>
      </c>
      <c r="C279" s="274">
        <v>113.04</v>
      </c>
      <c r="D279" s="274">
        <v>117.79</v>
      </c>
      <c r="E279" s="274">
        <v>136.43</v>
      </c>
      <c r="F279" s="337">
        <f>E279/D279-1</f>
        <v>0.15824772900925366</v>
      </c>
      <c r="G279" s="337">
        <f t="shared" ref="G279:G289" si="130">D279/C279-1</f>
        <v>4.2020523708421686E-2</v>
      </c>
      <c r="H279" s="338">
        <f>E279-D279</f>
        <v>18.64</v>
      </c>
      <c r="I279" s="339">
        <f t="shared" ref="I279:I289" si="131">D279-C279</f>
        <v>4.75</v>
      </c>
      <c r="J279" s="340"/>
      <c r="K279" s="279"/>
      <c r="L279" s="274">
        <v>110.17778133236101</v>
      </c>
      <c r="M279" s="274">
        <v>115.14721060495427</v>
      </c>
      <c r="N279" s="274">
        <v>129.78644092662233</v>
      </c>
      <c r="O279" s="274">
        <v>139.1411998436148</v>
      </c>
      <c r="P279" s="337">
        <f>O279/N279-1</f>
        <v>7.207809113342889E-2</v>
      </c>
      <c r="Q279" s="337">
        <f t="shared" ref="Q279:Q289" si="132">N279/M279-1</f>
        <v>0.12713491056150872</v>
      </c>
      <c r="R279" s="274">
        <f>O279-N279</f>
        <v>9.3547589169924663</v>
      </c>
      <c r="S279" s="339">
        <f t="shared" ref="S279:S289" si="133">N279-M279</f>
        <v>14.639230321668066</v>
      </c>
      <c r="T279" s="340"/>
    </row>
    <row r="280" spans="1:20" x14ac:dyDescent="0.25">
      <c r="A280" s="94" t="s">
        <v>49</v>
      </c>
      <c r="B280" s="341">
        <v>140.06</v>
      </c>
      <c r="C280" s="341">
        <v>137.96</v>
      </c>
      <c r="D280" s="341">
        <v>145.12</v>
      </c>
      <c r="E280" s="341">
        <v>166.89</v>
      </c>
      <c r="F280" s="342">
        <f t="shared" ref="F280:F289" si="134">E280/D280-1</f>
        <v>0.15001378169790502</v>
      </c>
      <c r="G280" s="342">
        <f t="shared" si="130"/>
        <v>5.1899101188750407E-2</v>
      </c>
      <c r="H280" s="343">
        <f t="shared" ref="H280:H289" si="135">E280-D280</f>
        <v>21.769999999999982</v>
      </c>
      <c r="I280" s="344">
        <f t="shared" si="131"/>
        <v>7.1599999999999966</v>
      </c>
      <c r="J280" s="345"/>
      <c r="K280" s="238"/>
      <c r="L280" s="341">
        <v>138.47819068494067</v>
      </c>
      <c r="M280" s="341">
        <v>144.14729830630409</v>
      </c>
      <c r="N280" s="341">
        <v>161.05311667006055</v>
      </c>
      <c r="O280" s="341">
        <v>171.1971861781665</v>
      </c>
      <c r="P280" s="342">
        <f t="shared" ref="P280:P289" si="136">O280/N280-1</f>
        <v>6.298586278766316E-2</v>
      </c>
      <c r="Q280" s="342">
        <f t="shared" si="132"/>
        <v>0.11728154854371686</v>
      </c>
      <c r="R280" s="341">
        <f t="shared" ref="R280:R289" si="137">O280-N280</f>
        <v>10.144069508105957</v>
      </c>
      <c r="S280" s="344">
        <f t="shared" si="133"/>
        <v>16.905818363756453</v>
      </c>
      <c r="T280" s="345"/>
    </row>
    <row r="281" spans="1:20" x14ac:dyDescent="0.25">
      <c r="A281" s="97" t="s">
        <v>50</v>
      </c>
      <c r="B281" s="297">
        <v>92.18</v>
      </c>
      <c r="C281" s="297">
        <v>96.55</v>
      </c>
      <c r="D281" s="297">
        <v>107.36</v>
      </c>
      <c r="E281" s="297">
        <v>122.54</v>
      </c>
      <c r="F281" s="346">
        <f t="shared" si="134"/>
        <v>0.14139344262295084</v>
      </c>
      <c r="G281" s="346">
        <f t="shared" si="130"/>
        <v>0.11196271361988619</v>
      </c>
      <c r="H281" s="325">
        <f t="shared" si="135"/>
        <v>15.180000000000007</v>
      </c>
      <c r="I281" s="328">
        <f t="shared" si="131"/>
        <v>10.810000000000002</v>
      </c>
      <c r="J281" s="329"/>
      <c r="K281" s="238"/>
      <c r="L281" s="297">
        <v>94.816271969386904</v>
      </c>
      <c r="M281" s="297">
        <v>103.1843222724296</v>
      </c>
      <c r="N281" s="297">
        <v>117.50843304634405</v>
      </c>
      <c r="O281" s="297">
        <v>127.57324277599969</v>
      </c>
      <c r="P281" s="346">
        <f t="shared" si="136"/>
        <v>8.5651807863748708E-2</v>
      </c>
      <c r="Q281" s="346">
        <f t="shared" si="132"/>
        <v>0.13882061207026797</v>
      </c>
      <c r="R281" s="297">
        <f t="shared" si="137"/>
        <v>10.064809729655636</v>
      </c>
      <c r="S281" s="328">
        <f t="shared" si="133"/>
        <v>14.324110773914455</v>
      </c>
      <c r="T281" s="329"/>
    </row>
    <row r="282" spans="1:20" x14ac:dyDescent="0.25">
      <c r="A282" s="97" t="s">
        <v>51</v>
      </c>
      <c r="B282" s="297">
        <v>62.74</v>
      </c>
      <c r="C282" s="297">
        <v>67.989999999999995</v>
      </c>
      <c r="D282" s="297">
        <v>74.209999999999994</v>
      </c>
      <c r="E282" s="297">
        <v>97.62</v>
      </c>
      <c r="F282" s="346">
        <f t="shared" si="134"/>
        <v>0.31545613798679439</v>
      </c>
      <c r="G282" s="346">
        <f t="shared" si="130"/>
        <v>9.1484041770848679E-2</v>
      </c>
      <c r="H282" s="325">
        <f t="shared" si="135"/>
        <v>23.410000000000011</v>
      </c>
      <c r="I282" s="328">
        <f t="shared" si="131"/>
        <v>6.2199999999999989</v>
      </c>
      <c r="J282" s="329"/>
      <c r="K282" s="238"/>
      <c r="L282" s="297">
        <v>69.481315386908008</v>
      </c>
      <c r="M282" s="297">
        <v>81.329880287076975</v>
      </c>
      <c r="N282" s="297">
        <v>87.114057680234595</v>
      </c>
      <c r="O282" s="297">
        <v>106.45970092774104</v>
      </c>
      <c r="P282" s="346">
        <f t="shared" si="136"/>
        <v>0.22207257660431301</v>
      </c>
      <c r="Q282" s="346">
        <f t="shared" si="132"/>
        <v>7.1119954594064616E-2</v>
      </c>
      <c r="R282" s="297">
        <f t="shared" si="137"/>
        <v>19.345643247506445</v>
      </c>
      <c r="S282" s="328">
        <f t="shared" si="133"/>
        <v>5.7841773931576199</v>
      </c>
      <c r="T282" s="329"/>
    </row>
    <row r="283" spans="1:20" x14ac:dyDescent="0.25">
      <c r="A283" s="97" t="s">
        <v>52</v>
      </c>
      <c r="B283" s="297">
        <v>59.35</v>
      </c>
      <c r="C283" s="297">
        <v>60.84</v>
      </c>
      <c r="D283" s="297">
        <v>67.150000000000006</v>
      </c>
      <c r="E283" s="297">
        <v>79.09</v>
      </c>
      <c r="F283" s="346">
        <f t="shared" si="134"/>
        <v>0.17781087118391659</v>
      </c>
      <c r="G283" s="346">
        <f t="shared" si="130"/>
        <v>0.10371466140696906</v>
      </c>
      <c r="H283" s="325">
        <f t="shared" si="135"/>
        <v>11.939999999999998</v>
      </c>
      <c r="I283" s="328">
        <f t="shared" si="131"/>
        <v>6.3100000000000023</v>
      </c>
      <c r="J283" s="329"/>
      <c r="K283" s="238"/>
      <c r="L283" s="297">
        <v>58.399946149883384</v>
      </c>
      <c r="M283" s="297">
        <v>65.357256314127284</v>
      </c>
      <c r="N283" s="297">
        <v>76.337633842276517</v>
      </c>
      <c r="O283" s="297">
        <v>83.697014830829289</v>
      </c>
      <c r="P283" s="346">
        <f t="shared" si="136"/>
        <v>9.6405673298155969E-2</v>
      </c>
      <c r="Q283" s="346">
        <f t="shared" si="132"/>
        <v>0.168005484737213</v>
      </c>
      <c r="R283" s="297">
        <f t="shared" si="137"/>
        <v>7.3593809885527719</v>
      </c>
      <c r="S283" s="328">
        <f t="shared" si="133"/>
        <v>10.980377528149234</v>
      </c>
      <c r="T283" s="329"/>
    </row>
    <row r="284" spans="1:20" x14ac:dyDescent="0.25">
      <c r="A284" s="97" t="s">
        <v>53</v>
      </c>
      <c r="B284" s="297">
        <v>125.05</v>
      </c>
      <c r="C284" s="297">
        <v>149.37</v>
      </c>
      <c r="D284" s="297">
        <v>162.44</v>
      </c>
      <c r="E284" s="297">
        <v>188.6</v>
      </c>
      <c r="F284" s="346">
        <f t="shared" si="134"/>
        <v>0.1610440778133464</v>
      </c>
      <c r="G284" s="346">
        <f t="shared" si="130"/>
        <v>8.7500836848095176E-2</v>
      </c>
      <c r="H284" s="325">
        <f t="shared" si="135"/>
        <v>26.159999999999997</v>
      </c>
      <c r="I284" s="328">
        <f t="shared" si="131"/>
        <v>13.069999999999993</v>
      </c>
      <c r="J284" s="329"/>
      <c r="K284" s="238"/>
      <c r="L284" s="297">
        <v>120.67661473139741</v>
      </c>
      <c r="M284" s="297">
        <v>142.15611614450142</v>
      </c>
      <c r="N284" s="297">
        <v>170.8038440763282</v>
      </c>
      <c r="O284" s="297">
        <v>199.29059125049778</v>
      </c>
      <c r="P284" s="346">
        <f t="shared" si="136"/>
        <v>0.1667804804289974</v>
      </c>
      <c r="Q284" s="346">
        <f t="shared" si="132"/>
        <v>0.20152300659864975</v>
      </c>
      <c r="R284" s="297">
        <f t="shared" si="137"/>
        <v>28.486747174169579</v>
      </c>
      <c r="S284" s="328">
        <f t="shared" si="133"/>
        <v>28.647727931826779</v>
      </c>
      <c r="T284" s="329"/>
    </row>
    <row r="285" spans="1:20" x14ac:dyDescent="0.25">
      <c r="A285" s="97" t="s">
        <v>54</v>
      </c>
      <c r="B285" s="297">
        <v>76.17</v>
      </c>
      <c r="C285" s="297">
        <v>83.36</v>
      </c>
      <c r="D285" s="297">
        <v>92.62</v>
      </c>
      <c r="E285" s="297">
        <v>103.36</v>
      </c>
      <c r="F285" s="346">
        <f t="shared" si="134"/>
        <v>0.11595767652774769</v>
      </c>
      <c r="G285" s="346">
        <f t="shared" si="130"/>
        <v>0.1110844529750481</v>
      </c>
      <c r="H285" s="325">
        <f t="shared" si="135"/>
        <v>10.739999999999995</v>
      </c>
      <c r="I285" s="328">
        <f t="shared" si="131"/>
        <v>9.2600000000000051</v>
      </c>
      <c r="J285" s="329"/>
      <c r="K285" s="238"/>
      <c r="L285" s="297">
        <v>76.934820129380938</v>
      </c>
      <c r="M285" s="297">
        <v>89.482167494393067</v>
      </c>
      <c r="N285" s="297">
        <v>100.5936159727611</v>
      </c>
      <c r="O285" s="297">
        <v>110.99423890863363</v>
      </c>
      <c r="P285" s="346">
        <f>O285/N285-1</f>
        <v>0.10339247511182847</v>
      </c>
      <c r="Q285" s="346">
        <f t="shared" si="132"/>
        <v>0.1241750036851117</v>
      </c>
      <c r="R285" s="297">
        <f t="shared" si="137"/>
        <v>10.400622935872534</v>
      </c>
      <c r="S285" s="328">
        <f t="shared" si="133"/>
        <v>11.111448478368033</v>
      </c>
      <c r="T285" s="329"/>
    </row>
    <row r="286" spans="1:20" x14ac:dyDescent="0.25">
      <c r="A286" s="97" t="s">
        <v>55</v>
      </c>
      <c r="B286" s="297">
        <v>87.8</v>
      </c>
      <c r="C286" s="297">
        <v>96.52</v>
      </c>
      <c r="D286" s="297">
        <v>100.61</v>
      </c>
      <c r="E286" s="297">
        <v>117.69</v>
      </c>
      <c r="F286" s="346">
        <f>E286/D286-1</f>
        <v>0.16976443693469823</v>
      </c>
      <c r="G286" s="346">
        <f t="shared" si="130"/>
        <v>4.2374637380853786E-2</v>
      </c>
      <c r="H286" s="325">
        <f t="shared" si="135"/>
        <v>17.079999999999998</v>
      </c>
      <c r="I286" s="328">
        <f t="shared" si="131"/>
        <v>4.0900000000000034</v>
      </c>
      <c r="J286" s="329"/>
      <c r="K286" s="238"/>
      <c r="L286" s="297">
        <v>91.05371411882858</v>
      </c>
      <c r="M286" s="297">
        <v>102.0854818503914</v>
      </c>
      <c r="N286" s="297">
        <v>113.90740283134383</v>
      </c>
      <c r="O286" s="297">
        <v>123.3782865254268</v>
      </c>
      <c r="P286" s="346">
        <f t="shared" si="136"/>
        <v>8.3145462530701097E-2</v>
      </c>
      <c r="Q286" s="346">
        <f t="shared" si="132"/>
        <v>0.1158041355800008</v>
      </c>
      <c r="R286" s="297">
        <f t="shared" si="137"/>
        <v>9.4708836940829713</v>
      </c>
      <c r="S286" s="328">
        <f t="shared" si="133"/>
        <v>11.821920980952427</v>
      </c>
      <c r="T286" s="329"/>
    </row>
    <row r="287" spans="1:20" x14ac:dyDescent="0.25">
      <c r="A287" s="97" t="s">
        <v>56</v>
      </c>
      <c r="B287" s="297">
        <v>119.88</v>
      </c>
      <c r="C287" s="297">
        <v>135.06</v>
      </c>
      <c r="D287" s="297">
        <v>134.41999999999999</v>
      </c>
      <c r="E287" s="297">
        <v>120.03</v>
      </c>
      <c r="F287" s="346">
        <f t="shared" si="134"/>
        <v>-0.1070525219461389</v>
      </c>
      <c r="G287" s="346">
        <f t="shared" si="130"/>
        <v>-4.7386346808826474E-3</v>
      </c>
      <c r="H287" s="325">
        <f t="shared" si="135"/>
        <v>-14.389999999999986</v>
      </c>
      <c r="I287" s="328">
        <f t="shared" si="131"/>
        <v>-0.64000000000001478</v>
      </c>
      <c r="J287" s="329"/>
      <c r="K287" s="238"/>
      <c r="L287" s="297">
        <v>111.64872110673139</v>
      </c>
      <c r="M287" s="297">
        <v>127.35297791593527</v>
      </c>
      <c r="N287" s="297">
        <v>141.89089766522233</v>
      </c>
      <c r="O287" s="297">
        <v>121.13211758674437</v>
      </c>
      <c r="P287" s="346">
        <f>O287/N287-1</f>
        <v>-0.14630099900739413</v>
      </c>
      <c r="Q287" s="346">
        <f t="shared" si="132"/>
        <v>0.11415453322876701</v>
      </c>
      <c r="R287" s="297">
        <f>O287-N287</f>
        <v>-20.758780078477955</v>
      </c>
      <c r="S287" s="347">
        <f t="shared" si="133"/>
        <v>14.537919749287056</v>
      </c>
      <c r="T287" s="348"/>
    </row>
    <row r="288" spans="1:20" x14ac:dyDescent="0.25">
      <c r="A288" s="97" t="s">
        <v>57</v>
      </c>
      <c r="B288" s="297">
        <v>388.77</v>
      </c>
      <c r="C288" s="297">
        <v>256.33</v>
      </c>
      <c r="D288" s="297">
        <v>174.59</v>
      </c>
      <c r="E288" s="297">
        <v>262.77</v>
      </c>
      <c r="F288" s="346">
        <f t="shared" si="134"/>
        <v>0.50506901884414912</v>
      </c>
      <c r="G288" s="346">
        <f t="shared" si="130"/>
        <v>-0.31888581125892401</v>
      </c>
      <c r="H288" s="325">
        <f t="shared" si="135"/>
        <v>88.179999999999978</v>
      </c>
      <c r="I288" s="328">
        <f t="shared" si="131"/>
        <v>-81.739999999999981</v>
      </c>
      <c r="J288" s="329"/>
      <c r="K288" s="238"/>
      <c r="L288" s="297">
        <v>262.19651840452684</v>
      </c>
      <c r="M288" s="297">
        <v>168.8332686173502</v>
      </c>
      <c r="N288" s="297">
        <v>214.55524781154065</v>
      </c>
      <c r="O288" s="297">
        <v>230.28519743038643</v>
      </c>
      <c r="P288" s="346">
        <f t="shared" si="136"/>
        <v>7.3314215239622227E-2</v>
      </c>
      <c r="Q288" s="346">
        <f t="shared" si="132"/>
        <v>0.27081143170790822</v>
      </c>
      <c r="R288" s="297">
        <f t="shared" si="137"/>
        <v>15.729949618845779</v>
      </c>
      <c r="S288" s="349">
        <f t="shared" si="133"/>
        <v>45.721979194190453</v>
      </c>
      <c r="T288" s="350"/>
    </row>
    <row r="289" spans="1:20" x14ac:dyDescent="0.25">
      <c r="A289" s="97" t="s">
        <v>78</v>
      </c>
      <c r="B289" s="330">
        <v>55.68</v>
      </c>
      <c r="C289" s="330">
        <v>63.88</v>
      </c>
      <c r="D289" s="330">
        <v>65.540000000000006</v>
      </c>
      <c r="E289" s="330">
        <v>66.459999999999994</v>
      </c>
      <c r="F289" s="346">
        <f t="shared" si="134"/>
        <v>1.4037229173023968E-2</v>
      </c>
      <c r="G289" s="346">
        <f t="shared" si="130"/>
        <v>2.5986224170319483E-2</v>
      </c>
      <c r="H289" s="325">
        <f t="shared" si="135"/>
        <v>0.91999999999998749</v>
      </c>
      <c r="I289" s="328">
        <f t="shared" si="131"/>
        <v>1.6600000000000037</v>
      </c>
      <c r="J289" s="329"/>
      <c r="K289" s="238"/>
      <c r="L289" s="330">
        <v>64.379854400943501</v>
      </c>
      <c r="M289" s="330">
        <v>75.00827674204784</v>
      </c>
      <c r="N289" s="330">
        <v>81.909484497778678</v>
      </c>
      <c r="O289" s="330">
        <v>77.891413721430197</v>
      </c>
      <c r="P289" s="346">
        <f t="shared" si="136"/>
        <v>-4.9055012383302787E-2</v>
      </c>
      <c r="Q289" s="346">
        <f t="shared" si="132"/>
        <v>9.2005949949549803E-2</v>
      </c>
      <c r="R289" s="330">
        <f t="shared" si="137"/>
        <v>-4.0180707763484804</v>
      </c>
      <c r="S289" s="328">
        <f t="shared" si="133"/>
        <v>6.9012077557308373</v>
      </c>
      <c r="T289" s="329"/>
    </row>
    <row r="290" spans="1:20" x14ac:dyDescent="0.25">
      <c r="A290" s="42" t="s">
        <v>13</v>
      </c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4"/>
    </row>
    <row r="291" spans="1:20" ht="21" x14ac:dyDescent="0.35">
      <c r="A291" s="236" t="s">
        <v>79</v>
      </c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  <c r="N291" s="236"/>
      <c r="O291" s="236"/>
      <c r="P291" s="236"/>
      <c r="Q291" s="236"/>
      <c r="R291" s="236"/>
      <c r="S291" s="236"/>
      <c r="T291" s="236"/>
    </row>
    <row r="292" spans="1:20" x14ac:dyDescent="0.25">
      <c r="A292" s="72"/>
      <c r="B292" s="11" t="s">
        <v>150</v>
      </c>
      <c r="C292" s="12"/>
      <c r="D292" s="12"/>
      <c r="E292" s="12"/>
      <c r="F292" s="12"/>
      <c r="G292" s="12"/>
      <c r="H292" s="12"/>
      <c r="I292" s="12"/>
      <c r="J292" s="13"/>
      <c r="K292" s="237"/>
      <c r="L292" s="11" t="str">
        <f>L$5</f>
        <v>acumulado abril</v>
      </c>
      <c r="M292" s="12"/>
      <c r="N292" s="12"/>
      <c r="O292" s="12"/>
      <c r="P292" s="12"/>
      <c r="Q292" s="12"/>
      <c r="R292" s="12"/>
      <c r="S292" s="12"/>
      <c r="T292" s="13"/>
    </row>
    <row r="293" spans="1:20" x14ac:dyDescent="0.25">
      <c r="A293" s="15"/>
      <c r="B293" s="16">
        <f>B$6</f>
        <v>2022</v>
      </c>
      <c r="C293" s="16">
        <f>C$6</f>
        <v>2023</v>
      </c>
      <c r="D293" s="16">
        <f>D$6</f>
        <v>2024</v>
      </c>
      <c r="E293" s="16">
        <f>E$6</f>
        <v>2025</v>
      </c>
      <c r="F293" s="16" t="str">
        <f>CONCATENATE("var ",RIGHT(E293,2),"/",RIGHT(D293,2))</f>
        <v>var 25/24</v>
      </c>
      <c r="G293" s="16" t="str">
        <f>CONCATENATE("var ",RIGHT(D293,2),"/",RIGHT(C293,2))</f>
        <v>var 24/23</v>
      </c>
      <c r="H293" s="16" t="str">
        <f>CONCATENATE("dif ",RIGHT(E293,2),"-",RIGHT(C293,2))</f>
        <v>dif 25-23</v>
      </c>
      <c r="I293" s="107" t="str">
        <f>CONCATENATE("dif ",RIGHT(D293,2),"-",RIGHT(C293,2))</f>
        <v>dif 24-23</v>
      </c>
      <c r="J293" s="108"/>
      <c r="K293" s="238"/>
      <c r="L293" s="16">
        <f>L$6</f>
        <v>2022</v>
      </c>
      <c r="M293" s="16">
        <f>M$6</f>
        <v>2023</v>
      </c>
      <c r="N293" s="16">
        <f>N$6</f>
        <v>2024</v>
      </c>
      <c r="O293" s="16">
        <f>O$6</f>
        <v>2025</v>
      </c>
      <c r="P293" s="16" t="str">
        <f>CONCATENATE("var ",RIGHT(O293,2),"/",RIGHT(N293,2))</f>
        <v>var 25/24</v>
      </c>
      <c r="Q293" s="16" t="str">
        <f>CONCATENATE("var ",RIGHT(N293,2),"/",RIGHT(M293,2))</f>
        <v>var 24/23</v>
      </c>
      <c r="R293" s="16" t="str">
        <f>CONCATENATE("dif ",RIGHT(O293,2),"-",RIGHT(N293,2))</f>
        <v>dif 25-24</v>
      </c>
      <c r="S293" s="107" t="str">
        <f>CONCATENATE("dif ",RIGHT(N293,2),"-",RIGHT(M293,2))</f>
        <v>dif 24-23</v>
      </c>
      <c r="T293" s="108"/>
    </row>
    <row r="294" spans="1:20" x14ac:dyDescent="0.25">
      <c r="A294" s="239" t="s">
        <v>4</v>
      </c>
      <c r="B294" s="274">
        <v>84.83</v>
      </c>
      <c r="C294" s="274">
        <v>86.09</v>
      </c>
      <c r="D294" s="274">
        <v>93.88</v>
      </c>
      <c r="E294" s="274">
        <v>104.41</v>
      </c>
      <c r="F294" s="275">
        <f>E294/D294-1</f>
        <v>0.11216446527481883</v>
      </c>
      <c r="G294" s="275">
        <f t="shared" ref="G294:G305" si="138">D294/C294-1</f>
        <v>9.0486699965152573E-2</v>
      </c>
      <c r="H294" s="351">
        <f>E294-D294</f>
        <v>10.530000000000001</v>
      </c>
      <c r="I294" s="352">
        <f t="shared" ref="I294:I305" si="139">D294-C294</f>
        <v>7.789999999999992</v>
      </c>
      <c r="J294" s="353"/>
      <c r="K294" s="279"/>
      <c r="L294" s="274">
        <v>80.274135499935539</v>
      </c>
      <c r="M294" s="274">
        <v>96.617752459881117</v>
      </c>
      <c r="N294" s="274">
        <v>111.62501094717922</v>
      </c>
      <c r="O294" s="274">
        <v>117.90823228983317</v>
      </c>
      <c r="P294" s="275">
        <f>O294/N294-1</f>
        <v>5.6288651524765809E-2</v>
      </c>
      <c r="Q294" s="275">
        <f t="shared" ref="Q294:Q305" si="140">N294/M294-1</f>
        <v>0.15532609800180985</v>
      </c>
      <c r="R294" s="274">
        <f>O294-N294</f>
        <v>6.2832213426539454</v>
      </c>
      <c r="S294" s="352">
        <f t="shared" ref="S294:S305" si="141">N294-M294</f>
        <v>15.007258487298103</v>
      </c>
      <c r="T294" s="353"/>
    </row>
    <row r="295" spans="1:20" x14ac:dyDescent="0.25">
      <c r="A295" s="243" t="s">
        <v>5</v>
      </c>
      <c r="B295" s="282">
        <v>94.43</v>
      </c>
      <c r="C295" s="282">
        <v>96.67</v>
      </c>
      <c r="D295" s="282">
        <v>104.71</v>
      </c>
      <c r="E295" s="282">
        <v>114.64</v>
      </c>
      <c r="F295" s="283">
        <f t="shared" ref="F295:F305" si="142">E295/D295-1</f>
        <v>9.4833349250310395E-2</v>
      </c>
      <c r="G295" s="283">
        <f t="shared" si="138"/>
        <v>8.3169545877728179E-2</v>
      </c>
      <c r="H295" s="354">
        <f t="shared" ref="H295:H305" si="143">E295-D295</f>
        <v>9.9300000000000068</v>
      </c>
      <c r="I295" s="355">
        <f t="shared" si="139"/>
        <v>8.039999999999992</v>
      </c>
      <c r="J295" s="356"/>
      <c r="K295" s="287"/>
      <c r="L295" s="282">
        <v>86.965721601500931</v>
      </c>
      <c r="M295" s="282">
        <v>105.75734807887518</v>
      </c>
      <c r="N295" s="282">
        <v>123.26034875929315</v>
      </c>
      <c r="O295" s="282">
        <v>128.19047151051191</v>
      </c>
      <c r="P295" s="283">
        <f t="shared" ref="P295:P305" si="144">O295/N295-1</f>
        <v>3.9997637527753982E-2</v>
      </c>
      <c r="Q295" s="283">
        <f t="shared" si="140"/>
        <v>0.16550150886313841</v>
      </c>
      <c r="R295" s="282">
        <f t="shared" ref="R295:R305" si="145">O295-N295</f>
        <v>4.9301227512187609</v>
      </c>
      <c r="S295" s="355">
        <f t="shared" si="141"/>
        <v>17.503000680417969</v>
      </c>
      <c r="T295" s="356"/>
    </row>
    <row r="296" spans="1:20" x14ac:dyDescent="0.25">
      <c r="A296" s="37" t="s">
        <v>70</v>
      </c>
      <c r="B296" s="290">
        <v>185.37</v>
      </c>
      <c r="C296" s="290">
        <v>167.49</v>
      </c>
      <c r="D296" s="290">
        <v>170.5</v>
      </c>
      <c r="E296" s="290">
        <v>201.44</v>
      </c>
      <c r="F296" s="346">
        <f t="shared" si="142"/>
        <v>0.18146627565982398</v>
      </c>
      <c r="G296" s="346">
        <f t="shared" si="138"/>
        <v>1.7971222162517009E-2</v>
      </c>
      <c r="H296" s="357">
        <f t="shared" si="143"/>
        <v>30.939999999999998</v>
      </c>
      <c r="I296" s="358">
        <f t="shared" si="139"/>
        <v>3.0099999999999909</v>
      </c>
      <c r="J296" s="359"/>
      <c r="K296" s="238"/>
      <c r="L296" s="290">
        <v>156.64599892076856</v>
      </c>
      <c r="M296" s="290">
        <v>167.44067614091426</v>
      </c>
      <c r="N296" s="290">
        <v>197.73438538273734</v>
      </c>
      <c r="O296" s="290">
        <v>214.78739139854744</v>
      </c>
      <c r="P296" s="346">
        <f t="shared" si="144"/>
        <v>8.6241985594979198E-2</v>
      </c>
      <c r="Q296" s="346">
        <f t="shared" si="140"/>
        <v>0.18092204319772676</v>
      </c>
      <c r="R296" s="290">
        <f t="shared" si="145"/>
        <v>17.053006015810098</v>
      </c>
      <c r="S296" s="328">
        <f t="shared" si="141"/>
        <v>30.29370924182308</v>
      </c>
      <c r="T296" s="329"/>
    </row>
    <row r="297" spans="1:20" x14ac:dyDescent="0.25">
      <c r="A297" s="37" t="s">
        <v>71</v>
      </c>
      <c r="B297" s="297">
        <v>78.97</v>
      </c>
      <c r="C297" s="297">
        <v>87.85</v>
      </c>
      <c r="D297" s="297">
        <v>98.72</v>
      </c>
      <c r="E297" s="297">
        <v>100.15</v>
      </c>
      <c r="F297" s="346">
        <f t="shared" si="142"/>
        <v>1.4485413290113547E-2</v>
      </c>
      <c r="G297" s="346">
        <f t="shared" si="138"/>
        <v>0.12373363688104733</v>
      </c>
      <c r="H297" s="357">
        <f t="shared" si="143"/>
        <v>1.4300000000000068</v>
      </c>
      <c r="I297" s="358">
        <f t="shared" si="139"/>
        <v>10.870000000000005</v>
      </c>
      <c r="J297" s="359"/>
      <c r="K297" s="238"/>
      <c r="L297" s="297">
        <v>75.300590954225115</v>
      </c>
      <c r="M297" s="297">
        <v>98.912387933268263</v>
      </c>
      <c r="N297" s="297">
        <v>115.25102109069432</v>
      </c>
      <c r="O297" s="297">
        <v>114.08063079851358</v>
      </c>
      <c r="P297" s="346">
        <f t="shared" si="144"/>
        <v>-1.0155140328515833E-2</v>
      </c>
      <c r="Q297" s="346">
        <f t="shared" si="140"/>
        <v>0.16518288051491581</v>
      </c>
      <c r="R297" s="297">
        <f t="shared" si="145"/>
        <v>-1.1703902921807412</v>
      </c>
      <c r="S297" s="328">
        <f t="shared" si="141"/>
        <v>16.338633157426059</v>
      </c>
      <c r="T297" s="329"/>
    </row>
    <row r="298" spans="1:20" x14ac:dyDescent="0.25">
      <c r="A298" s="37" t="s">
        <v>72</v>
      </c>
      <c r="B298" s="297">
        <v>45.98</v>
      </c>
      <c r="C298" s="297">
        <v>54.27</v>
      </c>
      <c r="D298" s="297">
        <v>58.54</v>
      </c>
      <c r="E298" s="297">
        <v>67.53</v>
      </c>
      <c r="F298" s="346">
        <f t="shared" si="142"/>
        <v>0.15357020840450986</v>
      </c>
      <c r="G298" s="346">
        <f t="shared" si="138"/>
        <v>7.868067072047169E-2</v>
      </c>
      <c r="H298" s="357">
        <f t="shared" si="143"/>
        <v>8.990000000000002</v>
      </c>
      <c r="I298" s="358">
        <f t="shared" si="139"/>
        <v>4.269999999999996</v>
      </c>
      <c r="J298" s="359"/>
      <c r="K298" s="238"/>
      <c r="L298" s="297">
        <v>48.012666042215614</v>
      </c>
      <c r="M298" s="297">
        <v>65.168055780679694</v>
      </c>
      <c r="N298" s="297">
        <v>74.027453308345798</v>
      </c>
      <c r="O298" s="297">
        <v>81.655406461034175</v>
      </c>
      <c r="P298" s="346">
        <f t="shared" si="144"/>
        <v>0.10304222030867027</v>
      </c>
      <c r="Q298" s="346">
        <f t="shared" si="140"/>
        <v>0.135946936294709</v>
      </c>
      <c r="R298" s="297">
        <f t="shared" si="145"/>
        <v>7.6279531526883773</v>
      </c>
      <c r="S298" s="328">
        <f t="shared" si="141"/>
        <v>8.8593975276661041</v>
      </c>
      <c r="T298" s="329"/>
    </row>
    <row r="299" spans="1:20" x14ac:dyDescent="0.25">
      <c r="A299" s="37" t="s">
        <v>73</v>
      </c>
      <c r="B299" s="297">
        <v>30.51</v>
      </c>
      <c r="C299" s="297">
        <v>41.63</v>
      </c>
      <c r="D299" s="297">
        <v>41.17</v>
      </c>
      <c r="E299" s="297">
        <v>46.17</v>
      </c>
      <c r="F299" s="346">
        <f t="shared" si="142"/>
        <v>0.121447656060238</v>
      </c>
      <c r="G299" s="346">
        <f t="shared" si="138"/>
        <v>-1.1049723756906049E-2</v>
      </c>
      <c r="H299" s="357">
        <f t="shared" si="143"/>
        <v>5</v>
      </c>
      <c r="I299" s="358">
        <f t="shared" si="139"/>
        <v>-0.46000000000000085</v>
      </c>
      <c r="J299" s="359"/>
      <c r="K299" s="238"/>
      <c r="L299" s="297">
        <v>46.214586353644307</v>
      </c>
      <c r="M299" s="297">
        <v>51.426942116019049</v>
      </c>
      <c r="N299" s="297">
        <v>61.453136289177024</v>
      </c>
      <c r="O299" s="297">
        <v>54.328001444556548</v>
      </c>
      <c r="P299" s="346">
        <f t="shared" si="144"/>
        <v>-0.11594420195402355</v>
      </c>
      <c r="Q299" s="346">
        <f t="shared" si="140"/>
        <v>0.19495995213051764</v>
      </c>
      <c r="R299" s="297">
        <f t="shared" si="145"/>
        <v>-7.1251348446204759</v>
      </c>
      <c r="S299" s="328">
        <f t="shared" si="141"/>
        <v>10.026194173157975</v>
      </c>
      <c r="T299" s="329"/>
    </row>
    <row r="300" spans="1:20" x14ac:dyDescent="0.25">
      <c r="A300" s="37" t="s">
        <v>74</v>
      </c>
      <c r="B300" s="310">
        <v>32.78</v>
      </c>
      <c r="C300" s="310">
        <v>38.369999999999997</v>
      </c>
      <c r="D300" s="310">
        <v>28.79</v>
      </c>
      <c r="E300" s="310">
        <v>26.98</v>
      </c>
      <c r="F300" s="346">
        <f t="shared" si="142"/>
        <v>-6.2869051754081196E-2</v>
      </c>
      <c r="G300" s="346">
        <f t="shared" si="138"/>
        <v>-0.24967422465467815</v>
      </c>
      <c r="H300" s="357">
        <f t="shared" si="143"/>
        <v>-1.8099999999999987</v>
      </c>
      <c r="I300" s="358">
        <f t="shared" si="139"/>
        <v>-9.5799999999999983</v>
      </c>
      <c r="J300" s="359"/>
      <c r="K300" s="238"/>
      <c r="L300" s="310">
        <v>35.068989127650696</v>
      </c>
      <c r="M300" s="310">
        <v>48.239574787838215</v>
      </c>
      <c r="N300" s="310">
        <v>45.588960335025497</v>
      </c>
      <c r="O300" s="310">
        <v>33.656882726024669</v>
      </c>
      <c r="P300" s="346">
        <f t="shared" si="144"/>
        <v>-0.26173173332565658</v>
      </c>
      <c r="Q300" s="346">
        <f t="shared" si="140"/>
        <v>-5.4946886751600643E-2</v>
      </c>
      <c r="R300" s="310">
        <f t="shared" si="145"/>
        <v>-11.932077609000828</v>
      </c>
      <c r="S300" s="328">
        <f t="shared" si="141"/>
        <v>-2.650614452812718</v>
      </c>
      <c r="T300" s="329"/>
    </row>
    <row r="301" spans="1:20" x14ac:dyDescent="0.25">
      <c r="A301" s="243" t="s">
        <v>11</v>
      </c>
      <c r="B301" s="282">
        <v>49.81</v>
      </c>
      <c r="C301" s="282">
        <v>50.88</v>
      </c>
      <c r="D301" s="282">
        <v>56.87</v>
      </c>
      <c r="E301" s="282">
        <v>70.45</v>
      </c>
      <c r="F301" s="283">
        <f t="shared" si="142"/>
        <v>0.2387902233163357</v>
      </c>
      <c r="G301" s="283">
        <f t="shared" si="138"/>
        <v>0.11772798742138346</v>
      </c>
      <c r="H301" s="354">
        <f t="shared" si="143"/>
        <v>13.580000000000005</v>
      </c>
      <c r="I301" s="355">
        <f t="shared" si="139"/>
        <v>5.9899999999999949</v>
      </c>
      <c r="J301" s="356"/>
      <c r="K301" s="287"/>
      <c r="L301" s="282">
        <v>55.068745118132966</v>
      </c>
      <c r="M301" s="282">
        <v>65.988271027718767</v>
      </c>
      <c r="N301" s="282">
        <v>71.67693429536692</v>
      </c>
      <c r="O301" s="282">
        <v>83.120284688670594</v>
      </c>
      <c r="P301" s="283">
        <f t="shared" si="144"/>
        <v>0.1596517834614386</v>
      </c>
      <c r="Q301" s="283">
        <f t="shared" si="140"/>
        <v>8.6207187717626255E-2</v>
      </c>
      <c r="R301" s="282">
        <f t="shared" si="145"/>
        <v>11.443350393303675</v>
      </c>
      <c r="S301" s="355">
        <f t="shared" si="141"/>
        <v>5.6886632676481526</v>
      </c>
      <c r="T301" s="356"/>
    </row>
    <row r="302" spans="1:20" x14ac:dyDescent="0.25">
      <c r="A302" s="36" t="s">
        <v>12</v>
      </c>
      <c r="B302" s="317">
        <v>92.58</v>
      </c>
      <c r="C302" s="317">
        <v>96.05</v>
      </c>
      <c r="D302" s="317">
        <v>93.78</v>
      </c>
      <c r="E302" s="317">
        <v>118.69</v>
      </c>
      <c r="F302" s="346">
        <f t="shared" si="142"/>
        <v>0.26562166773299212</v>
      </c>
      <c r="G302" s="346">
        <f t="shared" si="138"/>
        <v>-2.363352420614262E-2</v>
      </c>
      <c r="H302" s="357">
        <f t="shared" si="143"/>
        <v>24.909999999999997</v>
      </c>
      <c r="I302" s="358">
        <f t="shared" si="139"/>
        <v>-2.269999999999996</v>
      </c>
      <c r="J302" s="359"/>
      <c r="K302" s="238"/>
      <c r="L302" s="317">
        <v>87.656181690387626</v>
      </c>
      <c r="M302" s="317">
        <v>109.22411363147842</v>
      </c>
      <c r="N302" s="317">
        <v>129.94622178792821</v>
      </c>
      <c r="O302" s="317">
        <v>132.52006821687536</v>
      </c>
      <c r="P302" s="346">
        <f t="shared" si="144"/>
        <v>1.9807012420473891E-2</v>
      </c>
      <c r="Q302" s="346">
        <f t="shared" si="140"/>
        <v>0.18972100086219124</v>
      </c>
      <c r="R302" s="317">
        <f t="shared" si="145"/>
        <v>2.5738464289471494</v>
      </c>
      <c r="S302" s="328">
        <f t="shared" si="141"/>
        <v>20.722108156449792</v>
      </c>
      <c r="T302" s="329"/>
    </row>
    <row r="303" spans="1:20" x14ac:dyDescent="0.25">
      <c r="A303" s="37" t="s">
        <v>8</v>
      </c>
      <c r="B303" s="297">
        <v>52.39</v>
      </c>
      <c r="C303" s="297">
        <v>51.81</v>
      </c>
      <c r="D303" s="297">
        <v>60.52</v>
      </c>
      <c r="E303" s="297">
        <v>73.95</v>
      </c>
      <c r="F303" s="346">
        <f t="shared" si="142"/>
        <v>0.2219101123595506</v>
      </c>
      <c r="G303" s="346">
        <f t="shared" si="138"/>
        <v>0.16811426365566495</v>
      </c>
      <c r="H303" s="357">
        <f t="shared" si="143"/>
        <v>13.43</v>
      </c>
      <c r="I303" s="358">
        <f t="shared" si="139"/>
        <v>8.7100000000000009</v>
      </c>
      <c r="J303" s="359"/>
      <c r="K303" s="238"/>
      <c r="L303" s="297">
        <v>58.0386819823254</v>
      </c>
      <c r="M303" s="297">
        <v>69.683721376625314</v>
      </c>
      <c r="N303" s="297">
        <v>73.787393156800135</v>
      </c>
      <c r="O303" s="297">
        <v>84.373064697679467</v>
      </c>
      <c r="P303" s="346">
        <f t="shared" si="144"/>
        <v>0.1434617905308635</v>
      </c>
      <c r="Q303" s="346">
        <f t="shared" si="140"/>
        <v>5.8889963094757469E-2</v>
      </c>
      <c r="R303" s="297">
        <f t="shared" si="145"/>
        <v>10.585671540879332</v>
      </c>
      <c r="S303" s="328">
        <f t="shared" si="141"/>
        <v>4.103671780174821</v>
      </c>
      <c r="T303" s="329"/>
    </row>
    <row r="304" spans="1:20" x14ac:dyDescent="0.25">
      <c r="A304" s="37" t="s">
        <v>9</v>
      </c>
      <c r="B304" s="297">
        <v>33.08</v>
      </c>
      <c r="C304" s="297">
        <v>36.15</v>
      </c>
      <c r="D304" s="297">
        <v>41.25</v>
      </c>
      <c r="E304" s="297">
        <v>46.91</v>
      </c>
      <c r="F304" s="346">
        <f t="shared" si="142"/>
        <v>0.13721212121212112</v>
      </c>
      <c r="G304" s="346">
        <f t="shared" si="138"/>
        <v>0.1410788381742738</v>
      </c>
      <c r="H304" s="357">
        <f t="shared" si="143"/>
        <v>5.6599999999999966</v>
      </c>
      <c r="I304" s="358">
        <f t="shared" si="139"/>
        <v>5.1000000000000014</v>
      </c>
      <c r="J304" s="359"/>
      <c r="K304" s="238"/>
      <c r="L304" s="297">
        <v>36.623616633000807</v>
      </c>
      <c r="M304" s="297">
        <v>47.904777158316456</v>
      </c>
      <c r="N304" s="297">
        <v>54.719112351459259</v>
      </c>
      <c r="O304" s="297">
        <v>63.709746154922598</v>
      </c>
      <c r="P304" s="346">
        <f t="shared" si="144"/>
        <v>0.1643051836388858</v>
      </c>
      <c r="Q304" s="346">
        <f t="shared" si="140"/>
        <v>0.14224750843997636</v>
      </c>
      <c r="R304" s="297">
        <f t="shared" si="145"/>
        <v>8.9906338034633393</v>
      </c>
      <c r="S304" s="328">
        <f t="shared" si="141"/>
        <v>6.8143351931428029</v>
      </c>
      <c r="T304" s="329"/>
    </row>
    <row r="305" spans="1:20" x14ac:dyDescent="0.25">
      <c r="A305" s="38" t="s">
        <v>10</v>
      </c>
      <c r="B305" s="330">
        <v>50.53</v>
      </c>
      <c r="C305" s="330">
        <v>58.55</v>
      </c>
      <c r="D305" s="330">
        <v>59.82</v>
      </c>
      <c r="E305" s="330">
        <v>77.64</v>
      </c>
      <c r="F305" s="360">
        <f t="shared" si="142"/>
        <v>0.29789368104312941</v>
      </c>
      <c r="G305" s="360">
        <f t="shared" si="138"/>
        <v>2.1690862510674647E-2</v>
      </c>
      <c r="H305" s="361">
        <f t="shared" si="143"/>
        <v>17.82</v>
      </c>
      <c r="I305" s="362">
        <f t="shared" si="139"/>
        <v>1.2700000000000031</v>
      </c>
      <c r="J305" s="363"/>
      <c r="K305" s="364"/>
      <c r="L305" s="330">
        <v>63.258525177300974</v>
      </c>
      <c r="M305" s="330">
        <v>66.070330875371695</v>
      </c>
      <c r="N305" s="330">
        <v>78.083032099995506</v>
      </c>
      <c r="O305" s="330">
        <v>93.46807600465408</v>
      </c>
      <c r="P305" s="360">
        <f t="shared" si="144"/>
        <v>0.19703440671919625</v>
      </c>
      <c r="Q305" s="360">
        <f t="shared" si="140"/>
        <v>0.18181687703794513</v>
      </c>
      <c r="R305" s="330">
        <f t="shared" si="145"/>
        <v>15.385043904658573</v>
      </c>
      <c r="S305" s="347">
        <f t="shared" si="141"/>
        <v>12.012701224623811</v>
      </c>
      <c r="T305" s="348"/>
    </row>
    <row r="306" spans="1:20" x14ac:dyDescent="0.25">
      <c r="A306" s="365" t="s">
        <v>13</v>
      </c>
      <c r="B306" s="366"/>
      <c r="C306" s="366"/>
      <c r="D306" s="366"/>
      <c r="E306" s="366"/>
      <c r="F306" s="366"/>
      <c r="G306" s="366"/>
      <c r="H306" s="366"/>
      <c r="I306" s="366"/>
      <c r="J306" s="366"/>
      <c r="K306" s="366"/>
      <c r="L306" s="366"/>
      <c r="M306" s="366"/>
      <c r="N306" s="366"/>
      <c r="O306" s="366"/>
      <c r="P306" s="366"/>
      <c r="Q306" s="366"/>
      <c r="R306" s="366"/>
      <c r="S306" s="366"/>
      <c r="T306" s="367"/>
    </row>
    <row r="307" spans="1:20" ht="21" x14ac:dyDescent="0.35">
      <c r="A307" s="236" t="s">
        <v>80</v>
      </c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  <c r="N307" s="236"/>
      <c r="O307" s="236"/>
      <c r="P307" s="236"/>
      <c r="Q307" s="236"/>
      <c r="R307" s="236"/>
      <c r="S307" s="236"/>
      <c r="T307" s="236"/>
    </row>
    <row r="308" spans="1:20" x14ac:dyDescent="0.25">
      <c r="A308" s="72"/>
      <c r="B308" s="11" t="s">
        <v>150</v>
      </c>
      <c r="C308" s="12"/>
      <c r="D308" s="12"/>
      <c r="E308" s="12"/>
      <c r="F308" s="12"/>
      <c r="G308" s="12"/>
      <c r="H308" s="12"/>
      <c r="I308" s="12"/>
      <c r="J308" s="13"/>
      <c r="K308" s="237"/>
      <c r="L308" s="11" t="str">
        <f>L$5</f>
        <v>acumulado abril</v>
      </c>
      <c r="M308" s="12"/>
      <c r="N308" s="12"/>
      <c r="O308" s="12"/>
      <c r="P308" s="12"/>
      <c r="Q308" s="12"/>
      <c r="R308" s="12"/>
      <c r="S308" s="12"/>
      <c r="T308" s="13"/>
    </row>
    <row r="309" spans="1:20" x14ac:dyDescent="0.25">
      <c r="A309" s="15"/>
      <c r="B309" s="16">
        <f>B$6</f>
        <v>2022</v>
      </c>
      <c r="C309" s="16">
        <f>C$6</f>
        <v>2023</v>
      </c>
      <c r="D309" s="16">
        <f>D$6</f>
        <v>2024</v>
      </c>
      <c r="E309" s="16">
        <f>E$6</f>
        <v>2025</v>
      </c>
      <c r="F309" s="16" t="str">
        <f>CONCATENATE("var ",RIGHT(E309,2),"/",RIGHT(D309,2))</f>
        <v>var 25/24</v>
      </c>
      <c r="G309" s="16" t="str">
        <f>CONCATENATE("var ",RIGHT(D309,2),"/",RIGHT(C309,2))</f>
        <v>var 24/23</v>
      </c>
      <c r="H309" s="16" t="str">
        <f>CONCATENATE("dif ",RIGHT(E309,2),"-",RIGHT(D309,2))</f>
        <v>dif 25-24</v>
      </c>
      <c r="I309" s="107" t="str">
        <f>CONCATENATE("dif ",RIGHT(D309,2),"-",RIGHT(C309,2))</f>
        <v>dif 24-23</v>
      </c>
      <c r="J309" s="108"/>
      <c r="K309" s="238"/>
      <c r="L309" s="16">
        <f>L$6</f>
        <v>2022</v>
      </c>
      <c r="M309" s="16">
        <f>M$6</f>
        <v>2023</v>
      </c>
      <c r="N309" s="16">
        <f>N$6</f>
        <v>2024</v>
      </c>
      <c r="O309" s="16">
        <f>O$6</f>
        <v>2025</v>
      </c>
      <c r="P309" s="16" t="str">
        <f>CONCATENATE("var ",RIGHT(O309,2),"/",RIGHT(N309,2))</f>
        <v>var 25/24</v>
      </c>
      <c r="Q309" s="16" t="str">
        <f>CONCATENATE("var ",RIGHT(N309,2),"/",RIGHT(M309,2))</f>
        <v>var 24/23</v>
      </c>
      <c r="R309" s="16" t="str">
        <f>CONCATENATE("dif ",RIGHT(O309,2),"-",RIGHT(M309,2))</f>
        <v>dif 25-23</v>
      </c>
      <c r="S309" s="107" t="str">
        <f>CONCATENATE("dif ",RIGHT(N309,2),"-",RIGHT(M309,2))</f>
        <v>dif 24-23</v>
      </c>
      <c r="T309" s="108"/>
    </row>
    <row r="310" spans="1:20" x14ac:dyDescent="0.25">
      <c r="A310" s="239" t="s">
        <v>48</v>
      </c>
      <c r="B310" s="274">
        <v>84.83</v>
      </c>
      <c r="C310" s="274">
        <v>86.09</v>
      </c>
      <c r="D310" s="274">
        <v>93.88</v>
      </c>
      <c r="E310" s="274">
        <v>104.41</v>
      </c>
      <c r="F310" s="337">
        <f>E310/D310-1</f>
        <v>0.11216446527481883</v>
      </c>
      <c r="G310" s="337">
        <f t="shared" ref="G310:G320" si="146">D310/C310-1</f>
        <v>9.0486699965152573E-2</v>
      </c>
      <c r="H310" s="351">
        <f>E310-D310</f>
        <v>10.530000000000001</v>
      </c>
      <c r="I310" s="352">
        <f t="shared" ref="I310:I320" si="147">D310-C310</f>
        <v>7.789999999999992</v>
      </c>
      <c r="J310" s="353"/>
      <c r="K310" s="279"/>
      <c r="L310" s="274">
        <v>80.274135499935539</v>
      </c>
      <c r="M310" s="274">
        <v>96.617752459881117</v>
      </c>
      <c r="N310" s="274">
        <v>111.62501094717922</v>
      </c>
      <c r="O310" s="274">
        <v>117.90823228983317</v>
      </c>
      <c r="P310" s="337">
        <f>O310/N310-1</f>
        <v>5.6288651524765809E-2</v>
      </c>
      <c r="Q310" s="337">
        <f t="shared" ref="Q310:Q320" si="148">N310/M310-1</f>
        <v>0.15532609800180985</v>
      </c>
      <c r="R310" s="274">
        <f>O310-N310</f>
        <v>6.2832213426539454</v>
      </c>
      <c r="S310" s="352">
        <f t="shared" ref="S310:S320" si="149">N310-M310</f>
        <v>15.007258487298103</v>
      </c>
      <c r="T310" s="353"/>
    </row>
    <row r="311" spans="1:20" x14ac:dyDescent="0.25">
      <c r="A311" s="94" t="s">
        <v>49</v>
      </c>
      <c r="B311" s="341">
        <v>114.11</v>
      </c>
      <c r="C311" s="341">
        <v>113.69</v>
      </c>
      <c r="D311" s="341">
        <v>122.55</v>
      </c>
      <c r="E311" s="341">
        <v>137.08000000000001</v>
      </c>
      <c r="F311" s="368">
        <f t="shared" ref="F311:F320" si="150">E311/D311-1</f>
        <v>0.11856385148918824</v>
      </c>
      <c r="G311" s="368">
        <f t="shared" si="146"/>
        <v>7.7931216465828124E-2</v>
      </c>
      <c r="H311" s="369">
        <f t="shared" ref="H311:H320" si="151">E311-D311</f>
        <v>14.530000000000015</v>
      </c>
      <c r="I311" s="370">
        <f t="shared" si="147"/>
        <v>8.86</v>
      </c>
      <c r="J311" s="371"/>
      <c r="K311" s="238"/>
      <c r="L311" s="341">
        <v>108.02336008476053</v>
      </c>
      <c r="M311" s="341">
        <v>125.56430854109689</v>
      </c>
      <c r="N311" s="341">
        <v>140.77016822969517</v>
      </c>
      <c r="O311" s="341">
        <v>150.22294144520123</v>
      </c>
      <c r="P311" s="368">
        <f t="shared" ref="P311:P320" si="152">O311/N311-1</f>
        <v>6.7150400787203246E-2</v>
      </c>
      <c r="Q311" s="368">
        <f t="shared" si="148"/>
        <v>0.1211001746059186</v>
      </c>
      <c r="R311" s="341">
        <f t="shared" ref="R311:R320" si="153">O311-N311</f>
        <v>9.4527732155060562</v>
      </c>
      <c r="S311" s="370">
        <f t="shared" si="149"/>
        <v>15.205859688598281</v>
      </c>
      <c r="T311" s="371"/>
    </row>
    <row r="312" spans="1:20" x14ac:dyDescent="0.25">
      <c r="A312" s="97" t="s">
        <v>50</v>
      </c>
      <c r="B312" s="297">
        <v>66.67</v>
      </c>
      <c r="C312" s="297">
        <v>72.989999999999995</v>
      </c>
      <c r="D312" s="297">
        <v>84.8</v>
      </c>
      <c r="E312" s="297">
        <v>91.42</v>
      </c>
      <c r="F312" s="346">
        <f t="shared" si="150"/>
        <v>7.8066037735849081E-2</v>
      </c>
      <c r="G312" s="346">
        <f t="shared" si="146"/>
        <v>0.16180298671050841</v>
      </c>
      <c r="H312" s="372">
        <f t="shared" si="151"/>
        <v>6.6200000000000045</v>
      </c>
      <c r="I312" s="358">
        <f t="shared" si="147"/>
        <v>11.810000000000002</v>
      </c>
      <c r="J312" s="359"/>
      <c r="K312" s="238"/>
      <c r="L312" s="297">
        <v>69.373898522393532</v>
      </c>
      <c r="M312" s="297">
        <v>87.154938551361127</v>
      </c>
      <c r="N312" s="297">
        <v>101.28797342830113</v>
      </c>
      <c r="O312" s="297">
        <v>106.71872740842107</v>
      </c>
      <c r="P312" s="346">
        <f t="shared" si="152"/>
        <v>5.3616967506652902E-2</v>
      </c>
      <c r="Q312" s="346">
        <f t="shared" si="148"/>
        <v>0.16215988573741336</v>
      </c>
      <c r="R312" s="297">
        <f t="shared" si="153"/>
        <v>5.4307539801199454</v>
      </c>
      <c r="S312" s="358">
        <f t="shared" si="149"/>
        <v>14.133034876940002</v>
      </c>
      <c r="T312" s="359"/>
    </row>
    <row r="313" spans="1:20" x14ac:dyDescent="0.25">
      <c r="A313" s="97" t="s">
        <v>51</v>
      </c>
      <c r="B313" s="297">
        <v>40.520000000000003</v>
      </c>
      <c r="C313" s="297">
        <v>40.85</v>
      </c>
      <c r="D313" s="297">
        <v>47.78</v>
      </c>
      <c r="E313" s="297">
        <v>56.78</v>
      </c>
      <c r="F313" s="346">
        <f t="shared" si="150"/>
        <v>0.18836333193804933</v>
      </c>
      <c r="G313" s="346">
        <f t="shared" si="146"/>
        <v>0.1696450428396572</v>
      </c>
      <c r="H313" s="372">
        <f t="shared" si="151"/>
        <v>9</v>
      </c>
      <c r="I313" s="358">
        <f t="shared" si="147"/>
        <v>6.93</v>
      </c>
      <c r="J313" s="359"/>
      <c r="K313" s="238"/>
      <c r="L313" s="297">
        <v>53.220600001587471</v>
      </c>
      <c r="M313" s="297">
        <v>61.958260589357394</v>
      </c>
      <c r="N313" s="297">
        <v>72.087356892410071</v>
      </c>
      <c r="O313" s="297">
        <v>78.739767333471846</v>
      </c>
      <c r="P313" s="346">
        <f t="shared" si="152"/>
        <v>9.2282623858583879E-2</v>
      </c>
      <c r="Q313" s="346">
        <f t="shared" si="148"/>
        <v>0.1634825801548172</v>
      </c>
      <c r="R313" s="297">
        <f t="shared" si="153"/>
        <v>6.6524104410617753</v>
      </c>
      <c r="S313" s="358">
        <f t="shared" si="149"/>
        <v>10.129096303052677</v>
      </c>
      <c r="T313" s="359"/>
    </row>
    <row r="314" spans="1:20" x14ac:dyDescent="0.25">
      <c r="A314" s="97" t="s">
        <v>52</v>
      </c>
      <c r="B314" s="297">
        <v>40.24</v>
      </c>
      <c r="C314" s="297">
        <v>43.3</v>
      </c>
      <c r="D314" s="297">
        <v>50.47</v>
      </c>
      <c r="E314" s="297">
        <v>56.62</v>
      </c>
      <c r="F314" s="346">
        <f t="shared" si="150"/>
        <v>0.12185456706954634</v>
      </c>
      <c r="G314" s="346">
        <f t="shared" si="146"/>
        <v>0.16558891454965363</v>
      </c>
      <c r="H314" s="372">
        <f t="shared" si="151"/>
        <v>6.1499999999999986</v>
      </c>
      <c r="I314" s="358">
        <f t="shared" si="147"/>
        <v>7.1700000000000017</v>
      </c>
      <c r="J314" s="359"/>
      <c r="K314" s="238"/>
      <c r="L314" s="297">
        <v>37.966849475116526</v>
      </c>
      <c r="M314" s="297">
        <v>53.813714630450498</v>
      </c>
      <c r="N314" s="297">
        <v>64.851766951100601</v>
      </c>
      <c r="O314" s="297">
        <v>69.740732290098933</v>
      </c>
      <c r="P314" s="346">
        <f t="shared" si="152"/>
        <v>7.538677153830986E-2</v>
      </c>
      <c r="Q314" s="346">
        <f t="shared" si="148"/>
        <v>0.20511597083476962</v>
      </c>
      <c r="R314" s="297">
        <f t="shared" si="153"/>
        <v>4.8889653389983323</v>
      </c>
      <c r="S314" s="358">
        <f t="shared" si="149"/>
        <v>11.038052320650102</v>
      </c>
      <c r="T314" s="359"/>
    </row>
    <row r="315" spans="1:20" x14ac:dyDescent="0.25">
      <c r="A315" s="97" t="s">
        <v>53</v>
      </c>
      <c r="B315" s="297">
        <v>86.79</v>
      </c>
      <c r="C315" s="297">
        <v>115.01</v>
      </c>
      <c r="D315" s="297">
        <v>132.63</v>
      </c>
      <c r="E315" s="297">
        <v>149.19999999999999</v>
      </c>
      <c r="F315" s="346">
        <f t="shared" si="150"/>
        <v>0.12493402699238487</v>
      </c>
      <c r="G315" s="346">
        <f t="shared" si="146"/>
        <v>0.15320406921137275</v>
      </c>
      <c r="H315" s="372">
        <f t="shared" si="151"/>
        <v>16.569999999999993</v>
      </c>
      <c r="I315" s="358">
        <f t="shared" si="147"/>
        <v>17.61999999999999</v>
      </c>
      <c r="J315" s="359"/>
      <c r="K315" s="238"/>
      <c r="L315" s="297">
        <v>91.425803886412339</v>
      </c>
      <c r="M315" s="297">
        <v>114.56782987400179</v>
      </c>
      <c r="N315" s="297">
        <v>149.94907557914297</v>
      </c>
      <c r="O315" s="297">
        <v>168.77931938641282</v>
      </c>
      <c r="P315" s="346">
        <f t="shared" si="152"/>
        <v>0.12557759182270689</v>
      </c>
      <c r="Q315" s="346">
        <f t="shared" si="148"/>
        <v>0.30882356542890266</v>
      </c>
      <c r="R315" s="297">
        <f t="shared" si="153"/>
        <v>18.830243807269852</v>
      </c>
      <c r="S315" s="358">
        <f t="shared" si="149"/>
        <v>35.381245705141183</v>
      </c>
      <c r="T315" s="359"/>
    </row>
    <row r="316" spans="1:20" x14ac:dyDescent="0.25">
      <c r="A316" s="97" t="s">
        <v>54</v>
      </c>
      <c r="B316" s="297">
        <v>53.48</v>
      </c>
      <c r="C316" s="297">
        <v>53.65</v>
      </c>
      <c r="D316" s="297">
        <v>67.52</v>
      </c>
      <c r="E316" s="297">
        <v>73.47</v>
      </c>
      <c r="F316" s="346">
        <f t="shared" si="150"/>
        <v>8.8122037914692086E-2</v>
      </c>
      <c r="G316" s="346">
        <f t="shared" si="146"/>
        <v>0.25852749301025169</v>
      </c>
      <c r="H316" s="372">
        <f t="shared" si="151"/>
        <v>5.9500000000000028</v>
      </c>
      <c r="I316" s="358">
        <f t="shared" si="147"/>
        <v>13.869999999999997</v>
      </c>
      <c r="J316" s="359"/>
      <c r="K316" s="238"/>
      <c r="L316" s="297">
        <v>57.382734580348775</v>
      </c>
      <c r="M316" s="297">
        <v>68.966765737649723</v>
      </c>
      <c r="N316" s="297">
        <v>82.584552070694031</v>
      </c>
      <c r="O316" s="297">
        <v>87.284605740314674</v>
      </c>
      <c r="P316" s="346">
        <f>O316/N316-1</f>
        <v>5.6912019884751697E-2</v>
      </c>
      <c r="Q316" s="346">
        <f t="shared" si="148"/>
        <v>0.19745432727477041</v>
      </c>
      <c r="R316" s="297">
        <f>O316-N316</f>
        <v>4.7000536696206439</v>
      </c>
      <c r="S316" s="358">
        <f t="shared" si="149"/>
        <v>13.617786333044307</v>
      </c>
      <c r="T316" s="359"/>
    </row>
    <row r="317" spans="1:20" x14ac:dyDescent="0.25">
      <c r="A317" s="97" t="s">
        <v>55</v>
      </c>
      <c r="B317" s="297">
        <v>69.349999999999994</v>
      </c>
      <c r="C317" s="297">
        <v>75.05</v>
      </c>
      <c r="D317" s="297">
        <v>82.2</v>
      </c>
      <c r="E317" s="297">
        <v>90.08</v>
      </c>
      <c r="F317" s="346">
        <f t="shared" si="150"/>
        <v>9.5863746958637419E-2</v>
      </c>
      <c r="G317" s="346">
        <f t="shared" si="146"/>
        <v>9.5269820119920023E-2</v>
      </c>
      <c r="H317" s="372">
        <f t="shared" si="151"/>
        <v>7.8799999999999955</v>
      </c>
      <c r="I317" s="358">
        <f t="shared" si="147"/>
        <v>7.1500000000000057</v>
      </c>
      <c r="J317" s="359"/>
      <c r="K317" s="238"/>
      <c r="L317" s="297">
        <v>71.897327837073433</v>
      </c>
      <c r="M317" s="297">
        <v>87.051029174845681</v>
      </c>
      <c r="N317" s="297">
        <v>100.39952992321714</v>
      </c>
      <c r="O317" s="297">
        <v>105.24710602078052</v>
      </c>
      <c r="P317" s="346">
        <f t="shared" si="152"/>
        <v>4.8282856516068007E-2</v>
      </c>
      <c r="Q317" s="346">
        <f t="shared" si="148"/>
        <v>0.15334110205130869</v>
      </c>
      <c r="R317" s="297">
        <f t="shared" si="153"/>
        <v>4.8475760975633762</v>
      </c>
      <c r="S317" s="358">
        <f t="shared" si="149"/>
        <v>13.348500748371464</v>
      </c>
      <c r="T317" s="359"/>
    </row>
    <row r="318" spans="1:20" x14ac:dyDescent="0.25">
      <c r="A318" s="97" t="s">
        <v>56</v>
      </c>
      <c r="B318" s="297">
        <v>88.41</v>
      </c>
      <c r="C318" s="297">
        <v>102.34</v>
      </c>
      <c r="D318" s="297">
        <v>104.71</v>
      </c>
      <c r="E318" s="297">
        <v>95.11</v>
      </c>
      <c r="F318" s="346">
        <f t="shared" si="150"/>
        <v>-9.1681787794861913E-2</v>
      </c>
      <c r="G318" s="346">
        <f t="shared" si="146"/>
        <v>2.3158100449482077E-2</v>
      </c>
      <c r="H318" s="372">
        <f t="shared" si="151"/>
        <v>-9.5999999999999943</v>
      </c>
      <c r="I318" s="358">
        <f t="shared" si="147"/>
        <v>2.3699999999999903</v>
      </c>
      <c r="J318" s="359"/>
      <c r="K318" s="238"/>
      <c r="L318" s="297">
        <v>81.086972187217512</v>
      </c>
      <c r="M318" s="297">
        <v>108.03544046060486</v>
      </c>
      <c r="N318" s="297">
        <v>124.71863496727981</v>
      </c>
      <c r="O318" s="297">
        <v>105.40114047121689</v>
      </c>
      <c r="P318" s="346">
        <f t="shared" si="152"/>
        <v>-0.1548885978517236</v>
      </c>
      <c r="Q318" s="346">
        <f t="shared" si="148"/>
        <v>0.15442334881541475</v>
      </c>
      <c r="R318" s="297">
        <f t="shared" si="153"/>
        <v>-19.31749449606292</v>
      </c>
      <c r="S318" s="373">
        <f t="shared" si="149"/>
        <v>16.683194506674951</v>
      </c>
      <c r="T318" s="374"/>
    </row>
    <row r="319" spans="1:20" x14ac:dyDescent="0.25">
      <c r="A319" s="97" t="s">
        <v>57</v>
      </c>
      <c r="B319" s="297">
        <v>223.57</v>
      </c>
      <c r="C319" s="297">
        <v>129.36000000000001</v>
      </c>
      <c r="D319" s="297">
        <v>107.03</v>
      </c>
      <c r="E319" s="297">
        <v>168.05</v>
      </c>
      <c r="F319" s="346">
        <f t="shared" si="150"/>
        <v>0.57012052695505933</v>
      </c>
      <c r="G319" s="346">
        <f t="shared" si="146"/>
        <v>-0.17261904761904767</v>
      </c>
      <c r="H319" s="372">
        <f t="shared" si="151"/>
        <v>61.02000000000001</v>
      </c>
      <c r="I319" s="358">
        <f t="shared" si="147"/>
        <v>-22.330000000000013</v>
      </c>
      <c r="J319" s="359"/>
      <c r="K319" s="238"/>
      <c r="L319" s="297">
        <v>138.02601792824649</v>
      </c>
      <c r="M319" s="297">
        <v>101.44374776468004</v>
      </c>
      <c r="N319" s="297">
        <v>143.19221969893474</v>
      </c>
      <c r="O319" s="297">
        <v>173.46539491016458</v>
      </c>
      <c r="P319" s="346">
        <f t="shared" si="152"/>
        <v>0.21141634143866161</v>
      </c>
      <c r="Q319" s="346">
        <f t="shared" si="148"/>
        <v>0.4115430753908953</v>
      </c>
      <c r="R319" s="297">
        <f t="shared" si="153"/>
        <v>30.273175211229841</v>
      </c>
      <c r="S319" s="358">
        <f t="shared" si="149"/>
        <v>41.748471934254695</v>
      </c>
      <c r="T319" s="359"/>
    </row>
    <row r="320" spans="1:20" x14ac:dyDescent="0.25">
      <c r="A320" s="97" t="s">
        <v>78</v>
      </c>
      <c r="B320" s="330">
        <v>40.869999999999997</v>
      </c>
      <c r="C320" s="330">
        <v>48.01</v>
      </c>
      <c r="D320" s="330">
        <v>50.45</v>
      </c>
      <c r="E320" s="330">
        <v>47.62</v>
      </c>
      <c r="F320" s="346">
        <f t="shared" si="150"/>
        <v>-5.6095143706640371E-2</v>
      </c>
      <c r="G320" s="346">
        <f t="shared" si="146"/>
        <v>5.0822745261404068E-2</v>
      </c>
      <c r="H320" s="372">
        <f t="shared" si="151"/>
        <v>-2.8300000000000054</v>
      </c>
      <c r="I320" s="358">
        <f t="shared" si="147"/>
        <v>2.4400000000000048</v>
      </c>
      <c r="J320" s="359"/>
      <c r="K320" s="238"/>
      <c r="L320" s="330">
        <v>43.792971994046155</v>
      </c>
      <c r="M320" s="330">
        <v>63.035098959434521</v>
      </c>
      <c r="N320" s="330">
        <v>69.813497585225491</v>
      </c>
      <c r="O320" s="330">
        <v>63.233994191168023</v>
      </c>
      <c r="P320" s="346">
        <f t="shared" si="152"/>
        <v>-9.4244001828235002E-2</v>
      </c>
      <c r="Q320" s="346">
        <f t="shared" si="148"/>
        <v>0.10753371911342802</v>
      </c>
      <c r="R320" s="330">
        <f t="shared" si="153"/>
        <v>-6.5795033940574683</v>
      </c>
      <c r="S320" s="358">
        <f t="shared" si="149"/>
        <v>6.7783986257909703</v>
      </c>
      <c r="T320" s="359"/>
    </row>
    <row r="321" spans="1:20" x14ac:dyDescent="0.25">
      <c r="A321" s="42" t="s">
        <v>13</v>
      </c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4"/>
    </row>
    <row r="322" spans="1:20" ht="24" x14ac:dyDescent="0.4">
      <c r="A322" s="375" t="s">
        <v>81</v>
      </c>
      <c r="B322" s="375"/>
      <c r="C322" s="375"/>
      <c r="D322" s="375"/>
      <c r="E322" s="375"/>
      <c r="F322" s="375"/>
      <c r="G322" s="375"/>
      <c r="H322" s="375"/>
      <c r="I322" s="375"/>
      <c r="J322" s="375"/>
      <c r="K322" s="375"/>
      <c r="L322" s="375"/>
      <c r="M322" s="375"/>
      <c r="N322" s="375"/>
      <c r="O322" s="375"/>
      <c r="P322" s="375"/>
      <c r="Q322" s="375"/>
      <c r="R322" s="375"/>
      <c r="S322" s="375"/>
      <c r="T322" s="375"/>
    </row>
    <row r="323" spans="1:20" ht="21" x14ac:dyDescent="0.35">
      <c r="A323" s="376" t="s">
        <v>82</v>
      </c>
      <c r="B323" s="376"/>
      <c r="C323" s="376"/>
      <c r="D323" s="376"/>
      <c r="E323" s="376"/>
      <c r="F323" s="376"/>
      <c r="G323" s="376"/>
      <c r="H323" s="376"/>
      <c r="I323" s="376"/>
      <c r="J323" s="376"/>
      <c r="K323" s="376"/>
      <c r="L323" s="376"/>
      <c r="M323" s="376"/>
      <c r="N323" s="376"/>
      <c r="O323" s="376"/>
      <c r="P323" s="376"/>
      <c r="Q323" s="376"/>
      <c r="R323" s="376"/>
      <c r="S323" s="376"/>
      <c r="T323" s="376"/>
    </row>
    <row r="324" spans="1:20" x14ac:dyDescent="0.25">
      <c r="A324" s="72"/>
      <c r="B324" s="11" t="s">
        <v>150</v>
      </c>
      <c r="C324" s="12"/>
      <c r="D324" s="12"/>
      <c r="E324" s="12"/>
      <c r="F324" s="12"/>
      <c r="G324" s="12"/>
      <c r="H324" s="12"/>
      <c r="I324" s="12"/>
      <c r="J324" s="12"/>
      <c r="K324" s="377"/>
      <c r="L324" s="11" t="str">
        <f>CONCATENATE("acumulado ",B324," (promedio del periodo acumulado)")</f>
        <v>acumulado abril (promedio del periodo acumulado)</v>
      </c>
      <c r="M324" s="12"/>
      <c r="N324" s="12"/>
      <c r="O324" s="12"/>
      <c r="P324" s="12"/>
      <c r="Q324" s="12"/>
      <c r="R324" s="12"/>
      <c r="S324" s="12"/>
      <c r="T324" s="13"/>
    </row>
    <row r="325" spans="1:20" x14ac:dyDescent="0.25">
      <c r="A325" s="15"/>
      <c r="B325" s="378">
        <f>B$6</f>
        <v>2022</v>
      </c>
      <c r="C325" s="378">
        <f>C$6</f>
        <v>2023</v>
      </c>
      <c r="D325" s="378">
        <f>D$6</f>
        <v>2024</v>
      </c>
      <c r="E325" s="378">
        <f>E$6</f>
        <v>2025</v>
      </c>
      <c r="F325" s="378" t="str">
        <f>CONCATENATE("var ",RIGHT(E325,2),"/",RIGHT(D325,2))</f>
        <v>var 25/24</v>
      </c>
      <c r="G325" s="16" t="str">
        <f>CONCATENATE("var ",RIGHT(D325,2),"/",RIGHT(C325,2))</f>
        <v>var 24/23</v>
      </c>
      <c r="H325" s="378" t="str">
        <f>CONCATENATE("dif ",RIGHT(E325,2),"-",RIGHT(D325,2))</f>
        <v>dif 25-24</v>
      </c>
      <c r="I325" s="16" t="str">
        <f>CONCATENATE("dif ",RIGHT(D325,2),"-",RIGHT(C325,2))</f>
        <v>dif 24-23</v>
      </c>
      <c r="J325" s="379" t="str">
        <f>CONCATENATE("cuota ",RIGHT(E325,2))</f>
        <v>cuota 25</v>
      </c>
      <c r="K325" s="380"/>
      <c r="L325" s="378">
        <f>L$6</f>
        <v>2022</v>
      </c>
      <c r="M325" s="378">
        <f>M$6</f>
        <v>2023</v>
      </c>
      <c r="N325" s="378">
        <f>N$6</f>
        <v>2024</v>
      </c>
      <c r="O325" s="378">
        <f>O$6</f>
        <v>2025</v>
      </c>
      <c r="P325" s="378" t="str">
        <f>CONCATENATE("var ",RIGHT(O325,2),"/",RIGHT(N325,2))</f>
        <v>var 25/24</v>
      </c>
      <c r="Q325" s="16" t="str">
        <f>CONCATENATE("var ",RIGHT(N325,2),"/",RIGHT(M325,2))</f>
        <v>var 24/23</v>
      </c>
      <c r="R325" s="378" t="str">
        <f>CONCATENATE("dif ",RIGHT(O325,2),"-",RIGHT(N325,2))</f>
        <v>dif 25-24</v>
      </c>
      <c r="S325" s="16" t="str">
        <f>CONCATENATE("dif ",RIGHT(N325,2),"-",RIGHT(M325,2))</f>
        <v>dif 24-23</v>
      </c>
      <c r="T325" s="379" t="str">
        <f>CONCATENATE("cuota ",RIGHT(O325,2))</f>
        <v>cuota 25</v>
      </c>
    </row>
    <row r="326" spans="1:20" x14ac:dyDescent="0.25">
      <c r="A326" s="381" t="s">
        <v>4</v>
      </c>
      <c r="B326" s="382">
        <v>296</v>
      </c>
      <c r="C326" s="382">
        <v>308</v>
      </c>
      <c r="D326" s="382">
        <v>322</v>
      </c>
      <c r="E326" s="382">
        <v>322</v>
      </c>
      <c r="F326" s="383">
        <f t="shared" ref="F326:F337" si="154">E326/D326-1</f>
        <v>0</v>
      </c>
      <c r="G326" s="383">
        <f t="shared" ref="G326:G337" si="155">D326/C326-1</f>
        <v>4.5454545454545414E-2</v>
      </c>
      <c r="H326" s="384">
        <f t="shared" ref="H326:H337" si="156">E326-D326</f>
        <v>0</v>
      </c>
      <c r="I326" s="384">
        <f t="shared" ref="I326:I337" si="157">D326-C326</f>
        <v>14</v>
      </c>
      <c r="J326" s="383">
        <f t="shared" ref="J326:J337" si="158">E326/$E$326</f>
        <v>1</v>
      </c>
      <c r="K326" s="385"/>
      <c r="L326" s="386">
        <v>286</v>
      </c>
      <c r="M326" s="386">
        <v>309.5</v>
      </c>
      <c r="N326" s="386">
        <v>321.5</v>
      </c>
      <c r="O326" s="386">
        <v>324.5</v>
      </c>
      <c r="P326" s="383">
        <f t="shared" ref="P326:P337" si="159">O326/N326-1</f>
        <v>9.3312597200621017E-3</v>
      </c>
      <c r="Q326" s="383">
        <f t="shared" ref="Q326:Q337" si="160">N326/M326-1</f>
        <v>3.8772213247172838E-2</v>
      </c>
      <c r="R326" s="384">
        <f t="shared" ref="R326:R337" si="161">O326-N326</f>
        <v>3</v>
      </c>
      <c r="S326" s="384">
        <f t="shared" ref="S326:S337" si="162">N326-M326</f>
        <v>12</v>
      </c>
      <c r="T326" s="383">
        <f>O326/$O$326</f>
        <v>1</v>
      </c>
    </row>
    <row r="327" spans="1:20" x14ac:dyDescent="0.25">
      <c r="A327" s="387" t="s">
        <v>5</v>
      </c>
      <c r="B327" s="388">
        <v>197</v>
      </c>
      <c r="C327" s="388">
        <v>197</v>
      </c>
      <c r="D327" s="388">
        <v>211</v>
      </c>
      <c r="E327" s="388">
        <v>209</v>
      </c>
      <c r="F327" s="389">
        <f t="shared" si="154"/>
        <v>-9.4786729857819774E-3</v>
      </c>
      <c r="G327" s="389">
        <f t="shared" si="155"/>
        <v>7.1065989847715727E-2</v>
      </c>
      <c r="H327" s="390">
        <f t="shared" si="156"/>
        <v>-2</v>
      </c>
      <c r="I327" s="390">
        <f t="shared" si="157"/>
        <v>14</v>
      </c>
      <c r="J327" s="389">
        <f t="shared" si="158"/>
        <v>0.64906832298136641</v>
      </c>
      <c r="K327" s="391"/>
      <c r="L327" s="392">
        <v>190</v>
      </c>
      <c r="M327" s="392">
        <v>198.75</v>
      </c>
      <c r="N327" s="392">
        <v>210.5</v>
      </c>
      <c r="O327" s="392">
        <v>211.75</v>
      </c>
      <c r="P327" s="389">
        <f t="shared" si="159"/>
        <v>5.9382422802849444E-3</v>
      </c>
      <c r="Q327" s="389">
        <f t="shared" si="160"/>
        <v>5.9119496855345899E-2</v>
      </c>
      <c r="R327" s="390">
        <f t="shared" si="161"/>
        <v>1.25</v>
      </c>
      <c r="S327" s="390">
        <f t="shared" si="162"/>
        <v>11.75</v>
      </c>
      <c r="T327" s="389">
        <f t="shared" ref="T327:T337" si="163">O327/$O$326</f>
        <v>0.65254237288135597</v>
      </c>
    </row>
    <row r="328" spans="1:20" x14ac:dyDescent="0.25">
      <c r="A328" s="393" t="s">
        <v>6</v>
      </c>
      <c r="B328" s="394">
        <v>30</v>
      </c>
      <c r="C328" s="394">
        <v>27</v>
      </c>
      <c r="D328" s="394">
        <v>30</v>
      </c>
      <c r="E328" s="394">
        <v>30</v>
      </c>
      <c r="F328" s="395">
        <f t="shared" si="154"/>
        <v>0</v>
      </c>
      <c r="G328" s="395">
        <f t="shared" si="155"/>
        <v>0.11111111111111116</v>
      </c>
      <c r="H328" s="396">
        <f t="shared" si="156"/>
        <v>0</v>
      </c>
      <c r="I328" s="396">
        <f t="shared" si="157"/>
        <v>3</v>
      </c>
      <c r="J328" s="395">
        <f t="shared" si="158"/>
        <v>9.3167701863354033E-2</v>
      </c>
      <c r="K328" s="397"/>
      <c r="L328" s="398">
        <v>29.5</v>
      </c>
      <c r="M328" s="398">
        <v>28</v>
      </c>
      <c r="N328" s="398">
        <v>30</v>
      </c>
      <c r="O328" s="398">
        <v>30.25</v>
      </c>
      <c r="P328" s="395">
        <f t="shared" si="159"/>
        <v>8.3333333333333037E-3</v>
      </c>
      <c r="Q328" s="395">
        <f t="shared" si="160"/>
        <v>7.1428571428571397E-2</v>
      </c>
      <c r="R328" s="396">
        <f t="shared" si="161"/>
        <v>0.25</v>
      </c>
      <c r="S328" s="396">
        <f t="shared" si="162"/>
        <v>2</v>
      </c>
      <c r="T328" s="395">
        <f t="shared" si="163"/>
        <v>9.3220338983050849E-2</v>
      </c>
    </row>
    <row r="329" spans="1:20" x14ac:dyDescent="0.25">
      <c r="A329" s="37" t="s">
        <v>7</v>
      </c>
      <c r="B329" s="399">
        <v>100</v>
      </c>
      <c r="C329" s="399">
        <v>102</v>
      </c>
      <c r="D329" s="399">
        <v>105</v>
      </c>
      <c r="E329" s="399">
        <v>106</v>
      </c>
      <c r="F329" s="324">
        <f t="shared" si="154"/>
        <v>9.52380952380949E-3</v>
      </c>
      <c r="G329" s="324">
        <f t="shared" si="155"/>
        <v>2.9411764705882248E-2</v>
      </c>
      <c r="H329" s="400">
        <f t="shared" si="156"/>
        <v>1</v>
      </c>
      <c r="I329" s="400">
        <f t="shared" si="157"/>
        <v>3</v>
      </c>
      <c r="J329" s="324">
        <f t="shared" si="158"/>
        <v>0.32919254658385094</v>
      </c>
      <c r="K329" s="401"/>
      <c r="L329" s="402">
        <v>98</v>
      </c>
      <c r="M329" s="402">
        <v>102.25</v>
      </c>
      <c r="N329" s="402">
        <v>105</v>
      </c>
      <c r="O329" s="402">
        <v>107.25</v>
      </c>
      <c r="P329" s="324">
        <f t="shared" si="159"/>
        <v>2.1428571428571352E-2</v>
      </c>
      <c r="Q329" s="324">
        <f t="shared" si="160"/>
        <v>2.689486552567244E-2</v>
      </c>
      <c r="R329" s="400">
        <f t="shared" si="161"/>
        <v>2.25</v>
      </c>
      <c r="S329" s="400">
        <f t="shared" si="162"/>
        <v>2.75</v>
      </c>
      <c r="T329" s="324">
        <f t="shared" si="163"/>
        <v>0.33050847457627119</v>
      </c>
    </row>
    <row r="330" spans="1:20" x14ac:dyDescent="0.25">
      <c r="A330" s="37" t="s">
        <v>8</v>
      </c>
      <c r="B330" s="399">
        <v>45</v>
      </c>
      <c r="C330" s="399">
        <v>44</v>
      </c>
      <c r="D330" s="399">
        <v>44</v>
      </c>
      <c r="E330" s="399">
        <v>42</v>
      </c>
      <c r="F330" s="324">
        <f t="shared" si="154"/>
        <v>-4.5454545454545414E-2</v>
      </c>
      <c r="G330" s="324">
        <f t="shared" si="155"/>
        <v>0</v>
      </c>
      <c r="H330" s="400">
        <f t="shared" si="156"/>
        <v>-2</v>
      </c>
      <c r="I330" s="400">
        <f t="shared" si="157"/>
        <v>0</v>
      </c>
      <c r="J330" s="324">
        <f t="shared" si="158"/>
        <v>0.13043478260869565</v>
      </c>
      <c r="K330" s="401"/>
      <c r="L330" s="402">
        <v>44.5</v>
      </c>
      <c r="M330" s="402">
        <v>44.25</v>
      </c>
      <c r="N330" s="402">
        <v>44.5</v>
      </c>
      <c r="O330" s="402">
        <v>42.5</v>
      </c>
      <c r="P330" s="324">
        <f t="shared" si="159"/>
        <v>-4.49438202247191E-2</v>
      </c>
      <c r="Q330" s="324">
        <f t="shared" si="160"/>
        <v>5.6497175141243527E-3</v>
      </c>
      <c r="R330" s="400">
        <f t="shared" si="161"/>
        <v>-2</v>
      </c>
      <c r="S330" s="400">
        <f t="shared" si="162"/>
        <v>0.25</v>
      </c>
      <c r="T330" s="324">
        <f t="shared" si="163"/>
        <v>0.13097072419106318</v>
      </c>
    </row>
    <row r="331" spans="1:20" x14ac:dyDescent="0.25">
      <c r="A331" s="37" t="s">
        <v>9</v>
      </c>
      <c r="B331" s="399">
        <v>12</v>
      </c>
      <c r="C331" s="399">
        <v>14</v>
      </c>
      <c r="D331" s="399">
        <v>16</v>
      </c>
      <c r="E331" s="399">
        <v>15</v>
      </c>
      <c r="F331" s="324">
        <f t="shared" si="154"/>
        <v>-6.25E-2</v>
      </c>
      <c r="G331" s="324">
        <f t="shared" si="155"/>
        <v>0.14285714285714279</v>
      </c>
      <c r="H331" s="400">
        <f t="shared" si="156"/>
        <v>-1</v>
      </c>
      <c r="I331" s="400">
        <f t="shared" si="157"/>
        <v>2</v>
      </c>
      <c r="J331" s="324">
        <f t="shared" si="158"/>
        <v>4.6583850931677016E-2</v>
      </c>
      <c r="K331" s="401"/>
      <c r="L331" s="402">
        <v>9.75</v>
      </c>
      <c r="M331" s="402">
        <v>14.25</v>
      </c>
      <c r="N331" s="402">
        <v>15.75</v>
      </c>
      <c r="O331" s="402">
        <v>15.75</v>
      </c>
      <c r="P331" s="324">
        <f t="shared" si="159"/>
        <v>0</v>
      </c>
      <c r="Q331" s="324">
        <f t="shared" si="160"/>
        <v>0.10526315789473695</v>
      </c>
      <c r="R331" s="400">
        <f t="shared" si="161"/>
        <v>0</v>
      </c>
      <c r="S331" s="400">
        <f t="shared" si="162"/>
        <v>1.5</v>
      </c>
      <c r="T331" s="324">
        <f t="shared" si="163"/>
        <v>4.8536209553158703E-2</v>
      </c>
    </row>
    <row r="332" spans="1:20" x14ac:dyDescent="0.25">
      <c r="A332" s="403" t="s">
        <v>10</v>
      </c>
      <c r="B332" s="404">
        <v>10</v>
      </c>
      <c r="C332" s="404">
        <v>10</v>
      </c>
      <c r="D332" s="404">
        <v>16</v>
      </c>
      <c r="E332" s="404">
        <v>16</v>
      </c>
      <c r="F332" s="405">
        <f t="shared" si="154"/>
        <v>0</v>
      </c>
      <c r="G332" s="405">
        <f t="shared" si="155"/>
        <v>0.60000000000000009</v>
      </c>
      <c r="H332" s="406">
        <f t="shared" si="156"/>
        <v>0</v>
      </c>
      <c r="I332" s="406">
        <f t="shared" si="157"/>
        <v>6</v>
      </c>
      <c r="J332" s="405">
        <f t="shared" si="158"/>
        <v>4.9689440993788817E-2</v>
      </c>
      <c r="K332" s="407"/>
      <c r="L332" s="408">
        <v>8.25</v>
      </c>
      <c r="M332" s="408">
        <v>10</v>
      </c>
      <c r="N332" s="408">
        <v>15.25</v>
      </c>
      <c r="O332" s="408">
        <v>16</v>
      </c>
      <c r="P332" s="405">
        <f t="shared" si="159"/>
        <v>4.9180327868852514E-2</v>
      </c>
      <c r="Q332" s="405">
        <f t="shared" si="160"/>
        <v>0.52499999999999991</v>
      </c>
      <c r="R332" s="406">
        <f t="shared" si="161"/>
        <v>0.75</v>
      </c>
      <c r="S332" s="406">
        <f t="shared" si="162"/>
        <v>5.25</v>
      </c>
      <c r="T332" s="405">
        <f t="shared" si="163"/>
        <v>4.930662557781202E-2</v>
      </c>
    </row>
    <row r="333" spans="1:20" x14ac:dyDescent="0.25">
      <c r="A333" s="409" t="s">
        <v>11</v>
      </c>
      <c r="B333" s="388">
        <v>99</v>
      </c>
      <c r="C333" s="388">
        <v>111</v>
      </c>
      <c r="D333" s="388">
        <v>111</v>
      </c>
      <c r="E333" s="388">
        <v>113</v>
      </c>
      <c r="F333" s="389">
        <f t="shared" si="154"/>
        <v>1.8018018018018056E-2</v>
      </c>
      <c r="G333" s="389">
        <f t="shared" si="155"/>
        <v>0</v>
      </c>
      <c r="H333" s="390">
        <f t="shared" si="156"/>
        <v>2</v>
      </c>
      <c r="I333" s="390">
        <f t="shared" si="157"/>
        <v>0</v>
      </c>
      <c r="J333" s="389">
        <f t="shared" si="158"/>
        <v>0.35093167701863354</v>
      </c>
      <c r="K333" s="391"/>
      <c r="L333" s="392">
        <v>96</v>
      </c>
      <c r="M333" s="392">
        <v>110.75</v>
      </c>
      <c r="N333" s="392">
        <v>111</v>
      </c>
      <c r="O333" s="392">
        <v>112.75</v>
      </c>
      <c r="P333" s="389">
        <f t="shared" si="159"/>
        <v>1.5765765765765716E-2</v>
      </c>
      <c r="Q333" s="389">
        <f t="shared" si="160"/>
        <v>2.2573363431150906E-3</v>
      </c>
      <c r="R333" s="390">
        <f t="shared" si="161"/>
        <v>1.75</v>
      </c>
      <c r="S333" s="390">
        <f t="shared" si="162"/>
        <v>0.25</v>
      </c>
      <c r="T333" s="389">
        <f t="shared" si="163"/>
        <v>0.34745762711864409</v>
      </c>
    </row>
    <row r="334" spans="1:20" x14ac:dyDescent="0.25">
      <c r="A334" s="393" t="s">
        <v>12</v>
      </c>
      <c r="B334" s="399">
        <v>5</v>
      </c>
      <c r="C334" s="399">
        <v>5</v>
      </c>
      <c r="D334" s="394">
        <v>5</v>
      </c>
      <c r="E334" s="394">
        <v>6</v>
      </c>
      <c r="F334" s="395">
        <f t="shared" si="154"/>
        <v>0.19999999999999996</v>
      </c>
      <c r="G334" s="395">
        <f t="shared" si="155"/>
        <v>0</v>
      </c>
      <c r="H334" s="396">
        <f t="shared" si="156"/>
        <v>1</v>
      </c>
      <c r="I334" s="396">
        <f t="shared" si="157"/>
        <v>0</v>
      </c>
      <c r="J334" s="395">
        <f t="shared" si="158"/>
        <v>1.8633540372670808E-2</v>
      </c>
      <c r="K334" s="397"/>
      <c r="L334" s="402">
        <v>5</v>
      </c>
      <c r="M334" s="402">
        <v>5</v>
      </c>
      <c r="N334" s="398">
        <v>5</v>
      </c>
      <c r="O334" s="398">
        <v>6</v>
      </c>
      <c r="P334" s="395">
        <f t="shared" si="159"/>
        <v>0.19999999999999996</v>
      </c>
      <c r="Q334" s="395">
        <f t="shared" si="160"/>
        <v>0</v>
      </c>
      <c r="R334" s="396">
        <f t="shared" si="161"/>
        <v>1</v>
      </c>
      <c r="S334" s="396">
        <f t="shared" si="162"/>
        <v>0</v>
      </c>
      <c r="T334" s="395">
        <f t="shared" si="163"/>
        <v>1.8489984591679508E-2</v>
      </c>
    </row>
    <row r="335" spans="1:20" x14ac:dyDescent="0.25">
      <c r="A335" s="37" t="s">
        <v>8</v>
      </c>
      <c r="B335" s="399">
        <v>49</v>
      </c>
      <c r="C335" s="399">
        <v>53</v>
      </c>
      <c r="D335" s="399">
        <v>53</v>
      </c>
      <c r="E335" s="399">
        <v>54</v>
      </c>
      <c r="F335" s="324">
        <f t="shared" si="154"/>
        <v>1.8867924528301883E-2</v>
      </c>
      <c r="G335" s="324">
        <f t="shared" si="155"/>
        <v>0</v>
      </c>
      <c r="H335" s="400">
        <f t="shared" si="156"/>
        <v>1</v>
      </c>
      <c r="I335" s="400">
        <f t="shared" si="157"/>
        <v>0</v>
      </c>
      <c r="J335" s="324">
        <f t="shared" si="158"/>
        <v>0.16770186335403728</v>
      </c>
      <c r="K335" s="401"/>
      <c r="L335" s="402">
        <v>46.75</v>
      </c>
      <c r="M335" s="402">
        <v>53</v>
      </c>
      <c r="N335" s="402">
        <v>53</v>
      </c>
      <c r="O335" s="402">
        <v>54</v>
      </c>
      <c r="P335" s="324">
        <f t="shared" si="159"/>
        <v>1.8867924528301883E-2</v>
      </c>
      <c r="Q335" s="324">
        <f t="shared" si="160"/>
        <v>0</v>
      </c>
      <c r="R335" s="400">
        <f t="shared" si="161"/>
        <v>1</v>
      </c>
      <c r="S335" s="400">
        <f t="shared" si="162"/>
        <v>0</v>
      </c>
      <c r="T335" s="324">
        <f t="shared" si="163"/>
        <v>0.16640986132511557</v>
      </c>
    </row>
    <row r="336" spans="1:20" x14ac:dyDescent="0.25">
      <c r="A336" s="37" t="s">
        <v>9</v>
      </c>
      <c r="B336" s="399">
        <v>29</v>
      </c>
      <c r="C336" s="399">
        <v>33</v>
      </c>
      <c r="D336" s="399">
        <v>33</v>
      </c>
      <c r="E336" s="399">
        <v>31</v>
      </c>
      <c r="F336" s="324">
        <f t="shared" si="154"/>
        <v>-6.0606060606060552E-2</v>
      </c>
      <c r="G336" s="324">
        <f t="shared" si="155"/>
        <v>0</v>
      </c>
      <c r="H336" s="400">
        <f t="shared" si="156"/>
        <v>-2</v>
      </c>
      <c r="I336" s="400">
        <f t="shared" si="157"/>
        <v>0</v>
      </c>
      <c r="J336" s="324">
        <f t="shared" si="158"/>
        <v>9.627329192546584E-2</v>
      </c>
      <c r="K336" s="401"/>
      <c r="L336" s="402">
        <v>28.25</v>
      </c>
      <c r="M336" s="402">
        <v>33</v>
      </c>
      <c r="N336" s="402">
        <v>33</v>
      </c>
      <c r="O336" s="402">
        <v>31</v>
      </c>
      <c r="P336" s="324">
        <f t="shared" si="159"/>
        <v>-6.0606060606060552E-2</v>
      </c>
      <c r="Q336" s="324">
        <f t="shared" si="160"/>
        <v>0</v>
      </c>
      <c r="R336" s="400">
        <f t="shared" si="161"/>
        <v>-2</v>
      </c>
      <c r="S336" s="400">
        <f t="shared" si="162"/>
        <v>0</v>
      </c>
      <c r="T336" s="324">
        <f t="shared" si="163"/>
        <v>9.5531587057010786E-2</v>
      </c>
    </row>
    <row r="337" spans="1:20" x14ac:dyDescent="0.25">
      <c r="A337" s="410" t="s">
        <v>10</v>
      </c>
      <c r="B337" s="404">
        <v>16</v>
      </c>
      <c r="C337" s="404">
        <v>20</v>
      </c>
      <c r="D337" s="404">
        <v>20</v>
      </c>
      <c r="E337" s="404">
        <v>22</v>
      </c>
      <c r="F337" s="411">
        <f t="shared" si="154"/>
        <v>0.10000000000000009</v>
      </c>
      <c r="G337" s="411">
        <f t="shared" si="155"/>
        <v>0</v>
      </c>
      <c r="H337" s="412">
        <f t="shared" si="156"/>
        <v>2</v>
      </c>
      <c r="I337" s="412">
        <f t="shared" si="157"/>
        <v>0</v>
      </c>
      <c r="J337" s="411">
        <f t="shared" si="158"/>
        <v>6.8322981366459631E-2</v>
      </c>
      <c r="K337" s="413"/>
      <c r="L337" s="408">
        <v>16</v>
      </c>
      <c r="M337" s="408">
        <v>19.75</v>
      </c>
      <c r="N337" s="408">
        <v>20</v>
      </c>
      <c r="O337" s="408">
        <v>21.75</v>
      </c>
      <c r="P337" s="411">
        <f t="shared" si="159"/>
        <v>8.7499999999999911E-2</v>
      </c>
      <c r="Q337" s="411">
        <f t="shared" si="160"/>
        <v>1.2658227848101333E-2</v>
      </c>
      <c r="R337" s="412">
        <f t="shared" si="161"/>
        <v>1.75</v>
      </c>
      <c r="S337" s="412">
        <f t="shared" si="162"/>
        <v>0.25</v>
      </c>
      <c r="T337" s="411">
        <f t="shared" si="163"/>
        <v>6.7026194144838208E-2</v>
      </c>
    </row>
    <row r="338" spans="1:20" ht="21" x14ac:dyDescent="0.35">
      <c r="A338" s="414" t="s">
        <v>83</v>
      </c>
      <c r="B338" s="414"/>
      <c r="C338" s="414"/>
      <c r="D338" s="414"/>
      <c r="E338" s="414"/>
      <c r="F338" s="414"/>
      <c r="G338" s="414"/>
      <c r="H338" s="414"/>
      <c r="I338" s="414"/>
      <c r="J338" s="414"/>
      <c r="K338" s="414"/>
      <c r="L338" s="414"/>
      <c r="M338" s="414"/>
      <c r="N338" s="414"/>
      <c r="O338" s="414"/>
      <c r="P338" s="414"/>
      <c r="Q338" s="414"/>
      <c r="R338" s="414"/>
      <c r="S338" s="414"/>
      <c r="T338" s="414"/>
    </row>
    <row r="339" spans="1:20" x14ac:dyDescent="0.25">
      <c r="A339" s="72"/>
      <c r="B339" s="11" t="s">
        <v>150</v>
      </c>
      <c r="C339" s="12"/>
      <c r="D339" s="12"/>
      <c r="E339" s="12"/>
      <c r="F339" s="12"/>
      <c r="G339" s="12"/>
      <c r="H339" s="12"/>
      <c r="I339" s="12"/>
      <c r="J339" s="12"/>
      <c r="K339" s="377"/>
      <c r="L339" s="11" t="str">
        <f>$L$324</f>
        <v>acumulado abril (promedio del periodo acumulado)</v>
      </c>
      <c r="M339" s="12"/>
      <c r="N339" s="12"/>
      <c r="O339" s="12"/>
      <c r="P339" s="12"/>
      <c r="Q339" s="12"/>
      <c r="R339" s="12"/>
      <c r="S339" s="12"/>
      <c r="T339" s="13"/>
    </row>
    <row r="340" spans="1:20" x14ac:dyDescent="0.25">
      <c r="A340" s="15"/>
      <c r="B340" s="378">
        <f>B$6</f>
        <v>2022</v>
      </c>
      <c r="C340" s="378">
        <f>C$6</f>
        <v>2023</v>
      </c>
      <c r="D340" s="378">
        <f>D$6</f>
        <v>2024</v>
      </c>
      <c r="E340" s="378">
        <f>E$6</f>
        <v>2025</v>
      </c>
      <c r="F340" s="378" t="str">
        <f>CONCATENATE("var ",RIGHT(E340,2),"/",RIGHT(D340,2))</f>
        <v>var 25/24</v>
      </c>
      <c r="G340" s="16" t="str">
        <f>CONCATENATE("var ",RIGHT(D340,2),"/",RIGHT(C340,2))</f>
        <v>var 24/23</v>
      </c>
      <c r="H340" s="378" t="str">
        <f>CONCATENATE("dif ",RIGHT(E340,2),"-",RIGHT(D340,2))</f>
        <v>dif 25-24</v>
      </c>
      <c r="I340" s="16" t="str">
        <f>CONCATENATE("dif ",RIGHT(D340,2),"-",RIGHT(C340,2))</f>
        <v>dif 24-23</v>
      </c>
      <c r="J340" s="378" t="str">
        <f>CONCATENATE("cuota ",RIGHT(E340,2))</f>
        <v>cuota 25</v>
      </c>
      <c r="K340" s="380"/>
      <c r="L340" s="378">
        <f>L$6</f>
        <v>2022</v>
      </c>
      <c r="M340" s="378">
        <f>M$6</f>
        <v>2023</v>
      </c>
      <c r="N340" s="378">
        <f>N$6</f>
        <v>2024</v>
      </c>
      <c r="O340" s="378">
        <f>O$6</f>
        <v>2025</v>
      </c>
      <c r="P340" s="378" t="str">
        <f>CONCATENATE("var ",RIGHT(O340,2),"/",RIGHT(N340,2))</f>
        <v>var 25/24</v>
      </c>
      <c r="Q340" s="16" t="str">
        <f>CONCATENATE("var ",RIGHT(N340,2),"/",RIGHT(M340,2))</f>
        <v>var 24/23</v>
      </c>
      <c r="R340" s="378" t="str">
        <f>CONCATENATE("dif ",RIGHT(O340,2),"-",RIGHT(N340,2))</f>
        <v>dif 25-24</v>
      </c>
      <c r="S340" s="16" t="str">
        <f>CONCATENATE("dif ",RIGHT(N340,2),"-",RIGHT(M340,2))</f>
        <v>dif 24-23</v>
      </c>
      <c r="T340" s="378" t="str">
        <f>CONCATENATE("cuota ",RIGHT(O340,2))</f>
        <v>cuota 25</v>
      </c>
    </row>
    <row r="341" spans="1:20" x14ac:dyDescent="0.25">
      <c r="A341" s="381" t="s">
        <v>48</v>
      </c>
      <c r="B341" s="382">
        <v>296</v>
      </c>
      <c r="C341" s="382">
        <v>308</v>
      </c>
      <c r="D341" s="382">
        <v>322</v>
      </c>
      <c r="E341" s="382">
        <v>322</v>
      </c>
      <c r="F341" s="383">
        <f t="shared" ref="F341:F351" si="164">E341/D341-1</f>
        <v>0</v>
      </c>
      <c r="G341" s="383">
        <f t="shared" ref="G341:G351" si="165">D341/C341-1</f>
        <v>4.5454545454545414E-2</v>
      </c>
      <c r="H341" s="384">
        <f t="shared" ref="H341:H351" si="166">E341-D341</f>
        <v>0</v>
      </c>
      <c r="I341" s="384">
        <f t="shared" ref="I341:I351" si="167">D341-C341</f>
        <v>14</v>
      </c>
      <c r="J341" s="383">
        <f t="shared" ref="J341:J351" si="168">E341/$E$341</f>
        <v>1</v>
      </c>
      <c r="K341" s="385"/>
      <c r="L341" s="386">
        <v>286</v>
      </c>
      <c r="M341" s="386">
        <v>309.5</v>
      </c>
      <c r="N341" s="386">
        <v>321.5</v>
      </c>
      <c r="O341" s="386">
        <v>324.5</v>
      </c>
      <c r="P341" s="383">
        <f t="shared" ref="P341:P351" si="169">O341/N341-1</f>
        <v>9.3312597200621017E-3</v>
      </c>
      <c r="Q341" s="383">
        <f t="shared" ref="Q341:Q351" si="170">N341/M341-1</f>
        <v>3.8772213247172838E-2</v>
      </c>
      <c r="R341" s="384">
        <f t="shared" ref="R341:R351" si="171">O341-N341</f>
        <v>3</v>
      </c>
      <c r="S341" s="384">
        <f t="shared" ref="S341:S351" si="172">N341-M341</f>
        <v>12</v>
      </c>
      <c r="T341" s="383">
        <f>O341/$O$341</f>
        <v>1</v>
      </c>
    </row>
    <row r="342" spans="1:20" x14ac:dyDescent="0.25">
      <c r="A342" s="94" t="s">
        <v>49</v>
      </c>
      <c r="B342" s="399">
        <v>85</v>
      </c>
      <c r="C342" s="399">
        <v>91</v>
      </c>
      <c r="D342" s="394">
        <v>93</v>
      </c>
      <c r="E342" s="399">
        <v>92</v>
      </c>
      <c r="F342" s="324">
        <f t="shared" si="164"/>
        <v>-1.0752688172043001E-2</v>
      </c>
      <c r="G342" s="324">
        <f t="shared" si="165"/>
        <v>2.19780219780219E-2</v>
      </c>
      <c r="H342" s="400">
        <f t="shared" si="166"/>
        <v>-1</v>
      </c>
      <c r="I342" s="400">
        <f t="shared" si="167"/>
        <v>2</v>
      </c>
      <c r="J342" s="324">
        <f t="shared" si="168"/>
        <v>0.2857142857142857</v>
      </c>
      <c r="K342" s="401"/>
      <c r="L342" s="402">
        <v>81.75</v>
      </c>
      <c r="M342" s="402">
        <v>91</v>
      </c>
      <c r="N342" s="398">
        <v>93.5</v>
      </c>
      <c r="O342" s="402">
        <v>92.5</v>
      </c>
      <c r="P342" s="324">
        <f t="shared" si="169"/>
        <v>-1.0695187165775444E-2</v>
      </c>
      <c r="Q342" s="324">
        <f t="shared" si="170"/>
        <v>2.7472527472527375E-2</v>
      </c>
      <c r="R342" s="400">
        <f t="shared" si="171"/>
        <v>-1</v>
      </c>
      <c r="S342" s="400">
        <f t="shared" si="172"/>
        <v>2.5</v>
      </c>
      <c r="T342" s="324">
        <f t="shared" ref="T342:T351" si="173">O342/$O$341</f>
        <v>0.28505392912172572</v>
      </c>
    </row>
    <row r="343" spans="1:20" x14ac:dyDescent="0.25">
      <c r="A343" s="97" t="s">
        <v>50</v>
      </c>
      <c r="B343" s="399">
        <v>77</v>
      </c>
      <c r="C343" s="399">
        <v>78</v>
      </c>
      <c r="D343" s="399">
        <v>82</v>
      </c>
      <c r="E343" s="399">
        <v>80</v>
      </c>
      <c r="F343" s="324">
        <f t="shared" si="164"/>
        <v>-2.4390243902439046E-2</v>
      </c>
      <c r="G343" s="324">
        <f t="shared" si="165"/>
        <v>5.1282051282051322E-2</v>
      </c>
      <c r="H343" s="400">
        <f t="shared" si="166"/>
        <v>-2</v>
      </c>
      <c r="I343" s="400">
        <f t="shared" si="167"/>
        <v>4</v>
      </c>
      <c r="J343" s="324">
        <f t="shared" si="168"/>
        <v>0.2484472049689441</v>
      </c>
      <c r="K343" s="401"/>
      <c r="L343" s="402">
        <v>75.5</v>
      </c>
      <c r="M343" s="402">
        <v>79</v>
      </c>
      <c r="N343" s="402">
        <v>82</v>
      </c>
      <c r="O343" s="402">
        <v>80.75</v>
      </c>
      <c r="P343" s="324">
        <f t="shared" si="169"/>
        <v>-1.5243902439024404E-2</v>
      </c>
      <c r="Q343" s="324">
        <f t="shared" si="170"/>
        <v>3.7974683544303778E-2</v>
      </c>
      <c r="R343" s="400">
        <f t="shared" si="171"/>
        <v>-1.25</v>
      </c>
      <c r="S343" s="400">
        <f t="shared" si="172"/>
        <v>3</v>
      </c>
      <c r="T343" s="324">
        <f t="shared" si="173"/>
        <v>0.24884437596302003</v>
      </c>
    </row>
    <row r="344" spans="1:20" x14ac:dyDescent="0.25">
      <c r="A344" s="97" t="s">
        <v>52</v>
      </c>
      <c r="B344" s="399">
        <v>61</v>
      </c>
      <c r="C344" s="399">
        <v>62</v>
      </c>
      <c r="D344" s="399">
        <v>64</v>
      </c>
      <c r="E344" s="399">
        <v>64</v>
      </c>
      <c r="F344" s="324">
        <f t="shared" si="164"/>
        <v>0</v>
      </c>
      <c r="G344" s="324">
        <f t="shared" si="165"/>
        <v>3.2258064516129004E-2</v>
      </c>
      <c r="H344" s="400">
        <f t="shared" si="166"/>
        <v>0</v>
      </c>
      <c r="I344" s="400">
        <f t="shared" si="167"/>
        <v>2</v>
      </c>
      <c r="J344" s="324">
        <f t="shared" si="168"/>
        <v>0.19875776397515527</v>
      </c>
      <c r="K344" s="401"/>
      <c r="L344" s="402">
        <v>59</v>
      </c>
      <c r="M344" s="402">
        <v>61.75</v>
      </c>
      <c r="N344" s="402">
        <v>63.25</v>
      </c>
      <c r="O344" s="402">
        <v>64.75</v>
      </c>
      <c r="P344" s="324">
        <f t="shared" si="169"/>
        <v>2.3715415019762931E-2</v>
      </c>
      <c r="Q344" s="324">
        <f t="shared" si="170"/>
        <v>2.4291497975708509E-2</v>
      </c>
      <c r="R344" s="400">
        <f t="shared" si="171"/>
        <v>1.5</v>
      </c>
      <c r="S344" s="400">
        <f t="shared" si="172"/>
        <v>1.5</v>
      </c>
      <c r="T344" s="324">
        <f t="shared" si="173"/>
        <v>0.19953775038520802</v>
      </c>
    </row>
    <row r="345" spans="1:20" x14ac:dyDescent="0.25">
      <c r="A345" s="97" t="s">
        <v>53</v>
      </c>
      <c r="B345" s="399">
        <v>11</v>
      </c>
      <c r="C345" s="399">
        <v>12</v>
      </c>
      <c r="D345" s="399">
        <v>12</v>
      </c>
      <c r="E345" s="399">
        <v>13</v>
      </c>
      <c r="F345" s="324">
        <f t="shared" si="164"/>
        <v>8.3333333333333259E-2</v>
      </c>
      <c r="G345" s="324">
        <f t="shared" si="165"/>
        <v>0</v>
      </c>
      <c r="H345" s="400">
        <f t="shared" si="166"/>
        <v>1</v>
      </c>
      <c r="I345" s="400">
        <f t="shared" si="167"/>
        <v>0</v>
      </c>
      <c r="J345" s="324">
        <f t="shared" si="168"/>
        <v>4.0372670807453416E-2</v>
      </c>
      <c r="K345" s="401"/>
      <c r="L345" s="402">
        <v>10.25</v>
      </c>
      <c r="M345" s="402">
        <v>12</v>
      </c>
      <c r="N345" s="402">
        <v>12</v>
      </c>
      <c r="O345" s="402">
        <v>13</v>
      </c>
      <c r="P345" s="324">
        <f t="shared" si="169"/>
        <v>8.3333333333333259E-2</v>
      </c>
      <c r="Q345" s="324">
        <f t="shared" si="170"/>
        <v>0</v>
      </c>
      <c r="R345" s="400">
        <f t="shared" si="171"/>
        <v>1</v>
      </c>
      <c r="S345" s="400">
        <f t="shared" si="172"/>
        <v>0</v>
      </c>
      <c r="T345" s="324">
        <f t="shared" si="173"/>
        <v>4.0061633281972264E-2</v>
      </c>
    </row>
    <row r="346" spans="1:20" x14ac:dyDescent="0.25">
      <c r="A346" s="97" t="s">
        <v>54</v>
      </c>
      <c r="B346" s="399">
        <v>16</v>
      </c>
      <c r="C346" s="399">
        <v>19</v>
      </c>
      <c r="D346" s="399">
        <v>20</v>
      </c>
      <c r="E346" s="399">
        <v>20</v>
      </c>
      <c r="F346" s="324">
        <f t="shared" si="164"/>
        <v>0</v>
      </c>
      <c r="G346" s="324">
        <f t="shared" si="165"/>
        <v>5.2631578947368363E-2</v>
      </c>
      <c r="H346" s="400">
        <f t="shared" si="166"/>
        <v>0</v>
      </c>
      <c r="I346" s="400">
        <f t="shared" si="167"/>
        <v>1</v>
      </c>
      <c r="J346" s="324">
        <f t="shared" si="168"/>
        <v>6.2111801242236024E-2</v>
      </c>
      <c r="K346" s="401"/>
      <c r="L346" s="402">
        <v>14.75</v>
      </c>
      <c r="M346" s="402">
        <v>19</v>
      </c>
      <c r="N346" s="402">
        <v>20</v>
      </c>
      <c r="O346" s="402">
        <v>20</v>
      </c>
      <c r="P346" s="324">
        <f t="shared" si="169"/>
        <v>0</v>
      </c>
      <c r="Q346" s="324">
        <f t="shared" si="170"/>
        <v>5.2631578947368363E-2</v>
      </c>
      <c r="R346" s="400">
        <f t="shared" si="171"/>
        <v>0</v>
      </c>
      <c r="S346" s="400">
        <f t="shared" si="172"/>
        <v>1</v>
      </c>
      <c r="T346" s="324">
        <f t="shared" si="173"/>
        <v>6.1633281972265024E-2</v>
      </c>
    </row>
    <row r="347" spans="1:20" x14ac:dyDescent="0.25">
      <c r="A347" s="97" t="s">
        <v>55</v>
      </c>
      <c r="B347" s="399">
        <v>5</v>
      </c>
      <c r="C347" s="399">
        <v>5</v>
      </c>
      <c r="D347" s="399">
        <v>6</v>
      </c>
      <c r="E347" s="399">
        <v>6</v>
      </c>
      <c r="F347" s="324">
        <f t="shared" si="164"/>
        <v>0</v>
      </c>
      <c r="G347" s="324">
        <f t="shared" si="165"/>
        <v>0.19999999999999996</v>
      </c>
      <c r="H347" s="400">
        <f t="shared" si="166"/>
        <v>0</v>
      </c>
      <c r="I347" s="400">
        <f t="shared" si="167"/>
        <v>1</v>
      </c>
      <c r="J347" s="324">
        <f t="shared" si="168"/>
        <v>1.8633540372670808E-2</v>
      </c>
      <c r="K347" s="401"/>
      <c r="L347" s="402">
        <v>4.25</v>
      </c>
      <c r="M347" s="402">
        <v>5</v>
      </c>
      <c r="N347" s="402">
        <v>6</v>
      </c>
      <c r="O347" s="402">
        <v>6</v>
      </c>
      <c r="P347" s="324">
        <f t="shared" si="169"/>
        <v>0</v>
      </c>
      <c r="Q347" s="324">
        <f t="shared" si="170"/>
        <v>0.19999999999999996</v>
      </c>
      <c r="R347" s="400">
        <f t="shared" si="171"/>
        <v>0</v>
      </c>
      <c r="S347" s="400">
        <f t="shared" si="172"/>
        <v>1</v>
      </c>
      <c r="T347" s="324">
        <f t="shared" si="173"/>
        <v>1.8489984591679508E-2</v>
      </c>
    </row>
    <row r="348" spans="1:20" x14ac:dyDescent="0.25">
      <c r="A348" s="97" t="s">
        <v>56</v>
      </c>
      <c r="B348" s="399">
        <v>14</v>
      </c>
      <c r="C348" s="399">
        <v>13</v>
      </c>
      <c r="D348" s="399">
        <v>14</v>
      </c>
      <c r="E348" s="399">
        <v>15</v>
      </c>
      <c r="F348" s="324">
        <f t="shared" si="164"/>
        <v>7.1428571428571397E-2</v>
      </c>
      <c r="G348" s="324">
        <f t="shared" si="165"/>
        <v>7.6923076923076872E-2</v>
      </c>
      <c r="H348" s="400">
        <f t="shared" si="166"/>
        <v>1</v>
      </c>
      <c r="I348" s="400">
        <f t="shared" si="167"/>
        <v>1</v>
      </c>
      <c r="J348" s="324">
        <f t="shared" si="168"/>
        <v>4.6583850931677016E-2</v>
      </c>
      <c r="K348" s="401"/>
      <c r="L348" s="402">
        <v>14</v>
      </c>
      <c r="M348" s="402">
        <v>13.75</v>
      </c>
      <c r="N348" s="402">
        <v>14</v>
      </c>
      <c r="O348" s="402">
        <v>15</v>
      </c>
      <c r="P348" s="324">
        <f t="shared" si="169"/>
        <v>7.1428571428571397E-2</v>
      </c>
      <c r="Q348" s="324">
        <f t="shared" si="170"/>
        <v>1.8181818181818077E-2</v>
      </c>
      <c r="R348" s="400">
        <f t="shared" si="171"/>
        <v>1</v>
      </c>
      <c r="S348" s="400">
        <f t="shared" si="172"/>
        <v>0.25</v>
      </c>
      <c r="T348" s="324">
        <f t="shared" si="173"/>
        <v>4.6224961479198766E-2</v>
      </c>
    </row>
    <row r="349" spans="1:20" x14ac:dyDescent="0.25">
      <c r="A349" s="97" t="s">
        <v>51</v>
      </c>
      <c r="B349" s="399">
        <v>5</v>
      </c>
      <c r="C349" s="399">
        <v>7</v>
      </c>
      <c r="D349" s="399">
        <v>7</v>
      </c>
      <c r="E349" s="399">
        <v>8</v>
      </c>
      <c r="F349" s="324">
        <f t="shared" si="164"/>
        <v>0.14285714285714279</v>
      </c>
      <c r="G349" s="324">
        <f t="shared" si="165"/>
        <v>0</v>
      </c>
      <c r="H349" s="400">
        <f t="shared" si="166"/>
        <v>1</v>
      </c>
      <c r="I349" s="400">
        <f t="shared" si="167"/>
        <v>0</v>
      </c>
      <c r="J349" s="324">
        <f t="shared" si="168"/>
        <v>2.4844720496894408E-2</v>
      </c>
      <c r="K349" s="401"/>
      <c r="L349" s="402">
        <v>4.5</v>
      </c>
      <c r="M349" s="402">
        <v>7</v>
      </c>
      <c r="N349" s="402">
        <v>7</v>
      </c>
      <c r="O349" s="402">
        <v>7.75</v>
      </c>
      <c r="P349" s="324">
        <f t="shared" si="169"/>
        <v>0.10714285714285721</v>
      </c>
      <c r="Q349" s="324">
        <f t="shared" si="170"/>
        <v>0</v>
      </c>
      <c r="R349" s="400">
        <f t="shared" si="171"/>
        <v>0.75</v>
      </c>
      <c r="S349" s="400">
        <f t="shared" si="172"/>
        <v>0</v>
      </c>
      <c r="T349" s="324">
        <f t="shared" si="173"/>
        <v>2.3882896764252697E-2</v>
      </c>
    </row>
    <row r="350" spans="1:20" x14ac:dyDescent="0.25">
      <c r="A350" s="98" t="s">
        <v>57</v>
      </c>
      <c r="B350" s="399">
        <v>5</v>
      </c>
      <c r="C350" s="399">
        <v>5</v>
      </c>
      <c r="D350" s="399">
        <v>5</v>
      </c>
      <c r="E350" s="399">
        <v>6</v>
      </c>
      <c r="F350" s="324">
        <f t="shared" si="164"/>
        <v>0.19999999999999996</v>
      </c>
      <c r="G350" s="324">
        <f t="shared" si="165"/>
        <v>0</v>
      </c>
      <c r="H350" s="400">
        <f t="shared" si="166"/>
        <v>1</v>
      </c>
      <c r="I350" s="400">
        <f t="shared" si="167"/>
        <v>0</v>
      </c>
      <c r="J350" s="324">
        <f t="shared" si="168"/>
        <v>1.8633540372670808E-2</v>
      </c>
      <c r="K350" s="401"/>
      <c r="L350" s="402">
        <v>5</v>
      </c>
      <c r="M350" s="402">
        <v>5</v>
      </c>
      <c r="N350" s="402">
        <v>5</v>
      </c>
      <c r="O350" s="402">
        <v>6</v>
      </c>
      <c r="P350" s="324">
        <f t="shared" si="169"/>
        <v>0.19999999999999996</v>
      </c>
      <c r="Q350" s="324">
        <f t="shared" si="170"/>
        <v>0</v>
      </c>
      <c r="R350" s="400">
        <f t="shared" si="171"/>
        <v>1</v>
      </c>
      <c r="S350" s="400">
        <f t="shared" si="172"/>
        <v>0</v>
      </c>
      <c r="T350" s="324">
        <f t="shared" si="173"/>
        <v>1.8489984591679508E-2</v>
      </c>
    </row>
    <row r="351" spans="1:20" x14ac:dyDescent="0.25">
      <c r="A351" s="99" t="s">
        <v>58</v>
      </c>
      <c r="B351" s="399">
        <v>17</v>
      </c>
      <c r="C351" s="399">
        <v>16</v>
      </c>
      <c r="D351" s="399">
        <v>19</v>
      </c>
      <c r="E351" s="399">
        <v>18</v>
      </c>
      <c r="F351" s="324">
        <f t="shared" si="164"/>
        <v>-5.2631578947368474E-2</v>
      </c>
      <c r="G351" s="324">
        <f t="shared" si="165"/>
        <v>0.1875</v>
      </c>
      <c r="H351" s="400">
        <f t="shared" si="166"/>
        <v>-1</v>
      </c>
      <c r="I351" s="400">
        <f t="shared" si="167"/>
        <v>3</v>
      </c>
      <c r="J351" s="324">
        <f t="shared" si="168"/>
        <v>5.5900621118012424E-2</v>
      </c>
      <c r="K351" s="401"/>
      <c r="L351" s="402">
        <v>17</v>
      </c>
      <c r="M351" s="402">
        <v>16</v>
      </c>
      <c r="N351" s="402">
        <v>18.75</v>
      </c>
      <c r="O351" s="402">
        <v>18.75</v>
      </c>
      <c r="P351" s="324">
        <f t="shared" si="169"/>
        <v>0</v>
      </c>
      <c r="Q351" s="324">
        <f t="shared" si="170"/>
        <v>0.171875</v>
      </c>
      <c r="R351" s="400">
        <f t="shared" si="171"/>
        <v>0</v>
      </c>
      <c r="S351" s="400">
        <f t="shared" si="172"/>
        <v>2.75</v>
      </c>
      <c r="T351" s="324">
        <f t="shared" si="173"/>
        <v>5.7781201848998459E-2</v>
      </c>
    </row>
    <row r="352" spans="1:20" ht="21" x14ac:dyDescent="0.35">
      <c r="A352" s="414" t="s">
        <v>84</v>
      </c>
      <c r="B352" s="414"/>
      <c r="C352" s="414"/>
      <c r="D352" s="414"/>
      <c r="E352" s="414"/>
      <c r="F352" s="414"/>
      <c r="G352" s="414"/>
      <c r="H352" s="414"/>
      <c r="I352" s="414"/>
      <c r="J352" s="414"/>
      <c r="K352" s="414"/>
      <c r="L352" s="414"/>
      <c r="M352" s="414"/>
      <c r="N352" s="414"/>
      <c r="O352" s="414"/>
      <c r="P352" s="414"/>
      <c r="Q352" s="414"/>
      <c r="R352" s="414"/>
      <c r="S352" s="414"/>
      <c r="T352" s="414"/>
    </row>
    <row r="353" spans="1:20" x14ac:dyDescent="0.25">
      <c r="A353" s="72"/>
      <c r="B353" s="11" t="s">
        <v>150</v>
      </c>
      <c r="C353" s="12"/>
      <c r="D353" s="12"/>
      <c r="E353" s="12"/>
      <c r="F353" s="12"/>
      <c r="G353" s="12"/>
      <c r="H353" s="12"/>
      <c r="I353" s="12"/>
      <c r="J353" s="12"/>
      <c r="K353" s="377"/>
      <c r="L353" s="11" t="str">
        <f>$L$324</f>
        <v>acumulado abril (promedio del periodo acumulado)</v>
      </c>
      <c r="M353" s="12"/>
      <c r="N353" s="12"/>
      <c r="O353" s="12"/>
      <c r="P353" s="12"/>
      <c r="Q353" s="12"/>
      <c r="R353" s="12"/>
      <c r="S353" s="12"/>
      <c r="T353" s="13"/>
    </row>
    <row r="354" spans="1:20" x14ac:dyDescent="0.25">
      <c r="A354" s="15"/>
      <c r="B354" s="378">
        <f>B$6</f>
        <v>2022</v>
      </c>
      <c r="C354" s="378">
        <f>C$6</f>
        <v>2023</v>
      </c>
      <c r="D354" s="378">
        <f>D$6</f>
        <v>2024</v>
      </c>
      <c r="E354" s="378">
        <f>E$6</f>
        <v>2025</v>
      </c>
      <c r="F354" s="378" t="str">
        <f>CONCATENATE("var ",RIGHT(E354,2),"/",RIGHT(D354,2))</f>
        <v>var 25/24</v>
      </c>
      <c r="G354" s="16" t="str">
        <f>CONCATENATE("var ",RIGHT(D354,2),"/",RIGHT(C354,2))</f>
        <v>var 24/23</v>
      </c>
      <c r="H354" s="378" t="str">
        <f>CONCATENATE("dif ",RIGHT(E354,2),"-",RIGHT(D354,2))</f>
        <v>dif 25-24</v>
      </c>
      <c r="I354" s="16" t="str">
        <f>CONCATENATE("dif ",RIGHT(D354,2),"-",RIGHT(C354,2))</f>
        <v>dif 24-23</v>
      </c>
      <c r="J354" s="378" t="str">
        <f>CONCATENATE("cuota ",RIGHT(E354,2))</f>
        <v>cuota 25</v>
      </c>
      <c r="K354" s="380"/>
      <c r="L354" s="378">
        <f>L$6</f>
        <v>2022</v>
      </c>
      <c r="M354" s="378">
        <f>M$6</f>
        <v>2023</v>
      </c>
      <c r="N354" s="378">
        <f>N$6</f>
        <v>2024</v>
      </c>
      <c r="O354" s="378">
        <f>O$6</f>
        <v>2025</v>
      </c>
      <c r="P354" s="378" t="str">
        <f>CONCATENATE("var ",RIGHT(O354,2),"/",RIGHT(N354,2))</f>
        <v>var 25/24</v>
      </c>
      <c r="Q354" s="16" t="str">
        <f>CONCATENATE("var ",RIGHT(N354,2),"/",RIGHT(M354,2))</f>
        <v>var 24/23</v>
      </c>
      <c r="R354" s="378" t="str">
        <f>CONCATENATE("dif ",RIGHT(O354,2),"-",RIGHT(N354,2))</f>
        <v>dif 25-24</v>
      </c>
      <c r="S354" s="16" t="str">
        <f>CONCATENATE("dif ",RIGHT(N354,2),"-",RIGHT(M354,2))</f>
        <v>dif 24-23</v>
      </c>
      <c r="T354" s="378" t="str">
        <f>CONCATENATE("cuota ",RIGHT(O354,2))</f>
        <v>cuota 25</v>
      </c>
    </row>
    <row r="355" spans="1:20" x14ac:dyDescent="0.25">
      <c r="A355" s="381" t="s">
        <v>4</v>
      </c>
      <c r="B355" s="415">
        <v>125504</v>
      </c>
      <c r="C355" s="415">
        <v>125206</v>
      </c>
      <c r="D355" s="415">
        <v>126945</v>
      </c>
      <c r="E355" s="415">
        <v>124624</v>
      </c>
      <c r="F355" s="383">
        <f t="shared" ref="F355:F366" si="174">E355/D355-1</f>
        <v>-1.8283508606089294E-2</v>
      </c>
      <c r="G355" s="383">
        <f t="shared" ref="G355:G366" si="175">D355/C355-1</f>
        <v>1.3889110745491484E-2</v>
      </c>
      <c r="H355" s="416">
        <f t="shared" ref="H355:H366" si="176">E355-D355</f>
        <v>-2321</v>
      </c>
      <c r="I355" s="416">
        <f t="shared" ref="I355:I366" si="177">D355-C355</f>
        <v>1739</v>
      </c>
      <c r="J355" s="383">
        <f t="shared" ref="J355:J366" si="178">E355/$E$355</f>
        <v>1</v>
      </c>
      <c r="K355" s="385"/>
      <c r="L355" s="415">
        <v>121718.75</v>
      </c>
      <c r="M355" s="415">
        <v>125943.5</v>
      </c>
      <c r="N355" s="415">
        <v>127396.75</v>
      </c>
      <c r="O355" s="415">
        <v>126193.25</v>
      </c>
      <c r="P355" s="383">
        <f t="shared" ref="P355:P366" si="179">O355/N355-1</f>
        <v>-9.4468657952420099E-3</v>
      </c>
      <c r="Q355" s="383">
        <f t="shared" ref="Q355:Q366" si="180">N355/M355-1</f>
        <v>1.1538904349966517E-2</v>
      </c>
      <c r="R355" s="416">
        <f t="shared" ref="R355:R366" si="181">O355-N355</f>
        <v>-1203.5</v>
      </c>
      <c r="S355" s="416">
        <f t="shared" ref="S355:S366" si="182">N355-M355</f>
        <v>1453.25</v>
      </c>
      <c r="T355" s="383">
        <f>O355/$O$355</f>
        <v>1</v>
      </c>
    </row>
    <row r="356" spans="1:20" x14ac:dyDescent="0.25">
      <c r="A356" s="387" t="s">
        <v>5</v>
      </c>
      <c r="B356" s="417">
        <v>91337</v>
      </c>
      <c r="C356" s="417">
        <v>88734</v>
      </c>
      <c r="D356" s="417">
        <v>90959</v>
      </c>
      <c r="E356" s="417">
        <v>88588</v>
      </c>
      <c r="F356" s="389">
        <f t="shared" si="174"/>
        <v>-2.606668938752621E-2</v>
      </c>
      <c r="G356" s="389">
        <f t="shared" si="175"/>
        <v>2.5074943088331469E-2</v>
      </c>
      <c r="H356" s="418">
        <f t="shared" si="176"/>
        <v>-2371</v>
      </c>
      <c r="I356" s="418">
        <f t="shared" si="177"/>
        <v>2225</v>
      </c>
      <c r="J356" s="389">
        <f t="shared" si="178"/>
        <v>0.71084221337784059</v>
      </c>
      <c r="K356" s="391"/>
      <c r="L356" s="417">
        <v>89100.5</v>
      </c>
      <c r="M356" s="417">
        <v>89436.5</v>
      </c>
      <c r="N356" s="417">
        <v>91257.25</v>
      </c>
      <c r="O356" s="417">
        <v>90165.75</v>
      </c>
      <c r="P356" s="389">
        <f t="shared" si="179"/>
        <v>-1.196069353393836E-2</v>
      </c>
      <c r="Q356" s="389">
        <f t="shared" si="180"/>
        <v>2.0358019376876424E-2</v>
      </c>
      <c r="R356" s="418">
        <f t="shared" si="181"/>
        <v>-1091.5</v>
      </c>
      <c r="S356" s="418">
        <f t="shared" si="182"/>
        <v>1820.75</v>
      </c>
      <c r="T356" s="389">
        <f t="shared" ref="T356:T366" si="183">O356/$O$355</f>
        <v>0.71450533209977551</v>
      </c>
    </row>
    <row r="357" spans="1:20" x14ac:dyDescent="0.25">
      <c r="A357" s="393" t="s">
        <v>6</v>
      </c>
      <c r="B357" s="419">
        <v>18344</v>
      </c>
      <c r="C357" s="419">
        <v>16382</v>
      </c>
      <c r="D357" s="419">
        <v>17518</v>
      </c>
      <c r="E357" s="419">
        <v>17788</v>
      </c>
      <c r="F357" s="395">
        <f t="shared" si="174"/>
        <v>1.5412718346843324E-2</v>
      </c>
      <c r="G357" s="395">
        <f t="shared" si="175"/>
        <v>6.9344402392870208E-2</v>
      </c>
      <c r="H357" s="420">
        <f t="shared" si="176"/>
        <v>270</v>
      </c>
      <c r="I357" s="420">
        <f t="shared" si="177"/>
        <v>1136</v>
      </c>
      <c r="J357" s="395">
        <f t="shared" si="178"/>
        <v>0.14273334189241238</v>
      </c>
      <c r="K357" s="397"/>
      <c r="L357" s="419">
        <v>17887.5</v>
      </c>
      <c r="M357" s="419">
        <v>16758</v>
      </c>
      <c r="N357" s="419">
        <v>17518</v>
      </c>
      <c r="O357" s="419">
        <v>17988.5</v>
      </c>
      <c r="P357" s="395">
        <f t="shared" si="179"/>
        <v>2.6858088822925064E-2</v>
      </c>
      <c r="Q357" s="395">
        <f t="shared" si="180"/>
        <v>4.5351473922902397E-2</v>
      </c>
      <c r="R357" s="420">
        <f t="shared" si="181"/>
        <v>470.5</v>
      </c>
      <c r="S357" s="420">
        <f t="shared" si="182"/>
        <v>760</v>
      </c>
      <c r="T357" s="395">
        <f t="shared" si="183"/>
        <v>0.14254724400869301</v>
      </c>
    </row>
    <row r="358" spans="1:20" x14ac:dyDescent="0.25">
      <c r="A358" s="37" t="s">
        <v>7</v>
      </c>
      <c r="B358" s="421">
        <v>54409</v>
      </c>
      <c r="C358" s="421">
        <v>55360</v>
      </c>
      <c r="D358" s="421">
        <v>56722</v>
      </c>
      <c r="E358" s="421">
        <v>55283</v>
      </c>
      <c r="F358" s="324">
        <f t="shared" si="174"/>
        <v>-2.5369345227601259E-2</v>
      </c>
      <c r="G358" s="324">
        <f t="shared" si="175"/>
        <v>2.4602601156069381E-2</v>
      </c>
      <c r="H358" s="422">
        <f t="shared" si="176"/>
        <v>-1439</v>
      </c>
      <c r="I358" s="422">
        <f t="shared" si="177"/>
        <v>1362</v>
      </c>
      <c r="J358" s="324">
        <f t="shared" si="178"/>
        <v>0.44359834381820518</v>
      </c>
      <c r="K358" s="401"/>
      <c r="L358" s="421">
        <v>53350.5</v>
      </c>
      <c r="M358" s="421">
        <v>55299.25</v>
      </c>
      <c r="N358" s="421">
        <v>56791.75</v>
      </c>
      <c r="O358" s="421">
        <v>56089.25</v>
      </c>
      <c r="P358" s="324">
        <f t="shared" si="179"/>
        <v>-1.236975440975141E-2</v>
      </c>
      <c r="Q358" s="324">
        <f t="shared" si="180"/>
        <v>2.6989516132678082E-2</v>
      </c>
      <c r="R358" s="422">
        <f t="shared" si="181"/>
        <v>-702.5</v>
      </c>
      <c r="S358" s="422">
        <f t="shared" si="182"/>
        <v>1492.5</v>
      </c>
      <c r="T358" s="324">
        <f t="shared" si="183"/>
        <v>0.44447107907911082</v>
      </c>
    </row>
    <row r="359" spans="1:20" x14ac:dyDescent="0.25">
      <c r="A359" s="37" t="s">
        <v>8</v>
      </c>
      <c r="B359" s="421">
        <v>16021</v>
      </c>
      <c r="C359" s="421">
        <v>14245</v>
      </c>
      <c r="D359" s="421">
        <v>13935</v>
      </c>
      <c r="E359" s="421">
        <v>12759</v>
      </c>
      <c r="F359" s="324">
        <f t="shared" si="174"/>
        <v>-8.4391819160387516E-2</v>
      </c>
      <c r="G359" s="324">
        <f t="shared" si="175"/>
        <v>-2.1762021762021799E-2</v>
      </c>
      <c r="H359" s="422">
        <f t="shared" si="176"/>
        <v>-1176</v>
      </c>
      <c r="I359" s="422">
        <f t="shared" si="177"/>
        <v>-310</v>
      </c>
      <c r="J359" s="324">
        <f t="shared" si="178"/>
        <v>0.1023799589164206</v>
      </c>
      <c r="K359" s="401"/>
      <c r="L359" s="421">
        <v>15554.75</v>
      </c>
      <c r="M359" s="421">
        <v>14625.25</v>
      </c>
      <c r="N359" s="421">
        <v>14190.25</v>
      </c>
      <c r="O359" s="421">
        <v>13309</v>
      </c>
      <c r="P359" s="324">
        <f t="shared" si="179"/>
        <v>-6.2102499955955626E-2</v>
      </c>
      <c r="Q359" s="324">
        <f t="shared" si="180"/>
        <v>-2.9743081314849373E-2</v>
      </c>
      <c r="R359" s="422">
        <f t="shared" si="181"/>
        <v>-881.25</v>
      </c>
      <c r="S359" s="422">
        <f t="shared" si="182"/>
        <v>-435</v>
      </c>
      <c r="T359" s="324">
        <f t="shared" si="183"/>
        <v>0.10546522892468496</v>
      </c>
    </row>
    <row r="360" spans="1:20" x14ac:dyDescent="0.25">
      <c r="A360" s="37" t="s">
        <v>9</v>
      </c>
      <c r="B360" s="421">
        <v>1973</v>
      </c>
      <c r="C360" s="421">
        <v>2162</v>
      </c>
      <c r="D360" s="421">
        <v>2094</v>
      </c>
      <c r="E360" s="421">
        <v>2066</v>
      </c>
      <c r="F360" s="324">
        <f t="shared" si="174"/>
        <v>-1.3371537726838634E-2</v>
      </c>
      <c r="G360" s="324">
        <f t="shared" si="175"/>
        <v>-3.1452358926919555E-2</v>
      </c>
      <c r="H360" s="422">
        <f t="shared" si="176"/>
        <v>-28</v>
      </c>
      <c r="I360" s="422">
        <f t="shared" si="177"/>
        <v>-68</v>
      </c>
      <c r="J360" s="324">
        <f t="shared" si="178"/>
        <v>1.6577866221594555E-2</v>
      </c>
      <c r="K360" s="401"/>
      <c r="L360" s="421">
        <v>1833.75</v>
      </c>
      <c r="M360" s="421">
        <v>2169</v>
      </c>
      <c r="N360" s="421">
        <v>2086.5</v>
      </c>
      <c r="O360" s="421">
        <v>2087</v>
      </c>
      <c r="P360" s="324">
        <f t="shared" si="179"/>
        <v>2.3963575365448797E-4</v>
      </c>
      <c r="Q360" s="324">
        <f t="shared" si="180"/>
        <v>-3.8035961272475771E-2</v>
      </c>
      <c r="R360" s="422">
        <f t="shared" si="181"/>
        <v>0.5</v>
      </c>
      <c r="S360" s="422">
        <f t="shared" si="182"/>
        <v>-82.5</v>
      </c>
      <c r="T360" s="324">
        <f t="shared" si="183"/>
        <v>1.6538127039283004E-2</v>
      </c>
    </row>
    <row r="361" spans="1:20" x14ac:dyDescent="0.25">
      <c r="A361" s="403" t="s">
        <v>10</v>
      </c>
      <c r="B361" s="423">
        <v>590</v>
      </c>
      <c r="C361" s="423">
        <v>585</v>
      </c>
      <c r="D361" s="423">
        <v>690</v>
      </c>
      <c r="E361" s="423">
        <v>692</v>
      </c>
      <c r="F361" s="405">
        <f t="shared" si="174"/>
        <v>2.8985507246377384E-3</v>
      </c>
      <c r="G361" s="405">
        <f t="shared" si="175"/>
        <v>0.17948717948717952</v>
      </c>
      <c r="H361" s="424">
        <f t="shared" si="176"/>
        <v>2</v>
      </c>
      <c r="I361" s="424">
        <f t="shared" si="177"/>
        <v>105</v>
      </c>
      <c r="J361" s="405">
        <f t="shared" si="178"/>
        <v>5.5527025292078569E-3</v>
      </c>
      <c r="K361" s="407"/>
      <c r="L361" s="423">
        <v>474</v>
      </c>
      <c r="M361" s="423">
        <v>585</v>
      </c>
      <c r="N361" s="423">
        <v>670.75</v>
      </c>
      <c r="O361" s="423">
        <v>692</v>
      </c>
      <c r="P361" s="405">
        <f t="shared" si="179"/>
        <v>3.168095415579586E-2</v>
      </c>
      <c r="Q361" s="405">
        <f t="shared" si="180"/>
        <v>0.1465811965811965</v>
      </c>
      <c r="R361" s="424">
        <f t="shared" si="181"/>
        <v>21.25</v>
      </c>
      <c r="S361" s="424">
        <f t="shared" si="182"/>
        <v>85.75</v>
      </c>
      <c r="T361" s="405">
        <f t="shared" si="183"/>
        <v>5.4836530480037561E-3</v>
      </c>
    </row>
    <row r="362" spans="1:20" x14ac:dyDescent="0.25">
      <c r="A362" s="409" t="s">
        <v>11</v>
      </c>
      <c r="B362" s="417">
        <v>34167</v>
      </c>
      <c r="C362" s="417">
        <v>36472</v>
      </c>
      <c r="D362" s="417">
        <v>35986</v>
      </c>
      <c r="E362" s="417">
        <v>36036</v>
      </c>
      <c r="F362" s="389">
        <f t="shared" si="174"/>
        <v>1.3894292224754246E-3</v>
      </c>
      <c r="G362" s="389">
        <f t="shared" si="175"/>
        <v>-1.3325290633910969E-2</v>
      </c>
      <c r="H362" s="418">
        <f t="shared" si="176"/>
        <v>50</v>
      </c>
      <c r="I362" s="418">
        <f t="shared" si="177"/>
        <v>-486</v>
      </c>
      <c r="J362" s="389">
        <f t="shared" si="178"/>
        <v>0.28915778662215946</v>
      </c>
      <c r="K362" s="391"/>
      <c r="L362" s="417">
        <v>32618.25</v>
      </c>
      <c r="M362" s="417">
        <v>36507</v>
      </c>
      <c r="N362" s="417">
        <v>36139.5</v>
      </c>
      <c r="O362" s="417">
        <v>36027.5</v>
      </c>
      <c r="P362" s="389">
        <f t="shared" si="179"/>
        <v>-3.0991020905103417E-3</v>
      </c>
      <c r="Q362" s="389">
        <f t="shared" si="180"/>
        <v>-1.0066562577039972E-2</v>
      </c>
      <c r="R362" s="418">
        <f t="shared" si="181"/>
        <v>-112</v>
      </c>
      <c r="S362" s="418">
        <f t="shared" si="182"/>
        <v>-367.5</v>
      </c>
      <c r="T362" s="389">
        <f t="shared" si="183"/>
        <v>0.28549466790022443</v>
      </c>
    </row>
    <row r="363" spans="1:20" x14ac:dyDescent="0.25">
      <c r="A363" s="393" t="s">
        <v>12</v>
      </c>
      <c r="B363" s="421">
        <v>2230</v>
      </c>
      <c r="C363" s="421">
        <v>2117</v>
      </c>
      <c r="D363" s="419">
        <v>2117</v>
      </c>
      <c r="E363" s="421">
        <v>2201</v>
      </c>
      <c r="F363" s="395">
        <f t="shared" si="174"/>
        <v>3.96787907416154E-2</v>
      </c>
      <c r="G363" s="395">
        <f t="shared" si="175"/>
        <v>0</v>
      </c>
      <c r="H363" s="420">
        <f t="shared" si="176"/>
        <v>84</v>
      </c>
      <c r="I363" s="420">
        <f t="shared" si="177"/>
        <v>0</v>
      </c>
      <c r="J363" s="395">
        <f t="shared" si="178"/>
        <v>1.7661124662986263E-2</v>
      </c>
      <c r="K363" s="397"/>
      <c r="L363" s="421">
        <v>2230</v>
      </c>
      <c r="M363" s="421">
        <v>2117</v>
      </c>
      <c r="N363" s="419">
        <v>2117</v>
      </c>
      <c r="O363" s="421">
        <v>2201</v>
      </c>
      <c r="P363" s="395">
        <f t="shared" si="179"/>
        <v>3.96787907416154E-2</v>
      </c>
      <c r="Q363" s="395">
        <f t="shared" si="180"/>
        <v>0</v>
      </c>
      <c r="R363" s="420">
        <f t="shared" si="181"/>
        <v>84</v>
      </c>
      <c r="S363" s="420">
        <f t="shared" si="182"/>
        <v>0</v>
      </c>
      <c r="T363" s="395">
        <f t="shared" si="183"/>
        <v>1.7441503408462813E-2</v>
      </c>
    </row>
    <row r="364" spans="1:20" x14ac:dyDescent="0.25">
      <c r="A364" s="37" t="s">
        <v>8</v>
      </c>
      <c r="B364" s="421">
        <v>20283</v>
      </c>
      <c r="C364" s="421">
        <v>21601</v>
      </c>
      <c r="D364" s="421">
        <v>21076</v>
      </c>
      <c r="E364" s="421">
        <v>21540</v>
      </c>
      <c r="F364" s="324">
        <f t="shared" si="174"/>
        <v>2.201556272537486E-2</v>
      </c>
      <c r="G364" s="324">
        <f t="shared" si="175"/>
        <v>-2.4304430350446715E-2</v>
      </c>
      <c r="H364" s="422">
        <f t="shared" si="176"/>
        <v>464</v>
      </c>
      <c r="I364" s="422">
        <f t="shared" si="177"/>
        <v>-525</v>
      </c>
      <c r="J364" s="324">
        <f t="shared" si="178"/>
        <v>0.17283990242649891</v>
      </c>
      <c r="K364" s="401"/>
      <c r="L364" s="421">
        <v>19413.75</v>
      </c>
      <c r="M364" s="421">
        <v>21644</v>
      </c>
      <c r="N364" s="421">
        <v>21236.5</v>
      </c>
      <c r="O364" s="421">
        <v>21532.5</v>
      </c>
      <c r="P364" s="324">
        <f t="shared" si="179"/>
        <v>1.3938266663527488E-2</v>
      </c>
      <c r="Q364" s="324">
        <f t="shared" si="180"/>
        <v>-1.8827388652744359E-2</v>
      </c>
      <c r="R364" s="422">
        <f t="shared" si="181"/>
        <v>296</v>
      </c>
      <c r="S364" s="422">
        <f t="shared" si="182"/>
        <v>-407.5</v>
      </c>
      <c r="T364" s="324">
        <f t="shared" si="183"/>
        <v>0.17063115499442325</v>
      </c>
    </row>
    <row r="365" spans="1:20" x14ac:dyDescent="0.25">
      <c r="A365" s="37" t="s">
        <v>9</v>
      </c>
      <c r="B365" s="421">
        <v>8656</v>
      </c>
      <c r="C365" s="421">
        <v>9325</v>
      </c>
      <c r="D365" s="421">
        <v>9384</v>
      </c>
      <c r="E365" s="421">
        <v>8771</v>
      </c>
      <c r="F365" s="324">
        <f t="shared" si="174"/>
        <v>-6.5323955669224221E-2</v>
      </c>
      <c r="G365" s="324">
        <f t="shared" si="175"/>
        <v>6.3270777479893514E-3</v>
      </c>
      <c r="H365" s="422">
        <f t="shared" si="176"/>
        <v>-613</v>
      </c>
      <c r="I365" s="422">
        <f t="shared" si="177"/>
        <v>59</v>
      </c>
      <c r="J365" s="324">
        <f t="shared" si="178"/>
        <v>7.0379702144049303E-2</v>
      </c>
      <c r="K365" s="401"/>
      <c r="L365" s="421">
        <v>7976.5</v>
      </c>
      <c r="M365" s="421">
        <v>9325</v>
      </c>
      <c r="N365" s="421">
        <v>9384</v>
      </c>
      <c r="O365" s="421">
        <v>8771</v>
      </c>
      <c r="P365" s="324">
        <f t="shared" si="179"/>
        <v>-6.5323955669224221E-2</v>
      </c>
      <c r="Q365" s="324">
        <f t="shared" si="180"/>
        <v>6.3270777479893514E-3</v>
      </c>
      <c r="R365" s="422">
        <f t="shared" si="181"/>
        <v>-613</v>
      </c>
      <c r="S365" s="422">
        <f t="shared" si="182"/>
        <v>59</v>
      </c>
      <c r="T365" s="324">
        <f t="shared" si="183"/>
        <v>6.9504509948036045E-2</v>
      </c>
    </row>
    <row r="366" spans="1:20" x14ac:dyDescent="0.25">
      <c r="A366" s="410" t="s">
        <v>10</v>
      </c>
      <c r="B366" s="423">
        <v>2998</v>
      </c>
      <c r="C366" s="423">
        <v>3429</v>
      </c>
      <c r="D366" s="423">
        <v>3409</v>
      </c>
      <c r="E366" s="423">
        <v>3524</v>
      </c>
      <c r="F366" s="411">
        <f t="shared" si="174"/>
        <v>3.3734232912877582E-2</v>
      </c>
      <c r="G366" s="411">
        <f t="shared" si="175"/>
        <v>-5.8326042578010773E-3</v>
      </c>
      <c r="H366" s="425">
        <f t="shared" si="176"/>
        <v>115</v>
      </c>
      <c r="I366" s="425">
        <f t="shared" si="177"/>
        <v>-20</v>
      </c>
      <c r="J366" s="411">
        <f t="shared" si="178"/>
        <v>2.8277057388624984E-2</v>
      </c>
      <c r="K366" s="413"/>
      <c r="L366" s="423">
        <v>2998</v>
      </c>
      <c r="M366" s="423">
        <v>3421</v>
      </c>
      <c r="N366" s="423">
        <v>3402</v>
      </c>
      <c r="O366" s="423">
        <v>3523</v>
      </c>
      <c r="P366" s="411">
        <f t="shared" si="179"/>
        <v>3.5567313345091112E-2</v>
      </c>
      <c r="Q366" s="411">
        <f t="shared" si="180"/>
        <v>-5.5539315989476812E-3</v>
      </c>
      <c r="R366" s="425">
        <f t="shared" si="181"/>
        <v>121</v>
      </c>
      <c r="S366" s="425">
        <f t="shared" si="182"/>
        <v>-19</v>
      </c>
      <c r="T366" s="411">
        <f t="shared" si="183"/>
        <v>2.7917499549302359E-2</v>
      </c>
    </row>
    <row r="367" spans="1:20" ht="21" x14ac:dyDescent="0.35">
      <c r="A367" s="414" t="s">
        <v>85</v>
      </c>
      <c r="B367" s="414"/>
      <c r="C367" s="414"/>
      <c r="D367" s="414"/>
      <c r="E367" s="414"/>
      <c r="F367" s="414"/>
      <c r="G367" s="414"/>
      <c r="H367" s="414"/>
      <c r="I367" s="414"/>
      <c r="J367" s="414"/>
      <c r="K367" s="414"/>
      <c r="L367" s="414"/>
      <c r="M367" s="414"/>
      <c r="N367" s="414"/>
      <c r="O367" s="414"/>
      <c r="P367" s="414"/>
      <c r="Q367" s="414"/>
      <c r="R367" s="414"/>
      <c r="S367" s="414"/>
      <c r="T367" s="414"/>
    </row>
    <row r="368" spans="1:20" x14ac:dyDescent="0.25">
      <c r="A368" s="72"/>
      <c r="B368" s="11" t="s">
        <v>150</v>
      </c>
      <c r="C368" s="12"/>
      <c r="D368" s="12"/>
      <c r="E368" s="12"/>
      <c r="F368" s="12"/>
      <c r="G368" s="12"/>
      <c r="H368" s="12"/>
      <c r="I368" s="12"/>
      <c r="J368" s="12"/>
      <c r="K368" s="377"/>
      <c r="L368" s="11" t="str">
        <f>$L$324</f>
        <v>acumulado abril (promedio del periodo acumulado)</v>
      </c>
      <c r="M368" s="12"/>
      <c r="N368" s="12"/>
      <c r="O368" s="12"/>
      <c r="P368" s="12"/>
      <c r="Q368" s="12"/>
      <c r="R368" s="12"/>
      <c r="S368" s="12"/>
      <c r="T368" s="13"/>
    </row>
    <row r="369" spans="1:20" x14ac:dyDescent="0.25">
      <c r="A369" s="15"/>
      <c r="B369" s="378">
        <f>B$6</f>
        <v>2022</v>
      </c>
      <c r="C369" s="378">
        <f>C$6</f>
        <v>2023</v>
      </c>
      <c r="D369" s="378">
        <f>D$6</f>
        <v>2024</v>
      </c>
      <c r="E369" s="378">
        <f>E$6</f>
        <v>2025</v>
      </c>
      <c r="F369" s="378" t="str">
        <f>CONCATENATE("var ",RIGHT(E369,2),"/",RIGHT(D369,2))</f>
        <v>var 25/24</v>
      </c>
      <c r="G369" s="16" t="str">
        <f>CONCATENATE("var ",RIGHT(D369,2),"/",RIGHT(C369,2))</f>
        <v>var 24/23</v>
      </c>
      <c r="H369" s="378" t="str">
        <f>CONCATENATE("dif ",RIGHT(E369,2),"-",RIGHT(D369,2))</f>
        <v>dif 25-24</v>
      </c>
      <c r="I369" s="16" t="str">
        <f>CONCATENATE("dif ",RIGHT(D369,2),"-",RIGHT(C369,2))</f>
        <v>dif 24-23</v>
      </c>
      <c r="J369" s="378" t="str">
        <f>CONCATENATE("cuota ",RIGHT(E369,2))</f>
        <v>cuota 25</v>
      </c>
      <c r="K369" s="380"/>
      <c r="L369" s="378">
        <f>L$6</f>
        <v>2022</v>
      </c>
      <c r="M369" s="378">
        <f>M$6</f>
        <v>2023</v>
      </c>
      <c r="N369" s="378">
        <f>N$6</f>
        <v>2024</v>
      </c>
      <c r="O369" s="378">
        <f>O$6</f>
        <v>2025</v>
      </c>
      <c r="P369" s="378" t="str">
        <f>CONCATENATE("var ",RIGHT(O369,2),"/",RIGHT(N369,2))</f>
        <v>var 25/24</v>
      </c>
      <c r="Q369" s="16" t="str">
        <f>CONCATENATE("var ",RIGHT(N369,2),"/",RIGHT(M369,2))</f>
        <v>var 24/23</v>
      </c>
      <c r="R369" s="378" t="str">
        <f>CONCATENATE("dif ",RIGHT(O369,2),"-",RIGHT(N369,2))</f>
        <v>dif 25-24</v>
      </c>
      <c r="S369" s="16" t="str">
        <f>CONCATENATE("dif ",RIGHT(N369,2),"-",RIGHT(M369,2))</f>
        <v>dif 24-23</v>
      </c>
      <c r="T369" s="378" t="str">
        <f>CONCATENATE("cuota ",RIGHT(O369,2))</f>
        <v>cuota 25</v>
      </c>
    </row>
    <row r="370" spans="1:20" x14ac:dyDescent="0.25">
      <c r="A370" s="381" t="s">
        <v>48</v>
      </c>
      <c r="B370" s="415">
        <v>125504</v>
      </c>
      <c r="C370" s="415">
        <v>125206</v>
      </c>
      <c r="D370" s="415">
        <v>126945</v>
      </c>
      <c r="E370" s="415">
        <v>124624</v>
      </c>
      <c r="F370" s="383">
        <f t="shared" ref="F370:F380" si="184">E370/D370-1</f>
        <v>-1.8283508606089294E-2</v>
      </c>
      <c r="G370" s="383">
        <f t="shared" ref="G370:G380" si="185">D370/C370-1</f>
        <v>1.3889110745491484E-2</v>
      </c>
      <c r="H370" s="416">
        <f t="shared" ref="H370:H380" si="186">E370-D370</f>
        <v>-2321</v>
      </c>
      <c r="I370" s="416">
        <f t="shared" ref="I370:I380" si="187">D370-C370</f>
        <v>1739</v>
      </c>
      <c r="J370" s="383">
        <f t="shared" ref="J370:J380" si="188">E370/$E$370</f>
        <v>1</v>
      </c>
      <c r="K370" s="385"/>
      <c r="L370" s="415">
        <v>121718.75</v>
      </c>
      <c r="M370" s="415">
        <v>125943.5</v>
      </c>
      <c r="N370" s="415">
        <v>127396.75</v>
      </c>
      <c r="O370" s="415">
        <v>126193.25</v>
      </c>
      <c r="P370" s="383">
        <f t="shared" ref="P370:P380" si="189">O370/N370-1</f>
        <v>-9.4468657952420099E-3</v>
      </c>
      <c r="Q370" s="383">
        <f t="shared" ref="Q370:Q380" si="190">N370/M370-1</f>
        <v>1.1538904349966517E-2</v>
      </c>
      <c r="R370" s="416">
        <f t="shared" ref="R370:R380" si="191">O370-N370</f>
        <v>-1203.5</v>
      </c>
      <c r="S370" s="416">
        <f t="shared" ref="S370:S380" si="192">N370-M370</f>
        <v>1453.25</v>
      </c>
      <c r="T370" s="383">
        <f>O370/$O$370</f>
        <v>1</v>
      </c>
    </row>
    <row r="371" spans="1:20" x14ac:dyDescent="0.25">
      <c r="A371" s="94" t="s">
        <v>49</v>
      </c>
      <c r="B371" s="421">
        <v>45246</v>
      </c>
      <c r="C371" s="421">
        <v>45736</v>
      </c>
      <c r="D371" s="419">
        <v>46121</v>
      </c>
      <c r="E371" s="421">
        <v>44735</v>
      </c>
      <c r="F371" s="324">
        <f t="shared" si="184"/>
        <v>-3.0051386570109084E-2</v>
      </c>
      <c r="G371" s="324">
        <f t="shared" si="185"/>
        <v>8.4178765086584395E-3</v>
      </c>
      <c r="H371" s="422">
        <f t="shared" si="186"/>
        <v>-1386</v>
      </c>
      <c r="I371" s="422">
        <f t="shared" si="187"/>
        <v>385</v>
      </c>
      <c r="J371" s="324">
        <f t="shared" si="188"/>
        <v>0.35895975093079985</v>
      </c>
      <c r="K371" s="401"/>
      <c r="L371" s="421">
        <v>43615.25</v>
      </c>
      <c r="M371" s="421">
        <v>45871.75</v>
      </c>
      <c r="N371" s="419">
        <v>46517</v>
      </c>
      <c r="O371" s="421">
        <v>45056</v>
      </c>
      <c r="P371" s="324">
        <f t="shared" si="189"/>
        <v>-3.1407872390738834E-2</v>
      </c>
      <c r="Q371" s="324">
        <f t="shared" si="190"/>
        <v>1.4066391624474761E-2</v>
      </c>
      <c r="R371" s="422">
        <f t="shared" si="191"/>
        <v>-1461</v>
      </c>
      <c r="S371" s="422">
        <f t="shared" si="192"/>
        <v>645.25</v>
      </c>
      <c r="T371" s="324">
        <f t="shared" ref="T371:T380" si="193">O371/$O$370</f>
        <v>0.35703969903303068</v>
      </c>
    </row>
    <row r="372" spans="1:20" x14ac:dyDescent="0.25">
      <c r="A372" s="97" t="s">
        <v>50</v>
      </c>
      <c r="B372" s="421">
        <v>38116</v>
      </c>
      <c r="C372" s="421">
        <v>37203</v>
      </c>
      <c r="D372" s="421">
        <v>37697</v>
      </c>
      <c r="E372" s="421">
        <v>37015</v>
      </c>
      <c r="F372" s="324">
        <f t="shared" si="184"/>
        <v>-1.8091625328275462E-2</v>
      </c>
      <c r="G372" s="324">
        <f t="shared" si="185"/>
        <v>1.3278499045775938E-2</v>
      </c>
      <c r="H372" s="422">
        <f t="shared" si="186"/>
        <v>-682</v>
      </c>
      <c r="I372" s="422">
        <f t="shared" si="187"/>
        <v>494</v>
      </c>
      <c r="J372" s="324">
        <f t="shared" si="188"/>
        <v>0.29701341635640005</v>
      </c>
      <c r="K372" s="401"/>
      <c r="L372" s="421">
        <v>36937.25</v>
      </c>
      <c r="M372" s="421">
        <v>37678.5</v>
      </c>
      <c r="N372" s="421">
        <v>37916.5</v>
      </c>
      <c r="O372" s="421">
        <v>37661</v>
      </c>
      <c r="P372" s="324">
        <f t="shared" si="189"/>
        <v>-6.7384911582029083E-3</v>
      </c>
      <c r="Q372" s="324">
        <f t="shared" si="190"/>
        <v>6.316599652321564E-3</v>
      </c>
      <c r="R372" s="422">
        <f t="shared" si="191"/>
        <v>-255.5</v>
      </c>
      <c r="S372" s="422">
        <f t="shared" si="192"/>
        <v>238</v>
      </c>
      <c r="T372" s="324">
        <f t="shared" si="193"/>
        <v>0.29843910034807725</v>
      </c>
    </row>
    <row r="373" spans="1:20" x14ac:dyDescent="0.25">
      <c r="A373" s="97" t="s">
        <v>52</v>
      </c>
      <c r="B373" s="421">
        <v>18878</v>
      </c>
      <c r="C373" s="421">
        <v>19226</v>
      </c>
      <c r="D373" s="421">
        <v>20140</v>
      </c>
      <c r="E373" s="421">
        <v>19545</v>
      </c>
      <c r="F373" s="324">
        <f t="shared" si="184"/>
        <v>-2.9543197616683226E-2</v>
      </c>
      <c r="G373" s="324">
        <f t="shared" si="185"/>
        <v>4.7539789867887317E-2</v>
      </c>
      <c r="H373" s="422">
        <f t="shared" si="186"/>
        <v>-595</v>
      </c>
      <c r="I373" s="422">
        <f t="shared" si="187"/>
        <v>914</v>
      </c>
      <c r="J373" s="324">
        <f t="shared" si="188"/>
        <v>0.15683174990371035</v>
      </c>
      <c r="K373" s="401"/>
      <c r="L373" s="421">
        <v>18410.75</v>
      </c>
      <c r="M373" s="421">
        <v>19185.25</v>
      </c>
      <c r="N373" s="421">
        <v>19865</v>
      </c>
      <c r="O373" s="421">
        <v>20127.25</v>
      </c>
      <c r="P373" s="324">
        <f t="shared" si="189"/>
        <v>1.3201610873395442E-2</v>
      </c>
      <c r="Q373" s="324">
        <f t="shared" si="190"/>
        <v>3.5430864857116884E-2</v>
      </c>
      <c r="R373" s="422">
        <f t="shared" si="191"/>
        <v>262.25</v>
      </c>
      <c r="S373" s="422">
        <f t="shared" si="192"/>
        <v>679.75</v>
      </c>
      <c r="T373" s="324">
        <f t="shared" si="193"/>
        <v>0.15949545637345897</v>
      </c>
    </row>
    <row r="374" spans="1:20" x14ac:dyDescent="0.25">
      <c r="A374" s="97" t="s">
        <v>53</v>
      </c>
      <c r="B374" s="421">
        <v>4653</v>
      </c>
      <c r="C374" s="421">
        <v>4791</v>
      </c>
      <c r="D374" s="421">
        <v>4797</v>
      </c>
      <c r="E374" s="421">
        <v>4863</v>
      </c>
      <c r="F374" s="324">
        <f t="shared" si="184"/>
        <v>1.3758599124452875E-2</v>
      </c>
      <c r="G374" s="324">
        <f t="shared" si="185"/>
        <v>1.2523481527864089E-3</v>
      </c>
      <c r="H374" s="422">
        <f t="shared" si="186"/>
        <v>66</v>
      </c>
      <c r="I374" s="422">
        <f t="shared" si="187"/>
        <v>6</v>
      </c>
      <c r="J374" s="324">
        <f t="shared" si="188"/>
        <v>3.9021376299910128E-2</v>
      </c>
      <c r="K374" s="401"/>
      <c r="L374" s="421">
        <v>4290</v>
      </c>
      <c r="M374" s="421">
        <v>4791</v>
      </c>
      <c r="N374" s="421">
        <v>4797</v>
      </c>
      <c r="O374" s="421">
        <v>4863</v>
      </c>
      <c r="P374" s="324">
        <f t="shared" si="189"/>
        <v>1.3758599124452875E-2</v>
      </c>
      <c r="Q374" s="324">
        <f t="shared" si="190"/>
        <v>1.2523481527864089E-3</v>
      </c>
      <c r="R374" s="422">
        <f t="shared" si="191"/>
        <v>66</v>
      </c>
      <c r="S374" s="422">
        <f t="shared" si="192"/>
        <v>6</v>
      </c>
      <c r="T374" s="324">
        <f t="shared" si="193"/>
        <v>3.8536134064222925E-2</v>
      </c>
    </row>
    <row r="375" spans="1:20" x14ac:dyDescent="0.25">
      <c r="A375" s="97" t="s">
        <v>54</v>
      </c>
      <c r="B375" s="421">
        <v>2637</v>
      </c>
      <c r="C375" s="421">
        <v>2855</v>
      </c>
      <c r="D375" s="421">
        <v>2773</v>
      </c>
      <c r="E375" s="421">
        <v>2679</v>
      </c>
      <c r="F375" s="324">
        <f t="shared" si="184"/>
        <v>-3.3898305084745783E-2</v>
      </c>
      <c r="G375" s="324">
        <f t="shared" si="185"/>
        <v>-2.8721541155866892E-2</v>
      </c>
      <c r="H375" s="422">
        <f t="shared" si="186"/>
        <v>-94</v>
      </c>
      <c r="I375" s="422">
        <f t="shared" si="187"/>
        <v>-82</v>
      </c>
      <c r="J375" s="324">
        <f t="shared" si="188"/>
        <v>2.1496661959173193E-2</v>
      </c>
      <c r="K375" s="401"/>
      <c r="L375" s="421">
        <v>2541</v>
      </c>
      <c r="M375" s="421">
        <v>2843.5</v>
      </c>
      <c r="N375" s="421">
        <v>2771.25</v>
      </c>
      <c r="O375" s="421">
        <v>2679</v>
      </c>
      <c r="P375" s="324">
        <f t="shared" si="189"/>
        <v>-3.3288227334235421E-2</v>
      </c>
      <c r="Q375" s="324">
        <f t="shared" si="190"/>
        <v>-2.5408827149639546E-2</v>
      </c>
      <c r="R375" s="422">
        <f t="shared" si="191"/>
        <v>-92.25</v>
      </c>
      <c r="S375" s="422">
        <f t="shared" si="192"/>
        <v>-72.25</v>
      </c>
      <c r="T375" s="324">
        <f t="shared" si="193"/>
        <v>2.1229344675725525E-2</v>
      </c>
    </row>
    <row r="376" spans="1:20" x14ac:dyDescent="0.25">
      <c r="A376" s="97" t="s">
        <v>55</v>
      </c>
      <c r="B376" s="421">
        <v>663</v>
      </c>
      <c r="C376" s="421">
        <v>663</v>
      </c>
      <c r="D376" s="421">
        <v>673</v>
      </c>
      <c r="E376" s="421">
        <v>673</v>
      </c>
      <c r="F376" s="324">
        <f t="shared" si="184"/>
        <v>0</v>
      </c>
      <c r="G376" s="324">
        <f t="shared" si="185"/>
        <v>1.5082956259426794E-2</v>
      </c>
      <c r="H376" s="422">
        <f t="shared" si="186"/>
        <v>0</v>
      </c>
      <c r="I376" s="422">
        <f t="shared" si="187"/>
        <v>10</v>
      </c>
      <c r="J376" s="324">
        <f t="shared" si="188"/>
        <v>5.4002439337527278E-3</v>
      </c>
      <c r="K376" s="401"/>
      <c r="L376" s="421">
        <v>634.5</v>
      </c>
      <c r="M376" s="421">
        <v>663</v>
      </c>
      <c r="N376" s="421">
        <v>673</v>
      </c>
      <c r="O376" s="421">
        <v>673</v>
      </c>
      <c r="P376" s="324">
        <f t="shared" si="189"/>
        <v>0</v>
      </c>
      <c r="Q376" s="324">
        <f t="shared" si="190"/>
        <v>1.5082956259426794E-2</v>
      </c>
      <c r="R376" s="422">
        <f t="shared" si="191"/>
        <v>0</v>
      </c>
      <c r="S376" s="422">
        <f t="shared" si="192"/>
        <v>10</v>
      </c>
      <c r="T376" s="324">
        <f t="shared" si="193"/>
        <v>5.3330903198071213E-3</v>
      </c>
    </row>
    <row r="377" spans="1:20" x14ac:dyDescent="0.25">
      <c r="A377" s="97" t="s">
        <v>56</v>
      </c>
      <c r="B377" s="421">
        <v>6412</v>
      </c>
      <c r="C377" s="421">
        <v>6177</v>
      </c>
      <c r="D377" s="421">
        <v>6415</v>
      </c>
      <c r="E377" s="421">
        <v>6497</v>
      </c>
      <c r="F377" s="324">
        <f t="shared" si="184"/>
        <v>1.278254091971931E-2</v>
      </c>
      <c r="G377" s="324">
        <f t="shared" si="185"/>
        <v>3.8530030759268197E-2</v>
      </c>
      <c r="H377" s="422">
        <f t="shared" si="186"/>
        <v>82</v>
      </c>
      <c r="I377" s="422">
        <f t="shared" si="187"/>
        <v>238</v>
      </c>
      <c r="J377" s="324">
        <f t="shared" si="188"/>
        <v>5.2132815509051224E-2</v>
      </c>
      <c r="K377" s="401"/>
      <c r="L377" s="421">
        <v>6412</v>
      </c>
      <c r="M377" s="421">
        <v>6355.5</v>
      </c>
      <c r="N377" s="421">
        <v>6415</v>
      </c>
      <c r="O377" s="421">
        <v>6497</v>
      </c>
      <c r="P377" s="324">
        <f t="shared" si="189"/>
        <v>1.278254091971931E-2</v>
      </c>
      <c r="Q377" s="324">
        <f t="shared" si="190"/>
        <v>9.3619699472897722E-3</v>
      </c>
      <c r="R377" s="422">
        <f t="shared" si="191"/>
        <v>82</v>
      </c>
      <c r="S377" s="422">
        <f t="shared" si="192"/>
        <v>59.5</v>
      </c>
      <c r="T377" s="324">
        <f t="shared" si="193"/>
        <v>5.148452868913353E-2</v>
      </c>
    </row>
    <row r="378" spans="1:20" x14ac:dyDescent="0.25">
      <c r="A378" s="97" t="s">
        <v>51</v>
      </c>
      <c r="B378" s="421">
        <v>844</v>
      </c>
      <c r="C378" s="421">
        <v>912</v>
      </c>
      <c r="D378" s="421">
        <v>912</v>
      </c>
      <c r="E378" s="421">
        <v>916</v>
      </c>
      <c r="F378" s="324">
        <f t="shared" si="184"/>
        <v>4.3859649122806044E-3</v>
      </c>
      <c r="G378" s="324">
        <f t="shared" si="185"/>
        <v>0</v>
      </c>
      <c r="H378" s="422">
        <f t="shared" si="186"/>
        <v>4</v>
      </c>
      <c r="I378" s="422">
        <f t="shared" si="187"/>
        <v>0</v>
      </c>
      <c r="J378" s="324">
        <f t="shared" si="188"/>
        <v>7.3501091282577998E-3</v>
      </c>
      <c r="K378" s="401"/>
      <c r="L378" s="421">
        <v>823</v>
      </c>
      <c r="M378" s="421">
        <v>912</v>
      </c>
      <c r="N378" s="421">
        <v>912</v>
      </c>
      <c r="O378" s="421">
        <v>915</v>
      </c>
      <c r="P378" s="324">
        <f t="shared" si="189"/>
        <v>3.2894736842106198E-3</v>
      </c>
      <c r="Q378" s="324">
        <f t="shared" si="190"/>
        <v>0</v>
      </c>
      <c r="R378" s="422">
        <f t="shared" si="191"/>
        <v>3</v>
      </c>
      <c r="S378" s="422">
        <f t="shared" si="192"/>
        <v>0</v>
      </c>
      <c r="T378" s="324">
        <f t="shared" si="193"/>
        <v>7.2507840157853137E-3</v>
      </c>
    </row>
    <row r="379" spans="1:20" x14ac:dyDescent="0.25">
      <c r="A379" s="98" t="s">
        <v>57</v>
      </c>
      <c r="B379" s="421">
        <v>4562</v>
      </c>
      <c r="C379" s="421">
        <v>4562</v>
      </c>
      <c r="D379" s="421">
        <v>4307</v>
      </c>
      <c r="E379" s="421">
        <v>4616</v>
      </c>
      <c r="F379" s="324">
        <f t="shared" si="184"/>
        <v>7.1743673090318039E-2</v>
      </c>
      <c r="G379" s="324">
        <f t="shared" si="185"/>
        <v>-5.5896536606751424E-2</v>
      </c>
      <c r="H379" s="422">
        <f t="shared" si="186"/>
        <v>309</v>
      </c>
      <c r="I379" s="422">
        <f t="shared" si="187"/>
        <v>-255</v>
      </c>
      <c r="J379" s="324">
        <f t="shared" si="188"/>
        <v>3.7039414558993455E-2</v>
      </c>
      <c r="K379" s="401"/>
      <c r="L379" s="421">
        <v>4562</v>
      </c>
      <c r="M379" s="421">
        <v>4562</v>
      </c>
      <c r="N379" s="421">
        <v>4434.5</v>
      </c>
      <c r="O379" s="421">
        <v>4616</v>
      </c>
      <c r="P379" s="324">
        <f t="shared" si="189"/>
        <v>4.0929078813845887E-2</v>
      </c>
      <c r="Q379" s="324">
        <f t="shared" si="190"/>
        <v>-2.7948268303375712E-2</v>
      </c>
      <c r="R379" s="422">
        <f t="shared" si="191"/>
        <v>181.5</v>
      </c>
      <c r="S379" s="422">
        <f t="shared" si="192"/>
        <v>-127.5</v>
      </c>
      <c r="T379" s="324">
        <f t="shared" si="193"/>
        <v>3.6578818597666672E-2</v>
      </c>
    </row>
    <row r="380" spans="1:20" x14ac:dyDescent="0.25">
      <c r="A380" s="99" t="s">
        <v>58</v>
      </c>
      <c r="B380" s="421">
        <v>3493</v>
      </c>
      <c r="C380" s="421">
        <v>3081</v>
      </c>
      <c r="D380" s="421">
        <v>3110</v>
      </c>
      <c r="E380" s="421">
        <v>3085</v>
      </c>
      <c r="F380" s="324">
        <f t="shared" si="184"/>
        <v>-8.0385852090032461E-3</v>
      </c>
      <c r="G380" s="324">
        <f t="shared" si="185"/>
        <v>9.4125283998702791E-3</v>
      </c>
      <c r="H380" s="422">
        <f t="shared" si="186"/>
        <v>-25</v>
      </c>
      <c r="I380" s="422">
        <f t="shared" si="187"/>
        <v>29</v>
      </c>
      <c r="J380" s="324">
        <f t="shared" si="188"/>
        <v>2.4754461419951215E-2</v>
      </c>
      <c r="K380" s="401"/>
      <c r="L380" s="421">
        <v>3493</v>
      </c>
      <c r="M380" s="421">
        <v>3081</v>
      </c>
      <c r="N380" s="421">
        <v>3095.5</v>
      </c>
      <c r="O380" s="421">
        <v>3106</v>
      </c>
      <c r="P380" s="324">
        <f t="shared" si="189"/>
        <v>3.3920206751736348E-3</v>
      </c>
      <c r="Q380" s="324">
        <f t="shared" si="190"/>
        <v>4.7062641999351396E-3</v>
      </c>
      <c r="R380" s="422">
        <f t="shared" si="191"/>
        <v>10.5</v>
      </c>
      <c r="S380" s="422">
        <f t="shared" si="192"/>
        <v>14.5</v>
      </c>
      <c r="T380" s="324">
        <f t="shared" si="193"/>
        <v>2.4613043883092003E-2</v>
      </c>
    </row>
    <row r="381" spans="1:20" ht="21" x14ac:dyDescent="0.35">
      <c r="A381" s="376" t="s">
        <v>86</v>
      </c>
      <c r="B381" s="376"/>
      <c r="C381" s="376"/>
      <c r="D381" s="376"/>
      <c r="E381" s="376"/>
      <c r="F381" s="376"/>
      <c r="G381" s="376"/>
      <c r="H381" s="376"/>
      <c r="I381" s="376"/>
      <c r="J381" s="376"/>
      <c r="K381" s="376"/>
      <c r="L381" s="376"/>
      <c r="M381" s="376"/>
      <c r="N381" s="376"/>
      <c r="O381" s="376"/>
      <c r="P381" s="376"/>
      <c r="Q381" s="376"/>
      <c r="R381" s="376"/>
      <c r="S381" s="376"/>
      <c r="T381" s="376"/>
    </row>
  </sheetData>
  <mergeCells count="575">
    <mergeCell ref="A381:T381"/>
    <mergeCell ref="A352:T352"/>
    <mergeCell ref="B353:J353"/>
    <mergeCell ref="L353:T353"/>
    <mergeCell ref="A367:T367"/>
    <mergeCell ref="B368:J368"/>
    <mergeCell ref="L368:T368"/>
    <mergeCell ref="A323:T323"/>
    <mergeCell ref="B324:J324"/>
    <mergeCell ref="L324:T324"/>
    <mergeCell ref="A338:T338"/>
    <mergeCell ref="B339:J339"/>
    <mergeCell ref="L339:T339"/>
    <mergeCell ref="I319:J319"/>
    <mergeCell ref="S319:T319"/>
    <mergeCell ref="I320:J320"/>
    <mergeCell ref="S320:T320"/>
    <mergeCell ref="A321:T321"/>
    <mergeCell ref="A322:T322"/>
    <mergeCell ref="I316:J316"/>
    <mergeCell ref="S316:T316"/>
    <mergeCell ref="I317:J317"/>
    <mergeCell ref="S317:T317"/>
    <mergeCell ref="I318:J318"/>
    <mergeCell ref="S318:T318"/>
    <mergeCell ref="I313:J313"/>
    <mergeCell ref="S313:T313"/>
    <mergeCell ref="I314:J314"/>
    <mergeCell ref="S314:T314"/>
    <mergeCell ref="I315:J315"/>
    <mergeCell ref="S315:T315"/>
    <mergeCell ref="I310:J310"/>
    <mergeCell ref="S310:T310"/>
    <mergeCell ref="I311:J311"/>
    <mergeCell ref="S311:T311"/>
    <mergeCell ref="I312:J312"/>
    <mergeCell ref="S312:T312"/>
    <mergeCell ref="A306:T306"/>
    <mergeCell ref="A307:T307"/>
    <mergeCell ref="B308:J308"/>
    <mergeCell ref="L308:T308"/>
    <mergeCell ref="I309:J309"/>
    <mergeCell ref="S309:T309"/>
    <mergeCell ref="I303:J303"/>
    <mergeCell ref="S303:T303"/>
    <mergeCell ref="I304:J304"/>
    <mergeCell ref="S304:T304"/>
    <mergeCell ref="I305:J305"/>
    <mergeCell ref="S305:T305"/>
    <mergeCell ref="I300:J300"/>
    <mergeCell ref="S300:T300"/>
    <mergeCell ref="I301:J301"/>
    <mergeCell ref="S301:T301"/>
    <mergeCell ref="I302:J302"/>
    <mergeCell ref="S302:T302"/>
    <mergeCell ref="I297:J297"/>
    <mergeCell ref="S297:T297"/>
    <mergeCell ref="I298:J298"/>
    <mergeCell ref="S298:T298"/>
    <mergeCell ref="I299:J299"/>
    <mergeCell ref="S299:T299"/>
    <mergeCell ref="I294:J294"/>
    <mergeCell ref="S294:T294"/>
    <mergeCell ref="I295:J295"/>
    <mergeCell ref="S295:T295"/>
    <mergeCell ref="I296:J296"/>
    <mergeCell ref="S296:T296"/>
    <mergeCell ref="A290:T290"/>
    <mergeCell ref="A291:T291"/>
    <mergeCell ref="B292:J292"/>
    <mergeCell ref="L292:T292"/>
    <mergeCell ref="I293:J293"/>
    <mergeCell ref="S293:T293"/>
    <mergeCell ref="I287:J287"/>
    <mergeCell ref="S287:T287"/>
    <mergeCell ref="I288:J288"/>
    <mergeCell ref="S288:T288"/>
    <mergeCell ref="I289:J289"/>
    <mergeCell ref="S289:T289"/>
    <mergeCell ref="I284:J284"/>
    <mergeCell ref="S284:T284"/>
    <mergeCell ref="I285:J285"/>
    <mergeCell ref="S285:T285"/>
    <mergeCell ref="I286:J286"/>
    <mergeCell ref="S286:T286"/>
    <mergeCell ref="I281:J281"/>
    <mergeCell ref="S281:T281"/>
    <mergeCell ref="I282:J282"/>
    <mergeCell ref="S282:T282"/>
    <mergeCell ref="I283:J283"/>
    <mergeCell ref="S283:T283"/>
    <mergeCell ref="I278:J278"/>
    <mergeCell ref="S278:T278"/>
    <mergeCell ref="I279:J279"/>
    <mergeCell ref="S279:T279"/>
    <mergeCell ref="I280:J280"/>
    <mergeCell ref="S280:T280"/>
    <mergeCell ref="I274:J274"/>
    <mergeCell ref="S274:T274"/>
    <mergeCell ref="A275:T275"/>
    <mergeCell ref="A276:T276"/>
    <mergeCell ref="B277:J277"/>
    <mergeCell ref="L277:T277"/>
    <mergeCell ref="I271:J271"/>
    <mergeCell ref="S271:T271"/>
    <mergeCell ref="I272:J272"/>
    <mergeCell ref="S272:T272"/>
    <mergeCell ref="I273:J273"/>
    <mergeCell ref="S273:T273"/>
    <mergeCell ref="I268:J268"/>
    <mergeCell ref="S268:T268"/>
    <mergeCell ref="I269:J269"/>
    <mergeCell ref="S269:T269"/>
    <mergeCell ref="I270:J270"/>
    <mergeCell ref="S270:T270"/>
    <mergeCell ref="I265:J265"/>
    <mergeCell ref="S265:T265"/>
    <mergeCell ref="I266:J266"/>
    <mergeCell ref="S266:T266"/>
    <mergeCell ref="I267:J267"/>
    <mergeCell ref="S267:T267"/>
    <mergeCell ref="I262:J262"/>
    <mergeCell ref="S262:T262"/>
    <mergeCell ref="I263:J263"/>
    <mergeCell ref="S263:T263"/>
    <mergeCell ref="I264:J264"/>
    <mergeCell ref="S264:T264"/>
    <mergeCell ref="A245:T245"/>
    <mergeCell ref="A246:T246"/>
    <mergeCell ref="B247:J247"/>
    <mergeCell ref="L247:T247"/>
    <mergeCell ref="A260:T260"/>
    <mergeCell ref="B261:J261"/>
    <mergeCell ref="L261:T261"/>
    <mergeCell ref="I228:J228"/>
    <mergeCell ref="S228:T228"/>
    <mergeCell ref="A229:T229"/>
    <mergeCell ref="A230:T230"/>
    <mergeCell ref="B231:J231"/>
    <mergeCell ref="L231:T231"/>
    <mergeCell ref="I225:J225"/>
    <mergeCell ref="S225:T225"/>
    <mergeCell ref="I226:J226"/>
    <mergeCell ref="S226:T226"/>
    <mergeCell ref="I227:J227"/>
    <mergeCell ref="S227:T227"/>
    <mergeCell ref="I222:J222"/>
    <mergeCell ref="S222:T222"/>
    <mergeCell ref="I223:J223"/>
    <mergeCell ref="S223:T223"/>
    <mergeCell ref="I224:J224"/>
    <mergeCell ref="S224:T224"/>
    <mergeCell ref="I219:J219"/>
    <mergeCell ref="S219:T219"/>
    <mergeCell ref="I220:J220"/>
    <mergeCell ref="S220:T220"/>
    <mergeCell ref="I221:J221"/>
    <mergeCell ref="S221:T221"/>
    <mergeCell ref="B216:J216"/>
    <mergeCell ref="L216:T216"/>
    <mergeCell ref="I217:J217"/>
    <mergeCell ref="S217:T217"/>
    <mergeCell ref="I218:J218"/>
    <mergeCell ref="S218:T218"/>
    <mergeCell ref="I212:J212"/>
    <mergeCell ref="S212:T212"/>
    <mergeCell ref="I213:J213"/>
    <mergeCell ref="S213:T213"/>
    <mergeCell ref="A214:T214"/>
    <mergeCell ref="A215:T215"/>
    <mergeCell ref="I209:J209"/>
    <mergeCell ref="S209:T209"/>
    <mergeCell ref="I210:J210"/>
    <mergeCell ref="S210:T210"/>
    <mergeCell ref="I211:J211"/>
    <mergeCell ref="S211:T211"/>
    <mergeCell ref="I206:J206"/>
    <mergeCell ref="S206:T206"/>
    <mergeCell ref="I207:J207"/>
    <mergeCell ref="S207:T207"/>
    <mergeCell ref="I208:J208"/>
    <mergeCell ref="S208:T208"/>
    <mergeCell ref="I203:J203"/>
    <mergeCell ref="S203:T203"/>
    <mergeCell ref="I204:J204"/>
    <mergeCell ref="S204:T204"/>
    <mergeCell ref="I205:J205"/>
    <mergeCell ref="S205:T205"/>
    <mergeCell ref="A199:T199"/>
    <mergeCell ref="B200:J200"/>
    <mergeCell ref="L200:T200"/>
    <mergeCell ref="I201:J201"/>
    <mergeCell ref="S201:T201"/>
    <mergeCell ref="I202:J202"/>
    <mergeCell ref="S202:T202"/>
    <mergeCell ref="D198:E198"/>
    <mergeCell ref="G198:H198"/>
    <mergeCell ref="I198:J198"/>
    <mergeCell ref="N198:O198"/>
    <mergeCell ref="Q198:R198"/>
    <mergeCell ref="S198:T198"/>
    <mergeCell ref="D197:E197"/>
    <mergeCell ref="G197:H197"/>
    <mergeCell ref="I197:J197"/>
    <mergeCell ref="N197:O197"/>
    <mergeCell ref="Q197:R197"/>
    <mergeCell ref="S197:T197"/>
    <mergeCell ref="D196:E196"/>
    <mergeCell ref="G196:H196"/>
    <mergeCell ref="I196:J196"/>
    <mergeCell ref="N196:O196"/>
    <mergeCell ref="Q196:R196"/>
    <mergeCell ref="S196:T196"/>
    <mergeCell ref="D195:E195"/>
    <mergeCell ref="G195:H195"/>
    <mergeCell ref="I195:J195"/>
    <mergeCell ref="N195:O195"/>
    <mergeCell ref="Q195:R195"/>
    <mergeCell ref="S195:T195"/>
    <mergeCell ref="D194:E194"/>
    <mergeCell ref="G194:H194"/>
    <mergeCell ref="I194:J194"/>
    <mergeCell ref="N194:O194"/>
    <mergeCell ref="Q194:R194"/>
    <mergeCell ref="S194:T194"/>
    <mergeCell ref="D193:E193"/>
    <mergeCell ref="G193:H193"/>
    <mergeCell ref="I193:J193"/>
    <mergeCell ref="N193:O193"/>
    <mergeCell ref="Q193:R193"/>
    <mergeCell ref="S193:T193"/>
    <mergeCell ref="D192:E192"/>
    <mergeCell ref="G192:H192"/>
    <mergeCell ref="I192:J192"/>
    <mergeCell ref="N192:O192"/>
    <mergeCell ref="Q192:R192"/>
    <mergeCell ref="S192:T192"/>
    <mergeCell ref="D191:E191"/>
    <mergeCell ref="G191:H191"/>
    <mergeCell ref="I191:J191"/>
    <mergeCell ref="N191:O191"/>
    <mergeCell ref="Q191:R191"/>
    <mergeCell ref="S191:T191"/>
    <mergeCell ref="D190:E190"/>
    <mergeCell ref="G190:H190"/>
    <mergeCell ref="I190:J190"/>
    <mergeCell ref="N190:O190"/>
    <mergeCell ref="Q190:R190"/>
    <mergeCell ref="S190:T190"/>
    <mergeCell ref="D189:E189"/>
    <mergeCell ref="G189:H189"/>
    <mergeCell ref="I189:J189"/>
    <mergeCell ref="N189:O189"/>
    <mergeCell ref="Q189:R189"/>
    <mergeCell ref="S189:T189"/>
    <mergeCell ref="D188:E188"/>
    <mergeCell ref="G188:H188"/>
    <mergeCell ref="I188:J188"/>
    <mergeCell ref="N188:O188"/>
    <mergeCell ref="Q188:R188"/>
    <mergeCell ref="S188:T188"/>
    <mergeCell ref="A185:T185"/>
    <mergeCell ref="B186:J186"/>
    <mergeCell ref="L186:T186"/>
    <mergeCell ref="D187:E187"/>
    <mergeCell ref="G187:H187"/>
    <mergeCell ref="I187:J187"/>
    <mergeCell ref="N187:O187"/>
    <mergeCell ref="Q187:R187"/>
    <mergeCell ref="S187:T187"/>
    <mergeCell ref="D184:E184"/>
    <mergeCell ref="G184:H184"/>
    <mergeCell ref="I184:J184"/>
    <mergeCell ref="N184:O184"/>
    <mergeCell ref="Q184:R184"/>
    <mergeCell ref="S184:T184"/>
    <mergeCell ref="D183:E183"/>
    <mergeCell ref="G183:H183"/>
    <mergeCell ref="I183:J183"/>
    <mergeCell ref="N183:O183"/>
    <mergeCell ref="Q183:R183"/>
    <mergeCell ref="S183:T183"/>
    <mergeCell ref="D182:E182"/>
    <mergeCell ref="G182:H182"/>
    <mergeCell ref="I182:J182"/>
    <mergeCell ref="N182:O182"/>
    <mergeCell ref="Q182:R182"/>
    <mergeCell ref="S182:T182"/>
    <mergeCell ref="D181:E181"/>
    <mergeCell ref="G181:H181"/>
    <mergeCell ref="I181:J181"/>
    <mergeCell ref="N181:O181"/>
    <mergeCell ref="Q181:R181"/>
    <mergeCell ref="S181:T181"/>
    <mergeCell ref="D180:E180"/>
    <mergeCell ref="G180:H180"/>
    <mergeCell ref="I180:J180"/>
    <mergeCell ref="N180:O180"/>
    <mergeCell ref="Q180:R180"/>
    <mergeCell ref="S180:T180"/>
    <mergeCell ref="D179:E179"/>
    <mergeCell ref="G179:H179"/>
    <mergeCell ref="I179:J179"/>
    <mergeCell ref="N179:O179"/>
    <mergeCell ref="Q179:R179"/>
    <mergeCell ref="S179:T179"/>
    <mergeCell ref="D178:E178"/>
    <mergeCell ref="G178:H178"/>
    <mergeCell ref="I178:J178"/>
    <mergeCell ref="N178:O178"/>
    <mergeCell ref="Q178:R178"/>
    <mergeCell ref="S178:T178"/>
    <mergeCell ref="D177:E177"/>
    <mergeCell ref="G177:H177"/>
    <mergeCell ref="I177:J177"/>
    <mergeCell ref="N177:O177"/>
    <mergeCell ref="Q177:R177"/>
    <mergeCell ref="S177:T177"/>
    <mergeCell ref="D176:E176"/>
    <mergeCell ref="G176:H176"/>
    <mergeCell ref="I176:J176"/>
    <mergeCell ref="N176:O176"/>
    <mergeCell ref="Q176:R176"/>
    <mergeCell ref="S176:T176"/>
    <mergeCell ref="D175:E175"/>
    <mergeCell ref="G175:H175"/>
    <mergeCell ref="I175:J175"/>
    <mergeCell ref="N175:O175"/>
    <mergeCell ref="Q175:R175"/>
    <mergeCell ref="S175:T175"/>
    <mergeCell ref="D174:E174"/>
    <mergeCell ref="G174:H174"/>
    <mergeCell ref="I174:J174"/>
    <mergeCell ref="N174:O174"/>
    <mergeCell ref="Q174:R174"/>
    <mergeCell ref="S174:T174"/>
    <mergeCell ref="D173:E173"/>
    <mergeCell ref="G173:H173"/>
    <mergeCell ref="I173:J173"/>
    <mergeCell ref="N173:O173"/>
    <mergeCell ref="Q173:R173"/>
    <mergeCell ref="S173:T173"/>
    <mergeCell ref="D172:E172"/>
    <mergeCell ref="G172:H172"/>
    <mergeCell ref="I172:J172"/>
    <mergeCell ref="N172:O172"/>
    <mergeCell ref="Q172:R172"/>
    <mergeCell ref="S172:T172"/>
    <mergeCell ref="D171:E171"/>
    <mergeCell ref="G171:H171"/>
    <mergeCell ref="I171:J171"/>
    <mergeCell ref="N171:O171"/>
    <mergeCell ref="Q171:R171"/>
    <mergeCell ref="S171:T171"/>
    <mergeCell ref="D170:E170"/>
    <mergeCell ref="G170:H170"/>
    <mergeCell ref="I170:J170"/>
    <mergeCell ref="N170:O170"/>
    <mergeCell ref="Q170:R170"/>
    <mergeCell ref="S170:T170"/>
    <mergeCell ref="D169:E169"/>
    <mergeCell ref="G169:H169"/>
    <mergeCell ref="I169:J169"/>
    <mergeCell ref="N169:O169"/>
    <mergeCell ref="Q169:R169"/>
    <mergeCell ref="S169:T169"/>
    <mergeCell ref="D168:E168"/>
    <mergeCell ref="G168:H168"/>
    <mergeCell ref="I168:J168"/>
    <mergeCell ref="N168:O168"/>
    <mergeCell ref="Q168:R168"/>
    <mergeCell ref="S168:T168"/>
    <mergeCell ref="D167:E167"/>
    <mergeCell ref="G167:H167"/>
    <mergeCell ref="I167:J167"/>
    <mergeCell ref="N167:O167"/>
    <mergeCell ref="Q167:R167"/>
    <mergeCell ref="S167:T167"/>
    <mergeCell ref="D166:E166"/>
    <mergeCell ref="G166:H166"/>
    <mergeCell ref="I166:J166"/>
    <mergeCell ref="N166:O166"/>
    <mergeCell ref="Q166:R166"/>
    <mergeCell ref="S166:T166"/>
    <mergeCell ref="D165:E165"/>
    <mergeCell ref="G165:H165"/>
    <mergeCell ref="I165:J165"/>
    <mergeCell ref="N165:O165"/>
    <mergeCell ref="Q165:R165"/>
    <mergeCell ref="S165:T165"/>
    <mergeCell ref="D164:E164"/>
    <mergeCell ref="G164:H164"/>
    <mergeCell ref="I164:J164"/>
    <mergeCell ref="N164:O164"/>
    <mergeCell ref="Q164:R164"/>
    <mergeCell ref="S164:T164"/>
    <mergeCell ref="D163:E163"/>
    <mergeCell ref="G163:H163"/>
    <mergeCell ref="I163:J163"/>
    <mergeCell ref="N163:O163"/>
    <mergeCell ref="Q163:R163"/>
    <mergeCell ref="S163:T163"/>
    <mergeCell ref="D162:E162"/>
    <mergeCell ref="G162:H162"/>
    <mergeCell ref="I162:J162"/>
    <mergeCell ref="N162:O162"/>
    <mergeCell ref="Q162:R162"/>
    <mergeCell ref="S162:T162"/>
    <mergeCell ref="D161:E161"/>
    <mergeCell ref="G161:H161"/>
    <mergeCell ref="I161:J161"/>
    <mergeCell ref="N161:O161"/>
    <mergeCell ref="Q161:R161"/>
    <mergeCell ref="S161:T161"/>
    <mergeCell ref="D160:E160"/>
    <mergeCell ref="G160:H160"/>
    <mergeCell ref="I160:J160"/>
    <mergeCell ref="N160:O160"/>
    <mergeCell ref="Q160:R160"/>
    <mergeCell ref="S160:T160"/>
    <mergeCell ref="D159:E159"/>
    <mergeCell ref="G159:H159"/>
    <mergeCell ref="I159:J159"/>
    <mergeCell ref="N159:O159"/>
    <mergeCell ref="Q159:R159"/>
    <mergeCell ref="S159:T159"/>
    <mergeCell ref="D158:E158"/>
    <mergeCell ref="G158:H158"/>
    <mergeCell ref="I158:J158"/>
    <mergeCell ref="N158:O158"/>
    <mergeCell ref="Q158:R158"/>
    <mergeCell ref="S158:T158"/>
    <mergeCell ref="D157:E157"/>
    <mergeCell ref="G157:H157"/>
    <mergeCell ref="I157:J157"/>
    <mergeCell ref="N157:O157"/>
    <mergeCell ref="Q157:R157"/>
    <mergeCell ref="S157:T157"/>
    <mergeCell ref="D156:E156"/>
    <mergeCell ref="G156:H156"/>
    <mergeCell ref="I156:J156"/>
    <mergeCell ref="N156:O156"/>
    <mergeCell ref="Q156:R156"/>
    <mergeCell ref="S156:T156"/>
    <mergeCell ref="D155:E155"/>
    <mergeCell ref="G155:H155"/>
    <mergeCell ref="I155:J155"/>
    <mergeCell ref="N155:O155"/>
    <mergeCell ref="Q155:R155"/>
    <mergeCell ref="S155:T155"/>
    <mergeCell ref="D154:E154"/>
    <mergeCell ref="G154:H154"/>
    <mergeCell ref="I154:J154"/>
    <mergeCell ref="N154:O154"/>
    <mergeCell ref="Q154:R154"/>
    <mergeCell ref="S154:T154"/>
    <mergeCell ref="D153:E153"/>
    <mergeCell ref="G153:H153"/>
    <mergeCell ref="I153:J153"/>
    <mergeCell ref="N153:O153"/>
    <mergeCell ref="Q153:R153"/>
    <mergeCell ref="S153:T153"/>
    <mergeCell ref="A149:T149"/>
    <mergeCell ref="A150:T150"/>
    <mergeCell ref="B151:J151"/>
    <mergeCell ref="L151:T151"/>
    <mergeCell ref="D152:E152"/>
    <mergeCell ref="G152:H152"/>
    <mergeCell ref="I152:J152"/>
    <mergeCell ref="N152:O152"/>
    <mergeCell ref="Q152:R152"/>
    <mergeCell ref="S152:T152"/>
    <mergeCell ref="D148:E148"/>
    <mergeCell ref="G148:H148"/>
    <mergeCell ref="I148:J148"/>
    <mergeCell ref="N148:O148"/>
    <mergeCell ref="Q148:R148"/>
    <mergeCell ref="S148:T148"/>
    <mergeCell ref="D147:E147"/>
    <mergeCell ref="G147:H147"/>
    <mergeCell ref="I147:J147"/>
    <mergeCell ref="N147:O147"/>
    <mergeCell ref="Q147:R147"/>
    <mergeCell ref="S147:T147"/>
    <mergeCell ref="D146:E146"/>
    <mergeCell ref="G146:H146"/>
    <mergeCell ref="I146:J146"/>
    <mergeCell ref="N146:O146"/>
    <mergeCell ref="Q146:R146"/>
    <mergeCell ref="S146:T146"/>
    <mergeCell ref="D145:E145"/>
    <mergeCell ref="G145:H145"/>
    <mergeCell ref="I145:J145"/>
    <mergeCell ref="N145:O145"/>
    <mergeCell ref="Q145:R145"/>
    <mergeCell ref="S145:T145"/>
    <mergeCell ref="D144:E144"/>
    <mergeCell ref="G144:H144"/>
    <mergeCell ref="I144:J144"/>
    <mergeCell ref="N144:O144"/>
    <mergeCell ref="Q144:R144"/>
    <mergeCell ref="S144:T144"/>
    <mergeCell ref="D143:E143"/>
    <mergeCell ref="G143:H143"/>
    <mergeCell ref="I143:J143"/>
    <mergeCell ref="N143:O143"/>
    <mergeCell ref="Q143:R143"/>
    <mergeCell ref="S143:T143"/>
    <mergeCell ref="D142:E142"/>
    <mergeCell ref="G142:H142"/>
    <mergeCell ref="I142:J142"/>
    <mergeCell ref="N142:O142"/>
    <mergeCell ref="Q142:R142"/>
    <mergeCell ref="S142:T142"/>
    <mergeCell ref="D141:E141"/>
    <mergeCell ref="G141:H141"/>
    <mergeCell ref="I141:J141"/>
    <mergeCell ref="N141:O141"/>
    <mergeCell ref="Q141:R141"/>
    <mergeCell ref="S141:T141"/>
    <mergeCell ref="D140:E140"/>
    <mergeCell ref="G140:H140"/>
    <mergeCell ref="I140:J140"/>
    <mergeCell ref="N140:O140"/>
    <mergeCell ref="Q140:R140"/>
    <mergeCell ref="S140:T140"/>
    <mergeCell ref="D139:E139"/>
    <mergeCell ref="G139:H139"/>
    <mergeCell ref="I139:J139"/>
    <mergeCell ref="N139:O139"/>
    <mergeCell ref="Q139:R139"/>
    <mergeCell ref="S139:T139"/>
    <mergeCell ref="D138:E138"/>
    <mergeCell ref="G138:H138"/>
    <mergeCell ref="I138:J138"/>
    <mergeCell ref="N138:O138"/>
    <mergeCell ref="Q138:R138"/>
    <mergeCell ref="S138:T138"/>
    <mergeCell ref="D137:E137"/>
    <mergeCell ref="G137:H137"/>
    <mergeCell ref="I137:J137"/>
    <mergeCell ref="N137:O137"/>
    <mergeCell ref="Q137:R137"/>
    <mergeCell ref="S137:T137"/>
    <mergeCell ref="D136:E136"/>
    <mergeCell ref="G136:H136"/>
    <mergeCell ref="I136:J136"/>
    <mergeCell ref="N136:O136"/>
    <mergeCell ref="Q136:R136"/>
    <mergeCell ref="S136:T136"/>
    <mergeCell ref="A120:T120"/>
    <mergeCell ref="B121:J121"/>
    <mergeCell ref="L121:T121"/>
    <mergeCell ref="A134:T134"/>
    <mergeCell ref="B135:J135"/>
    <mergeCell ref="L135:T135"/>
    <mergeCell ref="A69:T69"/>
    <mergeCell ref="B70:J70"/>
    <mergeCell ref="L70:T70"/>
    <mergeCell ref="A84:T84"/>
    <mergeCell ref="A85:T85"/>
    <mergeCell ref="B86:J86"/>
    <mergeCell ref="L86:T86"/>
    <mergeCell ref="A19:T19"/>
    <mergeCell ref="B21:J21"/>
    <mergeCell ref="L21:T21"/>
    <mergeCell ref="A55:T55"/>
    <mergeCell ref="B56:J56"/>
    <mergeCell ref="L56:T56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1CE5-D2D2-4C80-8670-70F1591214FA}">
  <sheetPr codeName="Hoja15"/>
  <dimension ref="A1:Z411"/>
  <sheetViews>
    <sheetView workbookViewId="0">
      <selection activeCell="N14" sqref="N14"/>
    </sheetView>
  </sheetViews>
  <sheetFormatPr baseColWidth="10" defaultColWidth="0" defaultRowHeight="15" customHeight="1" zeroHeight="1" x14ac:dyDescent="0.25"/>
  <cols>
    <col min="1" max="1" width="29.85546875" bestFit="1" customWidth="1"/>
    <col min="2" max="5" width="11.42578125" style="466" customWidth="1"/>
    <col min="6" max="6" width="12.28515625" style="466" customWidth="1"/>
    <col min="7" max="9" width="12.7109375" style="466" customWidth="1"/>
    <col min="10" max="10" width="11.42578125" style="466" customWidth="1"/>
    <col min="11" max="11" width="1.28515625" style="466" customWidth="1"/>
    <col min="12" max="14" width="12.5703125" style="466" customWidth="1"/>
    <col min="15" max="17" width="11.42578125" style="466" customWidth="1"/>
    <col min="18" max="19" width="14" style="466" customWidth="1"/>
    <col min="20" max="20" width="11.42578125" style="466" customWidth="1"/>
    <col min="21" max="24" width="11.42578125" hidden="1" customWidth="1"/>
    <col min="25" max="25" width="24" hidden="1" customWidth="1"/>
    <col min="26" max="16384" width="11.42578125" hidden="1"/>
  </cols>
  <sheetData>
    <row r="1" spans="1:26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6" ht="21" x14ac:dyDescent="0.35">
      <c r="A2" s="426" t="s">
        <v>87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</row>
    <row r="3" spans="1:26" ht="21" x14ac:dyDescent="0.25">
      <c r="A3" s="4" t="s">
        <v>88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6" ht="21" x14ac:dyDescent="0.35">
      <c r="A4" s="427" t="s">
        <v>89</v>
      </c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</row>
    <row r="5" spans="1:26" x14ac:dyDescent="0.25">
      <c r="A5" s="72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428"/>
      <c r="L5" s="11" t="str">
        <f>CONCATENATE("acumulado ",B5)</f>
        <v>acumulado abril</v>
      </c>
      <c r="M5" s="12"/>
      <c r="N5" s="12"/>
      <c r="O5" s="12"/>
      <c r="P5" s="12"/>
      <c r="Q5" s="12"/>
      <c r="R5" s="12"/>
      <c r="S5" s="12"/>
      <c r="T5" s="13"/>
    </row>
    <row r="6" spans="1:26" x14ac:dyDescent="0.25">
      <c r="A6" s="15"/>
      <c r="B6" s="16">
        <v>2022</v>
      </c>
      <c r="C6" s="16">
        <v>2023</v>
      </c>
      <c r="D6" s="16">
        <v>2024</v>
      </c>
      <c r="E6" s="16">
        <v>2025</v>
      </c>
      <c r="F6" s="16" t="str">
        <f>CONCATENATE("var ",RIGHT(E6,2),"/",RIGHT(D6,2))</f>
        <v>var 25/24</v>
      </c>
      <c r="G6" s="16" t="str">
        <f>CONCATENATE("var ",RIGHT(D6,2),"/",RIGHT(C6,2))</f>
        <v>var 24/23</v>
      </c>
      <c r="H6" s="16" t="str">
        <f>CONCATENATE("dif ",RIGHT(E6,2),"-",RIGHT(D6,2))</f>
        <v>dif 25-24</v>
      </c>
      <c r="I6" s="16" t="str">
        <f>CONCATENATE("dif ",RIGHT(D6,2),"-",RIGHT(C6,2))</f>
        <v>dif 24-23</v>
      </c>
      <c r="J6" s="16" t="str">
        <f>CONCATENATE("cuota ",RIGHT(E6,2))</f>
        <v>cuota 25</v>
      </c>
      <c r="K6" s="429"/>
      <c r="L6" s="16">
        <v>2022</v>
      </c>
      <c r="M6" s="16">
        <v>2023</v>
      </c>
      <c r="N6" s="16">
        <v>2024</v>
      </c>
      <c r="O6" s="16">
        <v>2025</v>
      </c>
      <c r="P6" s="16" t="str">
        <f>CONCATENATE("var ",RIGHT(O6,2),"/",RIGHT(N6,2))</f>
        <v>var 25/24</v>
      </c>
      <c r="Q6" s="16" t="str">
        <f>CONCATENATE("var ",RIGHT(N6,2),"/",RIGHT(M6,2))</f>
        <v>var 24/23</v>
      </c>
      <c r="R6" s="16" t="str">
        <f>CONCATENATE("dif ",RIGHT(O6,2),"-",RIGHT(N6,2))</f>
        <v>dif 25-24</v>
      </c>
      <c r="S6" s="16" t="str">
        <f>CONCATENATE("dif ",RIGHT(N6,2),"-",RIGHT(M6,2))</f>
        <v>dif 24-23</v>
      </c>
      <c r="T6" s="16" t="str">
        <f>CONCATENATE("cuota ",RIGHT(O6,2))</f>
        <v>cuota 25</v>
      </c>
      <c r="Z6" s="430"/>
    </row>
    <row r="7" spans="1:26" x14ac:dyDescent="0.25">
      <c r="A7" s="431" t="s">
        <v>90</v>
      </c>
      <c r="B7" s="432">
        <v>695010</v>
      </c>
      <c r="C7" s="432">
        <v>745503</v>
      </c>
      <c r="D7" s="432">
        <v>790249</v>
      </c>
      <c r="E7" s="432">
        <v>857507</v>
      </c>
      <c r="F7" s="433">
        <f>IFERROR(E7/D7-1,"-")</f>
        <v>8.5109883087482574E-2</v>
      </c>
      <c r="G7" s="433">
        <f>IFERROR(D7/C7-1,"-")</f>
        <v>6.0021220571882417E-2</v>
      </c>
      <c r="H7" s="432">
        <f>IFERROR(E7-D7,"-")</f>
        <v>67258</v>
      </c>
      <c r="I7" s="432">
        <f>IFERROR(D7-C7,"-")</f>
        <v>44746</v>
      </c>
      <c r="J7" s="433">
        <f>E7/$E$7</f>
        <v>1</v>
      </c>
      <c r="K7" s="434"/>
      <c r="L7" s="432">
        <v>2472304</v>
      </c>
      <c r="M7" s="432">
        <v>3028313</v>
      </c>
      <c r="N7" s="432">
        <v>3385168</v>
      </c>
      <c r="O7" s="432">
        <v>3555051</v>
      </c>
      <c r="P7" s="433">
        <f>IFERROR(O7/N7-1,"-")</f>
        <v>5.018451078351216E-2</v>
      </c>
      <c r="Q7" s="433">
        <f>IFERROR(N7/M7-1,"-")</f>
        <v>0.11783953640195044</v>
      </c>
      <c r="R7" s="432">
        <f>IFERROR(O7-N7,"-")</f>
        <v>169883</v>
      </c>
      <c r="S7" s="432">
        <f>IFERROR(N7-M7,"-")</f>
        <v>356855</v>
      </c>
      <c r="T7" s="433">
        <f>O7/$O$7</f>
        <v>1</v>
      </c>
      <c r="Z7" s="435"/>
    </row>
    <row r="8" spans="1:26" x14ac:dyDescent="0.25">
      <c r="A8" s="436" t="s">
        <v>91</v>
      </c>
      <c r="B8" s="437">
        <v>637355</v>
      </c>
      <c r="C8" s="437">
        <v>684214</v>
      </c>
      <c r="D8" s="437">
        <v>738324</v>
      </c>
      <c r="E8" s="437">
        <v>801938</v>
      </c>
      <c r="F8" s="438">
        <f>IFERROR(E8/D8-1,"-")</f>
        <v>8.6160005634382753E-2</v>
      </c>
      <c r="G8" s="439">
        <f t="shared" ref="G8:G9" si="0">IFERROR(D8/C8-1,"-")</f>
        <v>7.9083444653281099E-2</v>
      </c>
      <c r="H8" s="437">
        <f>IFERROR(E8-D8,"-")</f>
        <v>63614</v>
      </c>
      <c r="I8" s="437">
        <f t="shared" ref="I8:I9" si="1">IFERROR(D8-C8,"-")</f>
        <v>54110</v>
      </c>
      <c r="J8" s="438">
        <f>E8/$E$7</f>
        <v>0.93519703046155889</v>
      </c>
      <c r="K8" s="429"/>
      <c r="L8" s="437">
        <v>2241458</v>
      </c>
      <c r="M8" s="437">
        <v>2739625</v>
      </c>
      <c r="N8" s="437">
        <v>3098808</v>
      </c>
      <c r="O8" s="437">
        <v>3270411</v>
      </c>
      <c r="P8" s="438">
        <f>IFERROR(O8/N8-1,"-")</f>
        <v>5.537709983968031E-2</v>
      </c>
      <c r="Q8" s="438">
        <f t="shared" ref="Q8:Q9" si="2">IFERROR(N8/M8-1,"-")</f>
        <v>0.13110662955696495</v>
      </c>
      <c r="R8" s="437">
        <f>IFERROR(O8-N8,"-")</f>
        <v>171603</v>
      </c>
      <c r="S8" s="437">
        <f t="shared" ref="S8:S9" si="3">IFERROR(N8-M8,"-")</f>
        <v>359183</v>
      </c>
      <c r="T8" s="438">
        <f>O8/$O$7</f>
        <v>0.91993363808282924</v>
      </c>
    </row>
    <row r="9" spans="1:26" x14ac:dyDescent="0.25">
      <c r="A9" s="436" t="s">
        <v>92</v>
      </c>
      <c r="B9" s="437">
        <v>57655</v>
      </c>
      <c r="C9" s="437">
        <v>61289</v>
      </c>
      <c r="D9" s="437">
        <v>51925</v>
      </c>
      <c r="E9" s="437">
        <v>55569</v>
      </c>
      <c r="F9" s="438">
        <f>IFERROR(E9/D9-1,"-")</f>
        <v>7.0178141550312878E-2</v>
      </c>
      <c r="G9" s="439">
        <f t="shared" si="0"/>
        <v>-0.15278434955701681</v>
      </c>
      <c r="H9" s="437">
        <f t="shared" ref="H9" si="4">IFERROR(E9-D9,"-")</f>
        <v>3644</v>
      </c>
      <c r="I9" s="437">
        <f t="shared" si="1"/>
        <v>-9364</v>
      </c>
      <c r="J9" s="438">
        <f>E9/$E$7</f>
        <v>6.4802969538441085E-2</v>
      </c>
      <c r="K9" s="429"/>
      <c r="L9" s="437">
        <v>230846</v>
      </c>
      <c r="M9" s="437">
        <v>288688</v>
      </c>
      <c r="N9" s="437">
        <v>286360</v>
      </c>
      <c r="O9" s="437">
        <v>284640</v>
      </c>
      <c r="P9" s="438">
        <f>IFERROR(O9/N9-1,"-")</f>
        <v>-6.0064254784187865E-3</v>
      </c>
      <c r="Q9" s="438">
        <f t="shared" si="2"/>
        <v>-8.0640691680984311E-3</v>
      </c>
      <c r="R9" s="437">
        <f>IFERROR(O9-N9,"-")</f>
        <v>-1720</v>
      </c>
      <c r="S9" s="437">
        <f t="shared" si="3"/>
        <v>-2328</v>
      </c>
      <c r="T9" s="438">
        <f>O9/$O$7</f>
        <v>8.0066361917170814E-2</v>
      </c>
    </row>
    <row r="10" spans="1:26" ht="21" x14ac:dyDescent="0.35">
      <c r="A10" s="427" t="s">
        <v>93</v>
      </c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7"/>
    </row>
    <row r="11" spans="1:26" x14ac:dyDescent="0.25">
      <c r="A11" s="72"/>
      <c r="B11" s="11" t="s">
        <v>150</v>
      </c>
      <c r="C11" s="12"/>
      <c r="D11" s="12"/>
      <c r="E11" s="12"/>
      <c r="F11" s="12"/>
      <c r="G11" s="12"/>
      <c r="H11" s="12"/>
      <c r="I11" s="12"/>
      <c r="J11" s="13"/>
      <c r="K11" s="428"/>
      <c r="L11" s="11" t="str">
        <f>CONCATENATE("acumulado ",B11)</f>
        <v>acumulado abril</v>
      </c>
      <c r="M11" s="12"/>
      <c r="N11" s="12"/>
      <c r="O11" s="12"/>
      <c r="P11" s="12"/>
      <c r="Q11" s="12"/>
      <c r="R11" s="12"/>
      <c r="S11" s="12"/>
      <c r="T11" s="13"/>
      <c r="Y11" s="440"/>
    </row>
    <row r="12" spans="1:26" x14ac:dyDescent="0.25">
      <c r="A12" s="15" t="s">
        <v>94</v>
      </c>
      <c r="B12" s="16">
        <f>B$6</f>
        <v>2022</v>
      </c>
      <c r="C12" s="16">
        <f t="shared" ref="C12" si="5">C$6</f>
        <v>2023</v>
      </c>
      <c r="D12" s="16">
        <f>D$6</f>
        <v>2024</v>
      </c>
      <c r="E12" s="16">
        <v>2025</v>
      </c>
      <c r="F12" s="16" t="str">
        <f>CONCATENATE("var ",RIGHT(E12,2),"/",RIGHT(D12,2))</f>
        <v>var 25/24</v>
      </c>
      <c r="G12" s="16" t="str">
        <f>$G$6</f>
        <v>var 24/23</v>
      </c>
      <c r="H12" s="16" t="str">
        <f>CONCATENATE("dif ",RIGHT(E12,2),"-",RIGHT(D12,2))</f>
        <v>dif 25-24</v>
      </c>
      <c r="I12" s="16" t="str">
        <f>CONCATENATE("dif ",RIGHT(D12,2),"-",RIGHT(C12,2))</f>
        <v>dif 24-23</v>
      </c>
      <c r="J12" s="16" t="str">
        <f>CONCATENATE("cuota ",RIGHT(E12,2))</f>
        <v>cuota 25</v>
      </c>
      <c r="K12" s="429"/>
      <c r="L12" s="16">
        <f>L$6</f>
        <v>2022</v>
      </c>
      <c r="M12" s="16">
        <f>M$6</f>
        <v>2023</v>
      </c>
      <c r="N12" s="16">
        <f t="shared" ref="N12:O12" si="6">N$6</f>
        <v>2024</v>
      </c>
      <c r="O12" s="16">
        <f t="shared" si="6"/>
        <v>2025</v>
      </c>
      <c r="P12" s="16" t="str">
        <f>CONCATENATE("var ",RIGHT(O12,2),"/",RIGHT(N12,2))</f>
        <v>var 25/24</v>
      </c>
      <c r="Q12" s="16" t="str">
        <f>$Q$6</f>
        <v>var 24/23</v>
      </c>
      <c r="R12" s="16" t="str">
        <f>CONCATENATE("dif ",RIGHT(O12,2),"-",RIGHT(N12,2))</f>
        <v>dif 25-24</v>
      </c>
      <c r="S12" s="16" t="str">
        <f>$S$6</f>
        <v>dif 24-23</v>
      </c>
      <c r="T12" s="16" t="str">
        <f>CONCATENATE("cuota ",RIGHT(O12,2))</f>
        <v>cuota 25</v>
      </c>
      <c r="Y12" s="441"/>
    </row>
    <row r="13" spans="1:26" x14ac:dyDescent="0.25">
      <c r="A13" s="442" t="s">
        <v>95</v>
      </c>
      <c r="B13" s="443">
        <v>695010</v>
      </c>
      <c r="C13" s="443">
        <v>745503</v>
      </c>
      <c r="D13" s="443">
        <v>790249</v>
      </c>
      <c r="E13" s="443">
        <v>857507</v>
      </c>
      <c r="F13" s="444">
        <f>IFERROR(E13/D13-1,"-")</f>
        <v>8.5109883087482574E-2</v>
      </c>
      <c r="G13" s="444">
        <f t="shared" ref="G13:G47" si="7">IFERROR(D13/C13-1,"-")</f>
        <v>6.0021220571882417E-2</v>
      </c>
      <c r="H13" s="443">
        <f>IFERROR(E13-D13,"-")</f>
        <v>67258</v>
      </c>
      <c r="I13" s="443">
        <f t="shared" ref="I13:I47" si="8">IFERROR(D13-C13,"-")</f>
        <v>44746</v>
      </c>
      <c r="J13" s="444">
        <f>IFERROR(E13/$E$7,"-")</f>
        <v>1</v>
      </c>
      <c r="K13" s="434"/>
      <c r="L13" s="432">
        <v>2472304</v>
      </c>
      <c r="M13" s="432">
        <v>3028313</v>
      </c>
      <c r="N13" s="432">
        <v>3385168</v>
      </c>
      <c r="O13" s="432">
        <v>3555051</v>
      </c>
      <c r="P13" s="433">
        <f t="shared" ref="P13:P47" si="9">IFERROR(O13/N13-1,"-")</f>
        <v>5.018451078351216E-2</v>
      </c>
      <c r="Q13" s="433">
        <f t="shared" ref="Q13:Q47" si="10">IFERROR(N13/M13-1,"-")</f>
        <v>0.11783953640195044</v>
      </c>
      <c r="R13" s="432">
        <f t="shared" ref="R13:R47" si="11">IFERROR(O13-N13,"-")</f>
        <v>169883</v>
      </c>
      <c r="S13" s="432">
        <f t="shared" ref="S13:S47" si="12">IFERROR(N13-M13,"-")</f>
        <v>356855</v>
      </c>
      <c r="T13" s="433">
        <f>O13/$O$13</f>
        <v>1</v>
      </c>
      <c r="Y13" s="441"/>
    </row>
    <row r="14" spans="1:26" x14ac:dyDescent="0.25">
      <c r="A14" s="445" t="s">
        <v>96</v>
      </c>
      <c r="B14" s="446">
        <v>263815</v>
      </c>
      <c r="C14" s="446">
        <v>293245</v>
      </c>
      <c r="D14" s="446">
        <v>310182</v>
      </c>
      <c r="E14" s="446">
        <v>339376</v>
      </c>
      <c r="F14" s="447">
        <f t="shared" ref="F14:F47" si="13">IFERROR(E14/D14-1,"-")</f>
        <v>9.4118936624304483E-2</v>
      </c>
      <c r="G14" s="447">
        <f t="shared" si="7"/>
        <v>5.7757165510068376E-2</v>
      </c>
      <c r="H14" s="446">
        <f t="shared" ref="H14:H47" si="14">IFERROR(E14-D14,"-")</f>
        <v>29194</v>
      </c>
      <c r="I14" s="446">
        <f t="shared" si="8"/>
        <v>16937</v>
      </c>
      <c r="J14" s="447">
        <f t="shared" ref="J14:J20" si="15">IFERROR(E14/$E$7,"-")</f>
        <v>0.39577053015310665</v>
      </c>
      <c r="K14" s="434"/>
      <c r="L14" s="446">
        <v>881351</v>
      </c>
      <c r="M14" s="446">
        <v>1084195</v>
      </c>
      <c r="N14" s="446">
        <v>1192203</v>
      </c>
      <c r="O14" s="446">
        <v>1252306</v>
      </c>
      <c r="P14" s="447">
        <f>IFERROR(O14/N14-1,"-")</f>
        <v>5.0413394363208353E-2</v>
      </c>
      <c r="Q14" s="447">
        <f t="shared" si="10"/>
        <v>9.9620455729827251E-2</v>
      </c>
      <c r="R14" s="446">
        <f t="shared" si="11"/>
        <v>60103</v>
      </c>
      <c r="S14" s="446">
        <f t="shared" si="12"/>
        <v>108008</v>
      </c>
      <c r="T14" s="447">
        <f t="shared" ref="T14:T47" si="16">O14/$O$13</f>
        <v>0.35226105054470386</v>
      </c>
    </row>
    <row r="15" spans="1:26" x14ac:dyDescent="0.25">
      <c r="A15" s="436" t="s">
        <v>97</v>
      </c>
      <c r="B15" s="437">
        <v>108113</v>
      </c>
      <c r="C15" s="437">
        <v>121386</v>
      </c>
      <c r="D15" s="437">
        <v>124099</v>
      </c>
      <c r="E15" s="437">
        <v>131311</v>
      </c>
      <c r="F15" s="438">
        <f t="shared" si="13"/>
        <v>5.8114892142563601E-2</v>
      </c>
      <c r="G15" s="438">
        <f t="shared" si="7"/>
        <v>2.2350188654375325E-2</v>
      </c>
      <c r="H15" s="437">
        <f t="shared" si="14"/>
        <v>7212</v>
      </c>
      <c r="I15" s="437">
        <f t="shared" si="8"/>
        <v>2713</v>
      </c>
      <c r="J15" s="438">
        <f t="shared" si="15"/>
        <v>0.15313111146614547</v>
      </c>
      <c r="K15" s="429"/>
      <c r="L15" s="437">
        <v>366121</v>
      </c>
      <c r="M15" s="437">
        <v>438893</v>
      </c>
      <c r="N15" s="437">
        <v>467100</v>
      </c>
      <c r="O15" s="437">
        <v>482033</v>
      </c>
      <c r="P15" s="438">
        <f t="shared" si="9"/>
        <v>3.1969599657460934E-2</v>
      </c>
      <c r="Q15" s="438">
        <f t="shared" si="10"/>
        <v>6.4268511915204884E-2</v>
      </c>
      <c r="R15" s="437">
        <f>IFERROR(O15-N15,"-")</f>
        <v>14933</v>
      </c>
      <c r="S15" s="437">
        <f>IFERROR(N15-M15,"-")</f>
        <v>28207</v>
      </c>
      <c r="T15" s="438">
        <f t="shared" si="16"/>
        <v>0.13559102246353147</v>
      </c>
    </row>
    <row r="16" spans="1:26" x14ac:dyDescent="0.25">
      <c r="A16" s="448" t="s">
        <v>98</v>
      </c>
      <c r="B16" s="449">
        <v>155702</v>
      </c>
      <c r="C16" s="449">
        <v>171859</v>
      </c>
      <c r="D16" s="449">
        <v>186083</v>
      </c>
      <c r="E16" s="449">
        <v>208065</v>
      </c>
      <c r="F16" s="450">
        <f t="shared" si="13"/>
        <v>0.11813008173771911</v>
      </c>
      <c r="G16" s="450">
        <f t="shared" si="7"/>
        <v>8.2765522899586275E-2</v>
      </c>
      <c r="H16" s="449">
        <f t="shared" si="14"/>
        <v>21982</v>
      </c>
      <c r="I16" s="449">
        <f t="shared" si="8"/>
        <v>14224</v>
      </c>
      <c r="J16" s="450">
        <f t="shared" si="15"/>
        <v>0.24263941868696115</v>
      </c>
      <c r="K16" s="429"/>
      <c r="L16" s="449">
        <v>515230</v>
      </c>
      <c r="M16" s="449">
        <v>645302</v>
      </c>
      <c r="N16" s="449">
        <v>725103</v>
      </c>
      <c r="O16" s="449">
        <v>770273</v>
      </c>
      <c r="P16" s="450">
        <f t="shared" si="9"/>
        <v>6.2294598146745983E-2</v>
      </c>
      <c r="Q16" s="450">
        <f t="shared" si="10"/>
        <v>0.1236645787553734</v>
      </c>
      <c r="R16" s="449">
        <f t="shared" si="11"/>
        <v>45170</v>
      </c>
      <c r="S16" s="449">
        <f t="shared" si="12"/>
        <v>79801</v>
      </c>
      <c r="T16" s="450">
        <f t="shared" si="16"/>
        <v>0.21667002808117239</v>
      </c>
    </row>
    <row r="17" spans="1:21" x14ac:dyDescent="0.25">
      <c r="A17" s="445" t="s">
        <v>99</v>
      </c>
      <c r="B17" s="446">
        <v>431195</v>
      </c>
      <c r="C17" s="446">
        <v>452258</v>
      </c>
      <c r="D17" s="446">
        <v>480067</v>
      </c>
      <c r="E17" s="446">
        <v>518131</v>
      </c>
      <c r="F17" s="447">
        <f t="shared" si="13"/>
        <v>7.9288932586493166E-2</v>
      </c>
      <c r="G17" s="447">
        <f t="shared" si="7"/>
        <v>6.1489238443543259E-2</v>
      </c>
      <c r="H17" s="446">
        <f t="shared" si="14"/>
        <v>38064</v>
      </c>
      <c r="I17" s="446">
        <f t="shared" si="8"/>
        <v>27809</v>
      </c>
      <c r="J17" s="447">
        <f t="shared" si="15"/>
        <v>0.60422946984689341</v>
      </c>
      <c r="K17" s="434"/>
      <c r="L17" s="446">
        <v>1590953</v>
      </c>
      <c r="M17" s="446">
        <v>1944118</v>
      </c>
      <c r="N17" s="446">
        <v>2192965</v>
      </c>
      <c r="O17" s="446">
        <v>2302745</v>
      </c>
      <c r="P17" s="447">
        <f t="shared" si="9"/>
        <v>5.0060078478224579E-2</v>
      </c>
      <c r="Q17" s="447">
        <f t="shared" si="10"/>
        <v>0.12799994650530477</v>
      </c>
      <c r="R17" s="446">
        <f t="shared" si="11"/>
        <v>109780</v>
      </c>
      <c r="S17" s="446">
        <f t="shared" si="12"/>
        <v>248847</v>
      </c>
      <c r="T17" s="447">
        <f t="shared" si="16"/>
        <v>0.64773894945529609</v>
      </c>
    </row>
    <row r="18" spans="1:21" x14ac:dyDescent="0.25">
      <c r="A18" s="436" t="s">
        <v>29</v>
      </c>
      <c r="B18" s="437">
        <v>200170</v>
      </c>
      <c r="C18" s="437">
        <v>203756</v>
      </c>
      <c r="D18" s="437">
        <v>223326</v>
      </c>
      <c r="E18" s="437">
        <v>232540</v>
      </c>
      <c r="F18" s="438">
        <f t="shared" si="13"/>
        <v>4.1258071160545473E-2</v>
      </c>
      <c r="G18" s="438">
        <f t="shared" si="7"/>
        <v>9.6046251398731908E-2</v>
      </c>
      <c r="H18" s="437">
        <f t="shared" si="14"/>
        <v>9214</v>
      </c>
      <c r="I18" s="437">
        <f t="shared" si="8"/>
        <v>19570</v>
      </c>
      <c r="J18" s="438">
        <f t="shared" si="15"/>
        <v>0.27118145974318575</v>
      </c>
      <c r="K18" s="429"/>
      <c r="L18" s="437">
        <v>663771</v>
      </c>
      <c r="M18" s="437">
        <v>826301</v>
      </c>
      <c r="N18" s="437">
        <v>912168</v>
      </c>
      <c r="O18" s="437">
        <v>938077</v>
      </c>
      <c r="P18" s="438">
        <f t="shared" si="9"/>
        <v>2.8403758956683456E-2</v>
      </c>
      <c r="Q18" s="438">
        <f t="shared" si="10"/>
        <v>0.10391733762878186</v>
      </c>
      <c r="R18" s="437">
        <f t="shared" si="11"/>
        <v>25909</v>
      </c>
      <c r="S18" s="437">
        <f t="shared" si="12"/>
        <v>85867</v>
      </c>
      <c r="T18" s="438">
        <f t="shared" si="16"/>
        <v>0.26387160127941905</v>
      </c>
      <c r="U18" s="451"/>
    </row>
    <row r="19" spans="1:21" x14ac:dyDescent="0.25">
      <c r="A19" s="436" t="s">
        <v>22</v>
      </c>
      <c r="B19" s="437">
        <v>63486</v>
      </c>
      <c r="C19" s="437">
        <v>67890</v>
      </c>
      <c r="D19" s="437">
        <v>68974</v>
      </c>
      <c r="E19" s="437">
        <v>80664</v>
      </c>
      <c r="F19" s="438">
        <f>IFERROR(E19/D19-1,"-")</f>
        <v>0.16948415344912582</v>
      </c>
      <c r="G19" s="438">
        <f t="shared" si="7"/>
        <v>1.5967005449992744E-2</v>
      </c>
      <c r="H19" s="437">
        <f t="shared" si="14"/>
        <v>11690</v>
      </c>
      <c r="I19" s="437">
        <f t="shared" si="8"/>
        <v>1084</v>
      </c>
      <c r="J19" s="438">
        <f t="shared" si="15"/>
        <v>9.406803676238211E-2</v>
      </c>
      <c r="K19" s="429"/>
      <c r="L19" s="437">
        <v>248468</v>
      </c>
      <c r="M19" s="437">
        <v>314648</v>
      </c>
      <c r="N19" s="437">
        <v>354511</v>
      </c>
      <c r="O19" s="437">
        <v>379242</v>
      </c>
      <c r="P19" s="438">
        <f t="shared" si="9"/>
        <v>6.9760881890829962E-2</v>
      </c>
      <c r="Q19" s="438">
        <f t="shared" si="10"/>
        <v>0.12669077826650743</v>
      </c>
      <c r="R19" s="437">
        <f t="shared" si="11"/>
        <v>24731</v>
      </c>
      <c r="S19" s="437">
        <f t="shared" si="12"/>
        <v>39863</v>
      </c>
      <c r="T19" s="438">
        <f t="shared" si="16"/>
        <v>0.10667695062602478</v>
      </c>
      <c r="U19" s="451"/>
    </row>
    <row r="20" spans="1:21" x14ac:dyDescent="0.25">
      <c r="A20" s="436" t="s">
        <v>100</v>
      </c>
      <c r="B20" s="437">
        <v>22469</v>
      </c>
      <c r="C20" s="437">
        <v>19825</v>
      </c>
      <c r="D20" s="437">
        <v>19591</v>
      </c>
      <c r="E20" s="437">
        <v>22134</v>
      </c>
      <c r="F20" s="438">
        <f t="shared" si="13"/>
        <v>0.12980450206727578</v>
      </c>
      <c r="G20" s="438">
        <f t="shared" si="7"/>
        <v>-1.1803278688524599E-2</v>
      </c>
      <c r="H20" s="437">
        <f t="shared" si="14"/>
        <v>2543</v>
      </c>
      <c r="I20" s="437">
        <f t="shared" si="8"/>
        <v>-234</v>
      </c>
      <c r="J20" s="438">
        <f t="shared" si="15"/>
        <v>2.5812034187476022E-2</v>
      </c>
      <c r="K20" s="429"/>
      <c r="L20" s="437">
        <v>81586</v>
      </c>
      <c r="M20" s="437">
        <v>84137</v>
      </c>
      <c r="N20" s="437">
        <v>89501</v>
      </c>
      <c r="O20" s="437">
        <v>97392</v>
      </c>
      <c r="P20" s="438">
        <f t="shared" si="9"/>
        <v>8.816661266354564E-2</v>
      </c>
      <c r="Q20" s="438">
        <f t="shared" si="10"/>
        <v>6.3753164481738178E-2</v>
      </c>
      <c r="R20" s="437">
        <f t="shared" si="11"/>
        <v>7891</v>
      </c>
      <c r="S20" s="437">
        <f t="shared" si="12"/>
        <v>5364</v>
      </c>
      <c r="T20" s="438">
        <f t="shared" si="16"/>
        <v>2.7395387576718309E-2</v>
      </c>
      <c r="U20" s="451"/>
    </row>
    <row r="21" spans="1:21" x14ac:dyDescent="0.25">
      <c r="A21" s="436" t="s">
        <v>101</v>
      </c>
      <c r="B21" s="437">
        <v>19695</v>
      </c>
      <c r="C21" s="437">
        <v>18832</v>
      </c>
      <c r="D21" s="437">
        <v>19521</v>
      </c>
      <c r="E21" s="437">
        <v>16439</v>
      </c>
      <c r="F21" s="438">
        <f t="shared" si="13"/>
        <v>-0.15788125608319248</v>
      </c>
      <c r="G21" s="438">
        <f t="shared" si="7"/>
        <v>3.6586661002548926E-2</v>
      </c>
      <c r="H21" s="437">
        <f t="shared" si="14"/>
        <v>-3082</v>
      </c>
      <c r="I21" s="437">
        <f t="shared" si="8"/>
        <v>689</v>
      </c>
      <c r="J21" s="438">
        <f>IFERROR(E21/$E$7,"-")</f>
        <v>1.9170688985629271E-2</v>
      </c>
      <c r="K21" s="429"/>
      <c r="L21" s="437">
        <v>69969</v>
      </c>
      <c r="M21" s="437">
        <v>66285</v>
      </c>
      <c r="N21" s="437">
        <v>74006</v>
      </c>
      <c r="O21" s="437">
        <v>72989</v>
      </c>
      <c r="P21" s="438">
        <f t="shared" si="9"/>
        <v>-1.374212901656624E-2</v>
      </c>
      <c r="Q21" s="438">
        <f t="shared" si="10"/>
        <v>0.11648185864071814</v>
      </c>
      <c r="R21" s="437">
        <f t="shared" si="11"/>
        <v>-1017</v>
      </c>
      <c r="S21" s="437">
        <f t="shared" si="12"/>
        <v>7721</v>
      </c>
      <c r="T21" s="438">
        <f t="shared" si="16"/>
        <v>2.0531069737114882E-2</v>
      </c>
      <c r="U21" s="451"/>
    </row>
    <row r="22" spans="1:21" x14ac:dyDescent="0.25">
      <c r="A22" s="436" t="s">
        <v>28</v>
      </c>
      <c r="B22" s="437">
        <v>2570</v>
      </c>
      <c r="C22" s="437">
        <v>3313</v>
      </c>
      <c r="D22" s="437">
        <v>2974</v>
      </c>
      <c r="E22" s="437">
        <v>2701</v>
      </c>
      <c r="F22" s="438">
        <f t="shared" si="13"/>
        <v>-9.1795561533288494E-2</v>
      </c>
      <c r="G22" s="438">
        <f t="shared" si="7"/>
        <v>-0.10232417748264411</v>
      </c>
      <c r="H22" s="437">
        <f t="shared" si="14"/>
        <v>-273</v>
      </c>
      <c r="I22" s="437">
        <f t="shared" si="8"/>
        <v>-339</v>
      </c>
      <c r="J22" s="438">
        <f t="shared" ref="J22:J47" si="17">IFERROR(E22/$E$7,"-")</f>
        <v>3.1498285145194148E-3</v>
      </c>
      <c r="K22" s="429"/>
      <c r="L22" s="437">
        <v>8123</v>
      </c>
      <c r="M22" s="437">
        <v>9627</v>
      </c>
      <c r="N22" s="437">
        <v>9569</v>
      </c>
      <c r="O22" s="437">
        <v>9336</v>
      </c>
      <c r="P22" s="438">
        <f t="shared" si="9"/>
        <v>-2.4349461803741201E-2</v>
      </c>
      <c r="Q22" s="438">
        <f t="shared" si="10"/>
        <v>-6.0247221356600766E-3</v>
      </c>
      <c r="R22" s="437">
        <f t="shared" si="11"/>
        <v>-233</v>
      </c>
      <c r="S22" s="437">
        <f t="shared" si="12"/>
        <v>-58</v>
      </c>
      <c r="T22" s="438">
        <f t="shared" si="16"/>
        <v>2.6261226632191773E-3</v>
      </c>
      <c r="U22" s="451"/>
    </row>
    <row r="23" spans="1:21" x14ac:dyDescent="0.25">
      <c r="A23" s="436" t="s">
        <v>102</v>
      </c>
      <c r="B23" s="437">
        <f>B24+B25+B26+B27</f>
        <v>17992</v>
      </c>
      <c r="C23" s="437">
        <f t="shared" ref="C23:D23" si="18">C24+C25+C26+C27</f>
        <v>20631</v>
      </c>
      <c r="D23" s="437">
        <f t="shared" si="18"/>
        <v>12897</v>
      </c>
      <c r="E23" s="437">
        <f>E24+E25+E26+E27</f>
        <v>17892</v>
      </c>
      <c r="F23" s="438">
        <f t="shared" si="13"/>
        <v>0.3872993719469644</v>
      </c>
      <c r="G23" s="438">
        <f t="shared" si="7"/>
        <v>-0.37487276428675298</v>
      </c>
      <c r="H23" s="437">
        <f t="shared" si="14"/>
        <v>4995</v>
      </c>
      <c r="I23" s="437">
        <f t="shared" si="8"/>
        <v>-7734</v>
      </c>
      <c r="J23" s="438">
        <f t="shared" si="17"/>
        <v>2.0865135794809839E-2</v>
      </c>
      <c r="K23" s="429"/>
      <c r="L23" s="437">
        <f>L24+L25+L26+L27</f>
        <v>117609</v>
      </c>
      <c r="M23" s="437">
        <f t="shared" ref="M23:O23" si="19">M24+M25+M26+M27</f>
        <v>166452</v>
      </c>
      <c r="N23" s="437">
        <f t="shared" si="19"/>
        <v>163962</v>
      </c>
      <c r="O23" s="437">
        <f t="shared" si="19"/>
        <v>147007</v>
      </c>
      <c r="P23" s="438">
        <f t="shared" si="9"/>
        <v>-0.10340810675644352</v>
      </c>
      <c r="Q23" s="438">
        <f t="shared" si="10"/>
        <v>-1.4959267536587162E-2</v>
      </c>
      <c r="R23" s="437">
        <f t="shared" si="11"/>
        <v>-16955</v>
      </c>
      <c r="S23" s="437">
        <f t="shared" si="12"/>
        <v>-2490</v>
      </c>
      <c r="T23" s="438">
        <f t="shared" si="16"/>
        <v>4.1351586798614143E-2</v>
      </c>
      <c r="U23" s="451"/>
    </row>
    <row r="24" spans="1:21" x14ac:dyDescent="0.25">
      <c r="A24" s="436" t="s">
        <v>27</v>
      </c>
      <c r="B24" s="437">
        <v>3028</v>
      </c>
      <c r="C24" s="437">
        <v>3568</v>
      </c>
      <c r="D24" s="437">
        <v>2426</v>
      </c>
      <c r="E24" s="437">
        <v>2028</v>
      </c>
      <c r="F24" s="438">
        <f>IFERROR(E24/D24-1,"-")</f>
        <v>-0.16405605935696621</v>
      </c>
      <c r="G24" s="438">
        <f t="shared" si="7"/>
        <v>-0.32006726457399104</v>
      </c>
      <c r="H24" s="437">
        <f>IFERROR(E24-D24,"-")</f>
        <v>-398</v>
      </c>
      <c r="I24" s="437">
        <f t="shared" si="8"/>
        <v>-1142</v>
      </c>
      <c r="J24" s="438">
        <f t="shared" si="17"/>
        <v>2.3649952711756288E-3</v>
      </c>
      <c r="K24" s="429"/>
      <c r="L24" s="437">
        <v>29037</v>
      </c>
      <c r="M24" s="437">
        <v>42208</v>
      </c>
      <c r="N24" s="437">
        <v>41145</v>
      </c>
      <c r="O24" s="437">
        <v>34361</v>
      </c>
      <c r="P24" s="438">
        <f t="shared" si="9"/>
        <v>-0.16488030137319232</v>
      </c>
      <c r="Q24" s="438">
        <f t="shared" si="10"/>
        <v>-2.5184799090219867E-2</v>
      </c>
      <c r="R24" s="437">
        <f t="shared" si="11"/>
        <v>-6784</v>
      </c>
      <c r="S24" s="437">
        <f t="shared" si="12"/>
        <v>-1063</v>
      </c>
      <c r="T24" s="438">
        <f t="shared" si="16"/>
        <v>9.6654028310704972E-3</v>
      </c>
      <c r="U24" s="451"/>
    </row>
    <row r="25" spans="1:21" x14ac:dyDescent="0.25">
      <c r="A25" s="436" t="s">
        <v>37</v>
      </c>
      <c r="B25" s="437">
        <v>4417</v>
      </c>
      <c r="C25" s="437">
        <v>5995</v>
      </c>
      <c r="D25" s="437">
        <v>3567</v>
      </c>
      <c r="E25" s="437">
        <v>3889</v>
      </c>
      <c r="F25" s="438">
        <f t="shared" si="13"/>
        <v>9.0271937202130559E-2</v>
      </c>
      <c r="G25" s="438">
        <f t="shared" si="7"/>
        <v>-0.4050041701417848</v>
      </c>
      <c r="H25" s="437">
        <f t="shared" si="14"/>
        <v>322</v>
      </c>
      <c r="I25" s="437">
        <f t="shared" si="8"/>
        <v>-2428</v>
      </c>
      <c r="J25" s="438">
        <f>IFERROR(E25/$E$7,"-")</f>
        <v>4.5352399455631269E-3</v>
      </c>
      <c r="K25" s="429"/>
      <c r="L25" s="437">
        <v>25790</v>
      </c>
      <c r="M25" s="437">
        <v>37883</v>
      </c>
      <c r="N25" s="437">
        <v>41174</v>
      </c>
      <c r="O25" s="437">
        <v>32150</v>
      </c>
      <c r="P25" s="438">
        <f>IFERROR(O25/N25-1,"-")</f>
        <v>-0.2191674357604313</v>
      </c>
      <c r="Q25" s="438">
        <f t="shared" si="10"/>
        <v>8.6872739751339578E-2</v>
      </c>
      <c r="R25" s="437">
        <f>IFERROR(O25-N25,"-")</f>
        <v>-9024</v>
      </c>
      <c r="S25" s="437">
        <f t="shared" si="12"/>
        <v>3291</v>
      </c>
      <c r="T25" s="438">
        <f>O25/$O$13</f>
        <v>9.0434708250317648E-3</v>
      </c>
      <c r="U25" s="451"/>
    </row>
    <row r="26" spans="1:21" x14ac:dyDescent="0.25">
      <c r="A26" s="436" t="s">
        <v>25</v>
      </c>
      <c r="B26" s="437">
        <v>7026</v>
      </c>
      <c r="C26" s="437">
        <v>6850</v>
      </c>
      <c r="D26" s="437">
        <v>4291</v>
      </c>
      <c r="E26" s="437">
        <v>7699</v>
      </c>
      <c r="F26" s="438">
        <f t="shared" si="13"/>
        <v>0.79422046143090186</v>
      </c>
      <c r="G26" s="438">
        <f t="shared" si="7"/>
        <v>-0.37357664233576637</v>
      </c>
      <c r="H26" s="437">
        <f t="shared" si="14"/>
        <v>3408</v>
      </c>
      <c r="I26" s="437">
        <f t="shared" si="8"/>
        <v>-2559</v>
      </c>
      <c r="J26" s="438">
        <f t="shared" si="17"/>
        <v>8.9783523633043226E-3</v>
      </c>
      <c r="K26" s="429"/>
      <c r="L26" s="437">
        <v>43032</v>
      </c>
      <c r="M26" s="437">
        <v>54139</v>
      </c>
      <c r="N26" s="437">
        <v>46510</v>
      </c>
      <c r="O26" s="437">
        <v>45624</v>
      </c>
      <c r="P26" s="438">
        <f t="shared" si="9"/>
        <v>-1.9049666738335858E-2</v>
      </c>
      <c r="Q26" s="438">
        <f t="shared" si="10"/>
        <v>-0.14091505199578858</v>
      </c>
      <c r="R26" s="437">
        <f t="shared" si="11"/>
        <v>-886</v>
      </c>
      <c r="S26" s="437">
        <f t="shared" si="12"/>
        <v>-7629</v>
      </c>
      <c r="T26" s="438">
        <f t="shared" si="16"/>
        <v>1.2833571163957985E-2</v>
      </c>
      <c r="U26" s="451"/>
    </row>
    <row r="27" spans="1:21" x14ac:dyDescent="0.25">
      <c r="A27" s="436" t="s">
        <v>36</v>
      </c>
      <c r="B27" s="437">
        <v>3521</v>
      </c>
      <c r="C27" s="437">
        <v>4218</v>
      </c>
      <c r="D27" s="437">
        <v>2613</v>
      </c>
      <c r="E27" s="437">
        <v>4276</v>
      </c>
      <c r="F27" s="438">
        <f t="shared" si="13"/>
        <v>0.63643321852277079</v>
      </c>
      <c r="G27" s="438">
        <f t="shared" si="7"/>
        <v>-0.38051209103840677</v>
      </c>
      <c r="H27" s="437">
        <f t="shared" si="14"/>
        <v>1663</v>
      </c>
      <c r="I27" s="437">
        <f t="shared" si="8"/>
        <v>-1605</v>
      </c>
      <c r="J27" s="438">
        <f t="shared" si="17"/>
        <v>4.9865482147667603E-3</v>
      </c>
      <c r="K27" s="429"/>
      <c r="L27" s="437">
        <v>19750</v>
      </c>
      <c r="M27" s="437">
        <v>32222</v>
      </c>
      <c r="N27" s="437">
        <v>35133</v>
      </c>
      <c r="O27" s="437">
        <v>34872</v>
      </c>
      <c r="P27" s="438">
        <f t="shared" si="9"/>
        <v>-7.428912987789249E-3</v>
      </c>
      <c r="Q27" s="438">
        <f t="shared" si="10"/>
        <v>9.0342002358636986E-2</v>
      </c>
      <c r="R27" s="437">
        <f t="shared" si="11"/>
        <v>-261</v>
      </c>
      <c r="S27" s="437">
        <f t="shared" si="12"/>
        <v>2911</v>
      </c>
      <c r="T27" s="438">
        <f t="shared" si="16"/>
        <v>9.8091419785538946E-3</v>
      </c>
      <c r="U27" s="451"/>
    </row>
    <row r="28" spans="1:21" x14ac:dyDescent="0.25">
      <c r="A28" s="436" t="s">
        <v>30</v>
      </c>
      <c r="B28" s="437">
        <v>19780</v>
      </c>
      <c r="C28" s="437">
        <v>20645</v>
      </c>
      <c r="D28" s="437">
        <v>19843</v>
      </c>
      <c r="E28" s="437">
        <v>19994</v>
      </c>
      <c r="F28" s="438">
        <f t="shared" si="13"/>
        <v>7.6097364309832827E-3</v>
      </c>
      <c r="G28" s="438">
        <f t="shared" si="7"/>
        <v>-3.8847178493581991E-2</v>
      </c>
      <c r="H28" s="437">
        <f t="shared" si="14"/>
        <v>151</v>
      </c>
      <c r="I28" s="437">
        <f t="shared" si="8"/>
        <v>-802</v>
      </c>
      <c r="J28" s="438">
        <f t="shared" si="17"/>
        <v>2.3316427737616136E-2</v>
      </c>
      <c r="K28" s="429"/>
      <c r="L28" s="437">
        <v>71202</v>
      </c>
      <c r="M28" s="437">
        <v>86983</v>
      </c>
      <c r="N28" s="437">
        <v>85283</v>
      </c>
      <c r="O28" s="437">
        <v>92071</v>
      </c>
      <c r="P28" s="438">
        <f t="shared" si="9"/>
        <v>7.9593822918987422E-2</v>
      </c>
      <c r="Q28" s="438">
        <f t="shared" si="10"/>
        <v>-1.9544048837129124E-2</v>
      </c>
      <c r="R28" s="437">
        <f t="shared" si="11"/>
        <v>6788</v>
      </c>
      <c r="S28" s="437">
        <f t="shared" si="12"/>
        <v>-1700</v>
      </c>
      <c r="T28" s="438">
        <f t="shared" si="16"/>
        <v>2.5898643929440111E-2</v>
      </c>
      <c r="U28" s="451"/>
    </row>
    <row r="29" spans="1:21" x14ac:dyDescent="0.25">
      <c r="A29" s="436" t="s">
        <v>35</v>
      </c>
      <c r="B29" s="437">
        <v>24158</v>
      </c>
      <c r="C29" s="437">
        <v>25521</v>
      </c>
      <c r="D29" s="437">
        <v>34026</v>
      </c>
      <c r="E29" s="437">
        <v>33224</v>
      </c>
      <c r="F29" s="438">
        <f t="shared" si="13"/>
        <v>-2.3570211015106146E-2</v>
      </c>
      <c r="G29" s="438">
        <f t="shared" si="7"/>
        <v>0.33325496649817787</v>
      </c>
      <c r="H29" s="437">
        <f t="shared" si="14"/>
        <v>-802</v>
      </c>
      <c r="I29" s="437">
        <f t="shared" si="8"/>
        <v>8505</v>
      </c>
      <c r="J29" s="438">
        <f t="shared" si="17"/>
        <v>3.8744873219693832E-2</v>
      </c>
      <c r="K29" s="429"/>
      <c r="L29" s="437">
        <v>94720</v>
      </c>
      <c r="M29" s="437">
        <v>107961</v>
      </c>
      <c r="N29" s="437">
        <v>139498</v>
      </c>
      <c r="O29" s="437">
        <v>163763</v>
      </c>
      <c r="P29" s="438">
        <f t="shared" si="9"/>
        <v>0.1739451461669701</v>
      </c>
      <c r="Q29" s="438">
        <f t="shared" si="10"/>
        <v>0.29211474513944857</v>
      </c>
      <c r="R29" s="437">
        <f t="shared" si="11"/>
        <v>24265</v>
      </c>
      <c r="S29" s="437">
        <f t="shared" si="12"/>
        <v>31537</v>
      </c>
      <c r="T29" s="438">
        <f t="shared" si="16"/>
        <v>4.6064880644468953E-2</v>
      </c>
      <c r="U29" s="451"/>
    </row>
    <row r="30" spans="1:21" x14ac:dyDescent="0.25">
      <c r="A30" s="436" t="s">
        <v>43</v>
      </c>
      <c r="B30" s="437">
        <v>8632</v>
      </c>
      <c r="C30" s="437">
        <v>10434</v>
      </c>
      <c r="D30" s="437">
        <v>16167</v>
      </c>
      <c r="E30" s="437">
        <v>16153</v>
      </c>
      <c r="F30" s="438">
        <f t="shared" si="13"/>
        <v>-8.6596152656648329E-4</v>
      </c>
      <c r="G30" s="438">
        <f t="shared" si="7"/>
        <v>0.54945370902817703</v>
      </c>
      <c r="H30" s="437">
        <f t="shared" si="14"/>
        <v>-14</v>
      </c>
      <c r="I30" s="437">
        <f t="shared" si="8"/>
        <v>5733</v>
      </c>
      <c r="J30" s="438">
        <f t="shared" si="17"/>
        <v>1.8837164011489119E-2</v>
      </c>
      <c r="K30" s="429"/>
      <c r="L30" s="437">
        <v>40281</v>
      </c>
      <c r="M30" s="437">
        <v>43353</v>
      </c>
      <c r="N30" s="437">
        <v>71405</v>
      </c>
      <c r="O30" s="437">
        <v>86167</v>
      </c>
      <c r="P30" s="438">
        <f t="shared" si="9"/>
        <v>0.20673622295357474</v>
      </c>
      <c r="Q30" s="438">
        <f t="shared" si="10"/>
        <v>0.64706018037967383</v>
      </c>
      <c r="R30" s="437">
        <f t="shared" si="11"/>
        <v>14762</v>
      </c>
      <c r="S30" s="437">
        <f t="shared" si="12"/>
        <v>28052</v>
      </c>
      <c r="T30" s="438">
        <f t="shared" si="16"/>
        <v>2.4237908260669117E-2</v>
      </c>
      <c r="U30" s="451"/>
    </row>
    <row r="31" spans="1:21" x14ac:dyDescent="0.25">
      <c r="A31" s="436" t="s">
        <v>33</v>
      </c>
      <c r="B31" s="437">
        <v>11798</v>
      </c>
      <c r="C31" s="437">
        <v>14757</v>
      </c>
      <c r="D31" s="437">
        <v>17690</v>
      </c>
      <c r="E31" s="437">
        <v>21131</v>
      </c>
      <c r="F31" s="438">
        <f t="shared" si="13"/>
        <v>0.19451667608818535</v>
      </c>
      <c r="G31" s="438">
        <f t="shared" si="7"/>
        <v>0.19875313410584816</v>
      </c>
      <c r="H31" s="437">
        <f t="shared" si="14"/>
        <v>3441</v>
      </c>
      <c r="I31" s="437">
        <f t="shared" si="8"/>
        <v>2933</v>
      </c>
      <c r="J31" s="438">
        <f t="shared" si="17"/>
        <v>2.4642364435508983E-2</v>
      </c>
      <c r="K31" s="429"/>
      <c r="L31" s="437">
        <v>49983</v>
      </c>
      <c r="M31" s="437">
        <v>58041</v>
      </c>
      <c r="N31" s="437">
        <v>81136</v>
      </c>
      <c r="O31" s="437">
        <v>91497</v>
      </c>
      <c r="P31" s="438">
        <f t="shared" si="9"/>
        <v>0.12769917176099388</v>
      </c>
      <c r="Q31" s="438">
        <f t="shared" si="10"/>
        <v>0.39790837511414345</v>
      </c>
      <c r="R31" s="437">
        <f t="shared" si="11"/>
        <v>10361</v>
      </c>
      <c r="S31" s="437">
        <f t="shared" si="12"/>
        <v>23095</v>
      </c>
      <c r="T31" s="438">
        <f t="shared" si="16"/>
        <v>2.5737183517198489E-2</v>
      </c>
      <c r="U31" s="451"/>
    </row>
    <row r="32" spans="1:21" x14ac:dyDescent="0.25">
      <c r="A32" s="436" t="s">
        <v>44</v>
      </c>
      <c r="B32" s="437">
        <v>8896</v>
      </c>
      <c r="C32" s="437">
        <v>12057</v>
      </c>
      <c r="D32" s="437">
        <v>9850</v>
      </c>
      <c r="E32" s="437">
        <v>11489</v>
      </c>
      <c r="F32" s="438">
        <f t="shared" si="13"/>
        <v>0.16639593908629435</v>
      </c>
      <c r="G32" s="438">
        <f t="shared" si="7"/>
        <v>-0.18304719250228085</v>
      </c>
      <c r="H32" s="437">
        <f t="shared" si="14"/>
        <v>1639</v>
      </c>
      <c r="I32" s="437">
        <f t="shared" si="8"/>
        <v>-2207</v>
      </c>
      <c r="J32" s="438">
        <f t="shared" si="17"/>
        <v>1.3398141356280473E-2</v>
      </c>
      <c r="K32" s="429"/>
      <c r="L32" s="437">
        <v>28932</v>
      </c>
      <c r="M32" s="437">
        <v>38282</v>
      </c>
      <c r="N32" s="437">
        <v>42016</v>
      </c>
      <c r="O32" s="437">
        <v>43777</v>
      </c>
      <c r="P32" s="438">
        <f t="shared" si="9"/>
        <v>4.1912604722010638E-2</v>
      </c>
      <c r="Q32" s="438">
        <f t="shared" si="10"/>
        <v>9.7539313515490278E-2</v>
      </c>
      <c r="R32" s="437">
        <f t="shared" si="11"/>
        <v>1761</v>
      </c>
      <c r="S32" s="437">
        <f t="shared" si="12"/>
        <v>3734</v>
      </c>
      <c r="T32" s="438">
        <f t="shared" si="16"/>
        <v>1.2314028687633455E-2</v>
      </c>
      <c r="U32" s="451"/>
    </row>
    <row r="33" spans="1:21" x14ac:dyDescent="0.25">
      <c r="A33" s="436" t="s">
        <v>23</v>
      </c>
      <c r="B33" s="437">
        <v>6115</v>
      </c>
      <c r="C33" s="437">
        <v>7088</v>
      </c>
      <c r="D33" s="437">
        <v>7698</v>
      </c>
      <c r="E33" s="437">
        <v>7262</v>
      </c>
      <c r="F33" s="438">
        <f t="shared" si="13"/>
        <v>-5.6638087815016891E-2</v>
      </c>
      <c r="G33" s="438">
        <f t="shared" si="7"/>
        <v>8.6060948081264188E-2</v>
      </c>
      <c r="H33" s="437">
        <f t="shared" si="14"/>
        <v>-436</v>
      </c>
      <c r="I33" s="437">
        <f t="shared" si="8"/>
        <v>610</v>
      </c>
      <c r="J33" s="438">
        <f t="shared" si="17"/>
        <v>8.4687355321880747E-3</v>
      </c>
      <c r="K33" s="429"/>
      <c r="L33" s="437">
        <v>24194</v>
      </c>
      <c r="M33" s="437">
        <v>31680</v>
      </c>
      <c r="N33" s="437">
        <v>40045</v>
      </c>
      <c r="O33" s="437">
        <v>38249</v>
      </c>
      <c r="P33" s="438">
        <f t="shared" si="9"/>
        <v>-4.4849544262704488E-2</v>
      </c>
      <c r="Q33" s="438">
        <f t="shared" si="10"/>
        <v>0.26404671717171713</v>
      </c>
      <c r="R33" s="437">
        <f t="shared" si="11"/>
        <v>-1796</v>
      </c>
      <c r="S33" s="437">
        <f t="shared" si="12"/>
        <v>8365</v>
      </c>
      <c r="T33" s="438">
        <f t="shared" si="16"/>
        <v>1.0759058027578226E-2</v>
      </c>
      <c r="U33" s="451"/>
    </row>
    <row r="34" spans="1:21" x14ac:dyDescent="0.25">
      <c r="A34" s="436" t="s">
        <v>40</v>
      </c>
      <c r="B34" s="437">
        <v>4667</v>
      </c>
      <c r="C34" s="437">
        <v>4889</v>
      </c>
      <c r="D34" s="437">
        <v>3767</v>
      </c>
      <c r="E34" s="437">
        <v>4324</v>
      </c>
      <c r="F34" s="438">
        <f t="shared" si="13"/>
        <v>0.14786302097159543</v>
      </c>
      <c r="G34" s="438">
        <f t="shared" si="7"/>
        <v>-0.2294947842094498</v>
      </c>
      <c r="H34" s="437">
        <f t="shared" si="14"/>
        <v>557</v>
      </c>
      <c r="I34" s="437">
        <f t="shared" si="8"/>
        <v>-1122</v>
      </c>
      <c r="J34" s="438">
        <f t="shared" si="17"/>
        <v>5.0425244342028695E-3</v>
      </c>
      <c r="K34" s="429"/>
      <c r="L34" s="437">
        <v>15710</v>
      </c>
      <c r="M34" s="437">
        <v>21898</v>
      </c>
      <c r="N34" s="437">
        <v>11337</v>
      </c>
      <c r="O34" s="437">
        <v>12168</v>
      </c>
      <c r="P34" s="438">
        <f t="shared" si="9"/>
        <v>7.3299814765811044E-2</v>
      </c>
      <c r="Q34" s="438">
        <f t="shared" si="10"/>
        <v>-0.48228148689378025</v>
      </c>
      <c r="R34" s="437">
        <f t="shared" si="11"/>
        <v>831</v>
      </c>
      <c r="S34" s="437">
        <f t="shared" si="12"/>
        <v>-10561</v>
      </c>
      <c r="T34" s="438">
        <f t="shared" si="16"/>
        <v>3.4227357075890049E-3</v>
      </c>
      <c r="U34" s="451"/>
    </row>
    <row r="35" spans="1:21" x14ac:dyDescent="0.25">
      <c r="A35" s="436" t="s">
        <v>103</v>
      </c>
      <c r="B35" s="437" t="s">
        <v>151</v>
      </c>
      <c r="C35" s="437" t="s">
        <v>151</v>
      </c>
      <c r="D35" s="437" t="s">
        <v>151</v>
      </c>
      <c r="E35" s="437" t="s">
        <v>151</v>
      </c>
      <c r="F35" s="438" t="str">
        <f>IFERROR(E35/D35-1,"-")</f>
        <v>-</v>
      </c>
      <c r="G35" s="438" t="str">
        <f t="shared" si="7"/>
        <v>-</v>
      </c>
      <c r="H35" s="437" t="str">
        <f t="shared" si="14"/>
        <v>-</v>
      </c>
      <c r="I35" s="437" t="str">
        <f t="shared" si="8"/>
        <v>-</v>
      </c>
      <c r="J35" s="438" t="str">
        <f t="shared" si="17"/>
        <v>-</v>
      </c>
      <c r="K35" s="429"/>
      <c r="L35" s="437">
        <v>779</v>
      </c>
      <c r="M35" s="437">
        <v>0</v>
      </c>
      <c r="N35" s="437">
        <v>0</v>
      </c>
      <c r="O35" s="437">
        <v>0</v>
      </c>
      <c r="P35" s="438" t="str">
        <f t="shared" si="9"/>
        <v>-</v>
      </c>
      <c r="Q35" s="438" t="str">
        <f t="shared" si="10"/>
        <v>-</v>
      </c>
      <c r="R35" s="437">
        <f t="shared" si="11"/>
        <v>0</v>
      </c>
      <c r="S35" s="437">
        <f t="shared" si="12"/>
        <v>0</v>
      </c>
      <c r="T35" s="438">
        <f t="shared" si="16"/>
        <v>0</v>
      </c>
      <c r="U35" s="451"/>
    </row>
    <row r="36" spans="1:21" x14ac:dyDescent="0.25">
      <c r="A36" s="436" t="s">
        <v>41</v>
      </c>
      <c r="B36" s="437">
        <v>2005</v>
      </c>
      <c r="C36" s="437">
        <v>1058</v>
      </c>
      <c r="D36" s="437">
        <v>1641</v>
      </c>
      <c r="E36" s="437">
        <v>871</v>
      </c>
      <c r="F36" s="438">
        <f t="shared" si="13"/>
        <v>-0.46922608165752588</v>
      </c>
      <c r="G36" s="438">
        <f t="shared" si="7"/>
        <v>0.55103969754253312</v>
      </c>
      <c r="H36" s="437">
        <f t="shared" si="14"/>
        <v>-770</v>
      </c>
      <c r="I36" s="437">
        <f t="shared" si="8"/>
        <v>583</v>
      </c>
      <c r="J36" s="438">
        <f t="shared" si="17"/>
        <v>1.0157351485177381E-3</v>
      </c>
      <c r="K36" s="429"/>
      <c r="L36" s="437">
        <v>7105</v>
      </c>
      <c r="M36" s="437">
        <v>5671</v>
      </c>
      <c r="N36" s="437">
        <v>10013</v>
      </c>
      <c r="O36" s="437">
        <v>7592</v>
      </c>
      <c r="P36" s="438">
        <f t="shared" si="9"/>
        <v>-0.24178567861779687</v>
      </c>
      <c r="Q36" s="438">
        <f t="shared" si="10"/>
        <v>0.76564979721389537</v>
      </c>
      <c r="R36" s="437">
        <f t="shared" si="11"/>
        <v>-2421</v>
      </c>
      <c r="S36" s="437">
        <f t="shared" si="12"/>
        <v>4342</v>
      </c>
      <c r="T36" s="438">
        <f t="shared" si="16"/>
        <v>2.135553048324764E-3</v>
      </c>
      <c r="U36" s="451"/>
    </row>
    <row r="37" spans="1:21" x14ac:dyDescent="0.25">
      <c r="A37" s="436" t="s">
        <v>104</v>
      </c>
      <c r="B37" s="437">
        <v>3905</v>
      </c>
      <c r="C37" s="437">
        <v>2914</v>
      </c>
      <c r="D37" s="437">
        <v>3294</v>
      </c>
      <c r="E37" s="437">
        <v>3775</v>
      </c>
      <c r="F37" s="438">
        <f t="shared" si="13"/>
        <v>0.14602307225258038</v>
      </c>
      <c r="G37" s="438">
        <f t="shared" si="7"/>
        <v>0.13040494166094718</v>
      </c>
      <c r="H37" s="437">
        <f t="shared" si="14"/>
        <v>481</v>
      </c>
      <c r="I37" s="437">
        <f t="shared" si="8"/>
        <v>380</v>
      </c>
      <c r="J37" s="438">
        <f t="shared" si="17"/>
        <v>4.4022964244023665E-3</v>
      </c>
      <c r="K37" s="429"/>
      <c r="L37" s="437">
        <v>13994</v>
      </c>
      <c r="M37" s="437">
        <v>10288</v>
      </c>
      <c r="N37" s="437">
        <v>13214</v>
      </c>
      <c r="O37" s="437">
        <v>12572</v>
      </c>
      <c r="P37" s="438">
        <f t="shared" si="9"/>
        <v>-4.8584834266686805E-2</v>
      </c>
      <c r="Q37" s="438">
        <f t="shared" si="10"/>
        <v>0.2844090202177294</v>
      </c>
      <c r="R37" s="437">
        <f t="shared" si="11"/>
        <v>-642</v>
      </c>
      <c r="S37" s="437">
        <f t="shared" si="12"/>
        <v>2926</v>
      </c>
      <c r="T37" s="438">
        <f t="shared" si="16"/>
        <v>3.5363768339750964E-3</v>
      </c>
      <c r="U37" s="451"/>
    </row>
    <row r="38" spans="1:21" x14ac:dyDescent="0.25">
      <c r="A38" s="436" t="s">
        <v>105</v>
      </c>
      <c r="B38" s="437">
        <v>1300</v>
      </c>
      <c r="C38" s="437">
        <v>1060</v>
      </c>
      <c r="D38" s="437">
        <v>1355</v>
      </c>
      <c r="E38" s="437">
        <v>851</v>
      </c>
      <c r="F38" s="438">
        <f t="shared" si="13"/>
        <v>-0.37195571955719553</v>
      </c>
      <c r="G38" s="438">
        <f t="shared" si="7"/>
        <v>0.27830188679245293</v>
      </c>
      <c r="H38" s="437">
        <f t="shared" si="14"/>
        <v>-504</v>
      </c>
      <c r="I38" s="437">
        <f t="shared" si="8"/>
        <v>295</v>
      </c>
      <c r="J38" s="438">
        <f t="shared" si="17"/>
        <v>9.9241172375269244E-4</v>
      </c>
      <c r="K38" s="429"/>
      <c r="L38" s="437">
        <v>5506</v>
      </c>
      <c r="M38" s="437">
        <v>4402</v>
      </c>
      <c r="N38" s="437">
        <v>6304</v>
      </c>
      <c r="O38" s="437">
        <v>5085</v>
      </c>
      <c r="P38" s="438">
        <f t="shared" si="9"/>
        <v>-0.19336928934010156</v>
      </c>
      <c r="Q38" s="438">
        <f t="shared" si="10"/>
        <v>0.43207632894139025</v>
      </c>
      <c r="R38" s="437">
        <f t="shared" si="11"/>
        <v>-1219</v>
      </c>
      <c r="S38" s="437">
        <f t="shared" si="12"/>
        <v>1902</v>
      </c>
      <c r="T38" s="438">
        <f t="shared" si="16"/>
        <v>1.4303592269140442E-3</v>
      </c>
      <c r="U38" s="451"/>
    </row>
    <row r="39" spans="1:21" x14ac:dyDescent="0.25">
      <c r="A39" s="436" t="s">
        <v>106</v>
      </c>
      <c r="B39" s="437">
        <v>1870</v>
      </c>
      <c r="C39" s="437">
        <v>2862</v>
      </c>
      <c r="D39" s="437">
        <v>6017</v>
      </c>
      <c r="E39" s="437">
        <v>6216</v>
      </c>
      <c r="F39" s="438">
        <f t="shared" si="13"/>
        <v>3.307295994681736E-2</v>
      </c>
      <c r="G39" s="438">
        <f t="shared" si="7"/>
        <v>1.1023759608665271</v>
      </c>
      <c r="H39" s="437">
        <f t="shared" si="14"/>
        <v>199</v>
      </c>
      <c r="I39" s="437">
        <f t="shared" si="8"/>
        <v>3155</v>
      </c>
      <c r="J39" s="438">
        <f t="shared" si="17"/>
        <v>7.2489204169761878E-3</v>
      </c>
      <c r="K39" s="429"/>
      <c r="L39" s="437">
        <v>7258</v>
      </c>
      <c r="M39" s="437">
        <v>8783</v>
      </c>
      <c r="N39" s="437">
        <v>25933</v>
      </c>
      <c r="O39" s="437">
        <v>27366</v>
      </c>
      <c r="P39" s="438">
        <f t="shared" si="9"/>
        <v>5.5257779662977624E-2</v>
      </c>
      <c r="Q39" s="438">
        <f t="shared" si="10"/>
        <v>1.952635773653649</v>
      </c>
      <c r="R39" s="437">
        <f t="shared" si="11"/>
        <v>1433</v>
      </c>
      <c r="S39" s="437">
        <f t="shared" si="12"/>
        <v>17150</v>
      </c>
      <c r="T39" s="438">
        <f t="shared" si="16"/>
        <v>7.6977798630736942E-3</v>
      </c>
      <c r="U39" s="451"/>
    </row>
    <row r="40" spans="1:21" x14ac:dyDescent="0.25">
      <c r="A40" s="436" t="s">
        <v>34</v>
      </c>
      <c r="B40" s="437">
        <v>6120</v>
      </c>
      <c r="C40" s="437">
        <v>6834</v>
      </c>
      <c r="D40" s="437">
        <v>5392</v>
      </c>
      <c r="E40" s="437">
        <v>8194</v>
      </c>
      <c r="F40" s="438">
        <f t="shared" si="13"/>
        <v>0.51965875370919878</v>
      </c>
      <c r="G40" s="438">
        <f t="shared" si="7"/>
        <v>-0.21100380450687739</v>
      </c>
      <c r="H40" s="437">
        <f t="shared" si="14"/>
        <v>2802</v>
      </c>
      <c r="I40" s="437">
        <f t="shared" si="8"/>
        <v>-1442</v>
      </c>
      <c r="J40" s="438">
        <f t="shared" si="17"/>
        <v>9.5556071262392021E-3</v>
      </c>
      <c r="K40" s="429"/>
      <c r="L40" s="437">
        <v>23386</v>
      </c>
      <c r="M40" s="437">
        <v>28586</v>
      </c>
      <c r="N40" s="437">
        <v>29625</v>
      </c>
      <c r="O40" s="437">
        <v>29155</v>
      </c>
      <c r="P40" s="438">
        <f t="shared" si="9"/>
        <v>-1.5864978902953575E-2</v>
      </c>
      <c r="Q40" s="438">
        <f t="shared" si="10"/>
        <v>3.634646330371516E-2</v>
      </c>
      <c r="R40" s="437">
        <f t="shared" si="11"/>
        <v>-470</v>
      </c>
      <c r="S40" s="437">
        <f t="shared" si="12"/>
        <v>1039</v>
      </c>
      <c r="T40" s="438">
        <f t="shared" si="16"/>
        <v>8.2010075242239851E-3</v>
      </c>
      <c r="U40" s="451"/>
    </row>
    <row r="41" spans="1:21" x14ac:dyDescent="0.25">
      <c r="A41" s="436" t="s">
        <v>107</v>
      </c>
      <c r="B41" s="437">
        <v>2093</v>
      </c>
      <c r="C41" s="437">
        <v>2837</v>
      </c>
      <c r="D41" s="437">
        <v>1960</v>
      </c>
      <c r="E41" s="437">
        <v>2217</v>
      </c>
      <c r="F41" s="438">
        <f t="shared" si="13"/>
        <v>0.13112244897959191</v>
      </c>
      <c r="G41" s="438">
        <f t="shared" si="7"/>
        <v>-0.30912936200211494</v>
      </c>
      <c r="H41" s="437">
        <f t="shared" si="14"/>
        <v>257</v>
      </c>
      <c r="I41" s="437">
        <f t="shared" si="8"/>
        <v>-877</v>
      </c>
      <c r="J41" s="438">
        <f t="shared" si="17"/>
        <v>2.5854016352053104E-3</v>
      </c>
      <c r="K41" s="429"/>
      <c r="L41" s="437">
        <v>8727</v>
      </c>
      <c r="M41" s="437">
        <v>13522</v>
      </c>
      <c r="N41" s="437">
        <v>10825</v>
      </c>
      <c r="O41" s="437">
        <v>10657</v>
      </c>
      <c r="P41" s="438">
        <f t="shared" si="9"/>
        <v>-1.55196304849885E-2</v>
      </c>
      <c r="Q41" s="438">
        <f t="shared" si="10"/>
        <v>-0.19945274367697086</v>
      </c>
      <c r="R41" s="437">
        <f t="shared" si="11"/>
        <v>-168</v>
      </c>
      <c r="S41" s="437">
        <f t="shared" si="12"/>
        <v>-2697</v>
      </c>
      <c r="T41" s="438">
        <f t="shared" si="16"/>
        <v>2.9977066433083521E-3</v>
      </c>
      <c r="U41" s="451"/>
    </row>
    <row r="42" spans="1:21" x14ac:dyDescent="0.25">
      <c r="A42" s="436" t="s">
        <v>108</v>
      </c>
      <c r="B42" s="437">
        <v>548</v>
      </c>
      <c r="C42" s="437">
        <v>1827</v>
      </c>
      <c r="D42" s="437">
        <v>288</v>
      </c>
      <c r="E42" s="437">
        <v>4301</v>
      </c>
      <c r="F42" s="438">
        <f t="shared" si="13"/>
        <v>13.934027777777779</v>
      </c>
      <c r="G42" s="438">
        <f t="shared" si="7"/>
        <v>-0.8423645320197044</v>
      </c>
      <c r="H42" s="437">
        <f t="shared" si="14"/>
        <v>4013</v>
      </c>
      <c r="I42" s="437">
        <f t="shared" si="8"/>
        <v>-1539</v>
      </c>
      <c r="J42" s="438">
        <f t="shared" si="17"/>
        <v>5.0157024957230671E-3</v>
      </c>
      <c r="K42" s="429"/>
      <c r="L42" s="437">
        <v>591</v>
      </c>
      <c r="M42" s="437">
        <v>5877</v>
      </c>
      <c r="N42" s="437">
        <v>4856</v>
      </c>
      <c r="O42" s="437">
        <v>13405</v>
      </c>
      <c r="P42" s="438">
        <f t="shared" si="9"/>
        <v>1.7605024711696871</v>
      </c>
      <c r="Q42" s="438">
        <f t="shared" si="10"/>
        <v>-0.17372809256423349</v>
      </c>
      <c r="R42" s="437">
        <f t="shared" si="11"/>
        <v>8549</v>
      </c>
      <c r="S42" s="437">
        <f t="shared" si="12"/>
        <v>-1021</v>
      </c>
      <c r="T42" s="438">
        <f t="shared" si="16"/>
        <v>3.7706913346672102E-3</v>
      </c>
      <c r="U42" s="451"/>
    </row>
    <row r="43" spans="1:21" x14ac:dyDescent="0.25">
      <c r="A43" s="436" t="s">
        <v>42</v>
      </c>
      <c r="B43" s="437">
        <v>2912</v>
      </c>
      <c r="C43" s="437">
        <v>2450</v>
      </c>
      <c r="D43" s="437">
        <v>2759</v>
      </c>
      <c r="E43" s="437">
        <v>2959</v>
      </c>
      <c r="F43" s="438">
        <f t="shared" si="13"/>
        <v>7.2490032620514677E-2</v>
      </c>
      <c r="G43" s="438">
        <f t="shared" si="7"/>
        <v>0.12612244897959179</v>
      </c>
      <c r="H43" s="437">
        <f t="shared" si="14"/>
        <v>200</v>
      </c>
      <c r="I43" s="437">
        <f t="shared" si="8"/>
        <v>309</v>
      </c>
      <c r="J43" s="438">
        <f t="shared" si="17"/>
        <v>3.4507006939885039E-3</v>
      </c>
      <c r="K43" s="429"/>
      <c r="L43" s="437">
        <v>8349</v>
      </c>
      <c r="M43" s="437">
        <v>8436</v>
      </c>
      <c r="N43" s="437">
        <v>13571</v>
      </c>
      <c r="O43" s="437">
        <v>14581</v>
      </c>
      <c r="P43" s="438">
        <f t="shared" si="9"/>
        <v>7.4423402844300268E-2</v>
      </c>
      <c r="Q43" s="438">
        <f t="shared" si="10"/>
        <v>0.60870080606922716</v>
      </c>
      <c r="R43" s="437">
        <f t="shared" si="11"/>
        <v>1010</v>
      </c>
      <c r="S43" s="437">
        <f t="shared" si="12"/>
        <v>5135</v>
      </c>
      <c r="T43" s="438">
        <f t="shared" si="16"/>
        <v>4.1014882768207828E-3</v>
      </c>
      <c r="U43" s="451"/>
    </row>
    <row r="44" spans="1:21" x14ac:dyDescent="0.25">
      <c r="A44" s="436" t="s">
        <v>109</v>
      </c>
      <c r="B44" s="437" t="s">
        <v>151</v>
      </c>
      <c r="C44" s="437" t="s">
        <v>151</v>
      </c>
      <c r="D44" s="437" t="s">
        <v>151</v>
      </c>
      <c r="E44" s="437" t="s">
        <v>151</v>
      </c>
      <c r="F44" s="438" t="str">
        <f t="shared" si="13"/>
        <v>-</v>
      </c>
      <c r="G44" s="438" t="str">
        <f t="shared" si="7"/>
        <v>-</v>
      </c>
      <c r="H44" s="437" t="str">
        <f t="shared" si="14"/>
        <v>-</v>
      </c>
      <c r="I44" s="437" t="str">
        <f t="shared" si="8"/>
        <v>-</v>
      </c>
      <c r="J44" s="438" t="str">
        <f t="shared" si="17"/>
        <v>-</v>
      </c>
      <c r="K44" s="429"/>
      <c r="L44" s="437">
        <v>555</v>
      </c>
      <c r="M44" s="437">
        <v>0</v>
      </c>
      <c r="N44" s="437">
        <v>0</v>
      </c>
      <c r="O44" s="437">
        <v>0</v>
      </c>
      <c r="P44" s="438" t="str">
        <f t="shared" si="9"/>
        <v>-</v>
      </c>
      <c r="Q44" s="438" t="str">
        <f t="shared" si="10"/>
        <v>-</v>
      </c>
      <c r="R44" s="437">
        <f t="shared" si="11"/>
        <v>0</v>
      </c>
      <c r="S44" s="437">
        <f t="shared" si="12"/>
        <v>0</v>
      </c>
      <c r="T44" s="438">
        <f t="shared" si="16"/>
        <v>0</v>
      </c>
      <c r="U44" s="451"/>
    </row>
    <row r="45" spans="1:21" x14ac:dyDescent="0.25">
      <c r="A45" s="436" t="s">
        <v>26</v>
      </c>
      <c r="B45" s="437">
        <v>2</v>
      </c>
      <c r="C45" s="437">
        <v>0</v>
      </c>
      <c r="D45" s="437">
        <v>0</v>
      </c>
      <c r="E45" s="437">
        <v>1714</v>
      </c>
      <c r="F45" s="438" t="str">
        <f t="shared" si="13"/>
        <v>-</v>
      </c>
      <c r="G45" s="438" t="str">
        <f t="shared" si="7"/>
        <v>-</v>
      </c>
      <c r="H45" s="437">
        <f t="shared" si="14"/>
        <v>1714</v>
      </c>
      <c r="I45" s="437">
        <f t="shared" si="8"/>
        <v>0</v>
      </c>
      <c r="J45" s="438">
        <f t="shared" si="17"/>
        <v>1.9988175023644122E-3</v>
      </c>
      <c r="K45" s="429"/>
      <c r="L45" s="437">
        <v>2</v>
      </c>
      <c r="M45" s="437">
        <v>12</v>
      </c>
      <c r="N45" s="437">
        <v>3</v>
      </c>
      <c r="O45" s="437">
        <v>5907</v>
      </c>
      <c r="P45" s="438">
        <f t="shared" si="9"/>
        <v>1968</v>
      </c>
      <c r="Q45" s="438">
        <f t="shared" si="10"/>
        <v>-0.75</v>
      </c>
      <c r="R45" s="437">
        <f t="shared" si="11"/>
        <v>5904</v>
      </c>
      <c r="S45" s="437">
        <f t="shared" si="12"/>
        <v>-9</v>
      </c>
      <c r="T45" s="438">
        <f t="shared" si="16"/>
        <v>1.6615795385213883E-3</v>
      </c>
      <c r="U45" s="451"/>
    </row>
    <row r="46" spans="1:21" x14ac:dyDescent="0.25">
      <c r="A46" s="436" t="s">
        <v>110</v>
      </c>
      <c r="B46" s="437">
        <v>0</v>
      </c>
      <c r="C46" s="437">
        <v>765</v>
      </c>
      <c r="D46" s="437">
        <v>845</v>
      </c>
      <c r="E46" s="437">
        <v>1075</v>
      </c>
      <c r="F46" s="438">
        <f t="shared" si="13"/>
        <v>0.27218934911242609</v>
      </c>
      <c r="G46" s="438">
        <f t="shared" si="7"/>
        <v>0.10457516339869288</v>
      </c>
      <c r="H46" s="437">
        <f t="shared" si="14"/>
        <v>230</v>
      </c>
      <c r="I46" s="437">
        <f t="shared" si="8"/>
        <v>80</v>
      </c>
      <c r="J46" s="438">
        <f t="shared" si="17"/>
        <v>1.2536340811212037E-3</v>
      </c>
      <c r="K46" s="429"/>
      <c r="L46" s="437">
        <v>0</v>
      </c>
      <c r="M46" s="437">
        <v>2668</v>
      </c>
      <c r="N46" s="437">
        <v>3637</v>
      </c>
      <c r="O46" s="437">
        <v>3850</v>
      </c>
      <c r="P46" s="438">
        <f t="shared" si="9"/>
        <v>5.8564751168545426E-2</v>
      </c>
      <c r="Q46" s="438">
        <f t="shared" si="10"/>
        <v>0.36319340329835081</v>
      </c>
      <c r="R46" s="437">
        <f t="shared" si="11"/>
        <v>213</v>
      </c>
      <c r="S46" s="437">
        <f t="shared" si="12"/>
        <v>969</v>
      </c>
      <c r="T46" s="438">
        <f t="shared" si="16"/>
        <v>1.0829661796694337E-3</v>
      </c>
      <c r="U46" s="451"/>
    </row>
    <row r="47" spans="1:21" x14ac:dyDescent="0.25">
      <c r="A47" s="436" t="s">
        <v>111</v>
      </c>
      <c r="B47" s="437">
        <f>IFERROR(B17-SUM(B18:B22)-SUM(B24:B46),"-")</f>
        <v>12</v>
      </c>
      <c r="C47" s="437">
        <f>IFERROR(C17-SUM(C18:C22)-SUM(C24:C46),"-")</f>
        <v>13</v>
      </c>
      <c r="D47" s="437">
        <f>IFERROR(D17-SUM(D18:D22)-SUM(D24:D46),"-")</f>
        <v>192</v>
      </c>
      <c r="E47" s="437">
        <f>IFERROR(E17-SUM(E18:E22)-SUM(E24:E46),"-")</f>
        <v>11</v>
      </c>
      <c r="F47" s="438">
        <f t="shared" si="13"/>
        <v>-0.94270833333333337</v>
      </c>
      <c r="G47" s="438">
        <f t="shared" si="7"/>
        <v>13.76923076923077</v>
      </c>
      <c r="H47" s="437">
        <f t="shared" si="14"/>
        <v>-181</v>
      </c>
      <c r="I47" s="437">
        <f t="shared" si="8"/>
        <v>179</v>
      </c>
      <c r="J47" s="438">
        <f t="shared" si="17"/>
        <v>1.2827883620775107E-5</v>
      </c>
      <c r="K47" s="429"/>
      <c r="L47" s="437">
        <f>IFERROR(L17-SUM(L18:L22)-SUM(L24:L46),"-")</f>
        <v>153</v>
      </c>
      <c r="M47" s="437">
        <f>IFERROR(M17-SUM(M18:M22)-SUM(M24:M46),"-")</f>
        <v>225</v>
      </c>
      <c r="N47" s="437">
        <f>IFERROR(N17-SUM(N18:N22)-SUM(N24:N46),"-")</f>
        <v>547</v>
      </c>
      <c r="O47" s="437">
        <f>IFERROR(O17-SUM(O18:O22)-SUM(O24:O46),"-")</f>
        <v>840</v>
      </c>
      <c r="P47" s="438">
        <f t="shared" si="9"/>
        <v>0.53564899451553938</v>
      </c>
      <c r="Q47" s="438">
        <f t="shared" si="10"/>
        <v>1.431111111111111</v>
      </c>
      <c r="R47" s="437">
        <f t="shared" si="11"/>
        <v>293</v>
      </c>
      <c r="S47" s="437">
        <f t="shared" si="12"/>
        <v>322</v>
      </c>
      <c r="T47" s="438">
        <f t="shared" si="16"/>
        <v>2.3628353010969464E-4</v>
      </c>
      <c r="U47" s="451"/>
    </row>
    <row r="48" spans="1:21" ht="21" x14ac:dyDescent="0.35">
      <c r="A48" s="427" t="s">
        <v>112</v>
      </c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51"/>
    </row>
    <row r="49" spans="1:21" x14ac:dyDescent="0.25">
      <c r="A49" s="72"/>
      <c r="B49" s="11" t="s">
        <v>150</v>
      </c>
      <c r="C49" s="12"/>
      <c r="D49" s="12"/>
      <c r="E49" s="12"/>
      <c r="F49" s="12"/>
      <c r="G49" s="12"/>
      <c r="H49" s="12"/>
      <c r="I49" s="12"/>
      <c r="J49" s="13"/>
      <c r="K49" s="428"/>
      <c r="L49" s="11" t="str">
        <f>CONCATENATE("acumulado ",B49)</f>
        <v>acumulado abril</v>
      </c>
      <c r="M49" s="12"/>
      <c r="N49" s="12"/>
      <c r="O49" s="12"/>
      <c r="P49" s="12"/>
      <c r="Q49" s="12"/>
      <c r="R49" s="12"/>
      <c r="S49" s="12"/>
      <c r="T49" s="13"/>
      <c r="U49" s="451"/>
    </row>
    <row r="50" spans="1:21" x14ac:dyDescent="0.25">
      <c r="A50" s="15"/>
      <c r="B50" s="16">
        <f>B$6</f>
        <v>2022</v>
      </c>
      <c r="C50" s="16">
        <f t="shared" ref="C50:E50" si="20">C$6</f>
        <v>2023</v>
      </c>
      <c r="D50" s="16">
        <f t="shared" si="20"/>
        <v>2024</v>
      </c>
      <c r="E50" s="16">
        <f t="shared" si="20"/>
        <v>2025</v>
      </c>
      <c r="F50" s="16" t="str">
        <f>CONCATENATE("var ",RIGHT(E50,2),"/",RIGHT(D50,2))</f>
        <v>var 25/24</v>
      </c>
      <c r="G50" s="16" t="str">
        <f>$G$6</f>
        <v>var 24/23</v>
      </c>
      <c r="H50" s="16" t="str">
        <f>CONCATENATE("dif ",RIGHT(E50,2),"-",RIGHT(D50,2))</f>
        <v>dif 25-24</v>
      </c>
      <c r="I50" s="16" t="str">
        <f>CONCATENATE("dif ",RIGHT(D50,2),"-",RIGHT(C50,2))</f>
        <v>dif 24-23</v>
      </c>
      <c r="J50" s="16" t="str">
        <f>CONCATENATE("cuota ",RIGHT(E50,2))</f>
        <v>cuota 25</v>
      </c>
      <c r="K50" s="429"/>
      <c r="L50" s="16">
        <f>L$6</f>
        <v>2022</v>
      </c>
      <c r="M50" s="16">
        <f>M$6</f>
        <v>2023</v>
      </c>
      <c r="N50" s="16">
        <f t="shared" ref="N50:O50" si="21">N$6</f>
        <v>2024</v>
      </c>
      <c r="O50" s="16">
        <f t="shared" si="21"/>
        <v>2025</v>
      </c>
      <c r="P50" s="16" t="str">
        <f>CONCATENATE("var ",RIGHT(O50,2),"/",RIGHT(N50,2))</f>
        <v>var 25/24</v>
      </c>
      <c r="Q50" s="16" t="str">
        <f>$Q$6</f>
        <v>var 24/23</v>
      </c>
      <c r="R50" s="16" t="str">
        <f>CONCATENATE("dif ",RIGHT(O50,2),"-",RIGHT(N50,2))</f>
        <v>dif 25-24</v>
      </c>
      <c r="S50" s="16" t="str">
        <f>$S$6</f>
        <v>dif 24-23</v>
      </c>
      <c r="T50" s="16" t="str">
        <f>CONCATENATE("cuota ",RIGHT(O50,2))</f>
        <v>cuota 25</v>
      </c>
    </row>
    <row r="51" spans="1:21" x14ac:dyDescent="0.25">
      <c r="A51" s="452" t="s">
        <v>90</v>
      </c>
      <c r="B51" s="432">
        <v>695010</v>
      </c>
      <c r="C51" s="432">
        <v>745503</v>
      </c>
      <c r="D51" s="432">
        <v>790249</v>
      </c>
      <c r="E51" s="432">
        <v>857507</v>
      </c>
      <c r="F51" s="433">
        <f>IFERROR(E51/D51-1,"-")</f>
        <v>8.5109883087482574E-2</v>
      </c>
      <c r="G51" s="433">
        <f t="shared" ref="G51:G53" si="22">IFERROR(D51/C51-1,"-")</f>
        <v>6.0021220571882417E-2</v>
      </c>
      <c r="H51" s="432">
        <f>IFERROR(E51-D51,"-")</f>
        <v>67258</v>
      </c>
      <c r="I51" s="432">
        <f t="shared" ref="I51:I53" si="23">IFERROR(D51-C51,"-")</f>
        <v>44746</v>
      </c>
      <c r="J51" s="433">
        <f>E51/$E$51</f>
        <v>1</v>
      </c>
      <c r="K51" s="434"/>
      <c r="L51" s="432">
        <v>2472304</v>
      </c>
      <c r="M51" s="432">
        <v>3028313</v>
      </c>
      <c r="N51" s="432">
        <v>3385168</v>
      </c>
      <c r="O51" s="432">
        <v>3555051</v>
      </c>
      <c r="P51" s="433">
        <f>IFERROR(O51/N51-1,"-")</f>
        <v>5.018451078351216E-2</v>
      </c>
      <c r="Q51" s="433">
        <f t="shared" ref="Q51:Q53" si="24">IFERROR(N51/M51-1,"-")</f>
        <v>0.11783953640195044</v>
      </c>
      <c r="R51" s="432">
        <f>IFERROR(O51-N51,"-")</f>
        <v>169883</v>
      </c>
      <c r="S51" s="432">
        <f t="shared" ref="S51:S52" si="25">IFERROR(N51-M51,"-")</f>
        <v>356855</v>
      </c>
      <c r="T51" s="433">
        <f>O51/$O$51</f>
        <v>1</v>
      </c>
    </row>
    <row r="52" spans="1:21" x14ac:dyDescent="0.25">
      <c r="A52" s="436" t="s">
        <v>113</v>
      </c>
      <c r="B52" s="437">
        <v>230740</v>
      </c>
      <c r="C52" s="437">
        <v>251338</v>
      </c>
      <c r="D52" s="437">
        <v>266727</v>
      </c>
      <c r="E52" s="437">
        <v>293961</v>
      </c>
      <c r="F52" s="438">
        <f>IFERROR(E52/D52-1,"-")</f>
        <v>0.10210439887975342</v>
      </c>
      <c r="G52" s="438">
        <f t="shared" si="22"/>
        <v>6.1228306105722163E-2</v>
      </c>
      <c r="H52" s="437">
        <f>IFERROR(E52-D52,"-")</f>
        <v>27234</v>
      </c>
      <c r="I52" s="437">
        <f t="shared" si="23"/>
        <v>15389</v>
      </c>
      <c r="J52" s="438">
        <f>E52/$E$51</f>
        <v>0.34280886336787919</v>
      </c>
      <c r="K52" s="429"/>
      <c r="L52" s="437">
        <v>772095</v>
      </c>
      <c r="M52" s="437">
        <v>922447</v>
      </c>
      <c r="N52" s="437">
        <v>1018665</v>
      </c>
      <c r="O52" s="437">
        <v>1087331</v>
      </c>
      <c r="P52" s="438">
        <f>IFERROR(O52/N52-1,"-")</f>
        <v>6.740783280077367E-2</v>
      </c>
      <c r="Q52" s="438">
        <f t="shared" si="24"/>
        <v>0.10430734773921979</v>
      </c>
      <c r="R52" s="437">
        <f>IFERROR(O52-N52,"-")</f>
        <v>68666</v>
      </c>
      <c r="S52" s="437">
        <f t="shared" si="25"/>
        <v>96218</v>
      </c>
      <c r="T52" s="438">
        <f>O52/$O$51</f>
        <v>0.30585524652107665</v>
      </c>
    </row>
    <row r="53" spans="1:21" x14ac:dyDescent="0.25">
      <c r="A53" s="436" t="s">
        <v>114</v>
      </c>
      <c r="B53" s="437">
        <v>464270</v>
      </c>
      <c r="C53" s="437">
        <v>494165</v>
      </c>
      <c r="D53" s="437">
        <v>523522</v>
      </c>
      <c r="E53" s="437">
        <v>563546</v>
      </c>
      <c r="F53" s="438">
        <f>IFERROR(E53/D53-1,"-")</f>
        <v>7.6451419424589551E-2</v>
      </c>
      <c r="G53" s="438">
        <f t="shared" si="22"/>
        <v>5.9407282992522736E-2</v>
      </c>
      <c r="H53" s="437">
        <f>IFERROR(E53-D53,"-")</f>
        <v>40024</v>
      </c>
      <c r="I53" s="437">
        <f t="shared" si="23"/>
        <v>29357</v>
      </c>
      <c r="J53" s="438">
        <f>E53/$E$51</f>
        <v>0.65719113663212081</v>
      </c>
      <c r="K53" s="429"/>
      <c r="L53" s="437">
        <v>1700209</v>
      </c>
      <c r="M53" s="437">
        <v>2105866</v>
      </c>
      <c r="N53" s="437">
        <v>2366503</v>
      </c>
      <c r="O53" s="437">
        <v>2467720</v>
      </c>
      <c r="P53" s="438">
        <f>IFERROR(O53/N53-1,"-")</f>
        <v>4.277070428391605E-2</v>
      </c>
      <c r="Q53" s="438">
        <f t="shared" si="24"/>
        <v>0.12376713428109865</v>
      </c>
      <c r="R53" s="437">
        <f>IFERROR(O53-N53,"-")</f>
        <v>101217</v>
      </c>
      <c r="S53" s="437">
        <f>IFERROR(N53-M53,"-")</f>
        <v>260637</v>
      </c>
      <c r="T53" s="438">
        <f>O53/$O$51</f>
        <v>0.69414475347892335</v>
      </c>
    </row>
    <row r="54" spans="1:21" ht="21" x14ac:dyDescent="0.35">
      <c r="A54" s="376" t="s">
        <v>115</v>
      </c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  <c r="R54" s="376"/>
      <c r="S54" s="376"/>
      <c r="T54" s="376"/>
    </row>
    <row r="55" spans="1:21" x14ac:dyDescent="0.25">
      <c r="A55" s="72"/>
      <c r="B55" s="11" t="s">
        <v>150</v>
      </c>
      <c r="C55" s="12"/>
      <c r="D55" s="12"/>
      <c r="E55" s="12"/>
      <c r="F55" s="12"/>
      <c r="G55" s="12"/>
      <c r="H55" s="12"/>
      <c r="I55" s="12"/>
      <c r="J55" s="13"/>
      <c r="K55" s="453"/>
      <c r="L55" s="11" t="str">
        <f>CONCATENATE("acumulado ",B55)</f>
        <v>acumulado abril</v>
      </c>
      <c r="M55" s="12"/>
      <c r="N55" s="12"/>
      <c r="O55" s="12"/>
      <c r="P55" s="12"/>
      <c r="Q55" s="12"/>
      <c r="R55" s="12"/>
      <c r="S55" s="12"/>
      <c r="T55" s="13"/>
    </row>
    <row r="56" spans="1:21" x14ac:dyDescent="0.25">
      <c r="A56" s="15"/>
      <c r="B56" s="16">
        <f>B$6</f>
        <v>2022</v>
      </c>
      <c r="C56" s="16">
        <f t="shared" ref="C56:E56" si="26">C$6</f>
        <v>2023</v>
      </c>
      <c r="D56" s="16">
        <f t="shared" si="26"/>
        <v>2024</v>
      </c>
      <c r="E56" s="16">
        <f t="shared" si="26"/>
        <v>2025</v>
      </c>
      <c r="F56" s="16" t="str">
        <f>CONCATENATE("var ",RIGHT(E56,2),"/",RIGHT(D56,2))</f>
        <v>var 25/24</v>
      </c>
      <c r="G56" s="16" t="str">
        <f>$G$6</f>
        <v>var 24/23</v>
      </c>
      <c r="H56" s="16" t="str">
        <f>CONCATENATE("dif ",RIGHT(E56,2),"-",RIGHT(D56,2))</f>
        <v>dif 25-24</v>
      </c>
      <c r="I56" s="16" t="str">
        <f>CONCATENATE("dif ",RIGHT(D56,2),"-",RIGHT(C56,2))</f>
        <v>dif 24-23</v>
      </c>
      <c r="J56" s="16" t="str">
        <f>CONCATENATE("cuota ",RIGHT(E56,2))</f>
        <v>cuota 25</v>
      </c>
      <c r="K56" s="454"/>
      <c r="L56" s="16">
        <f>L$6</f>
        <v>2022</v>
      </c>
      <c r="M56" s="16">
        <f>M$6</f>
        <v>2023</v>
      </c>
      <c r="N56" s="16">
        <f t="shared" ref="N56:O56" si="27">N$6</f>
        <v>2024</v>
      </c>
      <c r="O56" s="16">
        <f t="shared" si="27"/>
        <v>2025</v>
      </c>
      <c r="P56" s="16" t="str">
        <f>CONCATENATE("var ",RIGHT(O56,2),"/",RIGHT(N56,2))</f>
        <v>var 25/24</v>
      </c>
      <c r="Q56" s="16" t="str">
        <f>$Q$6</f>
        <v>var 24/23</v>
      </c>
      <c r="R56" s="16" t="str">
        <f>CONCATENATE("dif ",RIGHT(O56,2),"-",RIGHT(N56,2))</f>
        <v>dif 25-24</v>
      </c>
      <c r="S56" s="16" t="str">
        <f>$S$6</f>
        <v>dif 24-23</v>
      </c>
      <c r="T56" s="16" t="str">
        <f>CONCATENATE("cuota ",RIGHT(O56,2))</f>
        <v>cuota 25</v>
      </c>
    </row>
    <row r="57" spans="1:21" x14ac:dyDescent="0.25">
      <c r="A57" s="455" t="s">
        <v>90</v>
      </c>
      <c r="B57" s="456">
        <v>5672</v>
      </c>
      <c r="C57" s="456">
        <v>5952</v>
      </c>
      <c r="D57" s="456">
        <v>6450</v>
      </c>
      <c r="E57" s="456">
        <v>6837</v>
      </c>
      <c r="F57" s="457">
        <f>IFERROR(E57/D57-1,"-")</f>
        <v>6.0000000000000053E-2</v>
      </c>
      <c r="G57" s="457">
        <f t="shared" ref="G57:G59" si="28">IFERROR(D57/C57-1,"-")</f>
        <v>8.3669354838709742E-2</v>
      </c>
      <c r="H57" s="456">
        <f>IFERROR(E57-D57,"-")</f>
        <v>387</v>
      </c>
      <c r="I57" s="456">
        <f t="shared" ref="I57:I59" si="29">IFERROR(D57-C57,"-")</f>
        <v>498</v>
      </c>
      <c r="J57" s="457">
        <f>E57/$E$57</f>
        <v>1</v>
      </c>
      <c r="K57" s="458"/>
      <c r="L57" s="456">
        <v>21281</v>
      </c>
      <c r="M57" s="456">
        <v>24145</v>
      </c>
      <c r="N57" s="456">
        <v>26474</v>
      </c>
      <c r="O57" s="456">
        <v>28245</v>
      </c>
      <c r="P57" s="457">
        <f>IFERROR(O57/N57-1,"-")</f>
        <v>6.689582231623481E-2</v>
      </c>
      <c r="Q57" s="457">
        <f t="shared" ref="Q57:Q59" si="30">IFERROR(N57/M57-1,"-")</f>
        <v>9.6458894180989851E-2</v>
      </c>
      <c r="R57" s="456">
        <f>IFERROR(O57-N57,"-")</f>
        <v>1771</v>
      </c>
      <c r="S57" s="456">
        <f t="shared" ref="S57:S59" si="31">IFERROR(N57-M57,"-")</f>
        <v>2329</v>
      </c>
      <c r="T57" s="457">
        <f>O57/$O$57</f>
        <v>1</v>
      </c>
    </row>
    <row r="58" spans="1:21" x14ac:dyDescent="0.25">
      <c r="A58" s="436" t="s">
        <v>91</v>
      </c>
      <c r="B58" s="437">
        <v>5230</v>
      </c>
      <c r="C58" s="437">
        <v>5510</v>
      </c>
      <c r="D58" s="437">
        <v>6077</v>
      </c>
      <c r="E58" s="437">
        <v>6435</v>
      </c>
      <c r="F58" s="438">
        <f t="shared" ref="F58:F59" si="32">IFERROR(E58/D58-1,"-")</f>
        <v>5.8910646700674585E-2</v>
      </c>
      <c r="G58" s="438">
        <f t="shared" si="28"/>
        <v>0.10290381125226866</v>
      </c>
      <c r="H58" s="437">
        <f t="shared" ref="H58:H59" si="33">IFERROR(E58-D58,"-")</f>
        <v>358</v>
      </c>
      <c r="I58" s="437">
        <f t="shared" si="29"/>
        <v>567</v>
      </c>
      <c r="J58" s="438">
        <f>E58/$E$57</f>
        <v>0.94120228170250109</v>
      </c>
      <c r="K58" s="454"/>
      <c r="L58" s="437">
        <v>19431</v>
      </c>
      <c r="M58" s="437">
        <v>22112</v>
      </c>
      <c r="N58" s="437">
        <v>24525</v>
      </c>
      <c r="O58" s="437">
        <v>26273</v>
      </c>
      <c r="P58" s="438">
        <f>IFERROR(O58/N58-1,"-")</f>
        <v>7.127420998980627E-2</v>
      </c>
      <c r="Q58" s="438">
        <f t="shared" si="30"/>
        <v>0.10912626628075262</v>
      </c>
      <c r="R58" s="437">
        <f>IFERROR(O58-N58,"-")</f>
        <v>1748</v>
      </c>
      <c r="S58" s="437">
        <f t="shared" si="31"/>
        <v>2413</v>
      </c>
      <c r="T58" s="438">
        <f>O58/$O$57</f>
        <v>0.93018233315631083</v>
      </c>
    </row>
    <row r="59" spans="1:21" x14ac:dyDescent="0.25">
      <c r="A59" s="436" t="s">
        <v>92</v>
      </c>
      <c r="B59" s="437">
        <v>442</v>
      </c>
      <c r="C59" s="437">
        <v>442</v>
      </c>
      <c r="D59" s="437">
        <v>373</v>
      </c>
      <c r="E59" s="437">
        <v>402</v>
      </c>
      <c r="F59" s="438">
        <f t="shared" si="32"/>
        <v>7.7747989276139462E-2</v>
      </c>
      <c r="G59" s="438">
        <f t="shared" si="28"/>
        <v>-0.15610859728506787</v>
      </c>
      <c r="H59" s="437">
        <f t="shared" si="33"/>
        <v>29</v>
      </c>
      <c r="I59" s="437">
        <f t="shared" si="29"/>
        <v>-69</v>
      </c>
      <c r="J59" s="438">
        <f>E59/$E$57</f>
        <v>5.8797718297498906E-2</v>
      </c>
      <c r="K59" s="454"/>
      <c r="L59" s="437">
        <v>1850</v>
      </c>
      <c r="M59" s="437">
        <v>2033</v>
      </c>
      <c r="N59" s="437">
        <v>1949</v>
      </c>
      <c r="O59" s="437">
        <v>1972</v>
      </c>
      <c r="P59" s="438">
        <f>IFERROR(O59/N59-1,"-")</f>
        <v>1.1800923550538744E-2</v>
      </c>
      <c r="Q59" s="438">
        <f t="shared" si="30"/>
        <v>-4.1318248893261189E-2</v>
      </c>
      <c r="R59" s="437">
        <f>IFERROR(O59-N59,"-")</f>
        <v>23</v>
      </c>
      <c r="S59" s="437">
        <f t="shared" si="31"/>
        <v>-84</v>
      </c>
      <c r="T59" s="438">
        <f>O59/$O$57</f>
        <v>6.9817666843689147E-2</v>
      </c>
    </row>
    <row r="60" spans="1:21" ht="21" x14ac:dyDescent="0.35">
      <c r="A60" s="376" t="s">
        <v>116</v>
      </c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376"/>
      <c r="Q60" s="376"/>
      <c r="R60" s="376"/>
      <c r="S60" s="376"/>
      <c r="T60" s="376"/>
    </row>
    <row r="61" spans="1:21" x14ac:dyDescent="0.25">
      <c r="A61" s="72"/>
      <c r="B61" s="11" t="s">
        <v>150</v>
      </c>
      <c r="C61" s="12"/>
      <c r="D61" s="12"/>
      <c r="E61" s="12"/>
      <c r="F61" s="12"/>
      <c r="G61" s="12"/>
      <c r="H61" s="12"/>
      <c r="I61" s="12"/>
      <c r="J61" s="13"/>
      <c r="K61" s="453"/>
      <c r="L61" s="11" t="str">
        <f>CONCATENATE("acumulado ",B61)</f>
        <v>acumulado abril</v>
      </c>
      <c r="M61" s="12"/>
      <c r="N61" s="12"/>
      <c r="O61" s="12"/>
      <c r="P61" s="12"/>
      <c r="Q61" s="12"/>
      <c r="R61" s="12"/>
      <c r="S61" s="12"/>
      <c r="T61" s="13"/>
    </row>
    <row r="62" spans="1:21" x14ac:dyDescent="0.25">
      <c r="A62" s="15" t="s">
        <v>94</v>
      </c>
      <c r="B62" s="16">
        <f>B$6</f>
        <v>2022</v>
      </c>
      <c r="C62" s="16">
        <f t="shared" ref="C62:E62" si="34">C$6</f>
        <v>2023</v>
      </c>
      <c r="D62" s="16">
        <f t="shared" si="34"/>
        <v>2024</v>
      </c>
      <c r="E62" s="16">
        <f t="shared" si="34"/>
        <v>2025</v>
      </c>
      <c r="F62" s="16" t="str">
        <f>CONCATENATE("var ",RIGHT(E62,2),"/",RIGHT(D62,2))</f>
        <v>var 25/24</v>
      </c>
      <c r="G62" s="16" t="str">
        <f>$G$6</f>
        <v>var 24/23</v>
      </c>
      <c r="H62" s="16" t="str">
        <f>CONCATENATE("dif ",RIGHT(E62,2),"-",RIGHT(D62,2))</f>
        <v>dif 25-24</v>
      </c>
      <c r="I62" s="16" t="str">
        <f>CONCATENATE("dif ",RIGHT(D62,2),"-",RIGHT(C62,2))</f>
        <v>dif 24-23</v>
      </c>
      <c r="J62" s="16" t="str">
        <f>CONCATENATE("cuota ",RIGHT(E62,2))</f>
        <v>cuota 25</v>
      </c>
      <c r="K62" s="454"/>
      <c r="L62" s="16">
        <f>L$6</f>
        <v>2022</v>
      </c>
      <c r="M62" s="16">
        <f>M$6</f>
        <v>2023</v>
      </c>
      <c r="N62" s="16">
        <f t="shared" ref="N62:O62" si="35">N$6</f>
        <v>2024</v>
      </c>
      <c r="O62" s="16">
        <f t="shared" si="35"/>
        <v>2025</v>
      </c>
      <c r="P62" s="16" t="str">
        <f>CONCATENATE("var ",RIGHT(O62,2),"/",RIGHT(N62,2))</f>
        <v>var 25/24</v>
      </c>
      <c r="Q62" s="16" t="str">
        <f>$Q$6</f>
        <v>var 24/23</v>
      </c>
      <c r="R62" s="16" t="str">
        <f>CONCATENATE("dif ",RIGHT(O62,2),"-",RIGHT(N62,2))</f>
        <v>dif 25-24</v>
      </c>
      <c r="S62" s="16" t="str">
        <f>$S$6</f>
        <v>dif 24-23</v>
      </c>
      <c r="T62" s="16" t="str">
        <f>CONCATENATE("cuota ",RIGHT(O62,2))</f>
        <v>cuota 25</v>
      </c>
    </row>
    <row r="63" spans="1:21" x14ac:dyDescent="0.25">
      <c r="A63" s="459" t="s">
        <v>95</v>
      </c>
      <c r="B63" s="460">
        <v>5672</v>
      </c>
      <c r="C63" s="460">
        <v>5952</v>
      </c>
      <c r="D63" s="460">
        <v>6450</v>
      </c>
      <c r="E63" s="460">
        <v>6837</v>
      </c>
      <c r="F63" s="461">
        <f>IFERROR(E63/D63-1,"-")</f>
        <v>6.0000000000000053E-2</v>
      </c>
      <c r="G63" s="461">
        <f t="shared" ref="G63:G97" si="36">IFERROR(D63/C63-1,"-")</f>
        <v>8.3669354838709742E-2</v>
      </c>
      <c r="H63" s="460">
        <f>IFERROR(E63-D63,"-")</f>
        <v>387</v>
      </c>
      <c r="I63" s="460">
        <f>IFERROR(D63-C63,"-")</f>
        <v>498</v>
      </c>
      <c r="J63" s="461">
        <f>IFERROR(E63/$E$63,"-")</f>
        <v>1</v>
      </c>
      <c r="K63" s="458"/>
      <c r="L63" s="460">
        <v>21281</v>
      </c>
      <c r="M63" s="460">
        <v>24145</v>
      </c>
      <c r="N63" s="460">
        <v>26474</v>
      </c>
      <c r="O63" s="460">
        <v>28245</v>
      </c>
      <c r="P63" s="461">
        <f t="shared" ref="P63:P97" si="37">IFERROR(O63/N63-1,"-")</f>
        <v>6.689582231623481E-2</v>
      </c>
      <c r="Q63" s="461">
        <f t="shared" ref="Q63:Q97" si="38">IFERROR(N63/M63-1,"-")</f>
        <v>9.6458894180989851E-2</v>
      </c>
      <c r="R63" s="460">
        <f t="shared" ref="R63:R97" si="39">IFERROR(O63-N63,"-")</f>
        <v>1771</v>
      </c>
      <c r="S63" s="460">
        <f t="shared" ref="S63:S97" si="40">IFERROR(N63-M63,"-")</f>
        <v>2329</v>
      </c>
      <c r="T63" s="461">
        <f>O63/$O$63</f>
        <v>1</v>
      </c>
    </row>
    <row r="64" spans="1:21" x14ac:dyDescent="0.25">
      <c r="A64" s="462" t="s">
        <v>96</v>
      </c>
      <c r="B64" s="463">
        <v>3016</v>
      </c>
      <c r="C64" s="463">
        <v>3278</v>
      </c>
      <c r="D64" s="463">
        <v>3599</v>
      </c>
      <c r="E64" s="463">
        <v>3717</v>
      </c>
      <c r="F64" s="464">
        <f t="shared" ref="F64:F97" si="41">IFERROR(E64/D64-1,"-")</f>
        <v>3.2786885245901676E-2</v>
      </c>
      <c r="G64" s="464">
        <f t="shared" si="36"/>
        <v>9.7925564368517293E-2</v>
      </c>
      <c r="H64" s="463">
        <f t="shared" ref="H64:H97" si="42">IFERROR(E64-D64,"-")</f>
        <v>118</v>
      </c>
      <c r="I64" s="463">
        <f t="shared" ref="I64:I97" si="43">IFERROR(D64-C64,"-")</f>
        <v>321</v>
      </c>
      <c r="J64" s="464">
        <f t="shared" ref="J64:J70" si="44">IFERROR(E64/$E$63,"-")</f>
        <v>0.54365949978060557</v>
      </c>
      <c r="K64" s="465"/>
      <c r="L64" s="463">
        <v>10772</v>
      </c>
      <c r="M64" s="463">
        <v>12361</v>
      </c>
      <c r="N64" s="463">
        <v>13544</v>
      </c>
      <c r="O64" s="463">
        <v>14149</v>
      </c>
      <c r="P64" s="464">
        <f t="shared" si="37"/>
        <v>4.4669226225634961E-2</v>
      </c>
      <c r="Q64" s="464">
        <f t="shared" si="38"/>
        <v>9.5704231049267952E-2</v>
      </c>
      <c r="R64" s="463">
        <f t="shared" si="39"/>
        <v>605</v>
      </c>
      <c r="S64" s="463">
        <f t="shared" si="40"/>
        <v>1183</v>
      </c>
      <c r="T64" s="464">
        <f t="shared" ref="T64:T96" si="45">O64/$O$63</f>
        <v>0.50093821915383252</v>
      </c>
    </row>
    <row r="65" spans="1:20" x14ac:dyDescent="0.25">
      <c r="A65" s="436" t="s">
        <v>97</v>
      </c>
      <c r="B65" s="437">
        <v>1985</v>
      </c>
      <c r="C65" s="437">
        <v>2212</v>
      </c>
      <c r="D65" s="437">
        <v>2364</v>
      </c>
      <c r="E65" s="437">
        <v>2389</v>
      </c>
      <c r="F65" s="438">
        <f t="shared" si="41"/>
        <v>1.0575296108290999E-2</v>
      </c>
      <c r="G65" s="438">
        <f t="shared" si="36"/>
        <v>6.8716094032549746E-2</v>
      </c>
      <c r="H65" s="437">
        <f t="shared" si="42"/>
        <v>25</v>
      </c>
      <c r="I65" s="437">
        <f t="shared" si="43"/>
        <v>152</v>
      </c>
      <c r="J65" s="438">
        <f t="shared" si="44"/>
        <v>0.34942226122568376</v>
      </c>
      <c r="K65" s="454"/>
      <c r="L65" s="437">
        <v>7177</v>
      </c>
      <c r="M65" s="437">
        <v>8186</v>
      </c>
      <c r="N65" s="437">
        <v>8733</v>
      </c>
      <c r="O65" s="437">
        <v>9000</v>
      </c>
      <c r="P65" s="438">
        <f t="shared" si="37"/>
        <v>3.0573686018550372E-2</v>
      </c>
      <c r="Q65" s="438">
        <f t="shared" si="38"/>
        <v>6.6821402394331875E-2</v>
      </c>
      <c r="R65" s="437">
        <f t="shared" si="39"/>
        <v>267</v>
      </c>
      <c r="S65" s="437">
        <f t="shared" si="40"/>
        <v>547</v>
      </c>
      <c r="T65" s="438">
        <f t="shared" si="45"/>
        <v>0.31864046733935208</v>
      </c>
    </row>
    <row r="66" spans="1:20" x14ac:dyDescent="0.25">
      <c r="A66" s="436" t="s">
        <v>98</v>
      </c>
      <c r="B66" s="437">
        <v>1031</v>
      </c>
      <c r="C66" s="437">
        <v>1066</v>
      </c>
      <c r="D66" s="437">
        <v>1235</v>
      </c>
      <c r="E66" s="437">
        <v>1328</v>
      </c>
      <c r="F66" s="438">
        <f t="shared" si="41"/>
        <v>7.5303643724696334E-2</v>
      </c>
      <c r="G66" s="438">
        <f t="shared" si="36"/>
        <v>0.15853658536585358</v>
      </c>
      <c r="H66" s="437">
        <f t="shared" si="42"/>
        <v>93</v>
      </c>
      <c r="I66" s="437">
        <f t="shared" si="43"/>
        <v>169</v>
      </c>
      <c r="J66" s="438">
        <f t="shared" si="44"/>
        <v>0.19423723855492175</v>
      </c>
      <c r="K66" s="454"/>
      <c r="L66" s="437">
        <v>3595</v>
      </c>
      <c r="M66" s="437">
        <v>4175</v>
      </c>
      <c r="N66" s="437">
        <v>4811</v>
      </c>
      <c r="O66" s="437">
        <v>5149</v>
      </c>
      <c r="P66" s="438">
        <f t="shared" si="37"/>
        <v>7.0255664103097137E-2</v>
      </c>
      <c r="Q66" s="438">
        <f t="shared" si="38"/>
        <v>0.15233532934131744</v>
      </c>
      <c r="R66" s="437">
        <f t="shared" si="39"/>
        <v>338</v>
      </c>
      <c r="S66" s="437">
        <f t="shared" si="40"/>
        <v>636</v>
      </c>
      <c r="T66" s="438">
        <f t="shared" si="45"/>
        <v>0.18229775181448044</v>
      </c>
    </row>
    <row r="67" spans="1:20" x14ac:dyDescent="0.25">
      <c r="A67" s="462" t="s">
        <v>99</v>
      </c>
      <c r="B67" s="463">
        <v>2656</v>
      </c>
      <c r="C67" s="463">
        <v>2674</v>
      </c>
      <c r="D67" s="463">
        <v>2851</v>
      </c>
      <c r="E67" s="463">
        <v>3120</v>
      </c>
      <c r="F67" s="464">
        <f t="shared" si="41"/>
        <v>9.4352858646089111E-2</v>
      </c>
      <c r="G67" s="464">
        <f t="shared" si="36"/>
        <v>6.6192969334330609E-2</v>
      </c>
      <c r="H67" s="463">
        <f t="shared" si="42"/>
        <v>269</v>
      </c>
      <c r="I67" s="463">
        <f t="shared" si="43"/>
        <v>177</v>
      </c>
      <c r="J67" s="464">
        <f t="shared" si="44"/>
        <v>0.45634050021939448</v>
      </c>
      <c r="K67" s="465"/>
      <c r="L67" s="463">
        <v>10509</v>
      </c>
      <c r="M67" s="463">
        <v>11784</v>
      </c>
      <c r="N67" s="463">
        <v>12930</v>
      </c>
      <c r="O67" s="463">
        <v>14096</v>
      </c>
      <c r="P67" s="464">
        <f t="shared" si="37"/>
        <v>9.0177880897138518E-2</v>
      </c>
      <c r="Q67" s="464">
        <f t="shared" si="38"/>
        <v>9.7250509164969356E-2</v>
      </c>
      <c r="R67" s="463">
        <f t="shared" si="39"/>
        <v>1166</v>
      </c>
      <c r="S67" s="463">
        <f t="shared" si="40"/>
        <v>1146</v>
      </c>
      <c r="T67" s="464">
        <f t="shared" si="45"/>
        <v>0.49906178084616748</v>
      </c>
    </row>
    <row r="68" spans="1:20" x14ac:dyDescent="0.25">
      <c r="A68" s="436" t="s">
        <v>29</v>
      </c>
      <c r="B68" s="437">
        <v>1185</v>
      </c>
      <c r="C68" s="437">
        <v>1136</v>
      </c>
      <c r="D68" s="437">
        <v>1279</v>
      </c>
      <c r="E68" s="437">
        <v>1355</v>
      </c>
      <c r="F68" s="438">
        <f t="shared" si="41"/>
        <v>5.9421422986708272E-2</v>
      </c>
      <c r="G68" s="438">
        <f t="shared" si="36"/>
        <v>0.12588028169014076</v>
      </c>
      <c r="H68" s="437">
        <f t="shared" si="42"/>
        <v>76</v>
      </c>
      <c r="I68" s="437">
        <f t="shared" si="43"/>
        <v>143</v>
      </c>
      <c r="J68" s="438">
        <f t="shared" si="44"/>
        <v>0.19818633903758959</v>
      </c>
      <c r="K68" s="454"/>
      <c r="L68" s="437">
        <v>4243</v>
      </c>
      <c r="M68" s="437">
        <v>4738</v>
      </c>
      <c r="N68" s="437">
        <v>5191</v>
      </c>
      <c r="O68" s="437">
        <v>5639</v>
      </c>
      <c r="P68" s="438">
        <f t="shared" si="37"/>
        <v>8.630321710653055E-2</v>
      </c>
      <c r="Q68" s="438">
        <f t="shared" si="38"/>
        <v>9.5609962009286509E-2</v>
      </c>
      <c r="R68" s="437">
        <f t="shared" si="39"/>
        <v>448</v>
      </c>
      <c r="S68" s="437">
        <f t="shared" si="40"/>
        <v>453</v>
      </c>
      <c r="T68" s="438">
        <f t="shared" si="45"/>
        <v>0.1996459550362896</v>
      </c>
    </row>
    <row r="69" spans="1:20" x14ac:dyDescent="0.25">
      <c r="A69" s="436" t="s">
        <v>22</v>
      </c>
      <c r="B69" s="437">
        <v>407</v>
      </c>
      <c r="C69" s="437">
        <v>437</v>
      </c>
      <c r="D69" s="437">
        <v>427</v>
      </c>
      <c r="E69" s="437">
        <v>526</v>
      </c>
      <c r="F69" s="438">
        <f t="shared" si="41"/>
        <v>0.23185011709601877</v>
      </c>
      <c r="G69" s="438">
        <f t="shared" si="36"/>
        <v>-2.2883295194508046E-2</v>
      </c>
      <c r="H69" s="437">
        <f t="shared" si="42"/>
        <v>99</v>
      </c>
      <c r="I69" s="437">
        <f t="shared" si="43"/>
        <v>-10</v>
      </c>
      <c r="J69" s="438">
        <f t="shared" si="44"/>
        <v>7.6934327921603041E-2</v>
      </c>
      <c r="K69" s="454"/>
      <c r="L69" s="437">
        <v>1763</v>
      </c>
      <c r="M69" s="437">
        <v>2012</v>
      </c>
      <c r="N69" s="437">
        <v>2127</v>
      </c>
      <c r="O69" s="437">
        <v>2413</v>
      </c>
      <c r="P69" s="438">
        <f t="shared" si="37"/>
        <v>0.13446168312176776</v>
      </c>
      <c r="Q69" s="438">
        <f t="shared" si="38"/>
        <v>5.7157057654075638E-2</v>
      </c>
      <c r="R69" s="437">
        <f t="shared" si="39"/>
        <v>286</v>
      </c>
      <c r="S69" s="437">
        <f t="shared" si="40"/>
        <v>115</v>
      </c>
      <c r="T69" s="438">
        <f t="shared" si="45"/>
        <v>8.5431049743317403E-2</v>
      </c>
    </row>
    <row r="70" spans="1:20" x14ac:dyDescent="0.25">
      <c r="A70" s="436" t="s">
        <v>100</v>
      </c>
      <c r="B70" s="437">
        <v>142</v>
      </c>
      <c r="C70" s="437">
        <v>118</v>
      </c>
      <c r="D70" s="437">
        <v>122</v>
      </c>
      <c r="E70" s="437">
        <v>141</v>
      </c>
      <c r="F70" s="438">
        <f t="shared" si="41"/>
        <v>0.15573770491803285</v>
      </c>
      <c r="G70" s="438">
        <f t="shared" si="36"/>
        <v>3.3898305084745672E-2</v>
      </c>
      <c r="H70" s="437">
        <f t="shared" si="42"/>
        <v>19</v>
      </c>
      <c r="I70" s="437">
        <f t="shared" si="43"/>
        <v>4</v>
      </c>
      <c r="J70" s="438">
        <f t="shared" si="44"/>
        <v>2.0623080298376482E-2</v>
      </c>
      <c r="K70" s="454"/>
      <c r="L70" s="437">
        <v>560</v>
      </c>
      <c r="M70" s="437">
        <v>553</v>
      </c>
      <c r="N70" s="437">
        <v>563</v>
      </c>
      <c r="O70" s="437">
        <v>642</v>
      </c>
      <c r="P70" s="438">
        <f t="shared" si="37"/>
        <v>0.1403197158081706</v>
      </c>
      <c r="Q70" s="438">
        <f t="shared" si="38"/>
        <v>1.8083182640144635E-2</v>
      </c>
      <c r="R70" s="437">
        <f t="shared" si="39"/>
        <v>79</v>
      </c>
      <c r="S70" s="437">
        <f t="shared" si="40"/>
        <v>10</v>
      </c>
      <c r="T70" s="438">
        <f t="shared" si="45"/>
        <v>2.2729686670207118E-2</v>
      </c>
    </row>
    <row r="71" spans="1:20" x14ac:dyDescent="0.25">
      <c r="A71" s="436" t="s">
        <v>101</v>
      </c>
      <c r="B71" s="437">
        <v>114</v>
      </c>
      <c r="C71" s="437">
        <v>109</v>
      </c>
      <c r="D71" s="437">
        <v>109</v>
      </c>
      <c r="E71" s="437">
        <v>93</v>
      </c>
      <c r="F71" s="438">
        <f t="shared" si="41"/>
        <v>-0.14678899082568808</v>
      </c>
      <c r="G71" s="438">
        <f t="shared" si="36"/>
        <v>0</v>
      </c>
      <c r="H71" s="437">
        <f>IFERROR(E71-D71,"-")</f>
        <v>-16</v>
      </c>
      <c r="I71" s="437">
        <f t="shared" si="43"/>
        <v>0</v>
      </c>
      <c r="J71" s="438">
        <f>IFERROR(E71/$E$63,"-")</f>
        <v>1.3602457218078104E-2</v>
      </c>
      <c r="K71" s="454"/>
      <c r="L71" s="437">
        <v>444</v>
      </c>
      <c r="M71" s="437">
        <v>442</v>
      </c>
      <c r="N71" s="437">
        <v>436</v>
      </c>
      <c r="O71" s="437">
        <v>432</v>
      </c>
      <c r="P71" s="438">
        <f t="shared" si="37"/>
        <v>-9.1743119266054496E-3</v>
      </c>
      <c r="Q71" s="438">
        <f t="shared" si="38"/>
        <v>-1.3574660633484115E-2</v>
      </c>
      <c r="R71" s="437">
        <f t="shared" si="39"/>
        <v>-4</v>
      </c>
      <c r="S71" s="437">
        <f t="shared" si="40"/>
        <v>-6</v>
      </c>
      <c r="T71" s="438">
        <f t="shared" si="45"/>
        <v>1.5294742432288901E-2</v>
      </c>
    </row>
    <row r="72" spans="1:20" x14ac:dyDescent="0.25">
      <c r="A72" s="436" t="s">
        <v>28</v>
      </c>
      <c r="B72" s="437">
        <v>22</v>
      </c>
      <c r="C72" s="437">
        <v>23</v>
      </c>
      <c r="D72" s="437">
        <v>26</v>
      </c>
      <c r="E72" s="437">
        <v>21</v>
      </c>
      <c r="F72" s="438">
        <f t="shared" si="41"/>
        <v>-0.19230769230769229</v>
      </c>
      <c r="G72" s="438">
        <f t="shared" si="36"/>
        <v>0.13043478260869557</v>
      </c>
      <c r="H72" s="437">
        <f t="shared" si="42"/>
        <v>-5</v>
      </c>
      <c r="I72" s="437">
        <f t="shared" si="43"/>
        <v>3</v>
      </c>
      <c r="J72" s="438">
        <f t="shared" ref="J72:J96" si="46">IFERROR(E72/$E$63,"-")</f>
        <v>3.0715225976305398E-3</v>
      </c>
      <c r="K72" s="454"/>
      <c r="L72" s="437">
        <v>69</v>
      </c>
      <c r="M72" s="437">
        <v>69</v>
      </c>
      <c r="N72" s="437">
        <v>79</v>
      </c>
      <c r="O72" s="437">
        <v>76</v>
      </c>
      <c r="P72" s="438">
        <f t="shared" si="37"/>
        <v>-3.7974683544303778E-2</v>
      </c>
      <c r="Q72" s="438">
        <f t="shared" si="38"/>
        <v>0.14492753623188404</v>
      </c>
      <c r="R72" s="437">
        <f t="shared" si="39"/>
        <v>-3</v>
      </c>
      <c r="S72" s="437">
        <f t="shared" si="40"/>
        <v>10</v>
      </c>
      <c r="T72" s="438">
        <f t="shared" si="45"/>
        <v>2.6907417241989733E-3</v>
      </c>
    </row>
    <row r="73" spans="1:20" x14ac:dyDescent="0.25">
      <c r="A73" s="436" t="s">
        <v>102</v>
      </c>
      <c r="B73" s="437">
        <f t="shared" ref="B73:E73" si="47">B74+B75+B76+B77</f>
        <v>104</v>
      </c>
      <c r="C73" s="437">
        <f t="shared" si="47"/>
        <v>124</v>
      </c>
      <c r="D73" s="437">
        <f t="shared" si="47"/>
        <v>81</v>
      </c>
      <c r="E73" s="437">
        <f t="shared" si="47"/>
        <v>108</v>
      </c>
      <c r="F73" s="438">
        <f>IFERROR(E73/D73-1,"-")</f>
        <v>0.33333333333333326</v>
      </c>
      <c r="G73" s="438">
        <f t="shared" si="36"/>
        <v>-0.34677419354838712</v>
      </c>
      <c r="H73" s="437">
        <f t="shared" si="42"/>
        <v>27</v>
      </c>
      <c r="I73" s="437">
        <f t="shared" si="43"/>
        <v>-43</v>
      </c>
      <c r="J73" s="438">
        <f t="shared" ref="J73" si="48">IFERROR(E73/$E$7,"-")</f>
        <v>1.259464937312465E-4</v>
      </c>
      <c r="K73" s="454"/>
      <c r="L73" s="437">
        <f t="shared" ref="L73:O73" si="49">L74+L75+L76+L77</f>
        <v>741</v>
      </c>
      <c r="M73" s="437">
        <f t="shared" si="49"/>
        <v>971</v>
      </c>
      <c r="N73" s="437">
        <f t="shared" si="49"/>
        <v>951</v>
      </c>
      <c r="O73" s="437">
        <f t="shared" si="49"/>
        <v>866</v>
      </c>
      <c r="P73" s="438">
        <f t="shared" si="37"/>
        <v>-8.9379600420609884E-2</v>
      </c>
      <c r="Q73" s="438">
        <f t="shared" si="38"/>
        <v>-2.0597322348094749E-2</v>
      </c>
      <c r="R73" s="437">
        <f t="shared" si="39"/>
        <v>-85</v>
      </c>
      <c r="S73" s="437">
        <f t="shared" si="40"/>
        <v>-20</v>
      </c>
      <c r="T73" s="438">
        <f t="shared" ref="T73" si="50">O73/$O$13</f>
        <v>2.4359706794642327E-4</v>
      </c>
    </row>
    <row r="74" spans="1:20" x14ac:dyDescent="0.25">
      <c r="A74" s="436" t="s">
        <v>27</v>
      </c>
      <c r="B74" s="437">
        <v>18</v>
      </c>
      <c r="C74" s="437">
        <v>21</v>
      </c>
      <c r="D74" s="437">
        <v>19</v>
      </c>
      <c r="E74" s="437">
        <v>13</v>
      </c>
      <c r="F74" s="438">
        <f t="shared" si="41"/>
        <v>-0.31578947368421051</v>
      </c>
      <c r="G74" s="438">
        <f t="shared" si="36"/>
        <v>-9.5238095238095233E-2</v>
      </c>
      <c r="H74" s="437">
        <f t="shared" si="42"/>
        <v>-6</v>
      </c>
      <c r="I74" s="437">
        <f t="shared" si="43"/>
        <v>-2</v>
      </c>
      <c r="J74" s="438">
        <f t="shared" si="46"/>
        <v>1.9014187509141436E-3</v>
      </c>
      <c r="K74" s="454"/>
      <c r="L74" s="437">
        <v>191</v>
      </c>
      <c r="M74" s="437">
        <v>248</v>
      </c>
      <c r="N74" s="437">
        <v>261</v>
      </c>
      <c r="O74" s="437">
        <v>228</v>
      </c>
      <c r="P74" s="438">
        <f t="shared" si="37"/>
        <v>-0.12643678160919536</v>
      </c>
      <c r="Q74" s="438">
        <f t="shared" si="38"/>
        <v>5.2419354838709742E-2</v>
      </c>
      <c r="R74" s="437">
        <f t="shared" si="39"/>
        <v>-33</v>
      </c>
      <c r="S74" s="437">
        <f t="shared" si="40"/>
        <v>13</v>
      </c>
      <c r="T74" s="438">
        <f t="shared" si="45"/>
        <v>8.07222517259692E-3</v>
      </c>
    </row>
    <row r="75" spans="1:20" x14ac:dyDescent="0.25">
      <c r="A75" s="436" t="s">
        <v>37</v>
      </c>
      <c r="B75" s="437">
        <v>22</v>
      </c>
      <c r="C75" s="437">
        <v>34</v>
      </c>
      <c r="D75" s="437">
        <v>19</v>
      </c>
      <c r="E75" s="437">
        <v>22</v>
      </c>
      <c r="F75" s="438">
        <f t="shared" si="41"/>
        <v>0.15789473684210531</v>
      </c>
      <c r="G75" s="438">
        <f t="shared" si="36"/>
        <v>-0.44117647058823528</v>
      </c>
      <c r="H75" s="437">
        <f t="shared" si="42"/>
        <v>3</v>
      </c>
      <c r="I75" s="437">
        <f t="shared" si="43"/>
        <v>-15</v>
      </c>
      <c r="J75" s="438">
        <f t="shared" si="46"/>
        <v>3.217785578470089E-3</v>
      </c>
      <c r="K75" s="454"/>
      <c r="L75" s="437">
        <v>154</v>
      </c>
      <c r="M75" s="437">
        <v>211</v>
      </c>
      <c r="N75" s="437">
        <v>221</v>
      </c>
      <c r="O75" s="437">
        <v>177</v>
      </c>
      <c r="P75" s="438">
        <f t="shared" si="37"/>
        <v>-0.19909502262443435</v>
      </c>
      <c r="Q75" s="438">
        <f t="shared" si="38"/>
        <v>4.7393364928909998E-2</v>
      </c>
      <c r="R75" s="437">
        <f t="shared" si="39"/>
        <v>-44</v>
      </c>
      <c r="S75" s="437">
        <f t="shared" si="40"/>
        <v>10</v>
      </c>
      <c r="T75" s="438">
        <f t="shared" si="45"/>
        <v>6.2665958576739247E-3</v>
      </c>
    </row>
    <row r="76" spans="1:20" x14ac:dyDescent="0.25">
      <c r="A76" s="436" t="s">
        <v>25</v>
      </c>
      <c r="B76" s="437">
        <v>41</v>
      </c>
      <c r="C76" s="437">
        <v>40</v>
      </c>
      <c r="D76" s="437">
        <v>25</v>
      </c>
      <c r="E76" s="437">
        <v>46</v>
      </c>
      <c r="F76" s="438">
        <f t="shared" si="41"/>
        <v>0.84000000000000008</v>
      </c>
      <c r="G76" s="438">
        <f t="shared" si="36"/>
        <v>-0.375</v>
      </c>
      <c r="H76" s="437">
        <f t="shared" si="42"/>
        <v>21</v>
      </c>
      <c r="I76" s="437">
        <f t="shared" si="43"/>
        <v>-15</v>
      </c>
      <c r="J76" s="438">
        <f t="shared" si="46"/>
        <v>6.7280971186192773E-3</v>
      </c>
      <c r="K76" s="454"/>
      <c r="L76" s="437">
        <v>266</v>
      </c>
      <c r="M76" s="437">
        <v>330</v>
      </c>
      <c r="N76" s="437">
        <v>267</v>
      </c>
      <c r="O76" s="437">
        <v>265</v>
      </c>
      <c r="P76" s="438">
        <f t="shared" si="37"/>
        <v>-7.4906367041198685E-3</v>
      </c>
      <c r="Q76" s="438">
        <f t="shared" si="38"/>
        <v>-0.19090909090909092</v>
      </c>
      <c r="R76" s="437">
        <f t="shared" si="39"/>
        <v>-2</v>
      </c>
      <c r="S76" s="437">
        <f t="shared" si="40"/>
        <v>-63</v>
      </c>
      <c r="T76" s="438">
        <f t="shared" si="45"/>
        <v>9.3821915383253667E-3</v>
      </c>
    </row>
    <row r="77" spans="1:20" x14ac:dyDescent="0.25">
      <c r="A77" s="436" t="s">
        <v>36</v>
      </c>
      <c r="B77" s="437">
        <v>23</v>
      </c>
      <c r="C77" s="437">
        <v>29</v>
      </c>
      <c r="D77" s="437">
        <v>18</v>
      </c>
      <c r="E77" s="437">
        <v>27</v>
      </c>
      <c r="F77" s="438">
        <f t="shared" si="41"/>
        <v>0.5</v>
      </c>
      <c r="G77" s="438">
        <f t="shared" si="36"/>
        <v>-0.37931034482758619</v>
      </c>
      <c r="H77" s="437">
        <f t="shared" si="42"/>
        <v>9</v>
      </c>
      <c r="I77" s="437">
        <f t="shared" si="43"/>
        <v>-11</v>
      </c>
      <c r="J77" s="438">
        <f t="shared" si="46"/>
        <v>3.9491004826678368E-3</v>
      </c>
      <c r="K77" s="454"/>
      <c r="L77" s="437">
        <v>130</v>
      </c>
      <c r="M77" s="437">
        <v>182</v>
      </c>
      <c r="N77" s="437">
        <v>202</v>
      </c>
      <c r="O77" s="437">
        <v>196</v>
      </c>
      <c r="P77" s="438">
        <f t="shared" si="37"/>
        <v>-2.9702970297029729E-2</v>
      </c>
      <c r="Q77" s="438">
        <f t="shared" si="38"/>
        <v>0.10989010989010994</v>
      </c>
      <c r="R77" s="437">
        <f t="shared" si="39"/>
        <v>-6</v>
      </c>
      <c r="S77" s="437">
        <f t="shared" si="40"/>
        <v>20</v>
      </c>
      <c r="T77" s="438">
        <f t="shared" si="45"/>
        <v>6.9392812887236676E-3</v>
      </c>
    </row>
    <row r="78" spans="1:20" x14ac:dyDescent="0.25">
      <c r="A78" s="436" t="s">
        <v>30</v>
      </c>
      <c r="B78" s="437">
        <v>128</v>
      </c>
      <c r="C78" s="437">
        <v>123</v>
      </c>
      <c r="D78" s="437">
        <v>114</v>
      </c>
      <c r="E78" s="437">
        <v>119</v>
      </c>
      <c r="F78" s="438">
        <f t="shared" si="41"/>
        <v>4.3859649122806932E-2</v>
      </c>
      <c r="G78" s="438">
        <f t="shared" si="36"/>
        <v>-7.3170731707317027E-2</v>
      </c>
      <c r="H78" s="437">
        <f t="shared" si="42"/>
        <v>5</v>
      </c>
      <c r="I78" s="437">
        <f t="shared" si="43"/>
        <v>-9</v>
      </c>
      <c r="J78" s="438">
        <f t="shared" si="46"/>
        <v>1.7405294719906393E-2</v>
      </c>
      <c r="K78" s="454"/>
      <c r="L78" s="437">
        <v>468</v>
      </c>
      <c r="M78" s="437">
        <v>547</v>
      </c>
      <c r="N78" s="437">
        <v>523</v>
      </c>
      <c r="O78" s="437">
        <v>557</v>
      </c>
      <c r="P78" s="438">
        <f t="shared" si="37"/>
        <v>6.5009560229445595E-2</v>
      </c>
      <c r="Q78" s="438">
        <f t="shared" si="38"/>
        <v>-4.3875685557586808E-2</v>
      </c>
      <c r="R78" s="437">
        <f t="shared" si="39"/>
        <v>34</v>
      </c>
      <c r="S78" s="437">
        <f t="shared" si="40"/>
        <v>-24</v>
      </c>
      <c r="T78" s="438">
        <f t="shared" si="45"/>
        <v>1.972030447866879E-2</v>
      </c>
    </row>
    <row r="79" spans="1:20" x14ac:dyDescent="0.25">
      <c r="A79" s="436" t="s">
        <v>35</v>
      </c>
      <c r="B79" s="437">
        <v>141</v>
      </c>
      <c r="C79" s="437">
        <v>148</v>
      </c>
      <c r="D79" s="437">
        <v>192</v>
      </c>
      <c r="E79" s="437">
        <v>176</v>
      </c>
      <c r="F79" s="438">
        <f t="shared" si="41"/>
        <v>-8.333333333333337E-2</v>
      </c>
      <c r="G79" s="438">
        <f t="shared" si="36"/>
        <v>0.29729729729729737</v>
      </c>
      <c r="H79" s="437">
        <f t="shared" si="42"/>
        <v>-16</v>
      </c>
      <c r="I79" s="437">
        <f t="shared" si="43"/>
        <v>44</v>
      </c>
      <c r="J79" s="438">
        <f t="shared" si="46"/>
        <v>2.5742284627760712E-2</v>
      </c>
      <c r="K79" s="454"/>
      <c r="L79" s="437">
        <v>603</v>
      </c>
      <c r="M79" s="437">
        <v>612</v>
      </c>
      <c r="N79" s="437">
        <v>766</v>
      </c>
      <c r="O79" s="437">
        <v>896</v>
      </c>
      <c r="P79" s="438">
        <f t="shared" si="37"/>
        <v>0.16971279373368153</v>
      </c>
      <c r="Q79" s="438">
        <f t="shared" si="38"/>
        <v>0.25163398692810457</v>
      </c>
      <c r="R79" s="437">
        <f t="shared" si="39"/>
        <v>130</v>
      </c>
      <c r="S79" s="437">
        <f t="shared" si="40"/>
        <v>154</v>
      </c>
      <c r="T79" s="438">
        <f t="shared" si="45"/>
        <v>3.1722428748451055E-2</v>
      </c>
    </row>
    <row r="80" spans="1:20" x14ac:dyDescent="0.25">
      <c r="A80" s="436" t="s">
        <v>43</v>
      </c>
      <c r="B80" s="437">
        <v>46</v>
      </c>
      <c r="C80" s="437">
        <v>53</v>
      </c>
      <c r="D80" s="437">
        <v>81</v>
      </c>
      <c r="E80" s="437">
        <v>81</v>
      </c>
      <c r="F80" s="438">
        <f t="shared" si="41"/>
        <v>0</v>
      </c>
      <c r="G80" s="438">
        <f t="shared" si="36"/>
        <v>0.52830188679245293</v>
      </c>
      <c r="H80" s="437">
        <f t="shared" si="42"/>
        <v>0</v>
      </c>
      <c r="I80" s="437">
        <f t="shared" si="43"/>
        <v>28</v>
      </c>
      <c r="J80" s="438">
        <f t="shared" si="46"/>
        <v>1.184730144800351E-2</v>
      </c>
      <c r="K80" s="454"/>
      <c r="L80" s="437">
        <v>208</v>
      </c>
      <c r="M80" s="437">
        <v>213</v>
      </c>
      <c r="N80" s="437">
        <v>357</v>
      </c>
      <c r="O80" s="437">
        <v>440</v>
      </c>
      <c r="P80" s="438">
        <f t="shared" si="37"/>
        <v>0.23249299719887961</v>
      </c>
      <c r="Q80" s="438">
        <f t="shared" si="38"/>
        <v>0.676056338028169</v>
      </c>
      <c r="R80" s="437">
        <f t="shared" si="39"/>
        <v>83</v>
      </c>
      <c r="S80" s="437">
        <f t="shared" si="40"/>
        <v>144</v>
      </c>
      <c r="T80" s="438">
        <f t="shared" si="45"/>
        <v>1.5577978403257213E-2</v>
      </c>
    </row>
    <row r="81" spans="1:20" x14ac:dyDescent="0.25">
      <c r="A81" s="436" t="s">
        <v>33</v>
      </c>
      <c r="B81" s="437">
        <v>69</v>
      </c>
      <c r="C81" s="437">
        <v>85</v>
      </c>
      <c r="D81" s="437">
        <v>103</v>
      </c>
      <c r="E81" s="437">
        <v>125</v>
      </c>
      <c r="F81" s="438">
        <f t="shared" si="41"/>
        <v>0.21359223300970864</v>
      </c>
      <c r="G81" s="438">
        <f t="shared" si="36"/>
        <v>0.21176470588235285</v>
      </c>
      <c r="H81" s="437">
        <f t="shared" si="42"/>
        <v>22</v>
      </c>
      <c r="I81" s="437">
        <f t="shared" si="43"/>
        <v>18</v>
      </c>
      <c r="J81" s="438">
        <f t="shared" si="46"/>
        <v>1.8282872604943688E-2</v>
      </c>
      <c r="K81" s="454"/>
      <c r="L81" s="437">
        <v>315</v>
      </c>
      <c r="M81" s="437">
        <v>340</v>
      </c>
      <c r="N81" s="437">
        <v>483</v>
      </c>
      <c r="O81" s="437">
        <v>560</v>
      </c>
      <c r="P81" s="438">
        <f t="shared" si="37"/>
        <v>0.15942028985507251</v>
      </c>
      <c r="Q81" s="438">
        <f t="shared" si="38"/>
        <v>0.42058823529411771</v>
      </c>
      <c r="R81" s="437">
        <f t="shared" si="39"/>
        <v>77</v>
      </c>
      <c r="S81" s="437">
        <f t="shared" si="40"/>
        <v>143</v>
      </c>
      <c r="T81" s="438">
        <f t="shared" si="45"/>
        <v>1.9826517967781909E-2</v>
      </c>
    </row>
    <row r="82" spans="1:20" x14ac:dyDescent="0.25">
      <c r="A82" s="436" t="s">
        <v>44</v>
      </c>
      <c r="B82" s="437">
        <v>65</v>
      </c>
      <c r="C82" s="437">
        <v>85</v>
      </c>
      <c r="D82" s="437">
        <v>70</v>
      </c>
      <c r="E82" s="437">
        <v>75</v>
      </c>
      <c r="F82" s="438">
        <f t="shared" si="41"/>
        <v>7.1428571428571397E-2</v>
      </c>
      <c r="G82" s="438">
        <f t="shared" si="36"/>
        <v>-0.17647058823529416</v>
      </c>
      <c r="H82" s="437">
        <f t="shared" si="42"/>
        <v>5</v>
      </c>
      <c r="I82" s="437">
        <f t="shared" si="43"/>
        <v>-15</v>
      </c>
      <c r="J82" s="438">
        <f t="shared" si="46"/>
        <v>1.0969723562966213E-2</v>
      </c>
      <c r="K82" s="454"/>
      <c r="L82" s="437">
        <v>255</v>
      </c>
      <c r="M82" s="437">
        <v>314</v>
      </c>
      <c r="N82" s="437">
        <v>303</v>
      </c>
      <c r="O82" s="437">
        <v>309</v>
      </c>
      <c r="P82" s="438">
        <f t="shared" si="37"/>
        <v>1.980198019801982E-2</v>
      </c>
      <c r="Q82" s="438">
        <f t="shared" si="38"/>
        <v>-3.5031847133757954E-2</v>
      </c>
      <c r="R82" s="437">
        <f t="shared" si="39"/>
        <v>6</v>
      </c>
      <c r="S82" s="437">
        <f t="shared" si="40"/>
        <v>-11</v>
      </c>
      <c r="T82" s="438">
        <f t="shared" si="45"/>
        <v>1.0939989378651089E-2</v>
      </c>
    </row>
    <row r="83" spans="1:20" x14ac:dyDescent="0.25">
      <c r="A83" s="436" t="s">
        <v>23</v>
      </c>
      <c r="B83" s="437">
        <v>38</v>
      </c>
      <c r="C83" s="437">
        <v>41</v>
      </c>
      <c r="D83" s="437">
        <v>46</v>
      </c>
      <c r="E83" s="437">
        <v>42</v>
      </c>
      <c r="F83" s="438">
        <f t="shared" si="41"/>
        <v>-8.6956521739130488E-2</v>
      </c>
      <c r="G83" s="438">
        <f t="shared" si="36"/>
        <v>0.12195121951219523</v>
      </c>
      <c r="H83" s="437">
        <f t="shared" si="42"/>
        <v>-4</v>
      </c>
      <c r="I83" s="437">
        <f t="shared" si="43"/>
        <v>5</v>
      </c>
      <c r="J83" s="438">
        <f t="shared" si="46"/>
        <v>6.1430451952610796E-3</v>
      </c>
      <c r="K83" s="454"/>
      <c r="L83" s="437">
        <v>147</v>
      </c>
      <c r="M83" s="437">
        <v>170</v>
      </c>
      <c r="N83" s="437">
        <v>231</v>
      </c>
      <c r="O83" s="437">
        <v>221</v>
      </c>
      <c r="P83" s="438">
        <f t="shared" si="37"/>
        <v>-4.3290043290043267E-2</v>
      </c>
      <c r="Q83" s="438">
        <f t="shared" si="38"/>
        <v>0.35882352941176476</v>
      </c>
      <c r="R83" s="437">
        <f t="shared" si="39"/>
        <v>-10</v>
      </c>
      <c r="S83" s="437">
        <f t="shared" si="40"/>
        <v>61</v>
      </c>
      <c r="T83" s="438">
        <f t="shared" si="45"/>
        <v>7.8243936979996466E-3</v>
      </c>
    </row>
    <row r="84" spans="1:20" x14ac:dyDescent="0.25">
      <c r="A84" s="436" t="s">
        <v>40</v>
      </c>
      <c r="B84" s="437">
        <v>49</v>
      </c>
      <c r="C84" s="437">
        <v>45</v>
      </c>
      <c r="D84" s="437">
        <v>36</v>
      </c>
      <c r="E84" s="437">
        <v>36</v>
      </c>
      <c r="F84" s="438">
        <f t="shared" si="41"/>
        <v>0</v>
      </c>
      <c r="G84" s="438">
        <f t="shared" si="36"/>
        <v>-0.19999999999999996</v>
      </c>
      <c r="H84" s="437">
        <f t="shared" si="42"/>
        <v>0</v>
      </c>
      <c r="I84" s="437">
        <f t="shared" si="43"/>
        <v>-9</v>
      </c>
      <c r="J84" s="438">
        <f t="shared" si="46"/>
        <v>5.2654673102237827E-3</v>
      </c>
      <c r="K84" s="454"/>
      <c r="L84" s="437">
        <v>189</v>
      </c>
      <c r="M84" s="437">
        <v>214</v>
      </c>
      <c r="N84" s="437">
        <v>133</v>
      </c>
      <c r="O84" s="437">
        <v>131</v>
      </c>
      <c r="P84" s="438">
        <f t="shared" si="37"/>
        <v>-1.5037593984962405E-2</v>
      </c>
      <c r="Q84" s="438">
        <f t="shared" si="38"/>
        <v>-0.37850467289719625</v>
      </c>
      <c r="R84" s="437">
        <f t="shared" si="39"/>
        <v>-2</v>
      </c>
      <c r="S84" s="437">
        <f t="shared" si="40"/>
        <v>-81</v>
      </c>
      <c r="T84" s="438">
        <f t="shared" si="45"/>
        <v>4.6379890246061248E-3</v>
      </c>
    </row>
    <row r="85" spans="1:20" x14ac:dyDescent="0.25">
      <c r="A85" s="436" t="s">
        <v>103</v>
      </c>
      <c r="B85" s="437" t="e">
        <v>#REF!</v>
      </c>
      <c r="C85" s="437" t="e">
        <v>#REF!</v>
      </c>
      <c r="D85" s="437" t="e">
        <v>#REF!</v>
      </c>
      <c r="E85" s="437" t="e">
        <v>#REF!</v>
      </c>
      <c r="F85" s="438" t="str">
        <f t="shared" si="41"/>
        <v>-</v>
      </c>
      <c r="G85" s="438" t="str">
        <f t="shared" si="36"/>
        <v>-</v>
      </c>
      <c r="H85" s="437" t="str">
        <f t="shared" si="42"/>
        <v>-</v>
      </c>
      <c r="I85" s="437" t="str">
        <f t="shared" si="43"/>
        <v>-</v>
      </c>
      <c r="J85" s="438" t="str">
        <f t="shared" si="46"/>
        <v>-</v>
      </c>
      <c r="K85" s="454"/>
      <c r="L85" s="437">
        <v>9</v>
      </c>
      <c r="M85" s="437">
        <v>0</v>
      </c>
      <c r="N85" s="437">
        <v>0</v>
      </c>
      <c r="O85" s="437">
        <v>0</v>
      </c>
      <c r="P85" s="438" t="str">
        <f t="shared" si="37"/>
        <v>-</v>
      </c>
      <c r="Q85" s="438" t="str">
        <f t="shared" si="38"/>
        <v>-</v>
      </c>
      <c r="R85" s="437">
        <f t="shared" si="39"/>
        <v>0</v>
      </c>
      <c r="S85" s="437">
        <f t="shared" si="40"/>
        <v>0</v>
      </c>
      <c r="T85" s="438">
        <f t="shared" si="45"/>
        <v>0</v>
      </c>
    </row>
    <row r="86" spans="1:20" x14ac:dyDescent="0.25">
      <c r="A86" s="436" t="s">
        <v>41</v>
      </c>
      <c r="B86" s="437">
        <v>12</v>
      </c>
      <c r="C86" s="437">
        <v>6</v>
      </c>
      <c r="D86" s="437">
        <v>12</v>
      </c>
      <c r="E86" s="437">
        <v>5</v>
      </c>
      <c r="F86" s="438">
        <f t="shared" si="41"/>
        <v>-0.58333333333333326</v>
      </c>
      <c r="G86" s="438">
        <f t="shared" si="36"/>
        <v>1</v>
      </c>
      <c r="H86" s="437">
        <f t="shared" si="42"/>
        <v>-7</v>
      </c>
      <c r="I86" s="437">
        <f t="shared" si="43"/>
        <v>6</v>
      </c>
      <c r="J86" s="438">
        <f t="shared" si="46"/>
        <v>7.3131490419774754E-4</v>
      </c>
      <c r="K86" s="454"/>
      <c r="L86" s="437">
        <v>42</v>
      </c>
      <c r="M86" s="437">
        <v>32</v>
      </c>
      <c r="N86" s="437">
        <v>67</v>
      </c>
      <c r="O86" s="437">
        <v>52</v>
      </c>
      <c r="P86" s="438">
        <f t="shared" si="37"/>
        <v>-0.22388059701492535</v>
      </c>
      <c r="Q86" s="438">
        <f t="shared" si="38"/>
        <v>1.09375</v>
      </c>
      <c r="R86" s="437">
        <f t="shared" si="39"/>
        <v>-15</v>
      </c>
      <c r="S86" s="437">
        <f t="shared" si="40"/>
        <v>35</v>
      </c>
      <c r="T86" s="438">
        <f t="shared" si="45"/>
        <v>1.8410338112940343E-3</v>
      </c>
    </row>
    <row r="87" spans="1:20" x14ac:dyDescent="0.25">
      <c r="A87" s="436" t="s">
        <v>104</v>
      </c>
      <c r="B87" s="437">
        <v>30</v>
      </c>
      <c r="C87" s="437">
        <v>16</v>
      </c>
      <c r="D87" s="437">
        <v>22</v>
      </c>
      <c r="E87" s="437">
        <v>31</v>
      </c>
      <c r="F87" s="438">
        <f t="shared" si="41"/>
        <v>0.40909090909090917</v>
      </c>
      <c r="G87" s="438">
        <f t="shared" si="36"/>
        <v>0.375</v>
      </c>
      <c r="H87" s="437">
        <f t="shared" si="42"/>
        <v>9</v>
      </c>
      <c r="I87" s="437">
        <f t="shared" si="43"/>
        <v>6</v>
      </c>
      <c r="J87" s="438">
        <f t="shared" si="46"/>
        <v>4.5341524060260345E-3</v>
      </c>
      <c r="K87" s="454"/>
      <c r="L87" s="437">
        <v>95</v>
      </c>
      <c r="M87" s="437">
        <v>65</v>
      </c>
      <c r="N87" s="437">
        <v>91</v>
      </c>
      <c r="O87" s="437">
        <v>96</v>
      </c>
      <c r="P87" s="438">
        <f t="shared" si="37"/>
        <v>5.4945054945054972E-2</v>
      </c>
      <c r="Q87" s="438">
        <f t="shared" si="38"/>
        <v>0.39999999999999991</v>
      </c>
      <c r="R87" s="437">
        <f t="shared" si="39"/>
        <v>5</v>
      </c>
      <c r="S87" s="437">
        <f t="shared" si="40"/>
        <v>26</v>
      </c>
      <c r="T87" s="438">
        <f t="shared" si="45"/>
        <v>3.3988316516197557E-3</v>
      </c>
    </row>
    <row r="88" spans="1:20" x14ac:dyDescent="0.25">
      <c r="A88" s="436" t="s">
        <v>105</v>
      </c>
      <c r="B88" s="437">
        <v>8</v>
      </c>
      <c r="C88" s="437">
        <v>7</v>
      </c>
      <c r="D88" s="437">
        <v>13</v>
      </c>
      <c r="E88" s="437">
        <v>8</v>
      </c>
      <c r="F88" s="438">
        <f t="shared" si="41"/>
        <v>-0.38461538461538458</v>
      </c>
      <c r="G88" s="438">
        <f t="shared" si="36"/>
        <v>0.85714285714285721</v>
      </c>
      <c r="H88" s="437">
        <f t="shared" si="42"/>
        <v>-5</v>
      </c>
      <c r="I88" s="437">
        <f t="shared" si="43"/>
        <v>6</v>
      </c>
      <c r="J88" s="438">
        <f t="shared" si="46"/>
        <v>1.170103846716396E-3</v>
      </c>
      <c r="K88" s="454"/>
      <c r="L88" s="437">
        <v>37</v>
      </c>
      <c r="M88" s="437">
        <v>26</v>
      </c>
      <c r="N88" s="437">
        <v>53</v>
      </c>
      <c r="O88" s="437">
        <v>43</v>
      </c>
      <c r="P88" s="438">
        <f t="shared" si="37"/>
        <v>-0.18867924528301883</v>
      </c>
      <c r="Q88" s="438">
        <f t="shared" si="38"/>
        <v>1.0384615384615383</v>
      </c>
      <c r="R88" s="437">
        <f t="shared" si="39"/>
        <v>-10</v>
      </c>
      <c r="S88" s="437">
        <f t="shared" si="40"/>
        <v>27</v>
      </c>
      <c r="T88" s="438">
        <f t="shared" si="45"/>
        <v>1.5223933439546822E-3</v>
      </c>
    </row>
    <row r="89" spans="1:20" x14ac:dyDescent="0.25">
      <c r="A89" s="436" t="s">
        <v>106</v>
      </c>
      <c r="B89" s="437">
        <v>9</v>
      </c>
      <c r="C89" s="437">
        <v>13</v>
      </c>
      <c r="D89" s="437">
        <v>30</v>
      </c>
      <c r="E89" s="437">
        <v>30</v>
      </c>
      <c r="F89" s="438">
        <f t="shared" si="41"/>
        <v>0</v>
      </c>
      <c r="G89" s="438">
        <f t="shared" si="36"/>
        <v>1.3076923076923075</v>
      </c>
      <c r="H89" s="437">
        <f t="shared" si="42"/>
        <v>0</v>
      </c>
      <c r="I89" s="437">
        <f t="shared" si="43"/>
        <v>17</v>
      </c>
      <c r="J89" s="438">
        <f t="shared" si="46"/>
        <v>4.3878894251864857E-3</v>
      </c>
      <c r="K89" s="454"/>
      <c r="L89" s="437">
        <v>34</v>
      </c>
      <c r="M89" s="437">
        <v>40</v>
      </c>
      <c r="N89" s="437">
        <v>130</v>
      </c>
      <c r="O89" s="437">
        <v>134</v>
      </c>
      <c r="P89" s="438">
        <f t="shared" si="37"/>
        <v>3.076923076923066E-2</v>
      </c>
      <c r="Q89" s="438">
        <f t="shared" si="38"/>
        <v>2.25</v>
      </c>
      <c r="R89" s="437">
        <f t="shared" si="39"/>
        <v>4</v>
      </c>
      <c r="S89" s="437">
        <f t="shared" si="40"/>
        <v>90</v>
      </c>
      <c r="T89" s="438">
        <f t="shared" si="45"/>
        <v>4.7442025137192419E-3</v>
      </c>
    </row>
    <row r="90" spans="1:20" x14ac:dyDescent="0.25">
      <c r="A90" s="436" t="s">
        <v>34</v>
      </c>
      <c r="B90" s="437">
        <v>40</v>
      </c>
      <c r="C90" s="437">
        <v>50</v>
      </c>
      <c r="D90" s="437">
        <v>41</v>
      </c>
      <c r="E90" s="437">
        <v>58</v>
      </c>
      <c r="F90" s="438">
        <f t="shared" si="41"/>
        <v>0.41463414634146334</v>
      </c>
      <c r="G90" s="438">
        <f t="shared" si="36"/>
        <v>-0.18000000000000005</v>
      </c>
      <c r="H90" s="437">
        <f t="shared" si="42"/>
        <v>17</v>
      </c>
      <c r="I90" s="437">
        <f t="shared" si="43"/>
        <v>-9</v>
      </c>
      <c r="J90" s="438">
        <f t="shared" si="46"/>
        <v>8.4832528886938721E-3</v>
      </c>
      <c r="K90" s="454"/>
      <c r="L90" s="437">
        <v>144</v>
      </c>
      <c r="M90" s="437">
        <v>195</v>
      </c>
      <c r="N90" s="437">
        <v>192</v>
      </c>
      <c r="O90" s="437">
        <v>207</v>
      </c>
      <c r="P90" s="438">
        <f t="shared" si="37"/>
        <v>7.8125E-2</v>
      </c>
      <c r="Q90" s="438">
        <f t="shared" si="38"/>
        <v>-1.538461538461533E-2</v>
      </c>
      <c r="R90" s="437">
        <f t="shared" si="39"/>
        <v>15</v>
      </c>
      <c r="S90" s="437">
        <f t="shared" si="40"/>
        <v>-3</v>
      </c>
      <c r="T90" s="438">
        <f t="shared" si="45"/>
        <v>7.3287307488050981E-3</v>
      </c>
    </row>
    <row r="91" spans="1:20" x14ac:dyDescent="0.25">
      <c r="A91" s="436" t="s">
        <v>107</v>
      </c>
      <c r="B91" s="437">
        <v>17</v>
      </c>
      <c r="C91" s="437">
        <v>21</v>
      </c>
      <c r="D91" s="437">
        <v>18</v>
      </c>
      <c r="E91" s="437">
        <v>19</v>
      </c>
      <c r="F91" s="438">
        <f t="shared" si="41"/>
        <v>5.555555555555558E-2</v>
      </c>
      <c r="G91" s="438">
        <f t="shared" si="36"/>
        <v>-0.1428571428571429</v>
      </c>
      <c r="H91" s="437">
        <f t="shared" si="42"/>
        <v>1</v>
      </c>
      <c r="I91" s="437">
        <f t="shared" si="43"/>
        <v>-3</v>
      </c>
      <c r="J91" s="438">
        <f t="shared" si="46"/>
        <v>2.7789966359514405E-3</v>
      </c>
      <c r="K91" s="454"/>
      <c r="L91" s="437">
        <v>73</v>
      </c>
      <c r="M91" s="437">
        <v>101</v>
      </c>
      <c r="N91" s="437">
        <v>87</v>
      </c>
      <c r="O91" s="437">
        <v>84</v>
      </c>
      <c r="P91" s="438">
        <f t="shared" si="37"/>
        <v>-3.4482758620689613E-2</v>
      </c>
      <c r="Q91" s="438">
        <f t="shared" si="38"/>
        <v>-0.13861386138613863</v>
      </c>
      <c r="R91" s="437">
        <f t="shared" si="39"/>
        <v>-3</v>
      </c>
      <c r="S91" s="437">
        <f t="shared" si="40"/>
        <v>-14</v>
      </c>
      <c r="T91" s="438">
        <f t="shared" si="45"/>
        <v>2.9739776951672862E-3</v>
      </c>
    </row>
    <row r="92" spans="1:20" x14ac:dyDescent="0.25">
      <c r="A92" s="436" t="s">
        <v>108</v>
      </c>
      <c r="B92" s="437">
        <v>9</v>
      </c>
      <c r="C92" s="437">
        <v>15</v>
      </c>
      <c r="D92" s="437">
        <v>8</v>
      </c>
      <c r="E92" s="437">
        <v>37</v>
      </c>
      <c r="F92" s="438">
        <f t="shared" si="41"/>
        <v>3.625</v>
      </c>
      <c r="G92" s="438">
        <f t="shared" si="36"/>
        <v>-0.46666666666666667</v>
      </c>
      <c r="H92" s="437">
        <f t="shared" si="42"/>
        <v>29</v>
      </c>
      <c r="I92" s="437">
        <f t="shared" si="43"/>
        <v>-7</v>
      </c>
      <c r="J92" s="438">
        <f t="shared" si="46"/>
        <v>5.4117302910633323E-3</v>
      </c>
      <c r="K92" s="454"/>
      <c r="L92" s="437">
        <v>10</v>
      </c>
      <c r="M92" s="437">
        <v>54</v>
      </c>
      <c r="N92" s="437">
        <v>48</v>
      </c>
      <c r="O92" s="437">
        <v>124</v>
      </c>
      <c r="P92" s="438">
        <f t="shared" si="37"/>
        <v>1.5833333333333335</v>
      </c>
      <c r="Q92" s="438">
        <f t="shared" si="38"/>
        <v>-0.11111111111111116</v>
      </c>
      <c r="R92" s="437">
        <f t="shared" si="39"/>
        <v>76</v>
      </c>
      <c r="S92" s="437">
        <f t="shared" si="40"/>
        <v>-6</v>
      </c>
      <c r="T92" s="438">
        <f t="shared" si="45"/>
        <v>4.3901575500088514E-3</v>
      </c>
    </row>
    <row r="93" spans="1:20" x14ac:dyDescent="0.25">
      <c r="A93" s="436" t="s">
        <v>42</v>
      </c>
      <c r="B93" s="437">
        <v>17</v>
      </c>
      <c r="C93" s="437">
        <v>11</v>
      </c>
      <c r="D93" s="437">
        <v>13</v>
      </c>
      <c r="E93" s="437">
        <v>13</v>
      </c>
      <c r="F93" s="438">
        <f t="shared" si="41"/>
        <v>0</v>
      </c>
      <c r="G93" s="438">
        <f t="shared" si="36"/>
        <v>0.18181818181818188</v>
      </c>
      <c r="H93" s="437">
        <f t="shared" si="42"/>
        <v>0</v>
      </c>
      <c r="I93" s="437">
        <f t="shared" si="43"/>
        <v>2</v>
      </c>
      <c r="J93" s="438">
        <f t="shared" si="46"/>
        <v>1.9014187509141436E-3</v>
      </c>
      <c r="K93" s="454"/>
      <c r="L93" s="437">
        <v>43</v>
      </c>
      <c r="M93" s="437">
        <v>38</v>
      </c>
      <c r="N93" s="437">
        <v>64</v>
      </c>
      <c r="O93" s="437">
        <v>65</v>
      </c>
      <c r="P93" s="438">
        <f t="shared" si="37"/>
        <v>1.5625E-2</v>
      </c>
      <c r="Q93" s="438">
        <f t="shared" si="38"/>
        <v>0.68421052631578938</v>
      </c>
      <c r="R93" s="437">
        <f t="shared" si="39"/>
        <v>1</v>
      </c>
      <c r="S93" s="437">
        <f t="shared" si="40"/>
        <v>26</v>
      </c>
      <c r="T93" s="438">
        <f t="shared" si="45"/>
        <v>2.3012922641175429E-3</v>
      </c>
    </row>
    <row r="94" spans="1:20" x14ac:dyDescent="0.25">
      <c r="A94" s="436" t="s">
        <v>109</v>
      </c>
      <c r="B94" s="437" t="e">
        <v>#REF!</v>
      </c>
      <c r="C94" s="437" t="e">
        <v>#REF!</v>
      </c>
      <c r="D94" s="437" t="e">
        <v>#REF!</v>
      </c>
      <c r="E94" s="437" t="e">
        <v>#REF!</v>
      </c>
      <c r="F94" s="438" t="str">
        <f t="shared" si="41"/>
        <v>-</v>
      </c>
      <c r="G94" s="438" t="str">
        <f t="shared" si="36"/>
        <v>-</v>
      </c>
      <c r="H94" s="437" t="str">
        <f t="shared" si="42"/>
        <v>-</v>
      </c>
      <c r="I94" s="437" t="str">
        <f t="shared" si="43"/>
        <v>-</v>
      </c>
      <c r="J94" s="438" t="str">
        <f t="shared" si="46"/>
        <v>-</v>
      </c>
      <c r="K94" s="454"/>
      <c r="L94" s="437">
        <v>4</v>
      </c>
      <c r="M94" s="437">
        <v>0</v>
      </c>
      <c r="N94" s="437">
        <v>0</v>
      </c>
      <c r="O94" s="437">
        <v>0</v>
      </c>
      <c r="P94" s="438" t="str">
        <f t="shared" si="37"/>
        <v>-</v>
      </c>
      <c r="Q94" s="438" t="str">
        <f t="shared" si="38"/>
        <v>-</v>
      </c>
      <c r="R94" s="437">
        <f t="shared" si="39"/>
        <v>0</v>
      </c>
      <c r="S94" s="437">
        <f t="shared" si="40"/>
        <v>0</v>
      </c>
      <c r="T94" s="438">
        <f t="shared" si="45"/>
        <v>0</v>
      </c>
    </row>
    <row r="95" spans="1:20" x14ac:dyDescent="0.25">
      <c r="A95" s="436" t="s">
        <v>26</v>
      </c>
      <c r="B95" s="437">
        <v>1</v>
      </c>
      <c r="C95" s="437">
        <v>0</v>
      </c>
      <c r="D95" s="437">
        <v>0</v>
      </c>
      <c r="E95" s="437">
        <v>14</v>
      </c>
      <c r="F95" s="438" t="str">
        <f t="shared" si="41"/>
        <v>-</v>
      </c>
      <c r="G95" s="438" t="str">
        <f t="shared" si="36"/>
        <v>-</v>
      </c>
      <c r="H95" s="437">
        <f t="shared" si="42"/>
        <v>14</v>
      </c>
      <c r="I95" s="437">
        <f t="shared" si="43"/>
        <v>0</v>
      </c>
      <c r="J95" s="438">
        <f t="shared" si="46"/>
        <v>2.0476817317536932E-3</v>
      </c>
      <c r="K95" s="454"/>
      <c r="L95" s="437">
        <v>1</v>
      </c>
      <c r="M95" s="437">
        <v>3</v>
      </c>
      <c r="N95" s="437">
        <v>1</v>
      </c>
      <c r="O95" s="437">
        <v>59</v>
      </c>
      <c r="P95" s="438">
        <f t="shared" si="37"/>
        <v>58</v>
      </c>
      <c r="Q95" s="438">
        <f t="shared" si="38"/>
        <v>-0.66666666666666674</v>
      </c>
      <c r="R95" s="437">
        <f t="shared" si="39"/>
        <v>58</v>
      </c>
      <c r="S95" s="437">
        <f t="shared" si="40"/>
        <v>-2</v>
      </c>
      <c r="T95" s="438">
        <f t="shared" si="45"/>
        <v>2.0888652858913081E-3</v>
      </c>
    </row>
    <row r="96" spans="1:20" x14ac:dyDescent="0.25">
      <c r="A96" s="436" t="s">
        <v>110</v>
      </c>
      <c r="B96" s="437">
        <v>0</v>
      </c>
      <c r="C96" s="437">
        <v>5</v>
      </c>
      <c r="D96" s="437">
        <v>4</v>
      </c>
      <c r="E96" s="437">
        <v>4</v>
      </c>
      <c r="F96" s="438">
        <f t="shared" si="41"/>
        <v>0</v>
      </c>
      <c r="G96" s="438">
        <f t="shared" si="36"/>
        <v>-0.19999999999999996</v>
      </c>
      <c r="H96" s="437">
        <f t="shared" si="42"/>
        <v>0</v>
      </c>
      <c r="I96" s="437">
        <f t="shared" si="43"/>
        <v>-1</v>
      </c>
      <c r="J96" s="438">
        <f t="shared" si="46"/>
        <v>5.8505192335819801E-4</v>
      </c>
      <c r="K96" s="454"/>
      <c r="L96" s="437">
        <v>0</v>
      </c>
      <c r="M96" s="437">
        <v>17</v>
      </c>
      <c r="N96" s="437">
        <v>17</v>
      </c>
      <c r="O96" s="437">
        <v>17</v>
      </c>
      <c r="P96" s="438">
        <f t="shared" si="37"/>
        <v>0</v>
      </c>
      <c r="Q96" s="438">
        <f t="shared" si="38"/>
        <v>0</v>
      </c>
      <c r="R96" s="437">
        <f t="shared" si="39"/>
        <v>0</v>
      </c>
      <c r="S96" s="437">
        <f t="shared" si="40"/>
        <v>0</v>
      </c>
      <c r="T96" s="438">
        <f t="shared" si="45"/>
        <v>6.0187643830766511E-4</v>
      </c>
    </row>
    <row r="97" spans="1:20" x14ac:dyDescent="0.25">
      <c r="A97" s="436" t="s">
        <v>111</v>
      </c>
      <c r="B97" s="437" t="str">
        <f>IFERROR(B67-SUM(B68:B72)-SUM(B74:B96),"-")</f>
        <v>-</v>
      </c>
      <c r="C97" s="437" t="str">
        <f>IFERROR(C67-SUM(C68:C72)-SUM(C74:C96),"-")</f>
        <v>-</v>
      </c>
      <c r="D97" s="437" t="str">
        <f>IFERROR(D67-SUM(D68:D72)-SUM(D74:D96),"-")</f>
        <v>-</v>
      </c>
      <c r="E97" s="437" t="str">
        <f>IFERROR(E67-SUM(E68:E72)-SUM(E74:E96),"-")</f>
        <v>-</v>
      </c>
      <c r="F97" s="438" t="str">
        <f t="shared" si="41"/>
        <v>-</v>
      </c>
      <c r="G97" s="438" t="str">
        <f t="shared" si="36"/>
        <v>-</v>
      </c>
      <c r="H97" s="437" t="str">
        <f t="shared" si="42"/>
        <v>-</v>
      </c>
      <c r="I97" s="437" t="str">
        <f t="shared" si="43"/>
        <v>-</v>
      </c>
      <c r="J97" s="438" t="str">
        <f t="shared" ref="J97" si="51">IFERROR(E97/$E$7,"-")</f>
        <v>-</v>
      </c>
      <c r="K97" s="454"/>
      <c r="L97" s="437">
        <f>IFERROR(L67-SUM(L68:L72)-SUM(L74:L96),"-")</f>
        <v>12</v>
      </c>
      <c r="M97" s="437">
        <f>IFERROR(M67-SUM(M68:M72)-SUM(M74:M96),"-")</f>
        <v>18</v>
      </c>
      <c r="N97" s="437">
        <f>IFERROR(N67-SUM(N68:N72)-SUM(N74:N96),"-")</f>
        <v>37</v>
      </c>
      <c r="O97" s="437">
        <f>IFERROR(O67-SUM(O68:O72)-SUM(O74:O96),"-")</f>
        <v>33</v>
      </c>
      <c r="P97" s="438">
        <f t="shared" si="37"/>
        <v>-0.10810810810810811</v>
      </c>
      <c r="Q97" s="438">
        <f t="shared" si="38"/>
        <v>1.0555555555555554</v>
      </c>
      <c r="R97" s="437">
        <f t="shared" si="39"/>
        <v>-4</v>
      </c>
      <c r="S97" s="437">
        <f t="shared" si="40"/>
        <v>19</v>
      </c>
      <c r="T97" s="438">
        <f t="shared" ref="T97" si="52">O97/$O$13</f>
        <v>9.2825672543094312E-6</v>
      </c>
    </row>
    <row r="98" spans="1:20" ht="21" x14ac:dyDescent="0.35">
      <c r="A98" s="376" t="s">
        <v>117</v>
      </c>
      <c r="B98" s="376"/>
      <c r="C98" s="376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</row>
    <row r="99" spans="1:20" x14ac:dyDescent="0.25">
      <c r="A99" s="72"/>
      <c r="B99" s="11" t="s">
        <v>150</v>
      </c>
      <c r="C99" s="12"/>
      <c r="D99" s="12"/>
      <c r="E99" s="12"/>
      <c r="F99" s="12"/>
      <c r="G99" s="12"/>
      <c r="H99" s="12"/>
      <c r="I99" s="12"/>
      <c r="J99" s="13"/>
      <c r="K99" s="453"/>
      <c r="L99" s="11" t="str">
        <f>CONCATENATE("acumulado ",B99)</f>
        <v>acumulado abril</v>
      </c>
      <c r="M99" s="12"/>
      <c r="N99" s="12"/>
      <c r="O99" s="12"/>
      <c r="P99" s="12"/>
      <c r="Q99" s="12"/>
      <c r="R99" s="12"/>
      <c r="S99" s="12"/>
      <c r="T99" s="13"/>
    </row>
    <row r="100" spans="1:20" x14ac:dyDescent="0.25">
      <c r="A100" s="15"/>
      <c r="B100" s="16">
        <f>B$6</f>
        <v>2022</v>
      </c>
      <c r="C100" s="16">
        <f t="shared" ref="C100:E100" si="53">C$6</f>
        <v>2023</v>
      </c>
      <c r="D100" s="16">
        <f t="shared" si="53"/>
        <v>2024</v>
      </c>
      <c r="E100" s="16">
        <f t="shared" si="53"/>
        <v>2025</v>
      </c>
      <c r="F100" s="16" t="str">
        <f>CONCATENATE("var ",RIGHT(E100,2),"/",RIGHT(D100,2))</f>
        <v>var 25/24</v>
      </c>
      <c r="G100" s="16" t="str">
        <f>$G$6</f>
        <v>var 24/23</v>
      </c>
      <c r="H100" s="16" t="str">
        <f>CONCATENATE("dif ",RIGHT(E100,2),"-",RIGHT(D100,2))</f>
        <v>dif 25-24</v>
      </c>
      <c r="I100" s="16" t="str">
        <f>CONCATENATE("dif ",RIGHT(D100,2),"-",RIGHT(C100,2))</f>
        <v>dif 24-23</v>
      </c>
      <c r="J100" s="16" t="str">
        <f>CONCATENATE("cuota ",RIGHT(E100,2))</f>
        <v>cuota 25</v>
      </c>
      <c r="K100" s="454"/>
      <c r="L100" s="16">
        <f>L$6</f>
        <v>2022</v>
      </c>
      <c r="M100" s="16">
        <f>M$6</f>
        <v>2023</v>
      </c>
      <c r="N100" s="16">
        <f t="shared" ref="N100:O100" si="54">N$6</f>
        <v>2024</v>
      </c>
      <c r="O100" s="16">
        <f t="shared" si="54"/>
        <v>2025</v>
      </c>
      <c r="P100" s="16" t="str">
        <f>CONCATENATE("var ",RIGHT(O100,2),"/",RIGHT(N100,2))</f>
        <v>var 25/24</v>
      </c>
      <c r="Q100" s="16" t="str">
        <f>$Q$6</f>
        <v>var 24/23</v>
      </c>
      <c r="R100" s="16" t="str">
        <f>CONCATENATE("dif ",RIGHT(O100,2),"-",RIGHT(N100,2))</f>
        <v>dif 25-24</v>
      </c>
      <c r="S100" s="16" t="str">
        <f>$S$6</f>
        <v>dif 24-23</v>
      </c>
      <c r="T100" s="16" t="str">
        <f>CONCATENATE("cuota ",RIGHT(O100,2))</f>
        <v>cuota 25</v>
      </c>
    </row>
    <row r="101" spans="1:20" x14ac:dyDescent="0.25">
      <c r="A101" s="455" t="s">
        <v>90</v>
      </c>
      <c r="B101" s="456">
        <v>5672</v>
      </c>
      <c r="C101" s="456">
        <v>5952</v>
      </c>
      <c r="D101" s="456">
        <v>6450</v>
      </c>
      <c r="E101" s="456">
        <v>6837</v>
      </c>
      <c r="F101" s="457">
        <f>IFERROR(E101/D101-1,"-")</f>
        <v>6.0000000000000053E-2</v>
      </c>
      <c r="G101" s="457">
        <f t="shared" ref="G101:G103" si="55">IFERROR(D101/C101-1,"-")</f>
        <v>8.3669354838709742E-2</v>
      </c>
      <c r="H101" s="456">
        <f>IFERROR(E101-D101,"-")</f>
        <v>387</v>
      </c>
      <c r="I101" s="456">
        <f t="shared" ref="I101:I103" si="56">IFERROR(D101-C101,"-")</f>
        <v>498</v>
      </c>
      <c r="J101" s="457">
        <f>E101/$E$101</f>
        <v>1</v>
      </c>
      <c r="K101" s="458"/>
      <c r="L101" s="456">
        <v>21281</v>
      </c>
      <c r="M101" s="456">
        <v>24145</v>
      </c>
      <c r="N101" s="456">
        <v>26474</v>
      </c>
      <c r="O101" s="456">
        <v>28245</v>
      </c>
      <c r="P101" s="457">
        <f>IFERROR(O101/N101-1,"-")</f>
        <v>6.689582231623481E-2</v>
      </c>
      <c r="Q101" s="457">
        <f t="shared" ref="Q101:Q103" si="57">IFERROR(N101/M101-1,"-")</f>
        <v>9.6458894180989851E-2</v>
      </c>
      <c r="R101" s="456">
        <f>IFERROR(O101-N101,"-")</f>
        <v>1771</v>
      </c>
      <c r="S101" s="456">
        <f>IFERROR(O101-L101,"-")</f>
        <v>6964</v>
      </c>
      <c r="T101" s="457">
        <f>O101/$O$101</f>
        <v>1</v>
      </c>
    </row>
    <row r="102" spans="1:20" x14ac:dyDescent="0.25">
      <c r="A102" s="436" t="s">
        <v>113</v>
      </c>
      <c r="B102" s="437">
        <v>2742</v>
      </c>
      <c r="C102" s="437">
        <v>2850</v>
      </c>
      <c r="D102" s="437">
        <v>3150</v>
      </c>
      <c r="E102" s="437">
        <v>3249</v>
      </c>
      <c r="F102" s="438">
        <f>IFERROR(E102/D102-1,"-")</f>
        <v>3.1428571428571361E-2</v>
      </c>
      <c r="G102" s="438">
        <f t="shared" si="55"/>
        <v>0.10526315789473695</v>
      </c>
      <c r="H102" s="437">
        <f>IFERROR(E102-D102,"-")</f>
        <v>99</v>
      </c>
      <c r="I102" s="437">
        <f t="shared" si="56"/>
        <v>300</v>
      </c>
      <c r="J102" s="438">
        <f>E102/$E$101</f>
        <v>0.47520842474769637</v>
      </c>
      <c r="K102" s="454"/>
      <c r="L102" s="437">
        <v>9805</v>
      </c>
      <c r="M102" s="437">
        <v>10696</v>
      </c>
      <c r="N102" s="437">
        <v>11772</v>
      </c>
      <c r="O102" s="437">
        <v>12369</v>
      </c>
      <c r="P102" s="438">
        <f>IFERROR(O102/N102-1,"-")</f>
        <v>5.0713557594291636E-2</v>
      </c>
      <c r="Q102" s="438">
        <f t="shared" si="57"/>
        <v>0.10059835452505617</v>
      </c>
      <c r="R102" s="437">
        <f>IFERROR(O102-N102,"-")</f>
        <v>597</v>
      </c>
      <c r="S102" s="437">
        <f t="shared" ref="S102:S103" si="58">IFERROR(N102-M102,"-")</f>
        <v>1076</v>
      </c>
      <c r="T102" s="438">
        <f>O102/$O$101</f>
        <v>0.4379182156133829</v>
      </c>
    </row>
    <row r="103" spans="1:20" x14ac:dyDescent="0.25">
      <c r="A103" s="436" t="s">
        <v>114</v>
      </c>
      <c r="B103" s="437">
        <v>2930</v>
      </c>
      <c r="C103" s="437">
        <v>3102</v>
      </c>
      <c r="D103" s="437">
        <v>3300</v>
      </c>
      <c r="E103" s="437">
        <v>3588</v>
      </c>
      <c r="F103" s="438">
        <f t="shared" ref="F103" si="59">IFERROR(E103/D103-1,"-")</f>
        <v>8.7272727272727169E-2</v>
      </c>
      <c r="G103" s="438">
        <f t="shared" si="55"/>
        <v>6.3829787234042534E-2</v>
      </c>
      <c r="H103" s="437">
        <f t="shared" ref="H103" si="60">IFERROR(E103-D103,"-")</f>
        <v>288</v>
      </c>
      <c r="I103" s="437">
        <f t="shared" si="56"/>
        <v>198</v>
      </c>
      <c r="J103" s="438">
        <f>E103/$E$101</f>
        <v>0.52479157525230369</v>
      </c>
      <c r="K103" s="454"/>
      <c r="L103" s="437">
        <v>11476</v>
      </c>
      <c r="M103" s="437">
        <v>13449</v>
      </c>
      <c r="N103" s="437">
        <v>14702</v>
      </c>
      <c r="O103" s="437">
        <v>15876</v>
      </c>
      <c r="P103" s="438">
        <f>IFERROR(O103/N103-1,"-")</f>
        <v>7.9853081213440369E-2</v>
      </c>
      <c r="Q103" s="438">
        <f t="shared" si="57"/>
        <v>9.3166778199122557E-2</v>
      </c>
      <c r="R103" s="437">
        <f>IFERROR(O103-N103,"-")</f>
        <v>1174</v>
      </c>
      <c r="S103" s="437">
        <f t="shared" si="58"/>
        <v>1253</v>
      </c>
      <c r="T103" s="438">
        <f>O103/$O$101</f>
        <v>0.56208178438661704</v>
      </c>
    </row>
    <row r="104" spans="1:20" ht="21" x14ac:dyDescent="0.35">
      <c r="A104" s="376" t="s">
        <v>118</v>
      </c>
      <c r="B104" s="376"/>
      <c r="C104" s="376"/>
      <c r="D104" s="376"/>
      <c r="E104" s="376"/>
      <c r="F104" s="376"/>
      <c r="G104" s="376"/>
      <c r="H104" s="376"/>
      <c r="I104" s="376"/>
      <c r="J104" s="376"/>
      <c r="K104" s="376"/>
      <c r="L104" s="376"/>
      <c r="M104" s="376"/>
      <c r="N104" s="376"/>
      <c r="O104" s="376"/>
      <c r="P104" s="376"/>
      <c r="Q104" s="376"/>
      <c r="R104" s="376"/>
      <c r="S104" s="376"/>
      <c r="T104" s="376"/>
    </row>
    <row r="105" spans="1:20" ht="15" customHeight="1" x14ac:dyDescent="0.25"/>
    <row r="106" spans="1:20" ht="15" customHeight="1" x14ac:dyDescent="0.25"/>
    <row r="107" spans="1:20" ht="15" customHeight="1" x14ac:dyDescent="0.25"/>
    <row r="108" spans="1:20" ht="15" customHeight="1" x14ac:dyDescent="0.25"/>
    <row r="109" spans="1:20" ht="15" customHeight="1" x14ac:dyDescent="0.25"/>
    <row r="110" spans="1:20" ht="15" customHeight="1" x14ac:dyDescent="0.25"/>
    <row r="111" spans="1:20" ht="15" customHeight="1" x14ac:dyDescent="0.25"/>
    <row r="112" spans="1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spans="2:20" ht="15" customHeight="1" x14ac:dyDescent="0.25"/>
    <row r="338" spans="2:20" ht="15" customHeight="1" x14ac:dyDescent="0.25"/>
    <row r="339" spans="2:20" ht="15" customHeight="1" x14ac:dyDescent="0.25"/>
    <row r="340" spans="2:20" ht="15" customHeight="1" x14ac:dyDescent="0.25"/>
    <row r="341" spans="2:20" ht="15" customHeight="1" x14ac:dyDescent="0.25"/>
    <row r="342" spans="2:20" ht="15" customHeight="1" x14ac:dyDescent="0.25"/>
    <row r="344" spans="2:20" ht="15" customHeight="1" x14ac:dyDescent="0.25"/>
    <row r="345" spans="2:20" ht="15" customHeight="1" x14ac:dyDescent="0.25"/>
    <row r="346" spans="2:20" ht="15" hidden="1" customHeight="1" x14ac:dyDescent="0.25">
      <c r="B346" s="467"/>
      <c r="C346" s="467"/>
      <c r="D346" s="467"/>
      <c r="E346" s="467"/>
      <c r="F346" s="467"/>
      <c r="G346" s="467"/>
      <c r="H346" s="467"/>
      <c r="I346" s="467"/>
      <c r="J346" s="467"/>
      <c r="K346" s="468"/>
      <c r="L346"/>
      <c r="M346"/>
      <c r="N346"/>
      <c r="O346"/>
      <c r="P346"/>
      <c r="Q346"/>
      <c r="R346"/>
      <c r="S346"/>
      <c r="T346"/>
    </row>
    <row r="347" spans="2:20" ht="15" hidden="1" customHeight="1" x14ac:dyDescent="0.25">
      <c r="B347"/>
      <c r="D347"/>
      <c r="E347"/>
      <c r="F347"/>
      <c r="G347"/>
      <c r="H347"/>
      <c r="I347"/>
      <c r="J347"/>
      <c r="K347" s="454"/>
      <c r="M347"/>
      <c r="O347"/>
      <c r="Q347"/>
      <c r="S347"/>
      <c r="T347"/>
    </row>
    <row r="348" spans="2:20" ht="15" hidden="1" customHeight="1" x14ac:dyDescent="0.25">
      <c r="B348"/>
      <c r="D348"/>
      <c r="E348"/>
      <c r="F348"/>
      <c r="G348"/>
      <c r="H348"/>
      <c r="I348"/>
      <c r="J348"/>
      <c r="K348" s="454"/>
      <c r="M348"/>
      <c r="O348"/>
      <c r="Q348"/>
      <c r="S348"/>
      <c r="T348"/>
    </row>
    <row r="349" spans="2:20" ht="15" hidden="1" customHeight="1" x14ac:dyDescent="0.25">
      <c r="B349"/>
      <c r="D349"/>
      <c r="E349"/>
      <c r="F349"/>
      <c r="G349"/>
      <c r="H349"/>
      <c r="I349"/>
      <c r="J349"/>
      <c r="K349" s="454"/>
      <c r="M349"/>
      <c r="O349"/>
      <c r="Q349"/>
      <c r="S349"/>
      <c r="T349"/>
    </row>
    <row r="350" spans="2:20" ht="15" hidden="1" customHeight="1" x14ac:dyDescent="0.25">
      <c r="B350"/>
      <c r="D350"/>
      <c r="E350"/>
      <c r="F350"/>
      <c r="G350"/>
      <c r="H350"/>
      <c r="I350"/>
      <c r="J350"/>
      <c r="K350" s="454"/>
      <c r="M350"/>
      <c r="O350"/>
      <c r="Q350"/>
      <c r="S350"/>
      <c r="T350"/>
    </row>
    <row r="351" spans="2:20" ht="15" hidden="1" customHeight="1" x14ac:dyDescent="0.25">
      <c r="B351"/>
      <c r="D351"/>
      <c r="E351"/>
      <c r="F351"/>
      <c r="G351"/>
      <c r="H351"/>
      <c r="I351"/>
      <c r="J351"/>
      <c r="K351" s="454"/>
      <c r="M351"/>
      <c r="O351"/>
      <c r="Q351"/>
      <c r="S351"/>
      <c r="T351"/>
    </row>
    <row r="352" spans="2:20" ht="15" hidden="1" customHeight="1" x14ac:dyDescent="0.25">
      <c r="B352"/>
      <c r="D352"/>
      <c r="E352"/>
      <c r="F352"/>
      <c r="G352"/>
      <c r="H352"/>
      <c r="I352"/>
      <c r="J352"/>
      <c r="K352" s="454"/>
      <c r="M352"/>
      <c r="O352"/>
      <c r="Q352"/>
      <c r="S352"/>
      <c r="T352"/>
    </row>
    <row r="353" spans="2:20" ht="15" hidden="1" customHeight="1" x14ac:dyDescent="0.25">
      <c r="B353"/>
      <c r="D353"/>
      <c r="E353"/>
      <c r="F353"/>
      <c r="G353"/>
      <c r="H353"/>
      <c r="I353"/>
      <c r="J353"/>
      <c r="K353" s="454"/>
      <c r="M353"/>
      <c r="O353"/>
      <c r="Q353"/>
      <c r="S353"/>
      <c r="T353"/>
    </row>
    <row r="354" spans="2:20" ht="15" hidden="1" customHeight="1" x14ac:dyDescent="0.25">
      <c r="B354"/>
      <c r="D354"/>
      <c r="E354"/>
      <c r="F354"/>
      <c r="G354"/>
      <c r="H354"/>
      <c r="I354"/>
      <c r="J354"/>
      <c r="K354" s="454"/>
      <c r="M354"/>
      <c r="O354"/>
      <c r="Q354"/>
      <c r="S354"/>
      <c r="T354"/>
    </row>
    <row r="355" spans="2:20" ht="15" hidden="1" customHeight="1" x14ac:dyDescent="0.25">
      <c r="B355"/>
      <c r="D355"/>
      <c r="E355"/>
      <c r="F355"/>
      <c r="G355"/>
      <c r="H355"/>
      <c r="I355"/>
      <c r="J355"/>
      <c r="K355" s="454"/>
      <c r="M355"/>
      <c r="O355"/>
      <c r="Q355"/>
      <c r="S355"/>
      <c r="T355"/>
    </row>
    <row r="356" spans="2:20" ht="15" hidden="1" customHeight="1" x14ac:dyDescent="0.25">
      <c r="B356"/>
      <c r="D356"/>
      <c r="E356"/>
      <c r="F356"/>
      <c r="G356"/>
      <c r="H356"/>
      <c r="I356"/>
      <c r="J356"/>
      <c r="K356" s="454"/>
      <c r="M356"/>
      <c r="O356"/>
      <c r="Q356"/>
      <c r="S356"/>
      <c r="T356"/>
    </row>
    <row r="357" spans="2:20" ht="15" hidden="1" customHeight="1" x14ac:dyDescent="0.25">
      <c r="B357"/>
      <c r="D357"/>
      <c r="E357"/>
      <c r="F357"/>
      <c r="G357"/>
      <c r="H357"/>
      <c r="I357"/>
      <c r="J357"/>
      <c r="K357" s="454"/>
      <c r="M357"/>
      <c r="O357"/>
      <c r="Q357"/>
      <c r="S357"/>
      <c r="T357"/>
    </row>
    <row r="358" spans="2:20" ht="15" hidden="1" customHeight="1" x14ac:dyDescent="0.25">
      <c r="B358"/>
      <c r="D358"/>
      <c r="E358"/>
      <c r="F358"/>
      <c r="G358"/>
      <c r="H358"/>
      <c r="I358"/>
      <c r="J358"/>
      <c r="K358" s="454"/>
      <c r="M358"/>
      <c r="O358"/>
      <c r="Q358"/>
      <c r="S358"/>
      <c r="T358"/>
    </row>
    <row r="359" spans="2:20" ht="15" hidden="1" customHeight="1" x14ac:dyDescent="0.25">
      <c r="B359"/>
      <c r="E359"/>
      <c r="F359"/>
      <c r="G359"/>
      <c r="H359"/>
      <c r="I359"/>
      <c r="J359"/>
      <c r="K359" s="454"/>
      <c r="M359"/>
      <c r="O359"/>
      <c r="Q359"/>
      <c r="S359"/>
      <c r="T359"/>
    </row>
    <row r="360" spans="2:20" ht="15" customHeight="1" x14ac:dyDescent="0.25"/>
    <row r="361" spans="2:20" ht="15" hidden="1" customHeight="1" x14ac:dyDescent="0.25">
      <c r="B361" s="467"/>
      <c r="C361" s="467"/>
      <c r="D361" s="467"/>
      <c r="E361" s="467"/>
      <c r="F361" s="467"/>
      <c r="G361" s="467"/>
      <c r="H361" s="467"/>
      <c r="I361" s="467"/>
      <c r="J361" s="467"/>
      <c r="K361" s="468"/>
      <c r="L361"/>
      <c r="M361"/>
      <c r="N361"/>
      <c r="O361"/>
      <c r="P361"/>
      <c r="Q361"/>
      <c r="R361"/>
      <c r="S361"/>
      <c r="T361"/>
    </row>
    <row r="362" spans="2:20" ht="15" hidden="1" customHeight="1" x14ac:dyDescent="0.25">
      <c r="B362"/>
      <c r="D362"/>
      <c r="E362"/>
      <c r="F362"/>
      <c r="G362"/>
      <c r="H362"/>
      <c r="I362"/>
      <c r="J362"/>
      <c r="K362" s="454"/>
      <c r="M362"/>
      <c r="P362"/>
      <c r="R362"/>
      <c r="T362"/>
    </row>
    <row r="363" spans="2:20" ht="15" hidden="1" customHeight="1" x14ac:dyDescent="0.25">
      <c r="B363"/>
      <c r="D363"/>
      <c r="E363"/>
      <c r="F363"/>
      <c r="G363"/>
      <c r="H363"/>
      <c r="I363"/>
      <c r="J363"/>
      <c r="K363" s="454"/>
      <c r="M363"/>
      <c r="P363"/>
      <c r="R363"/>
      <c r="T363"/>
    </row>
    <row r="364" spans="2:20" ht="15" hidden="1" customHeight="1" x14ac:dyDescent="0.25">
      <c r="B364"/>
      <c r="D364"/>
      <c r="E364"/>
      <c r="F364"/>
      <c r="G364"/>
      <c r="H364"/>
      <c r="I364"/>
      <c r="J364"/>
      <c r="K364" s="454"/>
      <c r="M364"/>
      <c r="P364"/>
      <c r="R364"/>
      <c r="T364"/>
    </row>
    <row r="365" spans="2:20" ht="15" hidden="1" customHeight="1" x14ac:dyDescent="0.25">
      <c r="B365"/>
      <c r="D365"/>
      <c r="E365"/>
      <c r="F365"/>
      <c r="G365"/>
      <c r="H365"/>
      <c r="I365"/>
      <c r="J365"/>
      <c r="K365" s="454"/>
      <c r="M365"/>
      <c r="P365"/>
      <c r="R365"/>
      <c r="T365"/>
    </row>
    <row r="366" spans="2:20" ht="15" hidden="1" customHeight="1" x14ac:dyDescent="0.25">
      <c r="B366"/>
      <c r="D366"/>
      <c r="E366"/>
      <c r="F366"/>
      <c r="G366"/>
      <c r="H366"/>
      <c r="I366"/>
      <c r="J366"/>
      <c r="K366" s="454"/>
      <c r="M366"/>
      <c r="P366"/>
      <c r="R366"/>
      <c r="T366"/>
    </row>
    <row r="367" spans="2:20" ht="15" hidden="1" customHeight="1" x14ac:dyDescent="0.25">
      <c r="B367"/>
      <c r="D367"/>
      <c r="E367"/>
      <c r="F367"/>
      <c r="G367"/>
      <c r="H367"/>
      <c r="I367"/>
      <c r="J367"/>
      <c r="K367" s="454"/>
      <c r="M367"/>
      <c r="P367"/>
      <c r="R367"/>
      <c r="T367"/>
    </row>
    <row r="368" spans="2:20" ht="15" hidden="1" customHeight="1" x14ac:dyDescent="0.25">
      <c r="B368"/>
      <c r="D368"/>
      <c r="E368"/>
      <c r="F368"/>
      <c r="G368"/>
      <c r="H368"/>
      <c r="I368"/>
      <c r="J368"/>
      <c r="K368" s="454"/>
      <c r="M368"/>
      <c r="P368"/>
      <c r="R368"/>
      <c r="T368"/>
    </row>
    <row r="369" spans="2:20" ht="15" hidden="1" customHeight="1" x14ac:dyDescent="0.25">
      <c r="B369"/>
      <c r="D369"/>
      <c r="E369"/>
      <c r="F369"/>
      <c r="G369"/>
      <c r="H369"/>
      <c r="I369"/>
      <c r="J369"/>
      <c r="K369" s="454"/>
      <c r="M369"/>
      <c r="P369"/>
      <c r="R369"/>
      <c r="T369"/>
    </row>
    <row r="370" spans="2:20" ht="15" hidden="1" customHeight="1" x14ac:dyDescent="0.25">
      <c r="B370"/>
      <c r="D370"/>
      <c r="E370"/>
      <c r="F370"/>
      <c r="G370"/>
      <c r="H370"/>
      <c r="I370"/>
      <c r="J370"/>
      <c r="K370" s="454"/>
      <c r="M370"/>
      <c r="P370"/>
      <c r="R370"/>
      <c r="T370"/>
    </row>
    <row r="371" spans="2:20" ht="15" hidden="1" customHeight="1" x14ac:dyDescent="0.25">
      <c r="B371"/>
      <c r="D371"/>
      <c r="E371"/>
      <c r="F371"/>
      <c r="G371"/>
      <c r="H371"/>
      <c r="I371"/>
      <c r="J371"/>
      <c r="K371" s="454"/>
      <c r="M371"/>
      <c r="P371"/>
      <c r="R371"/>
      <c r="T371"/>
    </row>
    <row r="372" spans="2:20" ht="15" hidden="1" customHeight="1" x14ac:dyDescent="0.25">
      <c r="B372"/>
      <c r="D372"/>
      <c r="E372"/>
      <c r="F372"/>
      <c r="G372"/>
      <c r="H372"/>
      <c r="I372"/>
      <c r="J372"/>
      <c r="K372" s="454"/>
      <c r="M372"/>
      <c r="P372"/>
      <c r="R372"/>
      <c r="T372"/>
    </row>
    <row r="373" spans="2:20" ht="15" hidden="1" customHeight="1" x14ac:dyDescent="0.25">
      <c r="B373"/>
      <c r="D373"/>
      <c r="E373"/>
      <c r="F373"/>
      <c r="G373"/>
      <c r="H373"/>
      <c r="I373"/>
      <c r="J373"/>
      <c r="K373" s="454"/>
      <c r="M373"/>
      <c r="P373"/>
      <c r="R373"/>
      <c r="T373"/>
    </row>
    <row r="374" spans="2:20" ht="15" customHeight="1" x14ac:dyDescent="0.25"/>
    <row r="375" spans="2:20" ht="15" hidden="1" customHeight="1" x14ac:dyDescent="0.25">
      <c r="B375" s="467"/>
      <c r="C375" s="467"/>
      <c r="D375" s="467"/>
      <c r="E375" s="467"/>
      <c r="F375" s="467"/>
      <c r="G375" s="467"/>
      <c r="H375" s="467"/>
      <c r="I375" s="467"/>
      <c r="J375" s="467"/>
      <c r="K375" s="468"/>
      <c r="L375"/>
      <c r="M375"/>
      <c r="N375"/>
      <c r="O375"/>
      <c r="P375"/>
      <c r="Q375"/>
      <c r="R375"/>
      <c r="S375"/>
      <c r="T375"/>
    </row>
    <row r="376" spans="2:20" ht="15" hidden="1" customHeight="1" x14ac:dyDescent="0.25">
      <c r="B376"/>
      <c r="D376"/>
      <c r="E376"/>
      <c r="F376"/>
      <c r="G376"/>
      <c r="H376"/>
      <c r="I376"/>
      <c r="J376"/>
      <c r="K376" s="454"/>
      <c r="M376"/>
      <c r="P376"/>
      <c r="R376"/>
      <c r="T376"/>
    </row>
    <row r="377" spans="2:20" ht="15" hidden="1" customHeight="1" x14ac:dyDescent="0.25">
      <c r="B377"/>
      <c r="D377"/>
      <c r="E377"/>
      <c r="F377"/>
      <c r="G377"/>
      <c r="H377"/>
      <c r="I377"/>
      <c r="J377"/>
      <c r="K377" s="454"/>
      <c r="M377"/>
      <c r="P377"/>
      <c r="R377"/>
      <c r="T377"/>
    </row>
    <row r="378" spans="2:20" ht="15" hidden="1" customHeight="1" x14ac:dyDescent="0.25">
      <c r="B378"/>
      <c r="D378"/>
      <c r="E378"/>
      <c r="F378"/>
      <c r="G378"/>
      <c r="H378"/>
      <c r="I378"/>
      <c r="J378"/>
      <c r="K378" s="454"/>
      <c r="M378"/>
      <c r="P378"/>
      <c r="R378"/>
      <c r="T378"/>
    </row>
    <row r="379" spans="2:20" ht="15" hidden="1" customHeight="1" x14ac:dyDescent="0.25">
      <c r="B379"/>
      <c r="D379"/>
      <c r="E379"/>
      <c r="F379"/>
      <c r="G379"/>
      <c r="H379"/>
      <c r="I379"/>
      <c r="J379"/>
      <c r="K379" s="454"/>
      <c r="M379"/>
      <c r="P379"/>
      <c r="R379"/>
      <c r="T379"/>
    </row>
    <row r="380" spans="2:20" ht="15" hidden="1" customHeight="1" x14ac:dyDescent="0.25">
      <c r="B380"/>
      <c r="D380"/>
      <c r="E380"/>
      <c r="F380"/>
      <c r="G380"/>
      <c r="H380"/>
      <c r="I380"/>
      <c r="J380"/>
      <c r="K380" s="454"/>
      <c r="M380"/>
      <c r="P380"/>
      <c r="R380"/>
      <c r="T380"/>
    </row>
    <row r="381" spans="2:20" ht="15" hidden="1" customHeight="1" x14ac:dyDescent="0.25">
      <c r="B381"/>
      <c r="D381"/>
      <c r="E381"/>
      <c r="F381"/>
      <c r="G381"/>
      <c r="H381"/>
      <c r="I381"/>
      <c r="J381"/>
      <c r="K381" s="454"/>
      <c r="M381"/>
      <c r="P381"/>
      <c r="R381"/>
      <c r="T381"/>
    </row>
    <row r="382" spans="2:20" ht="15" hidden="1" customHeight="1" x14ac:dyDescent="0.25">
      <c r="B382"/>
      <c r="D382"/>
      <c r="E382"/>
      <c r="F382"/>
      <c r="G382"/>
      <c r="H382"/>
      <c r="I382"/>
      <c r="J382"/>
      <c r="K382" s="454"/>
      <c r="M382"/>
      <c r="P382"/>
      <c r="R382"/>
      <c r="T382"/>
    </row>
    <row r="383" spans="2:20" ht="15" hidden="1" customHeight="1" x14ac:dyDescent="0.25">
      <c r="B383"/>
      <c r="D383"/>
      <c r="E383"/>
      <c r="F383"/>
      <c r="G383"/>
      <c r="H383"/>
      <c r="I383"/>
      <c r="J383"/>
      <c r="K383" s="454"/>
      <c r="M383"/>
      <c r="P383"/>
      <c r="R383"/>
      <c r="T383"/>
    </row>
    <row r="384" spans="2:20" ht="15" hidden="1" customHeight="1" x14ac:dyDescent="0.25">
      <c r="B384"/>
      <c r="D384"/>
      <c r="E384"/>
      <c r="F384"/>
      <c r="G384"/>
      <c r="H384"/>
      <c r="I384"/>
      <c r="J384"/>
      <c r="K384" s="454"/>
      <c r="M384"/>
      <c r="P384"/>
      <c r="R384"/>
      <c r="T384"/>
    </row>
    <row r="385" spans="2:20" ht="15" hidden="1" customHeight="1" x14ac:dyDescent="0.25">
      <c r="B385"/>
      <c r="D385"/>
      <c r="E385"/>
      <c r="F385"/>
      <c r="G385"/>
      <c r="H385"/>
      <c r="I385"/>
      <c r="J385"/>
      <c r="K385" s="454"/>
      <c r="M385"/>
      <c r="P385"/>
      <c r="R385"/>
      <c r="T385"/>
    </row>
    <row r="386" spans="2:20" ht="15" hidden="1" customHeight="1" x14ac:dyDescent="0.25">
      <c r="B386"/>
      <c r="D386"/>
      <c r="E386"/>
      <c r="F386"/>
      <c r="G386"/>
      <c r="H386"/>
      <c r="I386"/>
      <c r="J386"/>
      <c r="K386" s="454"/>
      <c r="M386"/>
      <c r="P386"/>
      <c r="R386"/>
      <c r="T386"/>
    </row>
    <row r="387" spans="2:20" ht="15" hidden="1" customHeight="1" x14ac:dyDescent="0.25">
      <c r="B387"/>
      <c r="D387"/>
      <c r="E387"/>
      <c r="F387"/>
      <c r="G387"/>
      <c r="H387"/>
      <c r="I387"/>
      <c r="J387"/>
      <c r="K387" s="454"/>
      <c r="M387"/>
      <c r="P387"/>
      <c r="R387"/>
      <c r="T387"/>
    </row>
    <row r="388" spans="2:20" ht="15" hidden="1" customHeight="1" x14ac:dyDescent="0.25">
      <c r="B388"/>
      <c r="D388"/>
      <c r="E388"/>
      <c r="F388"/>
      <c r="G388"/>
      <c r="H388"/>
      <c r="I388"/>
      <c r="J388"/>
      <c r="K388" s="454"/>
      <c r="M388"/>
      <c r="P388"/>
      <c r="R388"/>
      <c r="T388"/>
    </row>
    <row r="389" spans="2:20" ht="15" customHeight="1" x14ac:dyDescent="0.25"/>
    <row r="390" spans="2:20" ht="15" hidden="1" customHeight="1" x14ac:dyDescent="0.25">
      <c r="B390" s="467"/>
      <c r="C390" s="467"/>
      <c r="D390" s="467"/>
      <c r="E390" s="467"/>
      <c r="F390" s="467"/>
      <c r="G390" s="467"/>
      <c r="H390" s="467"/>
      <c r="I390" s="467"/>
      <c r="J390" s="467"/>
      <c r="K390" s="468"/>
      <c r="L390"/>
      <c r="M390"/>
      <c r="N390"/>
      <c r="O390"/>
      <c r="P390"/>
      <c r="Q390"/>
      <c r="R390"/>
      <c r="S390"/>
      <c r="T390"/>
    </row>
    <row r="391" spans="2:20" ht="15" hidden="1" customHeight="1" x14ac:dyDescent="0.25">
      <c r="B391"/>
      <c r="D391"/>
      <c r="E391"/>
      <c r="F391"/>
      <c r="G391"/>
      <c r="H391"/>
      <c r="I391"/>
      <c r="J391"/>
      <c r="K391" s="454"/>
      <c r="M391"/>
      <c r="P391"/>
      <c r="R391"/>
      <c r="T391"/>
    </row>
    <row r="392" spans="2:20" ht="15" hidden="1" customHeight="1" x14ac:dyDescent="0.25">
      <c r="B392"/>
      <c r="D392"/>
      <c r="E392"/>
      <c r="F392"/>
      <c r="G392"/>
      <c r="H392"/>
      <c r="I392"/>
      <c r="J392"/>
      <c r="K392" s="454"/>
      <c r="M392"/>
      <c r="P392"/>
      <c r="R392"/>
      <c r="T392"/>
    </row>
    <row r="393" spans="2:20" ht="15" hidden="1" customHeight="1" x14ac:dyDescent="0.25">
      <c r="B393"/>
      <c r="D393"/>
      <c r="E393"/>
      <c r="F393"/>
      <c r="G393"/>
      <c r="H393"/>
      <c r="I393"/>
      <c r="J393"/>
      <c r="K393" s="454"/>
      <c r="M393"/>
      <c r="P393"/>
      <c r="R393"/>
      <c r="T393"/>
    </row>
    <row r="394" spans="2:20" ht="15" hidden="1" customHeight="1" x14ac:dyDescent="0.25">
      <c r="B394"/>
      <c r="D394"/>
      <c r="E394"/>
      <c r="F394"/>
      <c r="G394"/>
      <c r="H394"/>
      <c r="I394"/>
      <c r="J394"/>
      <c r="K394" s="454"/>
      <c r="M394"/>
      <c r="P394"/>
      <c r="R394"/>
      <c r="T394"/>
    </row>
    <row r="395" spans="2:20" ht="15" hidden="1" customHeight="1" x14ac:dyDescent="0.25">
      <c r="B395"/>
      <c r="D395"/>
      <c r="E395"/>
      <c r="F395"/>
      <c r="G395"/>
      <c r="H395"/>
      <c r="I395"/>
      <c r="J395"/>
      <c r="K395" s="454"/>
      <c r="M395"/>
      <c r="P395"/>
      <c r="R395"/>
      <c r="T395"/>
    </row>
    <row r="396" spans="2:20" ht="15" hidden="1" customHeight="1" x14ac:dyDescent="0.25">
      <c r="B396"/>
      <c r="D396"/>
      <c r="E396"/>
      <c r="F396"/>
      <c r="G396"/>
      <c r="H396"/>
      <c r="I396"/>
      <c r="J396"/>
      <c r="K396" s="454"/>
      <c r="M396"/>
      <c r="P396"/>
      <c r="R396"/>
      <c r="T396"/>
    </row>
    <row r="397" spans="2:20" ht="15" hidden="1" customHeight="1" x14ac:dyDescent="0.25">
      <c r="B397"/>
      <c r="D397"/>
      <c r="E397"/>
      <c r="F397"/>
      <c r="G397"/>
      <c r="H397"/>
      <c r="I397"/>
      <c r="J397"/>
      <c r="K397" s="454"/>
      <c r="M397"/>
      <c r="P397"/>
      <c r="R397"/>
      <c r="T397"/>
    </row>
    <row r="398" spans="2:20" ht="15" hidden="1" customHeight="1" x14ac:dyDescent="0.25">
      <c r="B398"/>
      <c r="D398"/>
      <c r="E398"/>
      <c r="F398"/>
      <c r="G398"/>
      <c r="H398"/>
      <c r="I398"/>
      <c r="J398"/>
      <c r="K398" s="454"/>
      <c r="M398"/>
      <c r="P398"/>
      <c r="R398"/>
      <c r="T398"/>
    </row>
    <row r="399" spans="2:20" ht="15" hidden="1" customHeight="1" x14ac:dyDescent="0.25">
      <c r="B399"/>
      <c r="D399"/>
      <c r="E399"/>
      <c r="F399"/>
      <c r="G399"/>
      <c r="H399"/>
      <c r="I399"/>
      <c r="J399"/>
      <c r="K399" s="454"/>
      <c r="M399"/>
      <c r="P399"/>
      <c r="R399"/>
      <c r="T399"/>
    </row>
    <row r="400" spans="2:20" ht="15" hidden="1" customHeight="1" x14ac:dyDescent="0.25">
      <c r="B400"/>
      <c r="D400"/>
      <c r="E400"/>
      <c r="F400"/>
      <c r="G400"/>
      <c r="H400"/>
      <c r="I400"/>
      <c r="J400"/>
      <c r="K400" s="454"/>
      <c r="M400"/>
      <c r="P400"/>
      <c r="R400"/>
      <c r="T400"/>
    </row>
    <row r="401" spans="2:20" ht="15" hidden="1" customHeight="1" x14ac:dyDescent="0.25">
      <c r="B401"/>
      <c r="D401"/>
      <c r="E401"/>
      <c r="F401"/>
      <c r="G401"/>
      <c r="H401"/>
      <c r="I401"/>
      <c r="J401"/>
      <c r="K401" s="454"/>
      <c r="M401"/>
      <c r="P401"/>
      <c r="R401"/>
      <c r="T401"/>
    </row>
    <row r="402" spans="2:20" ht="15" hidden="1" customHeight="1" x14ac:dyDescent="0.25">
      <c r="B402"/>
      <c r="D402"/>
      <c r="E402"/>
      <c r="F402"/>
      <c r="G402"/>
      <c r="H402"/>
      <c r="I402"/>
      <c r="J402"/>
      <c r="K402" s="454"/>
      <c r="M402"/>
      <c r="P402"/>
      <c r="R402"/>
      <c r="T402"/>
    </row>
    <row r="403" spans="2:20" ht="15" customHeight="1" x14ac:dyDescent="0.25"/>
    <row r="404" spans="2:20" ht="15" customHeight="1" x14ac:dyDescent="0.25"/>
    <row r="405" spans="2:20" ht="15" customHeight="1" x14ac:dyDescent="0.25"/>
    <row r="406" spans="2:20" ht="15" customHeight="1" x14ac:dyDescent="0.25"/>
    <row r="407" spans="2:20" ht="15" customHeight="1" x14ac:dyDescent="0.25"/>
    <row r="408" spans="2:20" ht="15" customHeight="1" x14ac:dyDescent="0.25"/>
    <row r="409" spans="2:20" ht="15" customHeight="1" x14ac:dyDescent="0.25"/>
    <row r="410" spans="2:20" ht="15" customHeight="1" x14ac:dyDescent="0.25"/>
    <row r="411" spans="2:20" ht="15" customHeight="1" x14ac:dyDescent="0.25"/>
  </sheetData>
  <mergeCells count="26">
    <mergeCell ref="B375:J375"/>
    <mergeCell ref="B390:J390"/>
    <mergeCell ref="A98:T98"/>
    <mergeCell ref="B99:J99"/>
    <mergeCell ref="L99:T99"/>
    <mergeCell ref="A104:T104"/>
    <mergeCell ref="B346:J346"/>
    <mergeCell ref="B361:J361"/>
    <mergeCell ref="A54:T54"/>
    <mergeCell ref="B55:J55"/>
    <mergeCell ref="L55:T55"/>
    <mergeCell ref="A60:T60"/>
    <mergeCell ref="B61:J61"/>
    <mergeCell ref="L61:T61"/>
    <mergeCell ref="A10:T10"/>
    <mergeCell ref="B11:J11"/>
    <mergeCell ref="L11:T11"/>
    <mergeCell ref="A48:T48"/>
    <mergeCell ref="B49:J49"/>
    <mergeCell ref="L49:T49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7931-073D-479D-B15A-CC3A4313D685}">
  <sheetPr codeName="Hoja11"/>
  <dimension ref="A1:T380"/>
  <sheetViews>
    <sheetView workbookViewId="0">
      <selection activeCell="N14" sqref="N14"/>
    </sheetView>
  </sheetViews>
  <sheetFormatPr baseColWidth="10" defaultColWidth="11.42578125" defaultRowHeight="15" x14ac:dyDescent="0.25"/>
  <cols>
    <col min="1" max="1" width="55.42578125" customWidth="1"/>
    <col min="2" max="5" width="11.42578125" style="466" customWidth="1"/>
    <col min="6" max="6" width="12.28515625" style="466" bestFit="1" customWidth="1"/>
    <col min="7" max="7" width="12.28515625" style="466" customWidth="1"/>
    <col min="8" max="9" width="12.7109375" style="466" customWidth="1"/>
    <col min="10" max="10" width="11.42578125" style="466" customWidth="1"/>
    <col min="11" max="11" width="1.28515625" style="466" customWidth="1"/>
    <col min="12" max="14" width="12.5703125" style="466" customWidth="1"/>
    <col min="15" max="17" width="11.42578125" style="466" customWidth="1"/>
    <col min="18" max="19" width="14" style="466" customWidth="1"/>
    <col min="20" max="20" width="11.42578125" style="466" customWidth="1"/>
  </cols>
  <sheetData>
    <row r="1" spans="1:20" ht="53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36.75" customHeight="1" x14ac:dyDescent="0.25">
      <c r="A2" s="469" t="s">
        <v>119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</row>
    <row r="3" spans="1:20" ht="21" x14ac:dyDescent="0.25">
      <c r="A3" s="4" t="s">
        <v>120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21" x14ac:dyDescent="0.35">
      <c r="A4" s="470" t="s">
        <v>121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</row>
    <row r="5" spans="1:20" x14ac:dyDescent="0.25">
      <c r="A5" s="72"/>
      <c r="B5" s="11" t="s">
        <v>150</v>
      </c>
      <c r="C5" s="12"/>
      <c r="D5" s="12"/>
      <c r="E5" s="12"/>
      <c r="F5" s="12"/>
      <c r="G5" s="12"/>
      <c r="H5" s="12"/>
      <c r="I5" s="12"/>
      <c r="J5" s="13"/>
      <c r="K5" s="471"/>
      <c r="L5" s="11" t="str">
        <f>CONCATENATE("acumulado ",B5)</f>
        <v>acumulado abril</v>
      </c>
      <c r="M5" s="12"/>
      <c r="N5" s="12"/>
      <c r="O5" s="12"/>
      <c r="P5" s="12"/>
      <c r="Q5" s="12"/>
      <c r="R5" s="12"/>
      <c r="S5" s="12"/>
      <c r="T5" s="13"/>
    </row>
    <row r="6" spans="1:20" x14ac:dyDescent="0.25">
      <c r="A6" s="10"/>
      <c r="B6" s="472">
        <v>2022</v>
      </c>
      <c r="C6" s="472">
        <v>2023</v>
      </c>
      <c r="D6" s="472">
        <v>2024</v>
      </c>
      <c r="E6" s="472">
        <v>2025</v>
      </c>
      <c r="F6" s="472" t="str">
        <f>CONCATENATE("var ",RIGHT(E6,2),"/",RIGHT(D6,2))</f>
        <v>var 25/24</v>
      </c>
      <c r="G6" s="472" t="str">
        <f>CONCATENATE("var ",RIGHT(D6,2),"/",RIGHT(C6,2))</f>
        <v>var 24/23</v>
      </c>
      <c r="H6" s="472" t="str">
        <f>CONCATENATE("dif ",RIGHT(E6,2),"-",RIGHT(D6,2))</f>
        <v>dif 25-24</v>
      </c>
      <c r="I6" s="16" t="str">
        <f>CONCATENATE("dif ",RIGHT(D6,2),"-",RIGHT(C6,2))</f>
        <v>dif 24-23</v>
      </c>
      <c r="J6" s="472" t="str">
        <f>CONCATENATE("cuota ",RIGHT(E6,2))</f>
        <v>cuota 25</v>
      </c>
      <c r="K6" s="471"/>
      <c r="L6" s="472">
        <v>2022</v>
      </c>
      <c r="M6" s="472">
        <v>2023</v>
      </c>
      <c r="N6" s="472">
        <v>2024</v>
      </c>
      <c r="O6" s="472">
        <v>2025</v>
      </c>
      <c r="P6" s="472" t="str">
        <f>CONCATENATE("var ",RIGHT(O6,2),"/",RIGHT(N6,2))</f>
        <v>var 25/24</v>
      </c>
      <c r="Q6" s="472" t="str">
        <f>CONCATENATE("var ",RIGHT(N6,2),"/",RIGHT(M6,2))</f>
        <v>var 24/23</v>
      </c>
      <c r="R6" s="472" t="str">
        <f>CONCATENATE("dif ",RIGHT(O6,2),"-",RIGHT(N6,2))</f>
        <v>dif 25-24</v>
      </c>
      <c r="S6" s="16" t="str">
        <f>CONCATENATE("dif ",RIGHT(N6,2),"-",RIGHT(M6,2))</f>
        <v>dif 24-23</v>
      </c>
      <c r="T6" s="472" t="str">
        <f>CONCATENATE("cuota ",RIGHT(O6,2))</f>
        <v>cuota 25</v>
      </c>
    </row>
    <row r="7" spans="1:20" x14ac:dyDescent="0.25">
      <c r="A7" s="473" t="s">
        <v>122</v>
      </c>
      <c r="B7" s="474">
        <v>522681</v>
      </c>
      <c r="C7" s="474">
        <v>555233</v>
      </c>
      <c r="D7" s="474">
        <v>594315</v>
      </c>
      <c r="E7" s="474">
        <v>628371</v>
      </c>
      <c r="F7" s="475">
        <f>E7/D7-1</f>
        <v>5.7302945407738282E-2</v>
      </c>
      <c r="G7" s="475">
        <f>D7/C7-1</f>
        <v>7.0388467544256095E-2</v>
      </c>
      <c r="H7" s="474">
        <f>E7-D7</f>
        <v>34056</v>
      </c>
      <c r="I7" s="474">
        <f>D7-C7</f>
        <v>39082</v>
      </c>
      <c r="J7" s="475">
        <f t="shared" ref="J7:J18" si="0">E7/$E$7</f>
        <v>1</v>
      </c>
      <c r="K7" s="471"/>
      <c r="L7" s="474">
        <v>1925902</v>
      </c>
      <c r="M7" s="474">
        <v>2274778</v>
      </c>
      <c r="N7" s="474">
        <v>2571355</v>
      </c>
      <c r="O7" s="474">
        <v>2647126</v>
      </c>
      <c r="P7" s="475">
        <f>O7/N7-1</f>
        <v>2.9467343093427356E-2</v>
      </c>
      <c r="Q7" s="475">
        <f>N7/M7-1</f>
        <v>0.13037623891210481</v>
      </c>
      <c r="R7" s="474">
        <f>O7-N7</f>
        <v>75771</v>
      </c>
      <c r="S7" s="474">
        <f>N7-M7</f>
        <v>296577</v>
      </c>
      <c r="T7" s="475">
        <f>O7/$O$7</f>
        <v>1</v>
      </c>
    </row>
    <row r="8" spans="1:20" x14ac:dyDescent="0.25">
      <c r="A8" s="476" t="s">
        <v>123</v>
      </c>
      <c r="B8" s="477">
        <v>66966</v>
      </c>
      <c r="C8" s="477">
        <v>76545</v>
      </c>
      <c r="D8" s="477">
        <v>81524</v>
      </c>
      <c r="E8" s="477">
        <v>69685</v>
      </c>
      <c r="F8" s="478">
        <f t="shared" ref="F8:F18" si="1">E8/D8-1</f>
        <v>-0.14522103920317941</v>
      </c>
      <c r="G8" s="478">
        <f t="shared" ref="G8:G18" si="2">D8/C8-1</f>
        <v>6.504670455287731E-2</v>
      </c>
      <c r="H8" s="477">
        <f t="shared" ref="H8:H18" si="3">E8-D8</f>
        <v>-11839</v>
      </c>
      <c r="I8" s="477">
        <f t="shared" ref="I8:I18" si="4">D8-C8</f>
        <v>4979</v>
      </c>
      <c r="J8" s="478">
        <f t="shared" si="0"/>
        <v>0.11089786129531758</v>
      </c>
      <c r="K8" s="471"/>
      <c r="L8" s="477">
        <v>211669</v>
      </c>
      <c r="M8" s="477">
        <v>269867</v>
      </c>
      <c r="N8" s="477">
        <v>278042</v>
      </c>
      <c r="O8" s="477">
        <v>246870</v>
      </c>
      <c r="P8" s="478">
        <f>O8/N8-1</f>
        <v>-0.11211255853432212</v>
      </c>
      <c r="Q8" s="478">
        <f t="shared" ref="Q8:Q18" si="5">N8/M8-1</f>
        <v>3.0292699737277884E-2</v>
      </c>
      <c r="R8" s="477">
        <f t="shared" ref="R8:R18" si="6">O8-N8</f>
        <v>-31172</v>
      </c>
      <c r="S8" s="477">
        <f t="shared" ref="S8:S18" si="7">N8-M8</f>
        <v>8175</v>
      </c>
      <c r="T8" s="478">
        <f t="shared" ref="T8:T18" si="8">O8/$O$7</f>
        <v>9.3259633277751039E-2</v>
      </c>
    </row>
    <row r="9" spans="1:20" x14ac:dyDescent="0.25">
      <c r="A9" s="476" t="s">
        <v>124</v>
      </c>
      <c r="B9" s="477">
        <v>455715</v>
      </c>
      <c r="C9" s="477">
        <v>478688</v>
      </c>
      <c r="D9" s="477">
        <v>512790</v>
      </c>
      <c r="E9" s="477">
        <v>558686</v>
      </c>
      <c r="F9" s="478">
        <f>E9/D9-1</f>
        <v>8.9502525400261268E-2</v>
      </c>
      <c r="G9" s="478">
        <f t="shared" si="2"/>
        <v>7.1240557523898573E-2</v>
      </c>
      <c r="H9" s="477">
        <f t="shared" si="3"/>
        <v>45896</v>
      </c>
      <c r="I9" s="477">
        <f t="shared" si="4"/>
        <v>34102</v>
      </c>
      <c r="J9" s="478">
        <f t="shared" si="0"/>
        <v>0.88910213870468247</v>
      </c>
      <c r="K9" s="471"/>
      <c r="L9" s="477">
        <v>1714233</v>
      </c>
      <c r="M9" s="477">
        <v>2004913</v>
      </c>
      <c r="N9" s="477">
        <v>2293312</v>
      </c>
      <c r="O9" s="477">
        <v>2400255</v>
      </c>
      <c r="P9" s="478">
        <f>O9/N9-1</f>
        <v>4.6632555884240867E-2</v>
      </c>
      <c r="Q9" s="478">
        <f t="shared" si="5"/>
        <v>0.14384614195229428</v>
      </c>
      <c r="R9" s="477">
        <f t="shared" si="6"/>
        <v>106943</v>
      </c>
      <c r="S9" s="477">
        <f t="shared" si="7"/>
        <v>288399</v>
      </c>
      <c r="T9" s="478">
        <f t="shared" si="8"/>
        <v>0.90673998895405805</v>
      </c>
    </row>
    <row r="10" spans="1:20" x14ac:dyDescent="0.25">
      <c r="A10" s="436" t="s">
        <v>22</v>
      </c>
      <c r="B10" s="479">
        <v>62780</v>
      </c>
      <c r="C10" s="479">
        <v>72893</v>
      </c>
      <c r="D10" s="479">
        <v>86586</v>
      </c>
      <c r="E10" s="479">
        <v>81629</v>
      </c>
      <c r="F10" s="480">
        <f>E10/D10-1</f>
        <v>-5.7249439863257368E-2</v>
      </c>
      <c r="G10" s="480">
        <f t="shared" si="2"/>
        <v>0.18785068525098425</v>
      </c>
      <c r="H10" s="479">
        <f t="shared" si="3"/>
        <v>-4957</v>
      </c>
      <c r="I10" s="479">
        <f t="shared" si="4"/>
        <v>13693</v>
      </c>
      <c r="J10" s="480">
        <f t="shared" si="0"/>
        <v>0.12990574039858618</v>
      </c>
      <c r="K10" s="471"/>
      <c r="L10" s="479">
        <v>253811</v>
      </c>
      <c r="M10" s="479">
        <v>313839</v>
      </c>
      <c r="N10" s="479">
        <v>379066</v>
      </c>
      <c r="O10" s="479">
        <v>360800</v>
      </c>
      <c r="P10" s="480">
        <f t="shared" ref="P10:P18" si="9">O10/N10-1</f>
        <v>-4.8186859280441974E-2</v>
      </c>
      <c r="Q10" s="480">
        <f t="shared" si="5"/>
        <v>0.20783586488613581</v>
      </c>
      <c r="R10" s="479">
        <f t="shared" si="6"/>
        <v>-18266</v>
      </c>
      <c r="S10" s="479">
        <f t="shared" si="7"/>
        <v>65227</v>
      </c>
      <c r="T10" s="480">
        <f t="shared" si="8"/>
        <v>0.13629876326249676</v>
      </c>
    </row>
    <row r="11" spans="1:20" x14ac:dyDescent="0.25">
      <c r="A11" s="436" t="s">
        <v>32</v>
      </c>
      <c r="B11" s="479">
        <v>16750</v>
      </c>
      <c r="C11" s="479">
        <v>21074</v>
      </c>
      <c r="D11" s="479">
        <v>19856</v>
      </c>
      <c r="E11" s="479">
        <v>23820</v>
      </c>
      <c r="F11" s="230">
        <f t="shared" si="1"/>
        <v>0.19963738920225627</v>
      </c>
      <c r="G11" s="230">
        <f t="shared" si="2"/>
        <v>-5.7796336718231034E-2</v>
      </c>
      <c r="H11" s="257">
        <f t="shared" si="3"/>
        <v>3964</v>
      </c>
      <c r="I11" s="257">
        <f t="shared" si="4"/>
        <v>-1218</v>
      </c>
      <c r="J11" s="230">
        <f t="shared" si="0"/>
        <v>3.7907541882104677E-2</v>
      </c>
      <c r="K11" s="471"/>
      <c r="L11" s="479">
        <v>73089</v>
      </c>
      <c r="M11" s="479">
        <v>79218</v>
      </c>
      <c r="N11" s="479">
        <v>85450</v>
      </c>
      <c r="O11" s="479">
        <v>96578</v>
      </c>
      <c r="P11" s="230">
        <f t="shared" si="9"/>
        <v>0.13022820362785259</v>
      </c>
      <c r="Q11" s="230">
        <f t="shared" si="5"/>
        <v>7.866898937110256E-2</v>
      </c>
      <c r="R11" s="257">
        <f t="shared" si="6"/>
        <v>11128</v>
      </c>
      <c r="S11" s="257">
        <f t="shared" si="7"/>
        <v>6232</v>
      </c>
      <c r="T11" s="230">
        <f>O11/$O$7</f>
        <v>3.6484096336932961E-2</v>
      </c>
    </row>
    <row r="12" spans="1:20" x14ac:dyDescent="0.25">
      <c r="A12" s="436" t="s">
        <v>30</v>
      </c>
      <c r="B12" s="479">
        <v>24199</v>
      </c>
      <c r="C12" s="479">
        <v>31454</v>
      </c>
      <c r="D12" s="479">
        <v>31408</v>
      </c>
      <c r="E12" s="479">
        <v>37113</v>
      </c>
      <c r="F12" s="230">
        <f>E12/D12-1</f>
        <v>0.18164161996943462</v>
      </c>
      <c r="G12" s="230">
        <f t="shared" si="2"/>
        <v>-1.4624531061232515E-3</v>
      </c>
      <c r="H12" s="257">
        <f t="shared" si="3"/>
        <v>5705</v>
      </c>
      <c r="I12" s="257">
        <f t="shared" si="4"/>
        <v>-46</v>
      </c>
      <c r="J12" s="230">
        <f t="shared" si="0"/>
        <v>5.9062241892130607E-2</v>
      </c>
      <c r="K12" s="471"/>
      <c r="L12" s="479">
        <v>107471</v>
      </c>
      <c r="M12" s="479">
        <v>121897</v>
      </c>
      <c r="N12" s="479">
        <v>134397</v>
      </c>
      <c r="O12" s="479">
        <v>143019</v>
      </c>
      <c r="P12" s="230">
        <f t="shared" si="9"/>
        <v>6.4153217705752441E-2</v>
      </c>
      <c r="Q12" s="230">
        <f t="shared" si="5"/>
        <v>0.10254559177010103</v>
      </c>
      <c r="R12" s="257">
        <f t="shared" si="6"/>
        <v>8622</v>
      </c>
      <c r="S12" s="257">
        <f t="shared" si="7"/>
        <v>12500</v>
      </c>
      <c r="T12" s="230">
        <f>O12/$O$7</f>
        <v>5.4028028888689093E-2</v>
      </c>
    </row>
    <row r="13" spans="1:20" x14ac:dyDescent="0.25">
      <c r="A13" s="436" t="s">
        <v>31</v>
      </c>
      <c r="B13" s="479">
        <v>19185</v>
      </c>
      <c r="C13" s="479">
        <v>19249</v>
      </c>
      <c r="D13" s="479">
        <v>21522</v>
      </c>
      <c r="E13" s="479">
        <v>20030</v>
      </c>
      <c r="F13" s="230">
        <f t="shared" si="1"/>
        <v>-6.932441222934671E-2</v>
      </c>
      <c r="G13" s="230">
        <f t="shared" si="2"/>
        <v>0.11808405631461372</v>
      </c>
      <c r="H13" s="257">
        <f t="shared" si="3"/>
        <v>-1492</v>
      </c>
      <c r="I13" s="257">
        <f t="shared" si="4"/>
        <v>2273</v>
      </c>
      <c r="J13" s="230">
        <f t="shared" si="0"/>
        <v>3.1876073211526315E-2</v>
      </c>
      <c r="K13" s="471"/>
      <c r="L13" s="479">
        <v>74763</v>
      </c>
      <c r="M13" s="479">
        <v>68951</v>
      </c>
      <c r="N13" s="479">
        <v>82525</v>
      </c>
      <c r="O13" s="479">
        <v>88528</v>
      </c>
      <c r="P13" s="230">
        <f t="shared" si="9"/>
        <v>7.2741593456528308E-2</v>
      </c>
      <c r="Q13" s="230">
        <f t="shared" si="5"/>
        <v>0.19686443996461245</v>
      </c>
      <c r="R13" s="257">
        <f t="shared" si="6"/>
        <v>6003</v>
      </c>
      <c r="S13" s="257">
        <f t="shared" si="7"/>
        <v>13574</v>
      </c>
      <c r="T13" s="230">
        <f t="shared" si="8"/>
        <v>3.3443062400505305E-2</v>
      </c>
    </row>
    <row r="14" spans="1:20" x14ac:dyDescent="0.25">
      <c r="A14" s="436" t="s">
        <v>33</v>
      </c>
      <c r="B14" s="479">
        <v>13732</v>
      </c>
      <c r="C14" s="479">
        <v>17768</v>
      </c>
      <c r="D14" s="479">
        <v>18672</v>
      </c>
      <c r="E14" s="479">
        <v>26206</v>
      </c>
      <c r="F14" s="230">
        <f t="shared" si="1"/>
        <v>0.40349185946872312</v>
      </c>
      <c r="G14" s="230">
        <f t="shared" si="2"/>
        <v>5.0877982890589868E-2</v>
      </c>
      <c r="H14" s="257">
        <f t="shared" si="3"/>
        <v>7534</v>
      </c>
      <c r="I14" s="257">
        <f t="shared" si="4"/>
        <v>904</v>
      </c>
      <c r="J14" s="230">
        <f t="shared" si="0"/>
        <v>4.1704661736458239E-2</v>
      </c>
      <c r="K14" s="471"/>
      <c r="L14" s="479">
        <v>58224</v>
      </c>
      <c r="M14" s="479">
        <v>64017</v>
      </c>
      <c r="N14" s="479">
        <v>88943</v>
      </c>
      <c r="O14" s="479">
        <v>96869</v>
      </c>
      <c r="P14" s="230">
        <f t="shared" si="9"/>
        <v>8.9113252307657653E-2</v>
      </c>
      <c r="Q14" s="230">
        <f t="shared" si="5"/>
        <v>0.38936532483559061</v>
      </c>
      <c r="R14" s="257">
        <f t="shared" si="6"/>
        <v>7926</v>
      </c>
      <c r="S14" s="257">
        <f t="shared" si="7"/>
        <v>24926</v>
      </c>
      <c r="T14" s="230">
        <f t="shared" si="8"/>
        <v>3.659402688047339E-2</v>
      </c>
    </row>
    <row r="15" spans="1:20" x14ac:dyDescent="0.25">
      <c r="A15" s="436" t="s">
        <v>35</v>
      </c>
      <c r="B15" s="479">
        <v>21384</v>
      </c>
      <c r="C15" s="479">
        <v>23079</v>
      </c>
      <c r="D15" s="479">
        <v>29829</v>
      </c>
      <c r="E15" s="479">
        <v>27845</v>
      </c>
      <c r="F15" s="230">
        <f t="shared" si="1"/>
        <v>-6.6512454322974257E-2</v>
      </c>
      <c r="G15" s="230">
        <f t="shared" si="2"/>
        <v>0.29247367736903684</v>
      </c>
      <c r="H15" s="257">
        <f t="shared" si="3"/>
        <v>-1984</v>
      </c>
      <c r="I15" s="257">
        <f t="shared" si="4"/>
        <v>6750</v>
      </c>
      <c r="J15" s="230">
        <f t="shared" si="0"/>
        <v>4.4312993438589625E-2</v>
      </c>
      <c r="K15" s="471"/>
      <c r="L15" s="479">
        <v>88848</v>
      </c>
      <c r="M15" s="479">
        <v>102227</v>
      </c>
      <c r="N15" s="479">
        <v>135003</v>
      </c>
      <c r="O15" s="479">
        <v>149971</v>
      </c>
      <c r="P15" s="230">
        <f t="shared" si="9"/>
        <v>0.11087161026051273</v>
      </c>
      <c r="Q15" s="230">
        <f t="shared" si="5"/>
        <v>0.32061979711817812</v>
      </c>
      <c r="R15" s="257">
        <f t="shared" si="6"/>
        <v>14968</v>
      </c>
      <c r="S15" s="257">
        <f t="shared" si="7"/>
        <v>32776</v>
      </c>
      <c r="T15" s="230">
        <f t="shared" si="8"/>
        <v>5.6654273351551834E-2</v>
      </c>
    </row>
    <row r="16" spans="1:20" x14ac:dyDescent="0.25">
      <c r="A16" s="436" t="s">
        <v>102</v>
      </c>
      <c r="B16" s="479">
        <v>35239</v>
      </c>
      <c r="C16" s="479">
        <v>21474</v>
      </c>
      <c r="D16" s="479">
        <v>17337</v>
      </c>
      <c r="E16" s="479">
        <v>22503</v>
      </c>
      <c r="F16" s="230">
        <f t="shared" si="1"/>
        <v>0.29797542827478796</v>
      </c>
      <c r="G16" s="230">
        <f t="shared" si="2"/>
        <v>-0.19265157865325511</v>
      </c>
      <c r="H16" s="257">
        <f t="shared" si="3"/>
        <v>5166</v>
      </c>
      <c r="I16" s="257">
        <f t="shared" si="4"/>
        <v>-4137</v>
      </c>
      <c r="J16" s="230">
        <f t="shared" si="0"/>
        <v>3.5811646304492094E-2</v>
      </c>
      <c r="K16" s="471"/>
      <c r="L16" s="479">
        <v>141815</v>
      </c>
      <c r="M16" s="479">
        <v>179027</v>
      </c>
      <c r="N16" s="479">
        <v>184381</v>
      </c>
      <c r="O16" s="479">
        <v>165050</v>
      </c>
      <c r="P16" s="230">
        <f t="shared" si="9"/>
        <v>-0.10484268986500778</v>
      </c>
      <c r="Q16" s="230">
        <f t="shared" si="5"/>
        <v>2.9906103548626772E-2</v>
      </c>
      <c r="R16" s="257">
        <f t="shared" si="6"/>
        <v>-19331</v>
      </c>
      <c r="S16" s="257">
        <f t="shared" si="7"/>
        <v>5354</v>
      </c>
      <c r="T16" s="230">
        <f t="shared" si="8"/>
        <v>6.2350639901538496E-2</v>
      </c>
    </row>
    <row r="17" spans="1:20" x14ac:dyDescent="0.25">
      <c r="A17" s="436" t="s">
        <v>29</v>
      </c>
      <c r="B17" s="479">
        <v>204182</v>
      </c>
      <c r="C17" s="479">
        <v>200761</v>
      </c>
      <c r="D17" s="479">
        <v>218755</v>
      </c>
      <c r="E17" s="479">
        <v>230190</v>
      </c>
      <c r="F17" s="230">
        <f t="shared" si="1"/>
        <v>5.2273090900779362E-2</v>
      </c>
      <c r="G17" s="230">
        <f t="shared" si="2"/>
        <v>8.9628961800349627E-2</v>
      </c>
      <c r="H17" s="257">
        <f t="shared" si="3"/>
        <v>11435</v>
      </c>
      <c r="I17" s="257">
        <f t="shared" si="4"/>
        <v>17994</v>
      </c>
      <c r="J17" s="230">
        <f t="shared" si="0"/>
        <v>0.36632817236950782</v>
      </c>
      <c r="K17" s="471"/>
      <c r="L17" s="479">
        <v>680617</v>
      </c>
      <c r="M17" s="479">
        <v>788048</v>
      </c>
      <c r="N17" s="479">
        <v>891594</v>
      </c>
      <c r="O17" s="479">
        <v>917327</v>
      </c>
      <c r="P17" s="230">
        <f t="shared" si="9"/>
        <v>2.8861791353463673E-2</v>
      </c>
      <c r="Q17" s="230">
        <f t="shared" si="5"/>
        <v>0.13139554950967458</v>
      </c>
      <c r="R17" s="257">
        <f t="shared" si="6"/>
        <v>25733</v>
      </c>
      <c r="S17" s="257">
        <f t="shared" si="7"/>
        <v>103546</v>
      </c>
      <c r="T17" s="230">
        <f t="shared" si="8"/>
        <v>0.346536961217562</v>
      </c>
    </row>
    <row r="18" spans="1:20" x14ac:dyDescent="0.25">
      <c r="A18" s="436" t="s">
        <v>46</v>
      </c>
      <c r="B18" s="479">
        <v>58265</v>
      </c>
      <c r="C18" s="479">
        <v>70938</v>
      </c>
      <c r="D18" s="479">
        <v>68825</v>
      </c>
      <c r="E18" s="479">
        <v>89351</v>
      </c>
      <c r="F18" s="230">
        <f t="shared" si="1"/>
        <v>0.29823465310570296</v>
      </c>
      <c r="G18" s="230">
        <f t="shared" si="2"/>
        <v>-2.978657419154751E-2</v>
      </c>
      <c r="H18" s="257">
        <f t="shared" si="3"/>
        <v>20526</v>
      </c>
      <c r="I18" s="257">
        <f t="shared" si="4"/>
        <v>-2113</v>
      </c>
      <c r="J18" s="230">
        <f t="shared" si="0"/>
        <v>0.14219465888782265</v>
      </c>
      <c r="K18" s="471"/>
      <c r="L18" s="479">
        <v>235597</v>
      </c>
      <c r="M18" s="479">
        <v>287691</v>
      </c>
      <c r="N18" s="479">
        <v>311956</v>
      </c>
      <c r="O18" s="479">
        <v>382119</v>
      </c>
      <c r="P18" s="230">
        <f t="shared" si="9"/>
        <v>0.2249131287745707</v>
      </c>
      <c r="Q18" s="230">
        <f t="shared" si="5"/>
        <v>8.4343966269365467E-2</v>
      </c>
      <c r="R18" s="257">
        <f t="shared" si="6"/>
        <v>70163</v>
      </c>
      <c r="S18" s="257">
        <f t="shared" si="7"/>
        <v>24265</v>
      </c>
      <c r="T18" s="230">
        <f t="shared" si="8"/>
        <v>0.14435240332345345</v>
      </c>
    </row>
    <row r="19" spans="1:20" ht="21" x14ac:dyDescent="0.35">
      <c r="A19" s="481" t="s">
        <v>125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1"/>
    </row>
    <row r="20" spans="1:20" x14ac:dyDescent="0.25">
      <c r="A20" s="72"/>
      <c r="B20" s="11" t="s">
        <v>150</v>
      </c>
      <c r="C20" s="12"/>
      <c r="D20" s="12"/>
      <c r="E20" s="12"/>
      <c r="F20" s="12"/>
      <c r="G20" s="12"/>
      <c r="H20" s="12"/>
      <c r="I20" s="12"/>
      <c r="J20" s="13"/>
      <c r="K20" s="482"/>
      <c r="L20" s="11" t="str">
        <f>CONCATENATE("acumulado ",B20)</f>
        <v>acumulado abril</v>
      </c>
      <c r="M20" s="12"/>
      <c r="N20" s="12"/>
      <c r="O20" s="12"/>
      <c r="P20" s="12"/>
      <c r="Q20" s="12"/>
      <c r="R20" s="12"/>
      <c r="S20" s="12"/>
      <c r="T20" s="13"/>
    </row>
    <row r="21" spans="1:20" x14ac:dyDescent="0.25">
      <c r="A21" s="15"/>
      <c r="B21" s="472">
        <v>2022</v>
      </c>
      <c r="C21" s="16">
        <v>2023</v>
      </c>
      <c r="D21" s="16">
        <v>2024</v>
      </c>
      <c r="E21" s="16">
        <v>2025</v>
      </c>
      <c r="F21" s="16" t="str">
        <f>CONCATENATE("var ",RIGHT(E21,2),"/",RIGHT(D21,2))</f>
        <v>var 25/24</v>
      </c>
      <c r="G21" s="472" t="str">
        <f>CONCATENATE("var ",RIGHT(D21,2),"/",RIGHT(C21,2))</f>
        <v>var 24/23</v>
      </c>
      <c r="H21" s="16" t="str">
        <f>CONCATENATE("dif ",RIGHT(E21,2),"-",RIGHT(D21,2))</f>
        <v>dif 25-24</v>
      </c>
      <c r="I21" s="16" t="str">
        <f>CONCATENATE("dif ",RIGHT(D21,2),"-",RIGHT(C21,2))</f>
        <v>dif 24-23</v>
      </c>
      <c r="J21" s="16" t="str">
        <f>CONCATENATE("cuota ",RIGHT(E21,2))</f>
        <v>cuota 25</v>
      </c>
      <c r="K21" s="482"/>
      <c r="L21" s="472">
        <v>2022</v>
      </c>
      <c r="M21" s="16">
        <v>2023</v>
      </c>
      <c r="N21" s="16">
        <v>2024</v>
      </c>
      <c r="O21" s="16">
        <v>2025</v>
      </c>
      <c r="P21" s="16" t="str">
        <f>CONCATENATE("var ",RIGHT(O21,2),"/",RIGHT(N21,2))</f>
        <v>var 25/24</v>
      </c>
      <c r="Q21" s="472" t="str">
        <f>CONCATENATE("var ",RIGHT(N21,2),"/",RIGHT(M21,2))</f>
        <v>var 24/23</v>
      </c>
      <c r="R21" s="16" t="str">
        <f>CONCATENATE("dif ",RIGHT(O21,2),"-",RIGHT(N21,2))</f>
        <v>dif 25-24</v>
      </c>
      <c r="S21" s="16" t="str">
        <f>CONCATENATE("dif ",RIGHT(N21,2),"-",RIGHT(M21,2))</f>
        <v>dif 24-23</v>
      </c>
      <c r="T21" s="16" t="str">
        <f>CONCATENATE("cuota ",RIGHT(O21,2))</f>
        <v>cuota 25</v>
      </c>
    </row>
    <row r="22" spans="1:20" x14ac:dyDescent="0.25">
      <c r="A22" s="483" t="s">
        <v>126</v>
      </c>
      <c r="B22" s="484">
        <v>522681</v>
      </c>
      <c r="C22" s="484">
        <v>555233</v>
      </c>
      <c r="D22" s="484">
        <v>594315</v>
      </c>
      <c r="E22" s="484">
        <v>628371</v>
      </c>
      <c r="F22" s="485">
        <f t="shared" ref="F22:F26" si="10">E22/D22-1</f>
        <v>5.7302945407738282E-2</v>
      </c>
      <c r="G22" s="485">
        <f t="shared" ref="G22:G26" si="11">D22/C22-1</f>
        <v>7.0388467544256095E-2</v>
      </c>
      <c r="H22" s="484">
        <f t="shared" ref="H22:H26" si="12">E22-D22</f>
        <v>34056</v>
      </c>
      <c r="I22" s="484">
        <f t="shared" ref="I22:I26" si="13">D22-C22</f>
        <v>39082</v>
      </c>
      <c r="J22" s="485">
        <f>E22/$E$22</f>
        <v>1</v>
      </c>
      <c r="K22" s="482"/>
      <c r="L22" s="484">
        <v>1925902</v>
      </c>
      <c r="M22" s="484">
        <v>2274778</v>
      </c>
      <c r="N22" s="484">
        <v>2571355</v>
      </c>
      <c r="O22" s="484">
        <v>2647126</v>
      </c>
      <c r="P22" s="485">
        <f t="shared" ref="P22" si="14">O22/N22-1</f>
        <v>2.9467343093427356E-2</v>
      </c>
      <c r="Q22" s="485">
        <f t="shared" ref="Q22:Q26" si="15">N22/M22-1</f>
        <v>0.13037623891210481</v>
      </c>
      <c r="R22" s="484">
        <f t="shared" ref="R22:R26" si="16">O22-N22</f>
        <v>75771</v>
      </c>
      <c r="S22" s="484">
        <f t="shared" ref="S22:S26" si="17">N22-M22</f>
        <v>296577</v>
      </c>
      <c r="T22" s="485">
        <f>O22/$O$22</f>
        <v>1</v>
      </c>
    </row>
    <row r="23" spans="1:20" x14ac:dyDescent="0.25">
      <c r="A23" s="436" t="s">
        <v>127</v>
      </c>
      <c r="B23" s="479">
        <v>347319</v>
      </c>
      <c r="C23" s="479">
        <v>359247</v>
      </c>
      <c r="D23" s="479">
        <v>421187</v>
      </c>
      <c r="E23" s="479">
        <v>440877</v>
      </c>
      <c r="F23" s="480">
        <f>E23/D23-1</f>
        <v>4.6748831279217917E-2</v>
      </c>
      <c r="G23" s="480">
        <f t="shared" si="11"/>
        <v>0.17241619275874265</v>
      </c>
      <c r="H23" s="479">
        <f t="shared" si="12"/>
        <v>19690</v>
      </c>
      <c r="I23" s="479">
        <f t="shared" si="13"/>
        <v>61940</v>
      </c>
      <c r="J23" s="480">
        <f>E23/$E$22</f>
        <v>0.70161894804184155</v>
      </c>
      <c r="K23" s="482"/>
      <c r="L23" s="479">
        <v>1230292</v>
      </c>
      <c r="M23" s="479">
        <v>1380396</v>
      </c>
      <c r="N23" s="479">
        <v>1702704</v>
      </c>
      <c r="O23" s="479">
        <v>1774660</v>
      </c>
      <c r="P23" s="480">
        <f>O23/N23-1</f>
        <v>4.225984081789913E-2</v>
      </c>
      <c r="Q23" s="480">
        <f t="shared" si="15"/>
        <v>0.23348952039849435</v>
      </c>
      <c r="R23" s="479">
        <f t="shared" si="16"/>
        <v>71956</v>
      </c>
      <c r="S23" s="479">
        <f t="shared" si="17"/>
        <v>322308</v>
      </c>
      <c r="T23" s="480">
        <f t="shared" ref="T23:T26" si="18">O23/$O$22</f>
        <v>0.67041009759263448</v>
      </c>
    </row>
    <row r="24" spans="1:20" x14ac:dyDescent="0.25">
      <c r="A24" s="436" t="s">
        <v>128</v>
      </c>
      <c r="B24" s="479">
        <v>144956</v>
      </c>
      <c r="C24" s="479">
        <v>173712</v>
      </c>
      <c r="D24" s="479">
        <v>151586</v>
      </c>
      <c r="E24" s="479">
        <v>162288</v>
      </c>
      <c r="F24" s="480">
        <f t="shared" si="10"/>
        <v>7.0600187352394039E-2</v>
      </c>
      <c r="G24" s="480">
        <f t="shared" si="11"/>
        <v>-0.1273717417334439</v>
      </c>
      <c r="H24" s="479">
        <f t="shared" si="12"/>
        <v>10702</v>
      </c>
      <c r="I24" s="479">
        <f t="shared" si="13"/>
        <v>-22126</v>
      </c>
      <c r="J24" s="480">
        <f>E24/$E$22</f>
        <v>0.25826780675747291</v>
      </c>
      <c r="K24" s="482"/>
      <c r="L24" s="479">
        <v>535654</v>
      </c>
      <c r="M24" s="479">
        <v>680762</v>
      </c>
      <c r="N24" s="479">
        <v>672523</v>
      </c>
      <c r="O24" s="479">
        <v>690745</v>
      </c>
      <c r="P24" s="480">
        <f t="shared" ref="P24:P26" si="19">O24/N24-1</f>
        <v>2.7094984112067566E-2</v>
      </c>
      <c r="Q24" s="480">
        <f t="shared" si="15"/>
        <v>-1.2102614423249225E-2</v>
      </c>
      <c r="R24" s="479">
        <f t="shared" si="16"/>
        <v>18222</v>
      </c>
      <c r="S24" s="479">
        <f t="shared" si="17"/>
        <v>-8239</v>
      </c>
      <c r="T24" s="480">
        <f t="shared" si="18"/>
        <v>0.26094148899599034</v>
      </c>
    </row>
    <row r="25" spans="1:20" x14ac:dyDescent="0.25">
      <c r="A25" s="436" t="s">
        <v>129</v>
      </c>
      <c r="B25" s="479">
        <v>17968</v>
      </c>
      <c r="C25" s="479">
        <v>11420</v>
      </c>
      <c r="D25" s="479">
        <v>13282</v>
      </c>
      <c r="E25" s="479">
        <v>15047</v>
      </c>
      <c r="F25" s="480">
        <f t="shared" si="10"/>
        <v>0.13288661346182806</v>
      </c>
      <c r="G25" s="480">
        <f t="shared" si="11"/>
        <v>0.16304728546409808</v>
      </c>
      <c r="H25" s="479">
        <f t="shared" si="12"/>
        <v>1765</v>
      </c>
      <c r="I25" s="479">
        <f t="shared" si="13"/>
        <v>1862</v>
      </c>
      <c r="J25" s="480">
        <f>E25/$E$22</f>
        <v>2.3946044613771165E-2</v>
      </c>
      <c r="K25" s="482"/>
      <c r="L25" s="479">
        <v>112018</v>
      </c>
      <c r="M25" s="479">
        <v>146003</v>
      </c>
      <c r="N25" s="479">
        <v>138860</v>
      </c>
      <c r="O25" s="479">
        <v>124678</v>
      </c>
      <c r="P25" s="480">
        <f t="shared" si="19"/>
        <v>-0.10213164338182346</v>
      </c>
      <c r="Q25" s="480">
        <f t="shared" si="15"/>
        <v>-4.8923652253720862E-2</v>
      </c>
      <c r="R25" s="479">
        <f t="shared" si="16"/>
        <v>-14182</v>
      </c>
      <c r="S25" s="479">
        <f t="shared" si="17"/>
        <v>-7143</v>
      </c>
      <c r="T25" s="480">
        <f t="shared" si="18"/>
        <v>4.7099382500115222E-2</v>
      </c>
    </row>
    <row r="26" spans="1:20" x14ac:dyDescent="0.25">
      <c r="A26" s="436" t="s">
        <v>130</v>
      </c>
      <c r="B26" s="479">
        <v>12437</v>
      </c>
      <c r="C26" s="479">
        <v>10855</v>
      </c>
      <c r="D26" s="479">
        <v>8260</v>
      </c>
      <c r="E26" s="479">
        <v>10160</v>
      </c>
      <c r="F26" s="480">
        <f t="shared" si="10"/>
        <v>0.23002421307506049</v>
      </c>
      <c r="G26" s="480">
        <f t="shared" si="11"/>
        <v>-0.23906034085674799</v>
      </c>
      <c r="H26" s="479">
        <f t="shared" si="12"/>
        <v>1900</v>
      </c>
      <c r="I26" s="479">
        <f t="shared" si="13"/>
        <v>-2595</v>
      </c>
      <c r="J26" s="480">
        <f>E26/$E$22</f>
        <v>1.6168792003450189E-2</v>
      </c>
      <c r="K26" s="482"/>
      <c r="L26" s="479">
        <v>47936</v>
      </c>
      <c r="M26" s="479">
        <v>67619</v>
      </c>
      <c r="N26" s="479">
        <v>57269</v>
      </c>
      <c r="O26" s="479">
        <v>57043</v>
      </c>
      <c r="P26" s="480">
        <f t="shared" si="19"/>
        <v>-3.9462885679861781E-3</v>
      </c>
      <c r="Q26" s="480">
        <f t="shared" si="15"/>
        <v>-0.15306348807287895</v>
      </c>
      <c r="R26" s="479">
        <f t="shared" si="16"/>
        <v>-226</v>
      </c>
      <c r="S26" s="479">
        <f t="shared" si="17"/>
        <v>-10350</v>
      </c>
      <c r="T26" s="480">
        <f t="shared" si="18"/>
        <v>2.1549030911259984E-2</v>
      </c>
    </row>
    <row r="27" spans="1:20" ht="21" x14ac:dyDescent="0.35">
      <c r="A27" s="486" t="s">
        <v>131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6"/>
      <c r="R27" s="486"/>
      <c r="S27" s="486"/>
      <c r="T27" s="486"/>
    </row>
    <row r="28" spans="1:20" x14ac:dyDescent="0.25">
      <c r="A28" s="72"/>
      <c r="B28" s="11" t="s">
        <v>150</v>
      </c>
      <c r="C28" s="12"/>
      <c r="D28" s="12"/>
      <c r="E28" s="12"/>
      <c r="F28" s="12"/>
      <c r="G28" s="12"/>
      <c r="H28" s="12"/>
      <c r="I28" s="12"/>
      <c r="J28" s="13"/>
      <c r="K28" s="487"/>
      <c r="L28" s="11" t="str">
        <f>CONCATENATE("acumulado ",B28)</f>
        <v>acumulado abril</v>
      </c>
      <c r="M28" s="12"/>
      <c r="N28" s="12"/>
      <c r="O28" s="12"/>
      <c r="P28" s="12"/>
      <c r="Q28" s="12"/>
      <c r="R28" s="12"/>
      <c r="S28" s="12"/>
      <c r="T28" s="13"/>
    </row>
    <row r="29" spans="1:20" x14ac:dyDescent="0.25">
      <c r="A29" s="15"/>
      <c r="B29" s="472">
        <v>2022</v>
      </c>
      <c r="C29" s="16">
        <v>2023</v>
      </c>
      <c r="D29" s="16">
        <v>2024</v>
      </c>
      <c r="E29" s="16">
        <v>2025</v>
      </c>
      <c r="F29" s="16" t="str">
        <f>CONCATENATE("var ",RIGHT(E29,2),"/",RIGHT(D29,2))</f>
        <v>var 25/24</v>
      </c>
      <c r="G29" s="472" t="str">
        <f>CONCATENATE("var ",RIGHT(D29,2),"/",RIGHT(C29,2))</f>
        <v>var 24/23</v>
      </c>
      <c r="H29" s="16" t="str">
        <f>CONCATENATE("dif ",RIGHT(E29,2),"-",RIGHT(D29,2))</f>
        <v>dif 25-24</v>
      </c>
      <c r="I29" s="16" t="str">
        <f>CONCATENATE("dif ",RIGHT(D29,2),"-",RIGHT(C29,2))</f>
        <v>dif 24-23</v>
      </c>
      <c r="J29" s="16" t="str">
        <f>CONCATENATE("cuota ",RIGHT(E29,2))</f>
        <v>cuota 25</v>
      </c>
      <c r="K29" s="487"/>
      <c r="L29" s="472">
        <v>2022</v>
      </c>
      <c r="M29" s="16">
        <v>2023</v>
      </c>
      <c r="N29" s="16">
        <v>2024</v>
      </c>
      <c r="O29" s="16">
        <v>2025</v>
      </c>
      <c r="P29" s="16" t="str">
        <f>CONCATENATE("var ",RIGHT(O29,2),"/",RIGHT(N29,2))</f>
        <v>var 25/24</v>
      </c>
      <c r="Q29" s="472" t="str">
        <f>CONCATENATE("var ",RIGHT(N29,2),"/",RIGHT(M29,2))</f>
        <v>var 24/23</v>
      </c>
      <c r="R29" s="16" t="str">
        <f>CONCATENATE("dif ",RIGHT(O29,2),"-",RIGHT(N29,2))</f>
        <v>dif 25-24</v>
      </c>
      <c r="S29" s="16" t="str">
        <f>CONCATENATE("dif ",RIGHT(N29,2),"-",RIGHT(M29,2))</f>
        <v>dif 24-23</v>
      </c>
      <c r="T29" s="16" t="str">
        <f>CONCATENATE("cuota ",RIGHT(O29,2))</f>
        <v>cuota 25</v>
      </c>
    </row>
    <row r="30" spans="1:20" x14ac:dyDescent="0.25">
      <c r="A30" s="488" t="s">
        <v>132</v>
      </c>
      <c r="B30" s="489">
        <v>522681</v>
      </c>
      <c r="C30" s="489">
        <v>555233</v>
      </c>
      <c r="D30" s="489">
        <v>594315</v>
      </c>
      <c r="E30" s="489">
        <v>628371</v>
      </c>
      <c r="F30" s="490">
        <f t="shared" ref="F30:F37" si="20">E30/D30-1</f>
        <v>5.7302945407738282E-2</v>
      </c>
      <c r="G30" s="490">
        <f t="shared" ref="G30:G37" si="21">D30/C30-1</f>
        <v>7.0388467544256095E-2</v>
      </c>
      <c r="H30" s="489">
        <f t="shared" ref="H30:H37" si="22">E30-D30</f>
        <v>34056</v>
      </c>
      <c r="I30" s="489">
        <f t="shared" ref="I30:I37" si="23">D30-C30</f>
        <v>39082</v>
      </c>
      <c r="J30" s="490">
        <f>E30/$E$30</f>
        <v>1</v>
      </c>
      <c r="K30" s="491"/>
      <c r="L30" s="489">
        <v>1925902</v>
      </c>
      <c r="M30" s="489">
        <v>2274778</v>
      </c>
      <c r="N30" s="489">
        <v>2571355</v>
      </c>
      <c r="O30" s="489">
        <v>2647126</v>
      </c>
      <c r="P30" s="490">
        <f t="shared" ref="P30:P37" si="24">O30/N30-1</f>
        <v>2.9467343093427356E-2</v>
      </c>
      <c r="Q30" s="490">
        <f t="shared" ref="Q30:Q37" si="25">N30/M30-1</f>
        <v>0.13037623891210481</v>
      </c>
      <c r="R30" s="489">
        <f t="shared" ref="R30:R37" si="26">O30-N30</f>
        <v>75771</v>
      </c>
      <c r="S30" s="489">
        <f t="shared" ref="S30:S37" si="27">N30-M30</f>
        <v>296577</v>
      </c>
      <c r="T30" s="490">
        <f>O30/$O$30</f>
        <v>1</v>
      </c>
    </row>
    <row r="31" spans="1:20" x14ac:dyDescent="0.25">
      <c r="A31" s="436" t="s">
        <v>133</v>
      </c>
      <c r="B31" s="437">
        <v>424508</v>
      </c>
      <c r="C31" s="437">
        <v>434410</v>
      </c>
      <c r="D31" s="437">
        <v>456105</v>
      </c>
      <c r="E31" s="437">
        <v>490353</v>
      </c>
      <c r="F31" s="439">
        <f t="shared" si="20"/>
        <v>7.5087973164074118E-2</v>
      </c>
      <c r="G31" s="439">
        <f t="shared" si="21"/>
        <v>4.9941299693837538E-2</v>
      </c>
      <c r="H31" s="437">
        <f t="shared" si="22"/>
        <v>34248</v>
      </c>
      <c r="I31" s="437">
        <f t="shared" si="23"/>
        <v>21695</v>
      </c>
      <c r="J31" s="439">
        <f t="shared" ref="J31:J37" si="28">E31/$E$30</f>
        <v>0.78035587256572947</v>
      </c>
      <c r="K31" s="487"/>
      <c r="L31" s="437">
        <v>1420598</v>
      </c>
      <c r="M31" s="437">
        <v>1738263</v>
      </c>
      <c r="N31" s="437">
        <v>1951043</v>
      </c>
      <c r="O31" s="437">
        <v>1937448</v>
      </c>
      <c r="P31" s="439">
        <f t="shared" si="24"/>
        <v>-6.9680678488377445E-3</v>
      </c>
      <c r="Q31" s="439">
        <f t="shared" si="25"/>
        <v>0.12240955482570826</v>
      </c>
      <c r="R31" s="437">
        <f t="shared" si="26"/>
        <v>-13595</v>
      </c>
      <c r="S31" s="437">
        <f t="shared" si="27"/>
        <v>212780</v>
      </c>
      <c r="T31" s="439">
        <f t="shared" ref="T31:T37" si="29">O31/$O$30</f>
        <v>0.73190622584644627</v>
      </c>
    </row>
    <row r="32" spans="1:20" x14ac:dyDescent="0.25">
      <c r="A32" s="492" t="s">
        <v>134</v>
      </c>
      <c r="B32" s="437">
        <v>376236</v>
      </c>
      <c r="C32" s="437">
        <v>349006</v>
      </c>
      <c r="D32" s="437">
        <v>353997</v>
      </c>
      <c r="E32" s="437">
        <v>372987</v>
      </c>
      <c r="F32" s="439">
        <f t="shared" si="20"/>
        <v>5.3644522411206985E-2</v>
      </c>
      <c r="G32" s="439">
        <f t="shared" si="21"/>
        <v>1.4300613743030155E-2</v>
      </c>
      <c r="H32" s="437">
        <f t="shared" si="22"/>
        <v>18990</v>
      </c>
      <c r="I32" s="437">
        <f t="shared" si="23"/>
        <v>4991</v>
      </c>
      <c r="J32" s="439">
        <f>E32/$E$30</f>
        <v>0.59357767942823592</v>
      </c>
      <c r="K32" s="487"/>
      <c r="L32" s="437">
        <v>1319136</v>
      </c>
      <c r="M32" s="437">
        <v>1381315</v>
      </c>
      <c r="N32" s="437">
        <v>1515411</v>
      </c>
      <c r="O32" s="437">
        <v>1491042</v>
      </c>
      <c r="P32" s="439">
        <f t="shared" si="24"/>
        <v>-1.6080786004588843E-2</v>
      </c>
      <c r="Q32" s="439">
        <f t="shared" si="25"/>
        <v>9.7078508522675966E-2</v>
      </c>
      <c r="R32" s="437">
        <f t="shared" si="26"/>
        <v>-24369</v>
      </c>
      <c r="S32" s="437">
        <f t="shared" si="27"/>
        <v>134096</v>
      </c>
      <c r="T32" s="439">
        <f t="shared" si="29"/>
        <v>0.56326823883713883</v>
      </c>
    </row>
    <row r="33" spans="1:20" x14ac:dyDescent="0.25">
      <c r="A33" s="492" t="s">
        <v>11</v>
      </c>
      <c r="B33" s="437">
        <v>48272</v>
      </c>
      <c r="C33" s="437">
        <v>85404</v>
      </c>
      <c r="D33" s="437">
        <v>102108</v>
      </c>
      <c r="E33" s="437">
        <v>117367</v>
      </c>
      <c r="F33" s="439">
        <f t="shared" si="20"/>
        <v>0.14943980882986652</v>
      </c>
      <c r="G33" s="439">
        <f t="shared" si="21"/>
        <v>0.19558802866376279</v>
      </c>
      <c r="H33" s="437">
        <f t="shared" si="22"/>
        <v>15259</v>
      </c>
      <c r="I33" s="437">
        <f t="shared" si="23"/>
        <v>16704</v>
      </c>
      <c r="J33" s="439">
        <f t="shared" si="28"/>
        <v>0.18677978455402938</v>
      </c>
      <c r="K33" s="487"/>
      <c r="L33" s="437">
        <v>101464</v>
      </c>
      <c r="M33" s="437">
        <v>356948</v>
      </c>
      <c r="N33" s="437">
        <v>435631</v>
      </c>
      <c r="O33" s="437">
        <v>446408</v>
      </c>
      <c r="P33" s="439">
        <f t="shared" si="24"/>
        <v>2.4738827126627783E-2</v>
      </c>
      <c r="Q33" s="439">
        <f t="shared" si="25"/>
        <v>0.22043266806369566</v>
      </c>
      <c r="R33" s="437">
        <f t="shared" si="26"/>
        <v>10777</v>
      </c>
      <c r="S33" s="437">
        <f t="shared" si="27"/>
        <v>78683</v>
      </c>
      <c r="T33" s="439">
        <f t="shared" si="29"/>
        <v>0.16863874254568917</v>
      </c>
    </row>
    <row r="34" spans="1:20" x14ac:dyDescent="0.25">
      <c r="A34" s="436" t="s">
        <v>135</v>
      </c>
      <c r="B34" s="437">
        <v>24135</v>
      </c>
      <c r="C34" s="437">
        <v>30528</v>
      </c>
      <c r="D34" s="437">
        <v>37809</v>
      </c>
      <c r="E34" s="437">
        <v>27733</v>
      </c>
      <c r="F34" s="439">
        <f t="shared" si="20"/>
        <v>-0.26649739480017987</v>
      </c>
      <c r="G34" s="439">
        <f t="shared" si="21"/>
        <v>0.23850235849056611</v>
      </c>
      <c r="H34" s="437">
        <f t="shared" si="22"/>
        <v>-10076</v>
      </c>
      <c r="I34" s="437">
        <f t="shared" si="23"/>
        <v>7281</v>
      </c>
      <c r="J34" s="439">
        <f t="shared" si="28"/>
        <v>4.4134754786583089E-2</v>
      </c>
      <c r="K34" s="487"/>
      <c r="L34" s="437">
        <v>117275</v>
      </c>
      <c r="M34" s="437">
        <v>145316</v>
      </c>
      <c r="N34" s="437">
        <v>155414</v>
      </c>
      <c r="O34" s="437">
        <v>138467</v>
      </c>
      <c r="P34" s="439">
        <f t="shared" si="24"/>
        <v>-0.10904423024952703</v>
      </c>
      <c r="Q34" s="439">
        <f t="shared" si="25"/>
        <v>6.9489939167056702E-2</v>
      </c>
      <c r="R34" s="437">
        <f t="shared" si="26"/>
        <v>-16947</v>
      </c>
      <c r="S34" s="437">
        <f t="shared" si="27"/>
        <v>10098</v>
      </c>
      <c r="T34" s="439">
        <f t="shared" si="29"/>
        <v>5.2308428083891738E-2</v>
      </c>
    </row>
    <row r="35" spans="1:20" x14ac:dyDescent="0.25">
      <c r="A35" s="436" t="s">
        <v>136</v>
      </c>
      <c r="B35" s="437">
        <v>16788</v>
      </c>
      <c r="C35" s="437">
        <v>22323</v>
      </c>
      <c r="D35" s="437">
        <v>11939</v>
      </c>
      <c r="E35" s="437">
        <v>20206</v>
      </c>
      <c r="F35" s="439">
        <f t="shared" si="20"/>
        <v>0.69243655247508173</v>
      </c>
      <c r="G35" s="439">
        <f t="shared" si="21"/>
        <v>-0.46517045200017915</v>
      </c>
      <c r="H35" s="437">
        <f t="shared" si="22"/>
        <v>8267</v>
      </c>
      <c r="I35" s="437">
        <f t="shared" si="23"/>
        <v>-10384</v>
      </c>
      <c r="J35" s="439">
        <f t="shared" si="28"/>
        <v>3.2156162521822303E-2</v>
      </c>
      <c r="K35" s="487"/>
      <c r="L35" s="437">
        <v>81926</v>
      </c>
      <c r="M35" s="437">
        <v>90864</v>
      </c>
      <c r="N35" s="437">
        <v>73211</v>
      </c>
      <c r="O35" s="437">
        <v>96932</v>
      </c>
      <c r="P35" s="439">
        <f t="shared" si="24"/>
        <v>0.32400868721913367</v>
      </c>
      <c r="Q35" s="439">
        <f t="shared" si="25"/>
        <v>-0.19427936256383171</v>
      </c>
      <c r="R35" s="437">
        <f t="shared" si="26"/>
        <v>23721</v>
      </c>
      <c r="S35" s="437">
        <f t="shared" si="27"/>
        <v>-17653</v>
      </c>
      <c r="T35" s="439">
        <f t="shared" si="29"/>
        <v>3.6617826276497609E-2</v>
      </c>
    </row>
    <row r="36" spans="1:20" x14ac:dyDescent="0.25">
      <c r="A36" s="436" t="s">
        <v>137</v>
      </c>
      <c r="B36" s="437">
        <v>17602</v>
      </c>
      <c r="C36" s="437">
        <v>28375</v>
      </c>
      <c r="D36" s="437">
        <v>34702</v>
      </c>
      <c r="E36" s="437">
        <v>25308</v>
      </c>
      <c r="F36" s="439">
        <f t="shared" si="20"/>
        <v>-0.27070485850959602</v>
      </c>
      <c r="G36" s="439">
        <f t="shared" si="21"/>
        <v>0.22297797356828197</v>
      </c>
      <c r="H36" s="437">
        <f t="shared" si="22"/>
        <v>-9394</v>
      </c>
      <c r="I36" s="437">
        <f t="shared" si="23"/>
        <v>6327</v>
      </c>
      <c r="J36" s="439">
        <f t="shared" si="28"/>
        <v>4.0275569687334395E-2</v>
      </c>
      <c r="K36" s="487"/>
      <c r="L36" s="437">
        <v>73266</v>
      </c>
      <c r="M36" s="437">
        <v>102481</v>
      </c>
      <c r="N36" s="437">
        <v>163940</v>
      </c>
      <c r="O36" s="437">
        <v>206036</v>
      </c>
      <c r="P36" s="439">
        <f t="shared" si="24"/>
        <v>0.25677686958643409</v>
      </c>
      <c r="Q36" s="439">
        <f t="shared" si="25"/>
        <v>0.59971116597222895</v>
      </c>
      <c r="R36" s="437">
        <f t="shared" si="26"/>
        <v>42096</v>
      </c>
      <c r="S36" s="437">
        <f t="shared" si="27"/>
        <v>61459</v>
      </c>
      <c r="T36" s="439">
        <f t="shared" si="29"/>
        <v>7.7833846972150178E-2</v>
      </c>
    </row>
    <row r="37" spans="1:20" x14ac:dyDescent="0.25">
      <c r="A37" s="436" t="s">
        <v>138</v>
      </c>
      <c r="B37" s="437">
        <v>39648</v>
      </c>
      <c r="C37" s="437">
        <v>39597</v>
      </c>
      <c r="D37" s="437">
        <v>53760</v>
      </c>
      <c r="E37" s="437">
        <v>64771</v>
      </c>
      <c r="F37" s="439">
        <f t="shared" si="20"/>
        <v>0.20481770833333335</v>
      </c>
      <c r="G37" s="439">
        <f t="shared" si="21"/>
        <v>0.35767861201606177</v>
      </c>
      <c r="H37" s="437">
        <f t="shared" si="22"/>
        <v>11011</v>
      </c>
      <c r="I37" s="437">
        <f t="shared" si="23"/>
        <v>14163</v>
      </c>
      <c r="J37" s="439">
        <f t="shared" si="28"/>
        <v>0.10307764043853074</v>
      </c>
      <c r="K37" s="487"/>
      <c r="L37" s="437">
        <v>232838</v>
      </c>
      <c r="M37" s="437">
        <v>197853</v>
      </c>
      <c r="N37" s="437">
        <v>227747</v>
      </c>
      <c r="O37" s="437">
        <v>268243</v>
      </c>
      <c r="P37" s="439">
        <f t="shared" si="24"/>
        <v>0.17781134328882486</v>
      </c>
      <c r="Q37" s="439">
        <f t="shared" si="25"/>
        <v>0.15109197232288629</v>
      </c>
      <c r="R37" s="437">
        <f t="shared" si="26"/>
        <v>40496</v>
      </c>
      <c r="S37" s="437">
        <f t="shared" si="27"/>
        <v>29894</v>
      </c>
      <c r="T37" s="439">
        <f t="shared" si="29"/>
        <v>0.10133367282101419</v>
      </c>
    </row>
    <row r="38" spans="1:20" ht="21" x14ac:dyDescent="0.35">
      <c r="A38" s="493" t="s">
        <v>139</v>
      </c>
      <c r="B38" s="493"/>
      <c r="C38" s="493"/>
      <c r="D38" s="493"/>
      <c r="E38" s="493"/>
      <c r="F38" s="493"/>
      <c r="G38" s="493"/>
      <c r="H38" s="493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3"/>
      <c r="T38" s="493"/>
    </row>
    <row r="39" spans="1:20" x14ac:dyDescent="0.25">
      <c r="A39" s="72"/>
      <c r="B39" s="11" t="s">
        <v>150</v>
      </c>
      <c r="C39" s="12"/>
      <c r="D39" s="12"/>
      <c r="E39" s="12"/>
      <c r="F39" s="12"/>
      <c r="G39" s="12"/>
      <c r="H39" s="12"/>
      <c r="I39" s="12"/>
      <c r="J39" s="13"/>
      <c r="K39" s="494"/>
      <c r="L39" s="11" t="str">
        <f>CONCATENATE("acumulado ",B39)</f>
        <v>acumulado abril</v>
      </c>
      <c r="M39" s="12"/>
      <c r="N39" s="12"/>
      <c r="O39" s="12"/>
      <c r="P39" s="12"/>
      <c r="Q39" s="12"/>
      <c r="R39" s="12"/>
      <c r="S39" s="12"/>
      <c r="T39" s="13"/>
    </row>
    <row r="40" spans="1:20" x14ac:dyDescent="0.25">
      <c r="A40" s="15"/>
      <c r="B40" s="472">
        <v>2022</v>
      </c>
      <c r="C40" s="16">
        <v>2023</v>
      </c>
      <c r="D40" s="16">
        <v>2024</v>
      </c>
      <c r="E40" s="16">
        <v>2025</v>
      </c>
      <c r="F40" s="16" t="str">
        <f>CONCATENATE("var ",RIGHT(E40,2),"/",RIGHT(D40,2))</f>
        <v>var 25/24</v>
      </c>
      <c r="G40" s="472" t="str">
        <f>CONCATENATE("var ",RIGHT(D40,2),"/",RIGHT(C40,2))</f>
        <v>var 24/23</v>
      </c>
      <c r="H40" s="16" t="str">
        <f>CONCATENATE("dif ",RIGHT(E40,2),"-",RIGHT(D40,2))</f>
        <v>dif 25-24</v>
      </c>
      <c r="I40" s="16" t="str">
        <f>CONCATENATE("dif ",RIGHT(D40,2),"-",RIGHT(C40,2))</f>
        <v>dif 24-23</v>
      </c>
      <c r="J40" s="16" t="str">
        <f>CONCATENATE("cuota ",RIGHT(E40,2))</f>
        <v>cuota 25</v>
      </c>
      <c r="K40" s="494"/>
      <c r="L40" s="472">
        <v>2022</v>
      </c>
      <c r="M40" s="16">
        <v>2023</v>
      </c>
      <c r="N40" s="16">
        <v>2024</v>
      </c>
      <c r="O40" s="16">
        <v>2025</v>
      </c>
      <c r="P40" s="16" t="str">
        <f>CONCATENATE("var ",RIGHT(O40,2),"/",RIGHT(N40,2))</f>
        <v>var 25/24</v>
      </c>
      <c r="Q40" s="472" t="str">
        <f>CONCATENATE("var ",RIGHT(N40,2),"/",RIGHT(M40,2))</f>
        <v>var 24/23</v>
      </c>
      <c r="R40" s="16" t="str">
        <f>CONCATENATE("dif ",RIGHT(O40,2),"-",RIGHT(N40,2))</f>
        <v>dif 25-24</v>
      </c>
      <c r="S40" s="16" t="str">
        <f>CONCATENATE("dif ",RIGHT(N40,2),"-",RIGHT(M40,2))</f>
        <v>dif 24-23</v>
      </c>
      <c r="T40" s="16" t="str">
        <f>CONCATENATE("cuota ",RIGHT(O40,2))</f>
        <v>cuota 25</v>
      </c>
    </row>
    <row r="41" spans="1:20" x14ac:dyDescent="0.25">
      <c r="A41" s="495" t="s">
        <v>140</v>
      </c>
      <c r="B41" s="496">
        <v>522681</v>
      </c>
      <c r="C41" s="496">
        <v>555233</v>
      </c>
      <c r="D41" s="496">
        <v>594315</v>
      </c>
      <c r="E41" s="496">
        <v>628371</v>
      </c>
      <c r="F41" s="497">
        <f t="shared" ref="F41:F45" si="30">E41/D41-1</f>
        <v>5.7302945407738282E-2</v>
      </c>
      <c r="G41" s="497">
        <f t="shared" ref="G41:G45" si="31">D41/C41-1</f>
        <v>7.0388467544256095E-2</v>
      </c>
      <c r="H41" s="496">
        <f t="shared" ref="H41:H45" si="32">E41-D41</f>
        <v>34056</v>
      </c>
      <c r="I41" s="496">
        <f t="shared" ref="I41:I45" si="33">D41-C41</f>
        <v>39082</v>
      </c>
      <c r="J41" s="497">
        <f>E41/$E$41</f>
        <v>1</v>
      </c>
      <c r="K41" s="498"/>
      <c r="L41" s="496">
        <v>1925902</v>
      </c>
      <c r="M41" s="496">
        <v>2274778</v>
      </c>
      <c r="N41" s="496">
        <v>2571355</v>
      </c>
      <c r="O41" s="496">
        <v>2647126</v>
      </c>
      <c r="P41" s="497">
        <f t="shared" ref="P41:P45" si="34">O41/N41-1</f>
        <v>2.9467343093427356E-2</v>
      </c>
      <c r="Q41" s="497">
        <f t="shared" ref="Q41:Q45" si="35">N41/M41-1</f>
        <v>0.13037623891210481</v>
      </c>
      <c r="R41" s="496">
        <f t="shared" ref="R41:R45" si="36">O41-N41</f>
        <v>75771</v>
      </c>
      <c r="S41" s="496">
        <f t="shared" ref="S41:S45" si="37">N41-M41</f>
        <v>296577</v>
      </c>
      <c r="T41" s="497">
        <f>O41/$O$41</f>
        <v>1</v>
      </c>
    </row>
    <row r="42" spans="1:20" x14ac:dyDescent="0.25">
      <c r="A42" s="436" t="s">
        <v>141</v>
      </c>
      <c r="B42" s="437">
        <v>493307</v>
      </c>
      <c r="C42" s="437">
        <v>533731</v>
      </c>
      <c r="D42" s="437">
        <v>573919</v>
      </c>
      <c r="E42" s="437">
        <v>606611</v>
      </c>
      <c r="F42" s="438">
        <f t="shared" si="30"/>
        <v>5.6962742129115673E-2</v>
      </c>
      <c r="G42" s="438">
        <f t="shared" si="31"/>
        <v>7.5296357153697313E-2</v>
      </c>
      <c r="H42" s="437">
        <f t="shared" si="32"/>
        <v>32692</v>
      </c>
      <c r="I42" s="437">
        <f t="shared" si="33"/>
        <v>40188</v>
      </c>
      <c r="J42" s="438">
        <f>E42/$E$41</f>
        <v>0.96537077618158695</v>
      </c>
      <c r="K42" s="494"/>
      <c r="L42" s="437">
        <v>1826497</v>
      </c>
      <c r="M42" s="437">
        <v>2170300</v>
      </c>
      <c r="N42" s="437">
        <v>2471940</v>
      </c>
      <c r="O42" s="437">
        <v>2553374</v>
      </c>
      <c r="P42" s="438">
        <f t="shared" si="34"/>
        <v>3.2943356230329179E-2</v>
      </c>
      <c r="Q42" s="438">
        <f t="shared" si="35"/>
        <v>0.13898539372436991</v>
      </c>
      <c r="R42" s="437">
        <f t="shared" si="36"/>
        <v>81434</v>
      </c>
      <c r="S42" s="437">
        <f t="shared" si="37"/>
        <v>301640</v>
      </c>
      <c r="T42" s="438">
        <f t="shared" ref="T42:T45" si="38">O42/$O$41</f>
        <v>0.96458347657043908</v>
      </c>
    </row>
    <row r="43" spans="1:20" x14ac:dyDescent="0.25">
      <c r="A43" s="436" t="s">
        <v>142</v>
      </c>
      <c r="B43" s="437">
        <v>9620</v>
      </c>
      <c r="C43" s="437">
        <v>5788</v>
      </c>
      <c r="D43" s="437">
        <v>8669</v>
      </c>
      <c r="E43" s="437">
        <v>5110</v>
      </c>
      <c r="F43" s="438">
        <f t="shared" si="30"/>
        <v>-0.41054331526127585</v>
      </c>
      <c r="G43" s="438">
        <f t="shared" si="31"/>
        <v>0.49775397373876995</v>
      </c>
      <c r="H43" s="437">
        <f t="shared" si="32"/>
        <v>-3559</v>
      </c>
      <c r="I43" s="437">
        <f t="shared" si="33"/>
        <v>2881</v>
      </c>
      <c r="J43" s="438">
        <f>E43/$E$41</f>
        <v>8.1321384977982754E-3</v>
      </c>
      <c r="K43" s="494"/>
      <c r="L43" s="437">
        <v>38410</v>
      </c>
      <c r="M43" s="437">
        <v>46487</v>
      </c>
      <c r="N43" s="437">
        <v>42007</v>
      </c>
      <c r="O43" s="437">
        <v>27246</v>
      </c>
      <c r="P43" s="438">
        <f t="shared" si="34"/>
        <v>-0.35139381531649483</v>
      </c>
      <c r="Q43" s="438">
        <f t="shared" si="35"/>
        <v>-9.6371028459569352E-2</v>
      </c>
      <c r="R43" s="437">
        <f t="shared" si="36"/>
        <v>-14761</v>
      </c>
      <c r="S43" s="437">
        <f t="shared" si="37"/>
        <v>-4480</v>
      </c>
      <c r="T43" s="438">
        <f t="shared" si="38"/>
        <v>1.0292672128187325E-2</v>
      </c>
    </row>
    <row r="44" spans="1:20" x14ac:dyDescent="0.25">
      <c r="A44" s="499" t="s">
        <v>143</v>
      </c>
      <c r="B44" s="437">
        <v>13753</v>
      </c>
      <c r="C44" s="437">
        <v>8924</v>
      </c>
      <c r="D44" s="437">
        <v>6277</v>
      </c>
      <c r="E44" s="437">
        <v>7304</v>
      </c>
      <c r="F44" s="438">
        <f t="shared" si="30"/>
        <v>0.16361319101481597</v>
      </c>
      <c r="G44" s="438">
        <f t="shared" si="31"/>
        <v>-0.29661586732406997</v>
      </c>
      <c r="H44" s="437">
        <f t="shared" si="32"/>
        <v>1027</v>
      </c>
      <c r="I44" s="437">
        <f t="shared" si="33"/>
        <v>-2647</v>
      </c>
      <c r="J44" s="438">
        <f>E44/$E$41</f>
        <v>1.1623706377283483E-2</v>
      </c>
      <c r="K44" s="494"/>
      <c r="L44" s="437">
        <v>39994</v>
      </c>
      <c r="M44" s="437">
        <v>37239</v>
      </c>
      <c r="N44" s="437">
        <v>38332</v>
      </c>
      <c r="O44" s="437">
        <v>34668</v>
      </c>
      <c r="P44" s="438">
        <f t="shared" si="34"/>
        <v>-9.5585933423771308E-2</v>
      </c>
      <c r="Q44" s="438">
        <f t="shared" si="35"/>
        <v>2.9350949273611038E-2</v>
      </c>
      <c r="R44" s="437">
        <f t="shared" si="36"/>
        <v>-3664</v>
      </c>
      <c r="S44" s="437">
        <f t="shared" si="37"/>
        <v>1093</v>
      </c>
      <c r="T44" s="438">
        <f t="shared" si="38"/>
        <v>1.3096467640754538E-2</v>
      </c>
    </row>
    <row r="45" spans="1:20" x14ac:dyDescent="0.25">
      <c r="A45" s="436" t="s">
        <v>144</v>
      </c>
      <c r="B45" s="437">
        <v>6001</v>
      </c>
      <c r="C45" s="437">
        <v>6791</v>
      </c>
      <c r="D45" s="437">
        <v>5450</v>
      </c>
      <c r="E45" s="437">
        <v>9346</v>
      </c>
      <c r="F45" s="438">
        <f t="shared" si="30"/>
        <v>0.71486238532110091</v>
      </c>
      <c r="G45" s="438">
        <f t="shared" si="31"/>
        <v>-0.19746723604771022</v>
      </c>
      <c r="H45" s="437">
        <f t="shared" si="32"/>
        <v>3896</v>
      </c>
      <c r="I45" s="437">
        <f t="shared" si="33"/>
        <v>-1341</v>
      </c>
      <c r="J45" s="438">
        <f>E45/$E$41</f>
        <v>1.4873378943331248E-2</v>
      </c>
      <c r="K45" s="494"/>
      <c r="L45" s="437">
        <v>21002</v>
      </c>
      <c r="M45" s="437">
        <v>20755</v>
      </c>
      <c r="N45" s="437">
        <v>19076</v>
      </c>
      <c r="O45" s="437">
        <v>31839</v>
      </c>
      <c r="P45" s="438">
        <f t="shared" si="34"/>
        <v>0.66906059970643739</v>
      </c>
      <c r="Q45" s="438">
        <f t="shared" si="35"/>
        <v>-8.0896169597687306E-2</v>
      </c>
      <c r="R45" s="437">
        <f t="shared" si="36"/>
        <v>12763</v>
      </c>
      <c r="S45" s="437">
        <f t="shared" si="37"/>
        <v>-1679</v>
      </c>
      <c r="T45" s="438">
        <f t="shared" si="38"/>
        <v>1.2027761428809963E-2</v>
      </c>
    </row>
    <row r="46" spans="1:20" ht="21" x14ac:dyDescent="0.35">
      <c r="A46" s="500" t="s">
        <v>145</v>
      </c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00"/>
      <c r="M46" s="500"/>
      <c r="N46" s="500"/>
      <c r="O46" s="500"/>
      <c r="P46" s="500"/>
      <c r="Q46" s="500"/>
      <c r="R46" s="500"/>
      <c r="S46" s="500"/>
      <c r="T46" s="500"/>
    </row>
    <row r="47" spans="1:20" x14ac:dyDescent="0.25">
      <c r="A47" s="72"/>
      <c r="B47" s="11" t="s">
        <v>150</v>
      </c>
      <c r="C47" s="12"/>
      <c r="D47" s="12"/>
      <c r="E47" s="12"/>
      <c r="F47" s="12"/>
      <c r="G47" s="12"/>
      <c r="H47" s="12"/>
      <c r="I47" s="12"/>
      <c r="J47" s="13"/>
      <c r="K47" s="501"/>
      <c r="L47" s="11" t="str">
        <f>CONCATENATE("acumulado ",B47)</f>
        <v>acumulado abril</v>
      </c>
      <c r="M47" s="12"/>
      <c r="N47" s="12"/>
      <c r="O47" s="12"/>
      <c r="P47" s="12"/>
      <c r="Q47" s="12"/>
      <c r="R47" s="12"/>
      <c r="S47" s="12"/>
      <c r="T47" s="13"/>
    </row>
    <row r="48" spans="1:20" x14ac:dyDescent="0.25">
      <c r="A48" s="15"/>
      <c r="B48" s="472">
        <v>2022</v>
      </c>
      <c r="C48" s="16">
        <v>2023</v>
      </c>
      <c r="D48" s="16">
        <v>2024</v>
      </c>
      <c r="E48" s="16">
        <v>2025</v>
      </c>
      <c r="F48" s="16" t="str">
        <f>CONCATENATE("var ",RIGHT(E48,2),"/",RIGHT(D48,2))</f>
        <v>var 25/24</v>
      </c>
      <c r="G48" s="472" t="str">
        <f>CONCATENATE("var ",RIGHT(D48,2),"/",RIGHT(C48,2))</f>
        <v>var 24/23</v>
      </c>
      <c r="H48" s="16" t="str">
        <f>CONCATENATE("dif ",RIGHT(E48,2),"-",RIGHT(D48,2))</f>
        <v>dif 25-24</v>
      </c>
      <c r="I48" s="16" t="str">
        <f>CONCATENATE("dif ",RIGHT(D48,2),"-",RIGHT(C48,2))</f>
        <v>dif 24-23</v>
      </c>
      <c r="J48" s="16" t="str">
        <f>CONCATENATE("cuota ",RIGHT(E48,2))</f>
        <v>cuota 25</v>
      </c>
      <c r="K48" s="501"/>
      <c r="L48" s="472">
        <v>2022</v>
      </c>
      <c r="M48" s="16">
        <v>2023</v>
      </c>
      <c r="N48" s="16">
        <v>2024</v>
      </c>
      <c r="O48" s="16">
        <v>2025</v>
      </c>
      <c r="P48" s="16" t="str">
        <f>CONCATENATE("var ",RIGHT(O48,2),"/",RIGHT(N48,2))</f>
        <v>var 25/24</v>
      </c>
      <c r="Q48" s="472" t="str">
        <f>CONCATENATE("var ",RIGHT(N48,2),"/",RIGHT(M48,2))</f>
        <v>var 24/23</v>
      </c>
      <c r="R48" s="16" t="str">
        <f>CONCATENATE("dif ",RIGHT(O48,2),"-",RIGHT(N48,2))</f>
        <v>dif 25-24</v>
      </c>
      <c r="S48" s="16" t="str">
        <f>CONCATENATE("dif ",RIGHT(N48,2),"-",RIGHT(M48,2))</f>
        <v>dif 24-23</v>
      </c>
      <c r="T48" s="16" t="str">
        <f>CONCATENATE("cuota ",RIGHT(O48,2))</f>
        <v>cuota 25</v>
      </c>
    </row>
    <row r="49" spans="1:20" x14ac:dyDescent="0.25">
      <c r="A49" s="502" t="s">
        <v>146</v>
      </c>
      <c r="B49" s="503">
        <v>522681</v>
      </c>
      <c r="C49" s="503">
        <v>555233</v>
      </c>
      <c r="D49" s="503">
        <v>594315</v>
      </c>
      <c r="E49" s="503">
        <v>628371</v>
      </c>
      <c r="F49" s="504">
        <f t="shared" ref="F49:F51" si="39">E49/D49-1</f>
        <v>5.7302945407738282E-2</v>
      </c>
      <c r="G49" s="504">
        <f t="shared" ref="G49:G51" si="40">D49/C49-1</f>
        <v>7.0388467544256095E-2</v>
      </c>
      <c r="H49" s="503">
        <f t="shared" ref="H49:H51" si="41">E49-D49</f>
        <v>34056</v>
      </c>
      <c r="I49" s="503">
        <f t="shared" ref="I49:I51" si="42">D49-C49</f>
        <v>39082</v>
      </c>
      <c r="J49" s="504">
        <f>E49/$E$49</f>
        <v>1</v>
      </c>
      <c r="K49" s="505"/>
      <c r="L49" s="503">
        <v>1925902</v>
      </c>
      <c r="M49" s="503">
        <v>2274778</v>
      </c>
      <c r="N49" s="503">
        <v>2571355</v>
      </c>
      <c r="O49" s="503">
        <v>2647126</v>
      </c>
      <c r="P49" s="504">
        <f t="shared" ref="P49:P51" si="43">O49/N49-1</f>
        <v>2.9467343093427356E-2</v>
      </c>
      <c r="Q49" s="504">
        <f t="shared" ref="Q49:Q51" si="44">N49/M49-1</f>
        <v>0.13037623891210481</v>
      </c>
      <c r="R49" s="503">
        <f t="shared" ref="R49:R51" si="45">O49-N49</f>
        <v>75771</v>
      </c>
      <c r="S49" s="503">
        <f t="shared" ref="S49:S51" si="46">N49-M49</f>
        <v>296577</v>
      </c>
      <c r="T49" s="504">
        <f>O49/$O$49</f>
        <v>1</v>
      </c>
    </row>
    <row r="50" spans="1:20" x14ac:dyDescent="0.25">
      <c r="A50" s="436" t="s">
        <v>147</v>
      </c>
      <c r="B50" s="437">
        <v>251450</v>
      </c>
      <c r="C50" s="437">
        <v>248999</v>
      </c>
      <c r="D50" s="437">
        <v>251559</v>
      </c>
      <c r="E50" s="437">
        <v>257752</v>
      </c>
      <c r="F50" s="438">
        <f t="shared" si="39"/>
        <v>2.4618479163933671E-2</v>
      </c>
      <c r="G50" s="438">
        <f t="shared" si="40"/>
        <v>1.028116578781435E-2</v>
      </c>
      <c r="H50" s="437">
        <f t="shared" si="41"/>
        <v>6193</v>
      </c>
      <c r="I50" s="437">
        <f t="shared" si="42"/>
        <v>2560</v>
      </c>
      <c r="J50" s="438">
        <f>E50/$E$49</f>
        <v>0.41019079492847377</v>
      </c>
      <c r="K50" s="501"/>
      <c r="L50" s="437">
        <v>840196</v>
      </c>
      <c r="M50" s="437">
        <v>888104</v>
      </c>
      <c r="N50" s="437">
        <v>1070737</v>
      </c>
      <c r="O50" s="437">
        <v>1095383</v>
      </c>
      <c r="P50" s="438">
        <f t="shared" si="43"/>
        <v>2.3017790549873629E-2</v>
      </c>
      <c r="Q50" s="438">
        <f t="shared" si="44"/>
        <v>0.2056437083945124</v>
      </c>
      <c r="R50" s="437">
        <f>O50-N50</f>
        <v>24646</v>
      </c>
      <c r="S50" s="437">
        <f t="shared" si="46"/>
        <v>182633</v>
      </c>
      <c r="T50" s="438">
        <f t="shared" ref="T50:T51" si="47">O50/$O$49</f>
        <v>0.41380085420943319</v>
      </c>
    </row>
    <row r="51" spans="1:20" x14ac:dyDescent="0.25">
      <c r="A51" s="436" t="s">
        <v>148</v>
      </c>
      <c r="B51" s="437">
        <v>271231</v>
      </c>
      <c r="C51" s="437">
        <v>306234</v>
      </c>
      <c r="D51" s="437">
        <v>342755</v>
      </c>
      <c r="E51" s="437">
        <v>370619</v>
      </c>
      <c r="F51" s="438">
        <f t="shared" si="39"/>
        <v>8.1294218902714821E-2</v>
      </c>
      <c r="G51" s="438">
        <f t="shared" si="40"/>
        <v>0.1192584755448447</v>
      </c>
      <c r="H51" s="437">
        <f t="shared" si="41"/>
        <v>27864</v>
      </c>
      <c r="I51" s="437">
        <f t="shared" si="42"/>
        <v>36521</v>
      </c>
      <c r="J51" s="438">
        <f>E51/$E$49</f>
        <v>0.58980920507152623</v>
      </c>
      <c r="K51" s="501"/>
      <c r="L51" s="437">
        <v>1085706</v>
      </c>
      <c r="M51" s="437">
        <v>1386674</v>
      </c>
      <c r="N51" s="437">
        <v>1500617</v>
      </c>
      <c r="O51" s="437">
        <v>1551743</v>
      </c>
      <c r="P51" s="438">
        <f t="shared" si="43"/>
        <v>3.4069985879141784E-2</v>
      </c>
      <c r="Q51" s="438">
        <f t="shared" si="44"/>
        <v>8.216999813943282E-2</v>
      </c>
      <c r="R51" s="437">
        <f t="shared" si="45"/>
        <v>51126</v>
      </c>
      <c r="S51" s="437">
        <f t="shared" si="46"/>
        <v>113943</v>
      </c>
      <c r="T51" s="438">
        <f t="shared" si="47"/>
        <v>0.58619914579056687</v>
      </c>
    </row>
    <row r="52" spans="1:20" ht="21" x14ac:dyDescent="0.35">
      <c r="A52" s="376" t="s">
        <v>149</v>
      </c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</row>
    <row r="324" spans="2:20" x14ac:dyDescent="0.25">
      <c r="B324" s="467"/>
      <c r="C324" s="467"/>
      <c r="D324" s="467"/>
      <c r="E324" s="467"/>
      <c r="F324" s="467"/>
      <c r="G324" s="467"/>
      <c r="H324" s="467"/>
      <c r="I324" s="467"/>
      <c r="J324" s="467"/>
      <c r="K324" s="468"/>
      <c r="L324"/>
      <c r="M324"/>
      <c r="N324"/>
      <c r="O324"/>
      <c r="P324"/>
      <c r="Q324"/>
      <c r="R324"/>
      <c r="S324"/>
      <c r="T324"/>
    </row>
    <row r="325" spans="2:20" x14ac:dyDescent="0.25">
      <c r="B325"/>
      <c r="D325"/>
      <c r="E325"/>
      <c r="F325"/>
      <c r="G325"/>
      <c r="H325"/>
      <c r="I325"/>
      <c r="J325"/>
      <c r="K325" s="454"/>
      <c r="M325"/>
      <c r="O325"/>
      <c r="Q325"/>
      <c r="S325"/>
      <c r="T325"/>
    </row>
    <row r="326" spans="2:20" x14ac:dyDescent="0.25">
      <c r="B326"/>
      <c r="D326"/>
      <c r="E326"/>
      <c r="F326"/>
      <c r="G326"/>
      <c r="H326"/>
      <c r="I326"/>
      <c r="J326"/>
      <c r="K326" s="454"/>
      <c r="M326"/>
      <c r="O326"/>
      <c r="Q326"/>
      <c r="S326"/>
      <c r="T326"/>
    </row>
    <row r="327" spans="2:20" x14ac:dyDescent="0.25">
      <c r="B327"/>
      <c r="D327"/>
      <c r="E327"/>
      <c r="F327"/>
      <c r="G327"/>
      <c r="H327"/>
      <c r="I327"/>
      <c r="J327"/>
      <c r="K327" s="454"/>
      <c r="M327"/>
      <c r="O327"/>
      <c r="Q327"/>
      <c r="S327"/>
      <c r="T327"/>
    </row>
    <row r="328" spans="2:20" x14ac:dyDescent="0.25">
      <c r="B328"/>
      <c r="D328"/>
      <c r="E328"/>
      <c r="F328"/>
      <c r="G328"/>
      <c r="H328"/>
      <c r="I328"/>
      <c r="J328"/>
      <c r="K328" s="454"/>
      <c r="M328"/>
      <c r="O328"/>
      <c r="Q328"/>
      <c r="S328"/>
      <c r="T328"/>
    </row>
    <row r="329" spans="2:20" x14ac:dyDescent="0.25">
      <c r="B329"/>
      <c r="D329"/>
      <c r="E329"/>
      <c r="F329"/>
      <c r="G329"/>
      <c r="H329"/>
      <c r="I329"/>
      <c r="J329"/>
      <c r="K329" s="454"/>
      <c r="M329"/>
      <c r="O329"/>
      <c r="Q329"/>
      <c r="S329"/>
      <c r="T329"/>
    </row>
    <row r="330" spans="2:20" x14ac:dyDescent="0.25">
      <c r="B330"/>
      <c r="D330"/>
      <c r="E330"/>
      <c r="F330"/>
      <c r="G330"/>
      <c r="H330"/>
      <c r="I330"/>
      <c r="J330"/>
      <c r="K330" s="454"/>
      <c r="M330"/>
      <c r="O330"/>
      <c r="Q330"/>
      <c r="S330"/>
      <c r="T330"/>
    </row>
    <row r="331" spans="2:20" x14ac:dyDescent="0.25">
      <c r="B331"/>
      <c r="D331"/>
      <c r="E331"/>
      <c r="F331"/>
      <c r="G331"/>
      <c r="H331"/>
      <c r="I331"/>
      <c r="J331"/>
      <c r="K331" s="454"/>
      <c r="M331"/>
      <c r="O331"/>
      <c r="Q331"/>
      <c r="S331"/>
      <c r="T331"/>
    </row>
    <row r="332" spans="2:20" x14ac:dyDescent="0.25">
      <c r="B332"/>
      <c r="D332"/>
      <c r="E332"/>
      <c r="F332"/>
      <c r="G332"/>
      <c r="H332"/>
      <c r="I332"/>
      <c r="J332"/>
      <c r="K332" s="454"/>
      <c r="M332"/>
      <c r="O332"/>
      <c r="Q332"/>
      <c r="S332"/>
      <c r="T332"/>
    </row>
    <row r="333" spans="2:20" x14ac:dyDescent="0.25">
      <c r="B333"/>
      <c r="D333"/>
      <c r="E333"/>
      <c r="F333"/>
      <c r="G333"/>
      <c r="H333"/>
      <c r="I333"/>
      <c r="J333"/>
      <c r="K333" s="454"/>
      <c r="M333"/>
      <c r="O333"/>
      <c r="Q333"/>
      <c r="S333"/>
      <c r="T333"/>
    </row>
    <row r="334" spans="2:20" x14ac:dyDescent="0.25">
      <c r="B334"/>
      <c r="D334"/>
      <c r="E334"/>
      <c r="F334"/>
      <c r="G334"/>
      <c r="H334"/>
      <c r="I334"/>
      <c r="J334"/>
      <c r="K334" s="454"/>
      <c r="M334"/>
      <c r="O334"/>
      <c r="Q334"/>
      <c r="S334"/>
      <c r="T334"/>
    </row>
    <row r="335" spans="2:20" x14ac:dyDescent="0.25">
      <c r="B335"/>
      <c r="D335"/>
      <c r="E335"/>
      <c r="F335"/>
      <c r="G335"/>
      <c r="H335"/>
      <c r="I335"/>
      <c r="J335"/>
      <c r="K335" s="454"/>
      <c r="M335"/>
      <c r="O335"/>
      <c r="Q335"/>
      <c r="S335"/>
      <c r="T335"/>
    </row>
    <row r="336" spans="2:20" x14ac:dyDescent="0.25">
      <c r="B336"/>
      <c r="D336"/>
      <c r="E336"/>
      <c r="F336"/>
      <c r="G336"/>
      <c r="H336"/>
      <c r="I336"/>
      <c r="J336"/>
      <c r="K336" s="454"/>
      <c r="M336"/>
      <c r="O336"/>
      <c r="Q336"/>
      <c r="S336"/>
      <c r="T336"/>
    </row>
    <row r="337" spans="2:20" x14ac:dyDescent="0.25">
      <c r="B337"/>
      <c r="E337"/>
      <c r="F337"/>
      <c r="G337"/>
      <c r="H337"/>
      <c r="I337"/>
      <c r="J337"/>
      <c r="K337" s="454"/>
      <c r="M337"/>
      <c r="O337"/>
      <c r="Q337"/>
      <c r="S337"/>
      <c r="T337"/>
    </row>
    <row r="339" spans="2:20" x14ac:dyDescent="0.25">
      <c r="B339" s="467"/>
      <c r="C339" s="467"/>
      <c r="D339" s="467"/>
      <c r="E339" s="467"/>
      <c r="F339" s="467"/>
      <c r="G339" s="467"/>
      <c r="H339" s="467"/>
      <c r="I339" s="467"/>
      <c r="J339" s="467"/>
      <c r="K339" s="468"/>
      <c r="L339"/>
      <c r="M339"/>
      <c r="N339"/>
      <c r="O339"/>
      <c r="P339"/>
      <c r="Q339"/>
      <c r="R339"/>
      <c r="S339"/>
      <c r="T339"/>
    </row>
    <row r="340" spans="2:20" x14ac:dyDescent="0.25">
      <c r="B340"/>
      <c r="D340"/>
      <c r="E340"/>
      <c r="F340"/>
      <c r="G340"/>
      <c r="H340"/>
      <c r="I340"/>
      <c r="J340"/>
      <c r="K340" s="454"/>
      <c r="M340"/>
      <c r="P340"/>
      <c r="R340"/>
      <c r="T340"/>
    </row>
    <row r="341" spans="2:20" x14ac:dyDescent="0.25">
      <c r="B341"/>
      <c r="D341"/>
      <c r="E341"/>
      <c r="F341"/>
      <c r="G341"/>
      <c r="H341"/>
      <c r="I341"/>
      <c r="J341"/>
      <c r="K341" s="454"/>
      <c r="M341"/>
      <c r="P341"/>
      <c r="R341"/>
      <c r="T341"/>
    </row>
    <row r="342" spans="2:20" x14ac:dyDescent="0.25">
      <c r="B342"/>
      <c r="D342"/>
      <c r="E342"/>
      <c r="F342"/>
      <c r="G342"/>
      <c r="H342"/>
      <c r="I342"/>
      <c r="J342"/>
      <c r="K342" s="454"/>
      <c r="M342"/>
      <c r="P342"/>
      <c r="R342"/>
      <c r="T342"/>
    </row>
    <row r="343" spans="2:20" x14ac:dyDescent="0.25">
      <c r="B343"/>
      <c r="D343"/>
      <c r="E343"/>
      <c r="F343"/>
      <c r="G343"/>
      <c r="H343"/>
      <c r="I343"/>
      <c r="J343"/>
      <c r="K343" s="454"/>
      <c r="M343"/>
      <c r="P343"/>
      <c r="R343"/>
      <c r="T343"/>
    </row>
    <row r="344" spans="2:20" x14ac:dyDescent="0.25">
      <c r="B344"/>
      <c r="D344"/>
      <c r="E344"/>
      <c r="F344"/>
      <c r="G344"/>
      <c r="H344"/>
      <c r="I344"/>
      <c r="J344"/>
      <c r="K344" s="454"/>
      <c r="M344"/>
      <c r="P344"/>
      <c r="R344"/>
      <c r="T344"/>
    </row>
    <row r="345" spans="2:20" x14ac:dyDescent="0.25">
      <c r="B345"/>
      <c r="D345"/>
      <c r="E345"/>
      <c r="F345"/>
      <c r="G345"/>
      <c r="H345"/>
      <c r="I345"/>
      <c r="J345"/>
      <c r="K345" s="454"/>
      <c r="M345"/>
      <c r="P345"/>
      <c r="R345"/>
      <c r="T345"/>
    </row>
    <row r="346" spans="2:20" x14ac:dyDescent="0.25">
      <c r="B346"/>
      <c r="D346"/>
      <c r="E346"/>
      <c r="F346"/>
      <c r="G346"/>
      <c r="H346"/>
      <c r="I346"/>
      <c r="J346"/>
      <c r="K346" s="454"/>
      <c r="M346"/>
      <c r="P346"/>
      <c r="R346"/>
      <c r="T346"/>
    </row>
    <row r="347" spans="2:20" x14ac:dyDescent="0.25">
      <c r="B347"/>
      <c r="D347"/>
      <c r="E347"/>
      <c r="F347"/>
      <c r="G347"/>
      <c r="H347"/>
      <c r="I347"/>
      <c r="J347"/>
      <c r="K347" s="454"/>
      <c r="M347"/>
      <c r="P347"/>
      <c r="R347"/>
      <c r="T347"/>
    </row>
    <row r="348" spans="2:20" x14ac:dyDescent="0.25">
      <c r="B348"/>
      <c r="D348"/>
      <c r="E348"/>
      <c r="F348"/>
      <c r="G348"/>
      <c r="H348"/>
      <c r="I348"/>
      <c r="J348"/>
      <c r="K348" s="454"/>
      <c r="M348"/>
      <c r="P348"/>
      <c r="R348"/>
      <c r="T348"/>
    </row>
    <row r="349" spans="2:20" x14ac:dyDescent="0.25">
      <c r="B349"/>
      <c r="D349"/>
      <c r="E349"/>
      <c r="F349"/>
      <c r="G349"/>
      <c r="H349"/>
      <c r="I349"/>
      <c r="J349"/>
      <c r="K349" s="454"/>
      <c r="M349"/>
      <c r="P349"/>
      <c r="R349"/>
      <c r="T349"/>
    </row>
    <row r="350" spans="2:20" x14ac:dyDescent="0.25">
      <c r="B350"/>
      <c r="D350"/>
      <c r="E350"/>
      <c r="F350"/>
      <c r="G350"/>
      <c r="H350"/>
      <c r="I350"/>
      <c r="J350"/>
      <c r="K350" s="454"/>
      <c r="M350"/>
      <c r="P350"/>
      <c r="R350"/>
      <c r="T350"/>
    </row>
    <row r="351" spans="2:20" x14ac:dyDescent="0.25">
      <c r="B351"/>
      <c r="D351"/>
      <c r="E351"/>
      <c r="F351"/>
      <c r="G351"/>
      <c r="H351"/>
      <c r="I351"/>
      <c r="J351"/>
      <c r="K351" s="454"/>
      <c r="M351"/>
      <c r="P351"/>
      <c r="R351"/>
      <c r="T351"/>
    </row>
    <row r="353" spans="2:20" x14ac:dyDescent="0.25">
      <c r="B353" s="467"/>
      <c r="C353" s="467"/>
      <c r="D353" s="467"/>
      <c r="E353" s="467"/>
      <c r="F353" s="467"/>
      <c r="G353" s="467"/>
      <c r="H353" s="467"/>
      <c r="I353" s="467"/>
      <c r="J353" s="467"/>
      <c r="K353" s="468"/>
      <c r="L353"/>
      <c r="M353"/>
      <c r="N353"/>
      <c r="O353"/>
      <c r="P353"/>
      <c r="Q353"/>
      <c r="R353"/>
      <c r="S353"/>
      <c r="T353"/>
    </row>
    <row r="354" spans="2:20" x14ac:dyDescent="0.25">
      <c r="B354"/>
      <c r="D354"/>
      <c r="E354"/>
      <c r="F354"/>
      <c r="G354"/>
      <c r="H354"/>
      <c r="I354"/>
      <c r="J354"/>
      <c r="K354" s="454"/>
      <c r="M354"/>
      <c r="P354"/>
      <c r="R354"/>
      <c r="T354"/>
    </row>
    <row r="355" spans="2:20" x14ac:dyDescent="0.25">
      <c r="B355"/>
      <c r="D355"/>
      <c r="E355"/>
      <c r="F355"/>
      <c r="G355"/>
      <c r="H355"/>
      <c r="I355"/>
      <c r="J355"/>
      <c r="K355" s="454"/>
      <c r="M355"/>
      <c r="P355"/>
      <c r="R355"/>
      <c r="T355"/>
    </row>
    <row r="356" spans="2:20" x14ac:dyDescent="0.25">
      <c r="B356"/>
      <c r="D356"/>
      <c r="E356"/>
      <c r="F356"/>
      <c r="G356"/>
      <c r="H356"/>
      <c r="I356"/>
      <c r="J356"/>
      <c r="K356" s="454"/>
      <c r="M356"/>
      <c r="P356"/>
      <c r="R356"/>
      <c r="T356"/>
    </row>
    <row r="357" spans="2:20" x14ac:dyDescent="0.25">
      <c r="B357"/>
      <c r="D357"/>
      <c r="E357"/>
      <c r="F357"/>
      <c r="G357"/>
      <c r="H357"/>
      <c r="I357"/>
      <c r="J357"/>
      <c r="K357" s="454"/>
      <c r="M357"/>
      <c r="P357"/>
      <c r="R357"/>
      <c r="T357"/>
    </row>
    <row r="358" spans="2:20" x14ac:dyDescent="0.25">
      <c r="B358"/>
      <c r="D358"/>
      <c r="E358"/>
      <c r="F358"/>
      <c r="G358"/>
      <c r="H358"/>
      <c r="I358"/>
      <c r="J358"/>
      <c r="K358" s="454"/>
      <c r="M358"/>
      <c r="P358"/>
      <c r="R358"/>
      <c r="T358"/>
    </row>
    <row r="359" spans="2:20" x14ac:dyDescent="0.25">
      <c r="B359"/>
      <c r="D359"/>
      <c r="E359"/>
      <c r="F359"/>
      <c r="G359"/>
      <c r="H359"/>
      <c r="I359"/>
      <c r="J359"/>
      <c r="K359" s="454"/>
      <c r="M359"/>
      <c r="P359"/>
      <c r="R359"/>
      <c r="T359"/>
    </row>
    <row r="360" spans="2:20" x14ac:dyDescent="0.25">
      <c r="B360"/>
      <c r="D360"/>
      <c r="E360"/>
      <c r="F360"/>
      <c r="G360"/>
      <c r="H360"/>
      <c r="I360"/>
      <c r="J360"/>
      <c r="K360" s="454"/>
      <c r="M360"/>
      <c r="P360"/>
      <c r="R360"/>
      <c r="T360"/>
    </row>
    <row r="361" spans="2:20" x14ac:dyDescent="0.25">
      <c r="B361"/>
      <c r="D361"/>
      <c r="E361"/>
      <c r="F361"/>
      <c r="G361"/>
      <c r="H361"/>
      <c r="I361"/>
      <c r="J361"/>
      <c r="K361" s="454"/>
      <c r="M361"/>
      <c r="P361"/>
      <c r="R361"/>
      <c r="T361"/>
    </row>
    <row r="362" spans="2:20" x14ac:dyDescent="0.25">
      <c r="B362"/>
      <c r="D362"/>
      <c r="E362"/>
      <c r="F362"/>
      <c r="G362"/>
      <c r="H362"/>
      <c r="I362"/>
      <c r="J362"/>
      <c r="K362" s="454"/>
      <c r="M362"/>
      <c r="P362"/>
      <c r="R362"/>
      <c r="T362"/>
    </row>
    <row r="363" spans="2:20" x14ac:dyDescent="0.25">
      <c r="B363"/>
      <c r="D363"/>
      <c r="E363"/>
      <c r="F363"/>
      <c r="G363"/>
      <c r="H363"/>
      <c r="I363"/>
      <c r="J363"/>
      <c r="K363" s="454"/>
      <c r="M363"/>
      <c r="P363"/>
      <c r="R363"/>
      <c r="T363"/>
    </row>
    <row r="364" spans="2:20" x14ac:dyDescent="0.25">
      <c r="B364"/>
      <c r="D364"/>
      <c r="E364"/>
      <c r="F364"/>
      <c r="G364"/>
      <c r="H364"/>
      <c r="I364"/>
      <c r="J364"/>
      <c r="K364" s="454"/>
      <c r="M364"/>
      <c r="P364"/>
      <c r="R364"/>
      <c r="T364"/>
    </row>
    <row r="365" spans="2:20" x14ac:dyDescent="0.25">
      <c r="B365"/>
      <c r="D365"/>
      <c r="E365"/>
      <c r="F365"/>
      <c r="G365"/>
      <c r="H365"/>
      <c r="I365"/>
      <c r="J365"/>
      <c r="K365" s="454"/>
      <c r="M365"/>
      <c r="P365"/>
      <c r="R365"/>
      <c r="T365"/>
    </row>
    <row r="366" spans="2:20" x14ac:dyDescent="0.25">
      <c r="B366"/>
      <c r="D366"/>
      <c r="E366"/>
      <c r="F366"/>
      <c r="G366"/>
      <c r="H366"/>
      <c r="I366"/>
      <c r="J366"/>
      <c r="K366" s="454"/>
      <c r="M366"/>
      <c r="P366"/>
      <c r="R366"/>
      <c r="T366"/>
    </row>
    <row r="368" spans="2:20" x14ac:dyDescent="0.25">
      <c r="B368" s="467"/>
      <c r="C368" s="467"/>
      <c r="D368" s="467"/>
      <c r="E368" s="467"/>
      <c r="F368" s="467"/>
      <c r="G368" s="467"/>
      <c r="H368" s="467"/>
      <c r="I368" s="467"/>
      <c r="J368" s="467"/>
      <c r="K368" s="468"/>
      <c r="L368"/>
      <c r="M368"/>
      <c r="N368"/>
      <c r="O368"/>
      <c r="P368"/>
      <c r="Q368"/>
      <c r="R368"/>
      <c r="S368"/>
      <c r="T368"/>
    </row>
    <row r="369" spans="2:20" x14ac:dyDescent="0.25">
      <c r="B369"/>
      <c r="D369"/>
      <c r="E369"/>
      <c r="F369"/>
      <c r="G369"/>
      <c r="H369"/>
      <c r="I369"/>
      <c r="J369"/>
      <c r="K369" s="454"/>
      <c r="M369"/>
      <c r="P369"/>
      <c r="R369"/>
      <c r="T369"/>
    </row>
    <row r="370" spans="2:20" x14ac:dyDescent="0.25">
      <c r="B370"/>
      <c r="D370"/>
      <c r="E370"/>
      <c r="F370"/>
      <c r="G370"/>
      <c r="H370"/>
      <c r="I370"/>
      <c r="J370"/>
      <c r="K370" s="454"/>
      <c r="M370"/>
      <c r="P370"/>
      <c r="R370"/>
      <c r="T370"/>
    </row>
    <row r="371" spans="2:20" x14ac:dyDescent="0.25">
      <c r="B371"/>
      <c r="D371"/>
      <c r="E371"/>
      <c r="F371"/>
      <c r="G371"/>
      <c r="H371"/>
      <c r="I371"/>
      <c r="J371"/>
      <c r="K371" s="454"/>
      <c r="M371"/>
      <c r="P371"/>
      <c r="R371"/>
      <c r="T371"/>
    </row>
    <row r="372" spans="2:20" x14ac:dyDescent="0.25">
      <c r="B372"/>
      <c r="D372"/>
      <c r="E372"/>
      <c r="F372"/>
      <c r="G372"/>
      <c r="H372"/>
      <c r="I372"/>
      <c r="J372"/>
      <c r="K372" s="454"/>
      <c r="M372"/>
      <c r="P372"/>
      <c r="R372"/>
      <c r="T372"/>
    </row>
    <row r="373" spans="2:20" x14ac:dyDescent="0.25">
      <c r="B373"/>
      <c r="D373"/>
      <c r="E373"/>
      <c r="F373"/>
      <c r="G373"/>
      <c r="H373"/>
      <c r="I373"/>
      <c r="J373"/>
      <c r="K373" s="454"/>
      <c r="M373"/>
      <c r="P373"/>
      <c r="R373"/>
      <c r="T373"/>
    </row>
    <row r="374" spans="2:20" x14ac:dyDescent="0.25">
      <c r="B374"/>
      <c r="D374"/>
      <c r="E374"/>
      <c r="F374"/>
      <c r="G374"/>
      <c r="H374"/>
      <c r="I374"/>
      <c r="J374"/>
      <c r="K374" s="454"/>
      <c r="M374"/>
      <c r="P374"/>
      <c r="R374"/>
      <c r="T374"/>
    </row>
    <row r="375" spans="2:20" x14ac:dyDescent="0.25">
      <c r="B375"/>
      <c r="D375"/>
      <c r="E375"/>
      <c r="F375"/>
      <c r="G375"/>
      <c r="H375"/>
      <c r="I375"/>
      <c r="J375"/>
      <c r="K375" s="454"/>
      <c r="M375"/>
      <c r="P375"/>
      <c r="R375"/>
      <c r="T375"/>
    </row>
    <row r="376" spans="2:20" x14ac:dyDescent="0.25">
      <c r="B376"/>
      <c r="D376"/>
      <c r="E376"/>
      <c r="F376"/>
      <c r="G376"/>
      <c r="H376"/>
      <c r="I376"/>
      <c r="J376"/>
      <c r="K376" s="454"/>
      <c r="M376"/>
      <c r="P376"/>
      <c r="R376"/>
      <c r="T376"/>
    </row>
    <row r="377" spans="2:20" x14ac:dyDescent="0.25">
      <c r="B377"/>
      <c r="D377"/>
      <c r="E377"/>
      <c r="F377"/>
      <c r="G377"/>
      <c r="H377"/>
      <c r="I377"/>
      <c r="J377"/>
      <c r="K377" s="454"/>
      <c r="M377"/>
      <c r="P377"/>
      <c r="R377"/>
      <c r="T377"/>
    </row>
    <row r="378" spans="2:20" x14ac:dyDescent="0.25">
      <c r="B378"/>
      <c r="D378"/>
      <c r="E378"/>
      <c r="F378"/>
      <c r="G378"/>
      <c r="H378"/>
      <c r="I378"/>
      <c r="J378"/>
      <c r="K378" s="454"/>
      <c r="M378"/>
      <c r="P378"/>
      <c r="R378"/>
      <c r="T378"/>
    </row>
    <row r="379" spans="2:20" x14ac:dyDescent="0.25">
      <c r="B379"/>
      <c r="D379"/>
      <c r="E379"/>
      <c r="F379"/>
      <c r="G379"/>
      <c r="H379"/>
      <c r="I379"/>
      <c r="J379"/>
      <c r="K379" s="454"/>
      <c r="M379"/>
      <c r="P379"/>
      <c r="R379"/>
      <c r="T379"/>
    </row>
    <row r="380" spans="2:20" x14ac:dyDescent="0.25">
      <c r="B380"/>
      <c r="D380"/>
      <c r="E380"/>
      <c r="F380"/>
      <c r="G380"/>
      <c r="H380"/>
      <c r="I380"/>
      <c r="J380"/>
      <c r="K380" s="454"/>
      <c r="M380"/>
      <c r="P380"/>
      <c r="R380"/>
      <c r="T380"/>
    </row>
  </sheetData>
  <mergeCells count="23">
    <mergeCell ref="A52:T52"/>
    <mergeCell ref="B324:J324"/>
    <mergeCell ref="B339:J339"/>
    <mergeCell ref="B353:J353"/>
    <mergeCell ref="B368:J368"/>
    <mergeCell ref="A38:T38"/>
    <mergeCell ref="B39:J39"/>
    <mergeCell ref="L39:T39"/>
    <mergeCell ref="A46:T46"/>
    <mergeCell ref="B47:J47"/>
    <mergeCell ref="L47:T47"/>
    <mergeCell ref="A19:T19"/>
    <mergeCell ref="B20:J20"/>
    <mergeCell ref="L20:T20"/>
    <mergeCell ref="A27:T27"/>
    <mergeCell ref="B28:J28"/>
    <mergeCell ref="L28:T28"/>
    <mergeCell ref="A1:T1"/>
    <mergeCell ref="A2:T2"/>
    <mergeCell ref="A3:T3"/>
    <mergeCell ref="A4:T4"/>
    <mergeCell ref="B5:J5"/>
    <mergeCell ref="L5:T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9" ma:contentTypeDescription="Crear nuevo documento." ma:contentTypeScope="" ma:versionID="090c0b7294b84836526f6f7c1d9c854f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c85de1f908bc78fd08d97c8a0418e287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82f571-e864-4b98-84bd-930f661ed42a">
      <Terms xmlns="http://schemas.microsoft.com/office/infopath/2007/PartnerControls"/>
    </lcf76f155ced4ddcb4097134ff3c332f>
    <TaxCatchAll xmlns="8c9163ab-4d1c-46a7-8d61-b5cee27b7450" xsi:nil="true"/>
  </documentManagement>
</p:properties>
</file>

<file path=customXml/itemProps1.xml><?xml version="1.0" encoding="utf-8"?>
<ds:datastoreItem xmlns:ds="http://schemas.openxmlformats.org/officeDocument/2006/customXml" ds:itemID="{56839B36-8FA1-41C7-A19F-B9C594C47FAF}"/>
</file>

<file path=customXml/itemProps2.xml><?xml version="1.0" encoding="utf-8"?>
<ds:datastoreItem xmlns:ds="http://schemas.openxmlformats.org/officeDocument/2006/customXml" ds:itemID="{6F273613-81D0-44F1-A44F-27837425CCE4}"/>
</file>

<file path=customXml/itemProps3.xml><?xml version="1.0" encoding="utf-8"?>
<ds:datastoreItem xmlns:ds="http://schemas.openxmlformats.org/officeDocument/2006/customXml" ds:itemID="{983A631D-34B4-4653-B3E9-60B328522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alojativos</vt:lpstr>
      <vt:lpstr>Pasajeros</vt:lpstr>
      <vt:lpstr>Turistas FRONTUR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Marjorie Pérez García</dc:creator>
  <cp:lastModifiedBy>Marjorie Pérez García</cp:lastModifiedBy>
  <dcterms:created xsi:type="dcterms:W3CDTF">2025-06-09T12:06:11Z</dcterms:created>
  <dcterms:modified xsi:type="dcterms:W3CDTF">2025-06-09T14:16:32Z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0x010100F969C42FB1FA284BA60CDF94DEB4DBF3</vt:lpwstr>
  </property>
</Properties>
</file>