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BOLETIN ESTADÍSTICO SPET/INDICADORES TURISTICOS TENERIFE (NEW)/2025/"/>
    </mc:Choice>
  </mc:AlternateContent>
  <xr:revisionPtr revIDLastSave="0" documentId="8_{D0768EA1-0AF0-4CAE-8555-F26B981EBF87}" xr6:coauthVersionLast="47" xr6:coauthVersionMax="47" xr10:uidLastSave="{00000000-0000-0000-0000-000000000000}"/>
  <bookViews>
    <workbookView xWindow="-120" yWindow="-120" windowWidth="29040" windowHeight="15720" xr2:uid="{9408AE81-B027-4E40-97C8-3DB1BC0EA0C8}"/>
  </bookViews>
  <sheets>
    <sheet name="Indicadores alojativos" sheetId="1" r:id="rId1"/>
    <sheet name="Pasajeros" sheetId="2" r:id="rId2"/>
    <sheet name="Turistas FRONTU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3" l="1"/>
  <c r="J40" i="3"/>
  <c r="F40" i="3"/>
  <c r="J29" i="3"/>
  <c r="H29" i="3"/>
  <c r="F29" i="3"/>
  <c r="I21" i="3"/>
  <c r="I6" i="3"/>
  <c r="C50" i="2"/>
  <c r="J6" i="2"/>
  <c r="H6" i="2"/>
  <c r="G6" i="2"/>
  <c r="J6" i="1"/>
  <c r="J123" i="1" l="1"/>
  <c r="H8" i="2"/>
  <c r="F8" i="2"/>
  <c r="J8" i="2"/>
  <c r="J18" i="2"/>
  <c r="J22" i="2"/>
  <c r="J34" i="2"/>
  <c r="J44" i="2"/>
  <c r="J7" i="2"/>
  <c r="J40" i="2"/>
  <c r="J26" i="2"/>
  <c r="J37" i="2"/>
  <c r="F9" i="2"/>
  <c r="H9" i="2"/>
  <c r="J9" i="2"/>
  <c r="J35" i="2"/>
  <c r="J14" i="2"/>
  <c r="I26" i="3"/>
  <c r="H26" i="3"/>
  <c r="G26" i="3"/>
  <c r="F26" i="3"/>
  <c r="I23" i="3"/>
  <c r="G23" i="3"/>
  <c r="J41" i="3"/>
  <c r="F41" i="3"/>
  <c r="H41" i="3"/>
  <c r="H35" i="3"/>
  <c r="J35" i="3"/>
  <c r="F35" i="3"/>
  <c r="J32" i="3"/>
  <c r="F32" i="3"/>
  <c r="H32" i="3"/>
  <c r="J45" i="3"/>
  <c r="F45" i="3"/>
  <c r="H45" i="3"/>
  <c r="J36" i="3"/>
  <c r="F36" i="3"/>
  <c r="H36" i="3"/>
  <c r="H44" i="3"/>
  <c r="J44" i="3"/>
  <c r="F44" i="3"/>
  <c r="I49" i="3"/>
  <c r="J49" i="3"/>
  <c r="G49" i="3"/>
  <c r="J50" i="3"/>
  <c r="I50" i="3"/>
  <c r="G50" i="3"/>
  <c r="F30" i="3"/>
  <c r="J30" i="3"/>
  <c r="H30" i="3"/>
  <c r="F34" i="3"/>
  <c r="J34" i="3"/>
  <c r="H34" i="3"/>
  <c r="F43" i="3"/>
  <c r="J43" i="3"/>
  <c r="H43" i="3"/>
  <c r="B57" i="1"/>
  <c r="B325" i="1"/>
  <c r="B354" i="1"/>
  <c r="B309" i="1"/>
  <c r="B369" i="1"/>
  <c r="B278" i="1"/>
  <c r="B232" i="1"/>
  <c r="B340" i="1"/>
  <c r="B262" i="1"/>
  <c r="B293" i="1"/>
  <c r="B217" i="1"/>
  <c r="B248" i="1"/>
  <c r="B201" i="1"/>
  <c r="B187" i="1"/>
  <c r="B136" i="1"/>
  <c r="B152" i="1"/>
  <c r="B122" i="1"/>
  <c r="B87" i="1"/>
  <c r="B22" i="1"/>
  <c r="B71" i="1"/>
  <c r="H6" i="1"/>
  <c r="D22" i="1"/>
  <c r="I6" i="1"/>
  <c r="E22" i="1"/>
  <c r="C325" i="1"/>
  <c r="C354" i="1"/>
  <c r="C340" i="1"/>
  <c r="C369" i="1"/>
  <c r="C278" i="1"/>
  <c r="C232" i="1"/>
  <c r="C309" i="1"/>
  <c r="C262" i="1"/>
  <c r="C248" i="1"/>
  <c r="C293" i="1"/>
  <c r="C217" i="1"/>
  <c r="C201" i="1"/>
  <c r="C187" i="1"/>
  <c r="C152" i="1"/>
  <c r="C122" i="1"/>
  <c r="C136" i="1"/>
  <c r="C57" i="1"/>
  <c r="D354" i="1"/>
  <c r="D309" i="1"/>
  <c r="D340" i="1"/>
  <c r="D325" i="1"/>
  <c r="D369" i="1"/>
  <c r="D262" i="1"/>
  <c r="D248" i="1"/>
  <c r="D278" i="1"/>
  <c r="D232" i="1"/>
  <c r="D217" i="1"/>
  <c r="D201" i="1"/>
  <c r="D293" i="1"/>
  <c r="D187" i="1"/>
  <c r="D152" i="1"/>
  <c r="I152" i="1" s="1"/>
  <c r="D122" i="1"/>
  <c r="D87" i="1"/>
  <c r="D136" i="1"/>
  <c r="D57" i="1"/>
  <c r="E354" i="1"/>
  <c r="E309" i="1"/>
  <c r="E340" i="1"/>
  <c r="E369" i="1"/>
  <c r="E325" i="1"/>
  <c r="E262" i="1"/>
  <c r="E248" i="1"/>
  <c r="E293" i="1"/>
  <c r="E278" i="1"/>
  <c r="E232" i="1"/>
  <c r="E201" i="1"/>
  <c r="F187" i="1"/>
  <c r="E217" i="1"/>
  <c r="E87" i="1"/>
  <c r="F152" i="1"/>
  <c r="E122" i="1"/>
  <c r="E57" i="1"/>
  <c r="C71" i="1"/>
  <c r="F6" i="1"/>
  <c r="D71" i="1"/>
  <c r="C87" i="1"/>
  <c r="F136" i="1"/>
  <c r="G6" i="1"/>
  <c r="C22" i="1"/>
  <c r="E71" i="1"/>
  <c r="G56" i="2"/>
  <c r="G50" i="2"/>
  <c r="G12" i="2"/>
  <c r="G100" i="2"/>
  <c r="G62" i="2"/>
  <c r="C100" i="2"/>
  <c r="C62" i="2"/>
  <c r="C56" i="2"/>
  <c r="C12" i="2"/>
  <c r="F6" i="2"/>
  <c r="D12" i="2"/>
  <c r="I6" i="2"/>
  <c r="B100" i="2"/>
  <c r="B50" i="2"/>
  <c r="B62" i="2"/>
  <c r="B56" i="2"/>
  <c r="H12" i="2"/>
  <c r="D100" i="2"/>
  <c r="D62" i="2"/>
  <c r="D56" i="2"/>
  <c r="D50" i="2"/>
  <c r="B12" i="2"/>
  <c r="J12" i="2"/>
  <c r="E100" i="2"/>
  <c r="E62" i="2"/>
  <c r="E56" i="2"/>
  <c r="E50" i="2"/>
  <c r="F21" i="3"/>
  <c r="H21" i="3"/>
  <c r="G6" i="3"/>
  <c r="F6" i="3"/>
  <c r="H6" i="3"/>
  <c r="J6" i="3"/>
  <c r="G40" i="3"/>
  <c r="I29" i="3"/>
  <c r="G29" i="3"/>
  <c r="H48" i="3"/>
  <c r="J21" i="3"/>
  <c r="H40" i="3"/>
  <c r="J48" i="3"/>
  <c r="I40" i="3"/>
  <c r="F48" i="3"/>
  <c r="G21" i="3"/>
  <c r="G48" i="3"/>
  <c r="I187" i="1" l="1"/>
  <c r="I136" i="1"/>
  <c r="G152" i="1"/>
  <c r="J31" i="2"/>
  <c r="G305" i="1"/>
  <c r="I305" i="1"/>
  <c r="I44" i="3"/>
  <c r="G44" i="3"/>
  <c r="F172" i="1"/>
  <c r="H107" i="1"/>
  <c r="F107" i="1"/>
  <c r="J107" i="1"/>
  <c r="J240" i="1"/>
  <c r="H240" i="1"/>
  <c r="F240" i="1"/>
  <c r="F227" i="1"/>
  <c r="H227" i="1"/>
  <c r="G14" i="1"/>
  <c r="I14" i="1"/>
  <c r="D146" i="1"/>
  <c r="I81" i="1"/>
  <c r="G81" i="1"/>
  <c r="G252" i="1"/>
  <c r="I252" i="1"/>
  <c r="J106" i="1"/>
  <c r="F171" i="1"/>
  <c r="H106" i="1"/>
  <c r="F106" i="1"/>
  <c r="F256" i="1"/>
  <c r="H256" i="1"/>
  <c r="J256" i="1"/>
  <c r="I15" i="1"/>
  <c r="G15" i="1"/>
  <c r="C146" i="1"/>
  <c r="I226" i="1"/>
  <c r="G226" i="1"/>
  <c r="I13" i="1"/>
  <c r="G13" i="1"/>
  <c r="J98" i="1"/>
  <c r="F163" i="1"/>
  <c r="H98" i="1"/>
  <c r="F98" i="1"/>
  <c r="F88" i="1"/>
  <c r="F153" i="1"/>
  <c r="J88" i="1"/>
  <c r="H88" i="1"/>
  <c r="J110" i="1"/>
  <c r="H281" i="1"/>
  <c r="F281" i="1"/>
  <c r="F270" i="1"/>
  <c r="H270" i="1"/>
  <c r="G65" i="1"/>
  <c r="I65" i="1"/>
  <c r="D189" i="1"/>
  <c r="G124" i="1"/>
  <c r="I124" i="1"/>
  <c r="I257" i="1"/>
  <c r="G257" i="1"/>
  <c r="I315" i="1"/>
  <c r="G315" i="1"/>
  <c r="C183" i="1"/>
  <c r="G16" i="3"/>
  <c r="J16" i="3"/>
  <c r="F16" i="3"/>
  <c r="I16" i="3"/>
  <c r="H16" i="3"/>
  <c r="G8" i="3"/>
  <c r="J8" i="3"/>
  <c r="F8" i="3"/>
  <c r="H8" i="3"/>
  <c r="I8" i="3"/>
  <c r="H14" i="3"/>
  <c r="F14" i="3"/>
  <c r="J36" i="2"/>
  <c r="J89" i="1"/>
  <c r="H89" i="1"/>
  <c r="F89" i="1"/>
  <c r="F154" i="1"/>
  <c r="F129" i="1"/>
  <c r="F194" i="1"/>
  <c r="J129" i="1"/>
  <c r="H129" i="1"/>
  <c r="H289" i="1"/>
  <c r="F289" i="1"/>
  <c r="D169" i="1"/>
  <c r="G104" i="1"/>
  <c r="I104" i="1"/>
  <c r="I45" i="1"/>
  <c r="G45" i="1"/>
  <c r="J19" i="2"/>
  <c r="J39" i="2"/>
  <c r="I83" i="1"/>
  <c r="D148" i="1"/>
  <c r="G83" i="1"/>
  <c r="I269" i="1"/>
  <c r="G269" i="1"/>
  <c r="C165" i="1"/>
  <c r="I51" i="1"/>
  <c r="G51" i="1"/>
  <c r="F317" i="1"/>
  <c r="H317" i="1"/>
  <c r="C191" i="1"/>
  <c r="F191" i="1"/>
  <c r="J126" i="1"/>
  <c r="H126" i="1"/>
  <c r="F126" i="1"/>
  <c r="F297" i="1"/>
  <c r="H297" i="1"/>
  <c r="H294" i="1"/>
  <c r="F294" i="1"/>
  <c r="G52" i="1"/>
  <c r="I52" i="1"/>
  <c r="I286" i="1"/>
  <c r="G286" i="1"/>
  <c r="C139" i="1"/>
  <c r="C154" i="1"/>
  <c r="I43" i="1"/>
  <c r="G43" i="1"/>
  <c r="J13" i="2"/>
  <c r="I106" i="1"/>
  <c r="D171" i="1"/>
  <c r="G106" i="1"/>
  <c r="G301" i="1"/>
  <c r="I301" i="1"/>
  <c r="G35" i="1"/>
  <c r="I35" i="1"/>
  <c r="B54" i="1"/>
  <c r="I35" i="3"/>
  <c r="G35" i="3"/>
  <c r="F18" i="3"/>
  <c r="H18" i="3"/>
  <c r="I9" i="3"/>
  <c r="H9" i="3"/>
  <c r="J9" i="3"/>
  <c r="G9" i="3"/>
  <c r="F9" i="3"/>
  <c r="J33" i="2"/>
  <c r="E23" i="2"/>
  <c r="J24" i="2"/>
  <c r="J43" i="2"/>
  <c r="C137" i="1"/>
  <c r="J53" i="1"/>
  <c r="F53" i="1"/>
  <c r="H53" i="1"/>
  <c r="J45" i="1"/>
  <c r="F45" i="1"/>
  <c r="H45" i="1"/>
  <c r="F175" i="1"/>
  <c r="J37" i="1"/>
  <c r="F37" i="1"/>
  <c r="H37" i="1"/>
  <c r="J29" i="1"/>
  <c r="E54" i="1"/>
  <c r="F29" i="1"/>
  <c r="H29" i="1"/>
  <c r="I66" i="1"/>
  <c r="G66" i="1"/>
  <c r="I33" i="1"/>
  <c r="G33" i="1"/>
  <c r="F139" i="1"/>
  <c r="F74" i="1"/>
  <c r="H74" i="1"/>
  <c r="J74" i="1"/>
  <c r="C54" i="1"/>
  <c r="F162" i="1"/>
  <c r="J97" i="1"/>
  <c r="H97" i="1"/>
  <c r="F97" i="1"/>
  <c r="F195" i="1"/>
  <c r="J130" i="1"/>
  <c r="H130" i="1"/>
  <c r="F130" i="1"/>
  <c r="F176" i="1"/>
  <c r="H111" i="1"/>
  <c r="F111" i="1"/>
  <c r="J111" i="1"/>
  <c r="F96" i="1"/>
  <c r="F161" i="1"/>
  <c r="J96" i="1"/>
  <c r="H96" i="1"/>
  <c r="F301" i="1"/>
  <c r="H301" i="1"/>
  <c r="F298" i="1"/>
  <c r="H298" i="1"/>
  <c r="J244" i="1"/>
  <c r="H244" i="1"/>
  <c r="F244" i="1"/>
  <c r="H282" i="1"/>
  <c r="F282" i="1"/>
  <c r="H233" i="1"/>
  <c r="F233" i="1"/>
  <c r="J233" i="1"/>
  <c r="H295" i="1"/>
  <c r="F295" i="1"/>
  <c r="F220" i="1"/>
  <c r="H220" i="1"/>
  <c r="F228" i="1"/>
  <c r="H228" i="1"/>
  <c r="F263" i="1"/>
  <c r="H263" i="1"/>
  <c r="F271" i="1"/>
  <c r="H271" i="1"/>
  <c r="F310" i="1"/>
  <c r="H310" i="1"/>
  <c r="F318" i="1"/>
  <c r="H318" i="1"/>
  <c r="C144" i="1"/>
  <c r="G40" i="1"/>
  <c r="I40" i="1"/>
  <c r="D175" i="1"/>
  <c r="I110" i="1"/>
  <c r="G110" i="1"/>
  <c r="H110" i="1"/>
  <c r="F110" i="1"/>
  <c r="D193" i="1"/>
  <c r="G128" i="1"/>
  <c r="I128" i="1"/>
  <c r="D173" i="1"/>
  <c r="G108" i="1"/>
  <c r="I108" i="1"/>
  <c r="D154" i="1"/>
  <c r="I89" i="1"/>
  <c r="G89" i="1"/>
  <c r="D191" i="1"/>
  <c r="I191" i="1" s="1"/>
  <c r="I126" i="1"/>
  <c r="G126" i="1"/>
  <c r="I219" i="1"/>
  <c r="G219" i="1"/>
  <c r="I279" i="1"/>
  <c r="G279" i="1"/>
  <c r="I287" i="1"/>
  <c r="G287" i="1"/>
  <c r="G302" i="1"/>
  <c r="I302" i="1"/>
  <c r="G256" i="1"/>
  <c r="I256" i="1"/>
  <c r="I227" i="1"/>
  <c r="G227" i="1"/>
  <c r="I270" i="1"/>
  <c r="G270" i="1"/>
  <c r="I316" i="1"/>
  <c r="G316" i="1"/>
  <c r="C172" i="1"/>
  <c r="H51" i="1"/>
  <c r="F51" i="1"/>
  <c r="J51" i="1"/>
  <c r="H43" i="1"/>
  <c r="F43" i="1"/>
  <c r="J43" i="1"/>
  <c r="H35" i="1"/>
  <c r="F35" i="1"/>
  <c r="J35" i="1"/>
  <c r="H23" i="1"/>
  <c r="F23" i="1"/>
  <c r="J23" i="1"/>
  <c r="H13" i="1"/>
  <c r="F13" i="1"/>
  <c r="J13" i="1"/>
  <c r="C145" i="1"/>
  <c r="C188" i="1"/>
  <c r="C133" i="1"/>
  <c r="C169" i="1"/>
  <c r="C162" i="1"/>
  <c r="C195" i="1"/>
  <c r="C138" i="1"/>
  <c r="I73" i="1"/>
  <c r="G73" i="1"/>
  <c r="J63" i="1"/>
  <c r="H63" i="1"/>
  <c r="F63" i="1"/>
  <c r="J12" i="1"/>
  <c r="H12" i="1"/>
  <c r="F12" i="1"/>
  <c r="D137" i="1"/>
  <c r="I137" i="1" s="1"/>
  <c r="I72" i="1"/>
  <c r="G72" i="1"/>
  <c r="I46" i="1"/>
  <c r="G46" i="1"/>
  <c r="B137" i="1"/>
  <c r="B176" i="1"/>
  <c r="B165" i="1"/>
  <c r="B154" i="1"/>
  <c r="B191" i="1"/>
  <c r="B175" i="1"/>
  <c r="B161" i="1"/>
  <c r="I31" i="3"/>
  <c r="H31" i="3"/>
  <c r="J31" i="3"/>
  <c r="G31" i="3"/>
  <c r="F31" i="3"/>
  <c r="G25" i="3"/>
  <c r="J25" i="3"/>
  <c r="I25" i="3"/>
  <c r="H25" i="3"/>
  <c r="F25" i="3"/>
  <c r="I42" i="3"/>
  <c r="H42" i="3"/>
  <c r="G42" i="3"/>
  <c r="F42" i="3"/>
  <c r="J42" i="3"/>
  <c r="G30" i="3"/>
  <c r="I30" i="3"/>
  <c r="I13" i="3"/>
  <c r="H13" i="3"/>
  <c r="J13" i="3"/>
  <c r="G13" i="3"/>
  <c r="F13" i="3"/>
  <c r="J15" i="2"/>
  <c r="J25" i="2"/>
  <c r="I53" i="1"/>
  <c r="G53" i="1"/>
  <c r="C180" i="1"/>
  <c r="F14" i="1"/>
  <c r="H14" i="1"/>
  <c r="J14" i="1"/>
  <c r="F166" i="1"/>
  <c r="J101" i="1"/>
  <c r="H101" i="1"/>
  <c r="F101" i="1"/>
  <c r="F180" i="1"/>
  <c r="H115" i="1"/>
  <c r="F115" i="1"/>
  <c r="J115" i="1"/>
  <c r="F100" i="1"/>
  <c r="J100" i="1"/>
  <c r="H100" i="1"/>
  <c r="F165" i="1"/>
  <c r="F302" i="1"/>
  <c r="H302" i="1"/>
  <c r="J250" i="1"/>
  <c r="H250" i="1"/>
  <c r="F250" i="1"/>
  <c r="H283" i="1"/>
  <c r="F283" i="1"/>
  <c r="H237" i="1"/>
  <c r="F237" i="1"/>
  <c r="J237" i="1"/>
  <c r="H296" i="1"/>
  <c r="F296" i="1"/>
  <c r="F221" i="1"/>
  <c r="H221" i="1"/>
  <c r="J235" i="1"/>
  <c r="F235" i="1"/>
  <c r="H235" i="1"/>
  <c r="F264" i="1"/>
  <c r="H264" i="1"/>
  <c r="F272" i="1"/>
  <c r="H272" i="1"/>
  <c r="F311" i="1"/>
  <c r="H311" i="1"/>
  <c r="F319" i="1"/>
  <c r="H319" i="1"/>
  <c r="G24" i="1"/>
  <c r="I24" i="1"/>
  <c r="D179" i="1"/>
  <c r="I114" i="1"/>
  <c r="G114" i="1"/>
  <c r="D160" i="1"/>
  <c r="G95" i="1"/>
  <c r="I95" i="1"/>
  <c r="D197" i="1"/>
  <c r="G132" i="1"/>
  <c r="I132" i="1"/>
  <c r="D177" i="1"/>
  <c r="G112" i="1"/>
  <c r="I112" i="1"/>
  <c r="D162" i="1"/>
  <c r="I97" i="1"/>
  <c r="G97" i="1"/>
  <c r="D195" i="1"/>
  <c r="I130" i="1"/>
  <c r="G130" i="1"/>
  <c r="I251" i="1"/>
  <c r="G251" i="1"/>
  <c r="I236" i="1"/>
  <c r="G236" i="1"/>
  <c r="I280" i="1"/>
  <c r="G280" i="1"/>
  <c r="I288" i="1"/>
  <c r="G288" i="1"/>
  <c r="G303" i="1"/>
  <c r="I303" i="1"/>
  <c r="I220" i="1"/>
  <c r="G220" i="1"/>
  <c r="I228" i="1"/>
  <c r="G228" i="1"/>
  <c r="I263" i="1"/>
  <c r="G263" i="1"/>
  <c r="I271" i="1"/>
  <c r="G271" i="1"/>
  <c r="I317" i="1"/>
  <c r="G317" i="1"/>
  <c r="H73" i="1"/>
  <c r="F73" i="1"/>
  <c r="F138" i="1"/>
  <c r="J73" i="1"/>
  <c r="C119" i="1"/>
  <c r="C184" i="1" s="1"/>
  <c r="C159" i="1"/>
  <c r="C192" i="1"/>
  <c r="C173" i="1"/>
  <c r="C166" i="1"/>
  <c r="J50" i="1"/>
  <c r="H50" i="1"/>
  <c r="F50" i="1"/>
  <c r="J42" i="1"/>
  <c r="H42" i="1"/>
  <c r="F42" i="1"/>
  <c r="J34" i="1"/>
  <c r="H34" i="1"/>
  <c r="F34" i="1"/>
  <c r="C197" i="1"/>
  <c r="I59" i="1"/>
  <c r="G59" i="1"/>
  <c r="I34" i="1"/>
  <c r="G34" i="1"/>
  <c r="I16" i="1"/>
  <c r="G16" i="1"/>
  <c r="B138" i="1"/>
  <c r="B141" i="1"/>
  <c r="B180" i="1"/>
  <c r="B169" i="1"/>
  <c r="B162" i="1"/>
  <c r="B195" i="1"/>
  <c r="B179" i="1"/>
  <c r="I24" i="3"/>
  <c r="G24" i="3"/>
  <c r="F24" i="3"/>
  <c r="J24" i="3"/>
  <c r="H24" i="3"/>
  <c r="I34" i="3"/>
  <c r="G34" i="3"/>
  <c r="G18" i="3"/>
  <c r="I18" i="3"/>
  <c r="G43" i="3"/>
  <c r="I43" i="3"/>
  <c r="I17" i="3"/>
  <c r="H17" i="3"/>
  <c r="J17" i="3"/>
  <c r="G17" i="3"/>
  <c r="F17" i="3"/>
  <c r="J30" i="2"/>
  <c r="J38" i="2"/>
  <c r="J20" i="2"/>
  <c r="J80" i="1"/>
  <c r="F145" i="1"/>
  <c r="H80" i="1"/>
  <c r="F80" i="1"/>
  <c r="J62" i="1"/>
  <c r="F62" i="1"/>
  <c r="H62" i="1"/>
  <c r="C164" i="1"/>
  <c r="J11" i="1"/>
  <c r="F11" i="1"/>
  <c r="H11" i="1"/>
  <c r="F196" i="1"/>
  <c r="J131" i="1"/>
  <c r="H131" i="1"/>
  <c r="F131" i="1"/>
  <c r="I41" i="1"/>
  <c r="G41" i="1"/>
  <c r="I11" i="1"/>
  <c r="G11" i="1"/>
  <c r="D141" i="1"/>
  <c r="F61" i="1"/>
  <c r="H61" i="1"/>
  <c r="J61" i="1"/>
  <c r="F52" i="1"/>
  <c r="H52" i="1"/>
  <c r="J52" i="1"/>
  <c r="F44" i="1"/>
  <c r="H44" i="1"/>
  <c r="J44" i="1"/>
  <c r="F36" i="1"/>
  <c r="H36" i="1"/>
  <c r="J36" i="1"/>
  <c r="F24" i="1"/>
  <c r="H24" i="1"/>
  <c r="J24" i="1"/>
  <c r="F170" i="1"/>
  <c r="J105" i="1"/>
  <c r="H105" i="1"/>
  <c r="F105" i="1"/>
  <c r="H81" i="1"/>
  <c r="F81" i="1"/>
  <c r="J81" i="1"/>
  <c r="F146" i="1"/>
  <c r="F189" i="1"/>
  <c r="H124" i="1"/>
  <c r="F124" i="1"/>
  <c r="J124" i="1"/>
  <c r="E133" i="1"/>
  <c r="F104" i="1"/>
  <c r="F169" i="1"/>
  <c r="G169" i="1" s="1"/>
  <c r="J104" i="1"/>
  <c r="H104" i="1"/>
  <c r="F218" i="1"/>
  <c r="H218" i="1"/>
  <c r="F299" i="1"/>
  <c r="H299" i="1"/>
  <c r="J254" i="1"/>
  <c r="H254" i="1"/>
  <c r="F254" i="1"/>
  <c r="H284" i="1"/>
  <c r="F284" i="1"/>
  <c r="H241" i="1"/>
  <c r="F241" i="1"/>
  <c r="J241" i="1"/>
  <c r="F234" i="1"/>
  <c r="H234" i="1"/>
  <c r="J234" i="1"/>
  <c r="F222" i="1"/>
  <c r="H222" i="1"/>
  <c r="J239" i="1"/>
  <c r="F239" i="1"/>
  <c r="H239" i="1"/>
  <c r="F265" i="1"/>
  <c r="H265" i="1"/>
  <c r="F273" i="1"/>
  <c r="H273" i="1"/>
  <c r="F312" i="1"/>
  <c r="H312" i="1"/>
  <c r="F320" i="1"/>
  <c r="H320" i="1"/>
  <c r="D143" i="1"/>
  <c r="G78" i="1"/>
  <c r="I78" i="1"/>
  <c r="G61" i="1"/>
  <c r="I61" i="1"/>
  <c r="G48" i="1"/>
  <c r="I48" i="1"/>
  <c r="G10" i="1"/>
  <c r="I10" i="1"/>
  <c r="D183" i="1"/>
  <c r="I118" i="1"/>
  <c r="G118" i="1"/>
  <c r="D164" i="1"/>
  <c r="I164" i="1" s="1"/>
  <c r="G99" i="1"/>
  <c r="I99" i="1"/>
  <c r="I233" i="1"/>
  <c r="G233" i="1"/>
  <c r="D181" i="1"/>
  <c r="G116" i="1"/>
  <c r="I116" i="1"/>
  <c r="D166" i="1"/>
  <c r="I166" i="1" s="1"/>
  <c r="I101" i="1"/>
  <c r="G101" i="1"/>
  <c r="I255" i="1"/>
  <c r="G255" i="1"/>
  <c r="I240" i="1"/>
  <c r="G240" i="1"/>
  <c r="I281" i="1"/>
  <c r="G281" i="1"/>
  <c r="I289" i="1"/>
  <c r="G289" i="1"/>
  <c r="G304" i="1"/>
  <c r="I304" i="1"/>
  <c r="I221" i="1"/>
  <c r="G221" i="1"/>
  <c r="I235" i="1"/>
  <c r="G235" i="1"/>
  <c r="I264" i="1"/>
  <c r="G264" i="1"/>
  <c r="I272" i="1"/>
  <c r="G272" i="1"/>
  <c r="G310" i="1"/>
  <c r="I310" i="1"/>
  <c r="I318" i="1"/>
  <c r="G318" i="1"/>
  <c r="H60" i="1"/>
  <c r="F60" i="1"/>
  <c r="J60" i="1"/>
  <c r="C163" i="1"/>
  <c r="C196" i="1"/>
  <c r="C177" i="1"/>
  <c r="C170" i="1"/>
  <c r="F137" i="1"/>
  <c r="J72" i="1"/>
  <c r="H72" i="1"/>
  <c r="F72" i="1"/>
  <c r="G60" i="1"/>
  <c r="I60" i="1"/>
  <c r="G9" i="1"/>
  <c r="I9" i="1"/>
  <c r="B142" i="1"/>
  <c r="B140" i="1"/>
  <c r="B146" i="1"/>
  <c r="B189" i="1"/>
  <c r="B173" i="1"/>
  <c r="B166" i="1"/>
  <c r="B183" i="1"/>
  <c r="I23" i="1"/>
  <c r="G23" i="1"/>
  <c r="I8" i="1"/>
  <c r="G8" i="1"/>
  <c r="F8" i="1"/>
  <c r="D138" i="1"/>
  <c r="H8" i="1"/>
  <c r="B172" i="1"/>
  <c r="I22" i="3"/>
  <c r="H22" i="3"/>
  <c r="J22" i="3"/>
  <c r="G22" i="3"/>
  <c r="F22" i="3"/>
  <c r="J26" i="3"/>
  <c r="J23" i="3"/>
  <c r="I14" i="3"/>
  <c r="G14" i="3"/>
  <c r="F23" i="3"/>
  <c r="H23" i="3"/>
  <c r="I41" i="3"/>
  <c r="G41" i="3"/>
  <c r="I7" i="3"/>
  <c r="J7" i="3"/>
  <c r="H7" i="3"/>
  <c r="G7" i="3"/>
  <c r="F7" i="3"/>
  <c r="J14" i="3"/>
  <c r="J18" i="3"/>
  <c r="J21" i="2"/>
  <c r="J32" i="2"/>
  <c r="J41" i="2"/>
  <c r="D140" i="1"/>
  <c r="I75" i="1"/>
  <c r="G75" i="1"/>
  <c r="I62" i="1"/>
  <c r="G62" i="1"/>
  <c r="I29" i="1"/>
  <c r="G29" i="1"/>
  <c r="D54" i="1"/>
  <c r="F174" i="1"/>
  <c r="J109" i="1"/>
  <c r="H109" i="1"/>
  <c r="F109" i="1"/>
  <c r="F193" i="1"/>
  <c r="G193" i="1" s="1"/>
  <c r="H128" i="1"/>
  <c r="F128" i="1"/>
  <c r="J128" i="1"/>
  <c r="F173" i="1"/>
  <c r="F108" i="1"/>
  <c r="J108" i="1"/>
  <c r="H108" i="1"/>
  <c r="F303" i="1"/>
  <c r="H303" i="1"/>
  <c r="F300" i="1"/>
  <c r="H300" i="1"/>
  <c r="J258" i="1"/>
  <c r="H258" i="1"/>
  <c r="F258" i="1"/>
  <c r="H285" i="1"/>
  <c r="F285" i="1"/>
  <c r="H251" i="1"/>
  <c r="F251" i="1"/>
  <c r="J251" i="1"/>
  <c r="F238" i="1"/>
  <c r="H238" i="1"/>
  <c r="J238" i="1"/>
  <c r="F223" i="1"/>
  <c r="H223" i="1"/>
  <c r="J243" i="1"/>
  <c r="F243" i="1"/>
  <c r="H243" i="1"/>
  <c r="F266" i="1"/>
  <c r="H266" i="1"/>
  <c r="F274" i="1"/>
  <c r="H274" i="1"/>
  <c r="F313" i="1"/>
  <c r="H313" i="1"/>
  <c r="G36" i="1"/>
  <c r="I36" i="1"/>
  <c r="D145" i="1"/>
  <c r="G80" i="1"/>
  <c r="I80" i="1"/>
  <c r="D188" i="1"/>
  <c r="I188" i="1" s="1"/>
  <c r="I123" i="1"/>
  <c r="D133" i="1"/>
  <c r="G123" i="1"/>
  <c r="H123" i="1"/>
  <c r="F123" i="1"/>
  <c r="D168" i="1"/>
  <c r="G103" i="1"/>
  <c r="I103" i="1"/>
  <c r="D147" i="1"/>
  <c r="G82" i="1"/>
  <c r="I82" i="1"/>
  <c r="D190" i="1"/>
  <c r="G125" i="1"/>
  <c r="I125" i="1"/>
  <c r="D170" i="1"/>
  <c r="I170" i="1" s="1"/>
  <c r="I105" i="1"/>
  <c r="G105" i="1"/>
  <c r="I218" i="1"/>
  <c r="G218" i="1"/>
  <c r="I244" i="1"/>
  <c r="G244" i="1"/>
  <c r="I282" i="1"/>
  <c r="G282" i="1"/>
  <c r="G297" i="1"/>
  <c r="I297" i="1"/>
  <c r="G234" i="1"/>
  <c r="I234" i="1"/>
  <c r="I222" i="1"/>
  <c r="G222" i="1"/>
  <c r="I239" i="1"/>
  <c r="G239" i="1"/>
  <c r="I265" i="1"/>
  <c r="G265" i="1"/>
  <c r="I273" i="1"/>
  <c r="G273" i="1"/>
  <c r="I311" i="1"/>
  <c r="G311" i="1"/>
  <c r="I319" i="1"/>
  <c r="G319" i="1"/>
  <c r="C143" i="1"/>
  <c r="H9" i="1"/>
  <c r="F9" i="1"/>
  <c r="J9" i="1"/>
  <c r="C167" i="1"/>
  <c r="C181" i="1"/>
  <c r="C174" i="1"/>
  <c r="I47" i="1"/>
  <c r="G47" i="1"/>
  <c r="I39" i="1"/>
  <c r="G39" i="1"/>
  <c r="I31" i="1"/>
  <c r="G31" i="1"/>
  <c r="I17" i="1"/>
  <c r="G17" i="1"/>
  <c r="F167" i="1"/>
  <c r="J102" i="1"/>
  <c r="H102" i="1"/>
  <c r="F102" i="1"/>
  <c r="I67" i="1"/>
  <c r="G67" i="1"/>
  <c r="I42" i="1"/>
  <c r="G42" i="1"/>
  <c r="B139" i="1"/>
  <c r="B144" i="1"/>
  <c r="B193" i="1"/>
  <c r="B177" i="1"/>
  <c r="B170" i="1"/>
  <c r="B145" i="1"/>
  <c r="B188" i="1"/>
  <c r="B133" i="1"/>
  <c r="I51" i="3"/>
  <c r="H51" i="3"/>
  <c r="G51" i="3"/>
  <c r="J51" i="3"/>
  <c r="F51" i="3"/>
  <c r="I37" i="3"/>
  <c r="H37" i="3"/>
  <c r="G37" i="3"/>
  <c r="J37" i="3"/>
  <c r="F37" i="3"/>
  <c r="F50" i="3"/>
  <c r="H50" i="3"/>
  <c r="G32" i="3"/>
  <c r="I32" i="3"/>
  <c r="I45" i="3"/>
  <c r="G45" i="3"/>
  <c r="I11" i="3"/>
  <c r="G11" i="3"/>
  <c r="H11" i="3"/>
  <c r="F11" i="3"/>
  <c r="J11" i="3"/>
  <c r="J29" i="2"/>
  <c r="J16" i="2"/>
  <c r="J45" i="2"/>
  <c r="G8" i="2"/>
  <c r="I8" i="2"/>
  <c r="C141" i="1"/>
  <c r="I76" i="1"/>
  <c r="G76" i="1"/>
  <c r="J49" i="1"/>
  <c r="F49" i="1"/>
  <c r="H49" i="1"/>
  <c r="J41" i="1"/>
  <c r="F41" i="1"/>
  <c r="H41" i="1"/>
  <c r="J33" i="1"/>
  <c r="F33" i="1"/>
  <c r="H33" i="1"/>
  <c r="C189" i="1"/>
  <c r="I49" i="1"/>
  <c r="G49" i="1"/>
  <c r="F143" i="1"/>
  <c r="G143" i="1" s="1"/>
  <c r="F78" i="1"/>
  <c r="H78" i="1"/>
  <c r="J78" i="1"/>
  <c r="C68" i="1"/>
  <c r="F178" i="1"/>
  <c r="J113" i="1"/>
  <c r="H113" i="1"/>
  <c r="F113" i="1"/>
  <c r="H95" i="1"/>
  <c r="F95" i="1"/>
  <c r="J95" i="1"/>
  <c r="F160" i="1"/>
  <c r="G160" i="1" s="1"/>
  <c r="F197" i="1"/>
  <c r="G197" i="1" s="1"/>
  <c r="H132" i="1"/>
  <c r="F132" i="1"/>
  <c r="J132" i="1"/>
  <c r="F177" i="1"/>
  <c r="F112" i="1"/>
  <c r="J112" i="1"/>
  <c r="H112" i="1"/>
  <c r="F304" i="1"/>
  <c r="H304" i="1"/>
  <c r="F305" i="1"/>
  <c r="H305" i="1"/>
  <c r="H286" i="1"/>
  <c r="F286" i="1"/>
  <c r="H255" i="1"/>
  <c r="F255" i="1"/>
  <c r="J255" i="1"/>
  <c r="F242" i="1"/>
  <c r="H242" i="1"/>
  <c r="J242" i="1"/>
  <c r="F224" i="1"/>
  <c r="H224" i="1"/>
  <c r="J249" i="1"/>
  <c r="F249" i="1"/>
  <c r="H249" i="1"/>
  <c r="F267" i="1"/>
  <c r="H267" i="1"/>
  <c r="F314" i="1"/>
  <c r="H314" i="1"/>
  <c r="F183" i="1"/>
  <c r="G183" i="1" s="1"/>
  <c r="J118" i="1"/>
  <c r="H118" i="1"/>
  <c r="F118" i="1"/>
  <c r="D139" i="1"/>
  <c r="I139" i="1" s="1"/>
  <c r="G74" i="1"/>
  <c r="I74" i="1"/>
  <c r="G18" i="1"/>
  <c r="I18" i="1"/>
  <c r="I94" i="1"/>
  <c r="G94" i="1"/>
  <c r="D159" i="1"/>
  <c r="D119" i="1"/>
  <c r="D192" i="1"/>
  <c r="I192" i="1" s="1"/>
  <c r="I127" i="1"/>
  <c r="G127" i="1"/>
  <c r="D172" i="1"/>
  <c r="G107" i="1"/>
  <c r="I107" i="1"/>
  <c r="D153" i="1"/>
  <c r="G88" i="1"/>
  <c r="I88" i="1"/>
  <c r="D194" i="1"/>
  <c r="G129" i="1"/>
  <c r="I129" i="1"/>
  <c r="D174" i="1"/>
  <c r="I174" i="1" s="1"/>
  <c r="I109" i="1"/>
  <c r="G109" i="1"/>
  <c r="I237" i="1"/>
  <c r="G237" i="1"/>
  <c r="I250" i="1"/>
  <c r="G250" i="1"/>
  <c r="I283" i="1"/>
  <c r="G283" i="1"/>
  <c r="G298" i="1"/>
  <c r="I298" i="1"/>
  <c r="G238" i="1"/>
  <c r="I238" i="1"/>
  <c r="I223" i="1"/>
  <c r="G223" i="1"/>
  <c r="I243" i="1"/>
  <c r="G243" i="1"/>
  <c r="I266" i="1"/>
  <c r="G266" i="1"/>
  <c r="I274" i="1"/>
  <c r="G274" i="1"/>
  <c r="I312" i="1"/>
  <c r="G312" i="1"/>
  <c r="I320" i="1"/>
  <c r="G320" i="1"/>
  <c r="H47" i="1"/>
  <c r="F47" i="1"/>
  <c r="J47" i="1"/>
  <c r="H39" i="1"/>
  <c r="F39" i="1"/>
  <c r="J39" i="1"/>
  <c r="H31" i="1"/>
  <c r="F31" i="1"/>
  <c r="J31" i="1"/>
  <c r="H17" i="1"/>
  <c r="F17" i="1"/>
  <c r="J17" i="1"/>
  <c r="C171" i="1"/>
  <c r="C147" i="1"/>
  <c r="C190" i="1"/>
  <c r="C178" i="1"/>
  <c r="C142" i="1"/>
  <c r="I77" i="1"/>
  <c r="G77" i="1"/>
  <c r="J67" i="1"/>
  <c r="H67" i="1"/>
  <c r="F67" i="1"/>
  <c r="J59" i="1"/>
  <c r="H59" i="1"/>
  <c r="F59" i="1"/>
  <c r="I30" i="1"/>
  <c r="G30" i="1"/>
  <c r="I12" i="1"/>
  <c r="G12" i="1"/>
  <c r="D142" i="1"/>
  <c r="B160" i="1"/>
  <c r="B197" i="1"/>
  <c r="B181" i="1"/>
  <c r="B174" i="1"/>
  <c r="B159" i="1"/>
  <c r="B119" i="1"/>
  <c r="B184" i="1" s="1"/>
  <c r="B192" i="1"/>
  <c r="B171" i="1"/>
  <c r="F49" i="3"/>
  <c r="H49" i="3"/>
  <c r="G36" i="3"/>
  <c r="I36" i="3"/>
  <c r="I10" i="3"/>
  <c r="G10" i="3"/>
  <c r="F10" i="3"/>
  <c r="J10" i="3"/>
  <c r="H10" i="3"/>
  <c r="I15" i="3"/>
  <c r="G15" i="3"/>
  <c r="F15" i="3"/>
  <c r="H15" i="3"/>
  <c r="J15" i="3"/>
  <c r="J27" i="2"/>
  <c r="E47" i="2"/>
  <c r="J17" i="2"/>
  <c r="J42" i="2"/>
  <c r="G7" i="2"/>
  <c r="I7" i="2"/>
  <c r="F7" i="2"/>
  <c r="H7" i="2"/>
  <c r="G9" i="2"/>
  <c r="I9" i="2"/>
  <c r="C193" i="1"/>
  <c r="I37" i="1"/>
  <c r="G37" i="1"/>
  <c r="I7" i="1"/>
  <c r="G7" i="1"/>
  <c r="F18" i="1"/>
  <c r="H18" i="1"/>
  <c r="J18" i="1"/>
  <c r="F10" i="1"/>
  <c r="H10" i="1"/>
  <c r="J10" i="1"/>
  <c r="H79" i="1"/>
  <c r="F79" i="1"/>
  <c r="F144" i="1"/>
  <c r="J79" i="1"/>
  <c r="F182" i="1"/>
  <c r="J117" i="1"/>
  <c r="H117" i="1"/>
  <c r="F117" i="1"/>
  <c r="F164" i="1"/>
  <c r="G164" i="1" s="1"/>
  <c r="H99" i="1"/>
  <c r="F99" i="1"/>
  <c r="J99" i="1"/>
  <c r="F181" i="1"/>
  <c r="G181" i="1" s="1"/>
  <c r="F116" i="1"/>
  <c r="J116" i="1"/>
  <c r="H116" i="1"/>
  <c r="H279" i="1"/>
  <c r="F279" i="1"/>
  <c r="H287" i="1"/>
  <c r="F287" i="1"/>
  <c r="H259" i="1"/>
  <c r="F259" i="1"/>
  <c r="J259" i="1"/>
  <c r="F225" i="1"/>
  <c r="H225" i="1"/>
  <c r="J253" i="1"/>
  <c r="F253" i="1"/>
  <c r="H253" i="1"/>
  <c r="F268" i="1"/>
  <c r="H268" i="1"/>
  <c r="F315" i="1"/>
  <c r="H315" i="1"/>
  <c r="C176" i="1"/>
  <c r="G44" i="1"/>
  <c r="I44" i="1"/>
  <c r="I98" i="1"/>
  <c r="D163" i="1"/>
  <c r="G98" i="1"/>
  <c r="D196" i="1"/>
  <c r="I196" i="1" s="1"/>
  <c r="I131" i="1"/>
  <c r="G131" i="1"/>
  <c r="D176" i="1"/>
  <c r="G111" i="1"/>
  <c r="I111" i="1"/>
  <c r="D161" i="1"/>
  <c r="G96" i="1"/>
  <c r="I96" i="1"/>
  <c r="I295" i="1"/>
  <c r="G295" i="1"/>
  <c r="D178" i="1"/>
  <c r="I178" i="1" s="1"/>
  <c r="I113" i="1"/>
  <c r="G113" i="1"/>
  <c r="I241" i="1"/>
  <c r="G241" i="1"/>
  <c r="I259" i="1"/>
  <c r="G259" i="1"/>
  <c r="I254" i="1"/>
  <c r="G254" i="1"/>
  <c r="I284" i="1"/>
  <c r="G284" i="1"/>
  <c r="G299" i="1"/>
  <c r="I299" i="1"/>
  <c r="G242" i="1"/>
  <c r="I242" i="1"/>
  <c r="I224" i="1"/>
  <c r="G224" i="1"/>
  <c r="I249" i="1"/>
  <c r="G249" i="1"/>
  <c r="I267" i="1"/>
  <c r="G267" i="1"/>
  <c r="I313" i="1"/>
  <c r="G313" i="1"/>
  <c r="F142" i="1"/>
  <c r="G142" i="1" s="1"/>
  <c r="H77" i="1"/>
  <c r="F77" i="1"/>
  <c r="J77" i="1"/>
  <c r="C175" i="1"/>
  <c r="C153" i="1"/>
  <c r="C194" i="1"/>
  <c r="C182" i="1"/>
  <c r="J46" i="1"/>
  <c r="H46" i="1"/>
  <c r="F46" i="1"/>
  <c r="J38" i="1"/>
  <c r="H38" i="1"/>
  <c r="F38" i="1"/>
  <c r="J30" i="1"/>
  <c r="H30" i="1"/>
  <c r="F30" i="1"/>
  <c r="J16" i="1"/>
  <c r="H16" i="1"/>
  <c r="F16" i="1"/>
  <c r="C160" i="1"/>
  <c r="I50" i="1"/>
  <c r="G50" i="1"/>
  <c r="B164" i="1"/>
  <c r="B147" i="1"/>
  <c r="B190" i="1"/>
  <c r="B178" i="1"/>
  <c r="B163" i="1"/>
  <c r="B196" i="1"/>
  <c r="B143" i="1"/>
  <c r="B148" i="1"/>
  <c r="I33" i="3"/>
  <c r="H33" i="3"/>
  <c r="G33" i="3"/>
  <c r="J33" i="3"/>
  <c r="F33" i="3"/>
  <c r="G12" i="3"/>
  <c r="J12" i="3"/>
  <c r="F12" i="3"/>
  <c r="H12" i="3"/>
  <c r="I12" i="3"/>
  <c r="J28" i="2"/>
  <c r="J46" i="2"/>
  <c r="F140" i="1"/>
  <c r="J75" i="1"/>
  <c r="F75" i="1"/>
  <c r="H75" i="1"/>
  <c r="J66" i="1"/>
  <c r="F66" i="1"/>
  <c r="H66" i="1"/>
  <c r="J58" i="1"/>
  <c r="E68" i="1"/>
  <c r="F58" i="1"/>
  <c r="H58" i="1"/>
  <c r="F188" i="1"/>
  <c r="G188" i="1" s="1"/>
  <c r="C168" i="1"/>
  <c r="J15" i="1"/>
  <c r="F15" i="1"/>
  <c r="H15" i="1"/>
  <c r="J7" i="1"/>
  <c r="F7" i="1"/>
  <c r="H7" i="1"/>
  <c r="J8" i="1"/>
  <c r="J94" i="1"/>
  <c r="H94" i="1"/>
  <c r="F159" i="1"/>
  <c r="G159" i="1" s="1"/>
  <c r="E119" i="1"/>
  <c r="F94" i="1"/>
  <c r="I58" i="1"/>
  <c r="G58" i="1"/>
  <c r="D68" i="1"/>
  <c r="J127" i="1"/>
  <c r="H127" i="1"/>
  <c r="F127" i="1"/>
  <c r="F192" i="1"/>
  <c r="G192" i="1" s="1"/>
  <c r="C140" i="1"/>
  <c r="F65" i="1"/>
  <c r="H65" i="1"/>
  <c r="J65" i="1"/>
  <c r="F48" i="1"/>
  <c r="H48" i="1"/>
  <c r="J48" i="1"/>
  <c r="F40" i="1"/>
  <c r="H40" i="1"/>
  <c r="J40" i="1"/>
  <c r="F32" i="1"/>
  <c r="H32" i="1"/>
  <c r="J32" i="1"/>
  <c r="J83" i="1"/>
  <c r="H83" i="1"/>
  <c r="F83" i="1"/>
  <c r="F148" i="1"/>
  <c r="F168" i="1"/>
  <c r="H103" i="1"/>
  <c r="F103" i="1"/>
  <c r="J103" i="1"/>
  <c r="F82" i="1"/>
  <c r="F147" i="1"/>
  <c r="J82" i="1"/>
  <c r="H82" i="1"/>
  <c r="F125" i="1"/>
  <c r="F190" i="1"/>
  <c r="G190" i="1" s="1"/>
  <c r="J125" i="1"/>
  <c r="H125" i="1"/>
  <c r="F219" i="1"/>
  <c r="H219" i="1"/>
  <c r="J236" i="1"/>
  <c r="H236" i="1"/>
  <c r="F236" i="1"/>
  <c r="H280" i="1"/>
  <c r="F280" i="1"/>
  <c r="H288" i="1"/>
  <c r="F288" i="1"/>
  <c r="F252" i="1"/>
  <c r="H252" i="1"/>
  <c r="J252" i="1"/>
  <c r="F226" i="1"/>
  <c r="H226" i="1"/>
  <c r="J257" i="1"/>
  <c r="F257" i="1"/>
  <c r="H257" i="1"/>
  <c r="F269" i="1"/>
  <c r="H269" i="1"/>
  <c r="F316" i="1"/>
  <c r="H316" i="1"/>
  <c r="G32" i="1"/>
  <c r="I32" i="1"/>
  <c r="D167" i="1"/>
  <c r="I167" i="1" s="1"/>
  <c r="I102" i="1"/>
  <c r="G102" i="1"/>
  <c r="D180" i="1"/>
  <c r="I180" i="1" s="1"/>
  <c r="G115" i="1"/>
  <c r="I115" i="1"/>
  <c r="D165" i="1"/>
  <c r="I165" i="1" s="1"/>
  <c r="G100" i="1"/>
  <c r="I100" i="1"/>
  <c r="I79" i="1"/>
  <c r="D144" i="1"/>
  <c r="I144" i="1" s="1"/>
  <c r="G79" i="1"/>
  <c r="D182" i="1"/>
  <c r="I182" i="1" s="1"/>
  <c r="I117" i="1"/>
  <c r="G117" i="1"/>
  <c r="I296" i="1"/>
  <c r="G296" i="1"/>
  <c r="I294" i="1"/>
  <c r="G294" i="1"/>
  <c r="I258" i="1"/>
  <c r="G258" i="1"/>
  <c r="I285" i="1"/>
  <c r="G285" i="1"/>
  <c r="G300" i="1"/>
  <c r="I300" i="1"/>
  <c r="I225" i="1"/>
  <c r="G225" i="1"/>
  <c r="I253" i="1"/>
  <c r="G253" i="1"/>
  <c r="I268" i="1"/>
  <c r="G268" i="1"/>
  <c r="I314" i="1"/>
  <c r="G314" i="1"/>
  <c r="F179" i="1"/>
  <c r="G179" i="1" s="1"/>
  <c r="J114" i="1"/>
  <c r="H114" i="1"/>
  <c r="F114" i="1"/>
  <c r="H64" i="1"/>
  <c r="F64" i="1"/>
  <c r="J64" i="1"/>
  <c r="C179" i="1"/>
  <c r="C161" i="1"/>
  <c r="C148" i="1"/>
  <c r="F141" i="1"/>
  <c r="G141" i="1" s="1"/>
  <c r="J76" i="1"/>
  <c r="H76" i="1"/>
  <c r="F76" i="1"/>
  <c r="G64" i="1"/>
  <c r="I64" i="1"/>
  <c r="I63" i="1"/>
  <c r="G63" i="1"/>
  <c r="I38" i="1"/>
  <c r="G38" i="1"/>
  <c r="B68" i="1"/>
  <c r="B168" i="1"/>
  <c r="B153" i="1"/>
  <c r="B194" i="1"/>
  <c r="B182" i="1"/>
  <c r="B167" i="1"/>
  <c r="F262" i="1"/>
  <c r="H262" i="1"/>
  <c r="H56" i="2"/>
  <c r="F56" i="2"/>
  <c r="J56" i="2"/>
  <c r="I217" i="1"/>
  <c r="G217" i="1"/>
  <c r="I278" i="1"/>
  <c r="G278" i="1"/>
  <c r="I122" i="1"/>
  <c r="G122" i="1"/>
  <c r="F309" i="1"/>
  <c r="H309" i="1"/>
  <c r="F62" i="2"/>
  <c r="J62" i="2"/>
  <c r="H62" i="2"/>
  <c r="G87" i="1"/>
  <c r="I87" i="1"/>
  <c r="I232" i="1"/>
  <c r="G232" i="1"/>
  <c r="I262" i="1"/>
  <c r="G262" i="1"/>
  <c r="G340" i="1"/>
  <c r="I340" i="1"/>
  <c r="F100" i="2"/>
  <c r="J100" i="2"/>
  <c r="H100" i="2"/>
  <c r="F201" i="1"/>
  <c r="H201" i="1"/>
  <c r="G309" i="1"/>
  <c r="I309" i="1"/>
  <c r="J22" i="1"/>
  <c r="H22" i="1"/>
  <c r="F22" i="1"/>
  <c r="J71" i="1"/>
  <c r="F71" i="1"/>
  <c r="H71" i="1"/>
  <c r="I50" i="2"/>
  <c r="I12" i="2"/>
  <c r="F12" i="2"/>
  <c r="H87" i="1"/>
  <c r="F87" i="1"/>
  <c r="J87" i="1"/>
  <c r="J354" i="1"/>
  <c r="F354" i="1"/>
  <c r="H354" i="1"/>
  <c r="I293" i="1"/>
  <c r="G293" i="1"/>
  <c r="I22" i="1"/>
  <c r="G22" i="1"/>
  <c r="I56" i="2"/>
  <c r="H278" i="1"/>
  <c r="F278" i="1"/>
  <c r="J325" i="1"/>
  <c r="H325" i="1"/>
  <c r="F325" i="1"/>
  <c r="I201" i="1"/>
  <c r="G201" i="1"/>
  <c r="I62" i="2"/>
  <c r="F217" i="1"/>
  <c r="H217" i="1"/>
  <c r="G187" i="1"/>
  <c r="J232" i="1"/>
  <c r="H232" i="1"/>
  <c r="F232" i="1"/>
  <c r="F248" i="1"/>
  <c r="H248" i="1"/>
  <c r="J248" i="1"/>
  <c r="H369" i="1"/>
  <c r="F369" i="1"/>
  <c r="J369" i="1"/>
  <c r="G57" i="1"/>
  <c r="I57" i="1"/>
  <c r="I369" i="1"/>
  <c r="G369" i="1"/>
  <c r="I354" i="1"/>
  <c r="G354" i="1"/>
  <c r="J50" i="2"/>
  <c r="H50" i="2"/>
  <c r="F50" i="2"/>
  <c r="I100" i="2"/>
  <c r="I71" i="1"/>
  <c r="G71" i="1"/>
  <c r="F57" i="1"/>
  <c r="H57" i="1"/>
  <c r="J57" i="1"/>
  <c r="J122" i="1"/>
  <c r="G136" i="1"/>
  <c r="H122" i="1"/>
  <c r="F122" i="1"/>
  <c r="H293" i="1"/>
  <c r="F293" i="1"/>
  <c r="F340" i="1"/>
  <c r="H340" i="1"/>
  <c r="J340" i="1"/>
  <c r="G248" i="1"/>
  <c r="I248" i="1"/>
  <c r="I325" i="1"/>
  <c r="G325" i="1"/>
  <c r="I154" i="1" l="1"/>
  <c r="I162" i="1"/>
  <c r="I176" i="1"/>
  <c r="I172" i="1"/>
  <c r="I145" i="1"/>
  <c r="G173" i="1"/>
  <c r="G137" i="1"/>
  <c r="G177" i="1"/>
  <c r="G189" i="1"/>
  <c r="I195" i="1"/>
  <c r="I183" i="1"/>
  <c r="G168" i="1"/>
  <c r="I147" i="1"/>
  <c r="I138" i="1"/>
  <c r="I146" i="1"/>
  <c r="G148" i="1"/>
  <c r="G140" i="1"/>
  <c r="I153" i="1"/>
  <c r="I159" i="1"/>
  <c r="G165" i="1"/>
  <c r="D73" i="2"/>
  <c r="I74" i="2"/>
  <c r="G74" i="2"/>
  <c r="I210" i="1"/>
  <c r="G210" i="1"/>
  <c r="B73" i="2"/>
  <c r="I57" i="2"/>
  <c r="G57" i="2"/>
  <c r="I25" i="1"/>
  <c r="G25" i="1"/>
  <c r="D27" i="1"/>
  <c r="G51" i="2"/>
  <c r="I51" i="2"/>
  <c r="F95" i="2"/>
  <c r="H95" i="2"/>
  <c r="J95" i="2"/>
  <c r="I347" i="1"/>
  <c r="G347" i="1"/>
  <c r="I332" i="1"/>
  <c r="G332" i="1"/>
  <c r="I103" i="2"/>
  <c r="G103" i="2"/>
  <c r="F52" i="2"/>
  <c r="J52" i="2"/>
  <c r="H52" i="2"/>
  <c r="I355" i="1"/>
  <c r="G355" i="1"/>
  <c r="I358" i="1"/>
  <c r="G358" i="1"/>
  <c r="G370" i="1"/>
  <c r="I370" i="1"/>
  <c r="F370" i="1"/>
  <c r="H370" i="1"/>
  <c r="J370" i="1"/>
  <c r="I75" i="2"/>
  <c r="G75" i="2"/>
  <c r="I63" i="2"/>
  <c r="G63" i="2"/>
  <c r="I93" i="2"/>
  <c r="G93" i="2"/>
  <c r="I66" i="2"/>
  <c r="G66" i="2"/>
  <c r="G92" i="2"/>
  <c r="I92" i="2"/>
  <c r="I206" i="1"/>
  <c r="G206" i="1"/>
  <c r="J346" i="1"/>
  <c r="H346" i="1"/>
  <c r="F346" i="1"/>
  <c r="J332" i="1"/>
  <c r="F332" i="1"/>
  <c r="H332" i="1"/>
  <c r="G28" i="1"/>
  <c r="I28" i="1"/>
  <c r="F357" i="1"/>
  <c r="H357" i="1"/>
  <c r="J357" i="1"/>
  <c r="G42" i="2"/>
  <c r="I42" i="2"/>
  <c r="F42" i="2"/>
  <c r="H42" i="2"/>
  <c r="I37" i="2"/>
  <c r="G37" i="2"/>
  <c r="H37" i="2"/>
  <c r="F37" i="2"/>
  <c r="G35" i="2"/>
  <c r="I35" i="2"/>
  <c r="F35" i="2"/>
  <c r="H35" i="2"/>
  <c r="F202" i="1"/>
  <c r="H202" i="1"/>
  <c r="J64" i="2"/>
  <c r="H64" i="2"/>
  <c r="F64" i="2"/>
  <c r="E73" i="2"/>
  <c r="J74" i="2"/>
  <c r="H74" i="2"/>
  <c r="F74" i="2"/>
  <c r="H68" i="2"/>
  <c r="J68" i="2"/>
  <c r="F68" i="2"/>
  <c r="F92" i="2"/>
  <c r="H92" i="2"/>
  <c r="J92" i="2"/>
  <c r="J341" i="1"/>
  <c r="F341" i="1"/>
  <c r="H341" i="1"/>
  <c r="B156" i="1"/>
  <c r="B27" i="1"/>
  <c r="I351" i="1"/>
  <c r="G351" i="1"/>
  <c r="G327" i="1"/>
  <c r="I327" i="1"/>
  <c r="I336" i="1"/>
  <c r="G336" i="1"/>
  <c r="G101" i="2"/>
  <c r="I101" i="2"/>
  <c r="I359" i="1"/>
  <c r="G359" i="1"/>
  <c r="I362" i="1"/>
  <c r="G362" i="1"/>
  <c r="G374" i="1"/>
  <c r="I374" i="1"/>
  <c r="F374" i="1"/>
  <c r="H374" i="1"/>
  <c r="J374" i="1"/>
  <c r="I64" i="2"/>
  <c r="G64" i="2"/>
  <c r="I91" i="2"/>
  <c r="G91" i="2"/>
  <c r="I83" i="2"/>
  <c r="G83" i="2"/>
  <c r="I70" i="2"/>
  <c r="G70" i="2"/>
  <c r="G96" i="2"/>
  <c r="I96" i="2"/>
  <c r="I208" i="1"/>
  <c r="G208" i="1"/>
  <c r="I207" i="1"/>
  <c r="G207" i="1"/>
  <c r="J350" i="1"/>
  <c r="H350" i="1"/>
  <c r="F350" i="1"/>
  <c r="F327" i="1"/>
  <c r="H327" i="1"/>
  <c r="J327" i="1"/>
  <c r="J336" i="1"/>
  <c r="F336" i="1"/>
  <c r="H336" i="1"/>
  <c r="I59" i="2"/>
  <c r="G59" i="2"/>
  <c r="J355" i="1"/>
  <c r="H355" i="1"/>
  <c r="F355" i="1"/>
  <c r="F361" i="1"/>
  <c r="H361" i="1"/>
  <c r="J361" i="1"/>
  <c r="H91" i="1"/>
  <c r="F91" i="1"/>
  <c r="J91" i="1"/>
  <c r="F156" i="1"/>
  <c r="I21" i="2"/>
  <c r="G21" i="2"/>
  <c r="H21" i="2"/>
  <c r="F21" i="2"/>
  <c r="I41" i="2"/>
  <c r="G41" i="2"/>
  <c r="H41" i="2"/>
  <c r="F41" i="2"/>
  <c r="I45" i="2"/>
  <c r="G45" i="2"/>
  <c r="H45" i="2"/>
  <c r="F45" i="2"/>
  <c r="I39" i="2"/>
  <c r="G39" i="2"/>
  <c r="F39" i="2"/>
  <c r="H39" i="2"/>
  <c r="F28" i="1"/>
  <c r="H28" i="1"/>
  <c r="J28" i="1"/>
  <c r="H210" i="1"/>
  <c r="F210" i="1"/>
  <c r="F203" i="1"/>
  <c r="H203" i="1"/>
  <c r="C97" i="2"/>
  <c r="C73" i="2"/>
  <c r="I90" i="1"/>
  <c r="D92" i="1"/>
  <c r="G90" i="1"/>
  <c r="D155" i="1"/>
  <c r="E97" i="2"/>
  <c r="J67" i="2"/>
  <c r="F67" i="2"/>
  <c r="H67" i="2"/>
  <c r="J78" i="2"/>
  <c r="H78" i="2"/>
  <c r="F78" i="2"/>
  <c r="H72" i="2"/>
  <c r="F72" i="2"/>
  <c r="J72" i="2"/>
  <c r="H82" i="2"/>
  <c r="J82" i="2"/>
  <c r="F82" i="2"/>
  <c r="F57" i="2"/>
  <c r="J57" i="2"/>
  <c r="H57" i="2"/>
  <c r="G331" i="1"/>
  <c r="I331" i="1"/>
  <c r="I363" i="1"/>
  <c r="G363" i="1"/>
  <c r="G16" i="2"/>
  <c r="I16" i="2"/>
  <c r="H16" i="2"/>
  <c r="F16" i="2"/>
  <c r="I333" i="1"/>
  <c r="G333" i="1"/>
  <c r="G335" i="1"/>
  <c r="I335" i="1"/>
  <c r="I345" i="1"/>
  <c r="G345" i="1"/>
  <c r="G102" i="2"/>
  <c r="I102" i="2"/>
  <c r="I373" i="1"/>
  <c r="G373" i="1"/>
  <c r="G379" i="1"/>
  <c r="I379" i="1"/>
  <c r="J372" i="1"/>
  <c r="H372" i="1"/>
  <c r="F372" i="1"/>
  <c r="J379" i="1"/>
  <c r="F379" i="1"/>
  <c r="H379" i="1"/>
  <c r="I90" i="2"/>
  <c r="G90" i="2"/>
  <c r="I79" i="2"/>
  <c r="G79" i="2"/>
  <c r="I69" i="2"/>
  <c r="G69" i="2"/>
  <c r="I78" i="2"/>
  <c r="G78" i="2"/>
  <c r="I211" i="1"/>
  <c r="G211" i="1"/>
  <c r="H330" i="1"/>
  <c r="F330" i="1"/>
  <c r="J330" i="1"/>
  <c r="F335" i="1"/>
  <c r="H335" i="1"/>
  <c r="J335" i="1"/>
  <c r="J345" i="1"/>
  <c r="F345" i="1"/>
  <c r="H345" i="1"/>
  <c r="I58" i="2"/>
  <c r="G58" i="2"/>
  <c r="B158" i="1"/>
  <c r="J363" i="1"/>
  <c r="H363" i="1"/>
  <c r="F363" i="1"/>
  <c r="J358" i="1"/>
  <c r="F358" i="1"/>
  <c r="H358" i="1"/>
  <c r="G20" i="2"/>
  <c r="I20" i="2"/>
  <c r="H20" i="2"/>
  <c r="F20" i="2"/>
  <c r="G14" i="2"/>
  <c r="I14" i="2"/>
  <c r="F14" i="2"/>
  <c r="H14" i="2"/>
  <c r="I19" i="2"/>
  <c r="G19" i="2"/>
  <c r="F19" i="2"/>
  <c r="H19" i="2"/>
  <c r="G32" i="2"/>
  <c r="I32" i="2"/>
  <c r="H32" i="2"/>
  <c r="F32" i="2"/>
  <c r="I52" i="2"/>
  <c r="G52" i="2"/>
  <c r="J25" i="1"/>
  <c r="E27" i="1"/>
  <c r="F25" i="1"/>
  <c r="H25" i="1"/>
  <c r="H212" i="1"/>
  <c r="F212" i="1"/>
  <c r="F205" i="1"/>
  <c r="H205" i="1"/>
  <c r="J103" i="2"/>
  <c r="F103" i="2"/>
  <c r="H103" i="2"/>
  <c r="H66" i="2"/>
  <c r="J66" i="2"/>
  <c r="F66" i="2"/>
  <c r="H65" i="2"/>
  <c r="F65" i="2"/>
  <c r="J65" i="2"/>
  <c r="F91" i="2"/>
  <c r="J91" i="2"/>
  <c r="H91" i="2"/>
  <c r="H96" i="2"/>
  <c r="F96" i="2"/>
  <c r="J96" i="2"/>
  <c r="J81" i="2"/>
  <c r="H81" i="2"/>
  <c r="F81" i="2"/>
  <c r="C92" i="1"/>
  <c r="C155" i="1"/>
  <c r="I366" i="1"/>
  <c r="G366" i="1"/>
  <c r="I67" i="2"/>
  <c r="G67" i="2"/>
  <c r="D97" i="2"/>
  <c r="I213" i="1"/>
  <c r="G213" i="1"/>
  <c r="F331" i="1"/>
  <c r="H331" i="1"/>
  <c r="J331" i="1"/>
  <c r="F365" i="1"/>
  <c r="H365" i="1"/>
  <c r="J365" i="1"/>
  <c r="I43" i="2"/>
  <c r="G43" i="2"/>
  <c r="F43" i="2"/>
  <c r="H43" i="2"/>
  <c r="F204" i="1"/>
  <c r="H204" i="1"/>
  <c r="C156" i="1"/>
  <c r="I330" i="1"/>
  <c r="G330" i="1"/>
  <c r="I337" i="1"/>
  <c r="G337" i="1"/>
  <c r="G344" i="1"/>
  <c r="I344" i="1"/>
  <c r="I349" i="1"/>
  <c r="G349" i="1"/>
  <c r="J53" i="2"/>
  <c r="H53" i="2"/>
  <c r="F53" i="2"/>
  <c r="I377" i="1"/>
  <c r="G377" i="1"/>
  <c r="I371" i="1"/>
  <c r="G371" i="1"/>
  <c r="J376" i="1"/>
  <c r="H376" i="1"/>
  <c r="F376" i="1"/>
  <c r="J371" i="1"/>
  <c r="F371" i="1"/>
  <c r="H371" i="1"/>
  <c r="I81" i="2"/>
  <c r="G81" i="2"/>
  <c r="G77" i="2"/>
  <c r="I77" i="2"/>
  <c r="I85" i="2"/>
  <c r="G85" i="2"/>
  <c r="I202" i="1"/>
  <c r="G202" i="1"/>
  <c r="J329" i="1"/>
  <c r="H329" i="1"/>
  <c r="F329" i="1"/>
  <c r="H334" i="1"/>
  <c r="F334" i="1"/>
  <c r="J334" i="1"/>
  <c r="F344" i="1"/>
  <c r="H344" i="1"/>
  <c r="J344" i="1"/>
  <c r="J349" i="1"/>
  <c r="F349" i="1"/>
  <c r="H349" i="1"/>
  <c r="B92" i="1"/>
  <c r="B155" i="1"/>
  <c r="H356" i="1"/>
  <c r="F356" i="1"/>
  <c r="J356" i="1"/>
  <c r="J362" i="1"/>
  <c r="F362" i="1"/>
  <c r="H362" i="1"/>
  <c r="I13" i="2"/>
  <c r="G13" i="2"/>
  <c r="F13" i="2"/>
  <c r="H13" i="2"/>
  <c r="D23" i="2"/>
  <c r="G24" i="2"/>
  <c r="I24" i="2"/>
  <c r="F24" i="2"/>
  <c r="H24" i="2"/>
  <c r="G18" i="2"/>
  <c r="I18" i="2"/>
  <c r="F18" i="2"/>
  <c r="H18" i="2"/>
  <c r="I27" i="2"/>
  <c r="G27" i="2"/>
  <c r="H27" i="2"/>
  <c r="F27" i="2"/>
  <c r="I36" i="2"/>
  <c r="G36" i="2"/>
  <c r="F36" i="2"/>
  <c r="H36" i="2"/>
  <c r="H209" i="1"/>
  <c r="F209" i="1"/>
  <c r="F206" i="1"/>
  <c r="H206" i="1"/>
  <c r="F101" i="2"/>
  <c r="H101" i="2"/>
  <c r="J101" i="2"/>
  <c r="D158" i="1"/>
  <c r="I93" i="1"/>
  <c r="G93" i="1"/>
  <c r="J63" i="2"/>
  <c r="H63" i="2"/>
  <c r="F63" i="2"/>
  <c r="J79" i="2"/>
  <c r="H79" i="2"/>
  <c r="F79" i="2"/>
  <c r="H94" i="2"/>
  <c r="J94" i="2"/>
  <c r="F94" i="2"/>
  <c r="F83" i="2"/>
  <c r="H83" i="2"/>
  <c r="J83" i="2"/>
  <c r="J85" i="2"/>
  <c r="F85" i="2"/>
  <c r="H85" i="2"/>
  <c r="C47" i="2"/>
  <c r="C23" i="2"/>
  <c r="C158" i="1"/>
  <c r="I15" i="2"/>
  <c r="G15" i="2"/>
  <c r="F15" i="2"/>
  <c r="H15" i="2"/>
  <c r="D156" i="1"/>
  <c r="I156" i="1" s="1"/>
  <c r="G91" i="1"/>
  <c r="I91" i="1"/>
  <c r="J88" i="2"/>
  <c r="F88" i="2"/>
  <c r="H88" i="2"/>
  <c r="I326" i="1"/>
  <c r="G326" i="1"/>
  <c r="I342" i="1"/>
  <c r="G342" i="1"/>
  <c r="G348" i="1"/>
  <c r="I348" i="1"/>
  <c r="I356" i="1"/>
  <c r="G356" i="1"/>
  <c r="G357" i="1"/>
  <c r="I357" i="1"/>
  <c r="I372" i="1"/>
  <c r="G372" i="1"/>
  <c r="I375" i="1"/>
  <c r="G375" i="1"/>
  <c r="H373" i="1"/>
  <c r="F373" i="1"/>
  <c r="J373" i="1"/>
  <c r="J375" i="1"/>
  <c r="F375" i="1"/>
  <c r="H375" i="1"/>
  <c r="G65" i="2"/>
  <c r="I65" i="2"/>
  <c r="G68" i="2"/>
  <c r="I68" i="2"/>
  <c r="G89" i="2"/>
  <c r="I89" i="2"/>
  <c r="I80" i="2"/>
  <c r="G80" i="2"/>
  <c r="I212" i="1"/>
  <c r="G212" i="1"/>
  <c r="I203" i="1"/>
  <c r="G203" i="1"/>
  <c r="J333" i="1"/>
  <c r="H333" i="1"/>
  <c r="F333" i="1"/>
  <c r="H343" i="1"/>
  <c r="F343" i="1"/>
  <c r="J343" i="1"/>
  <c r="F348" i="1"/>
  <c r="H348" i="1"/>
  <c r="J348" i="1"/>
  <c r="B47" i="2"/>
  <c r="H360" i="1"/>
  <c r="F360" i="1"/>
  <c r="J360" i="1"/>
  <c r="J366" i="1"/>
  <c r="F366" i="1"/>
  <c r="H366" i="1"/>
  <c r="I25" i="2"/>
  <c r="G25" i="2"/>
  <c r="H25" i="2"/>
  <c r="F25" i="2"/>
  <c r="G28" i="2"/>
  <c r="I28" i="2"/>
  <c r="H28" i="2"/>
  <c r="F28" i="2"/>
  <c r="G22" i="2"/>
  <c r="I22" i="2"/>
  <c r="F22" i="2"/>
  <c r="H22" i="2"/>
  <c r="I30" i="2"/>
  <c r="G30" i="2"/>
  <c r="H30" i="2"/>
  <c r="F30" i="2"/>
  <c r="I40" i="2"/>
  <c r="G40" i="2"/>
  <c r="H40" i="2"/>
  <c r="F40" i="2"/>
  <c r="I53" i="2"/>
  <c r="G53" i="2"/>
  <c r="H208" i="1"/>
  <c r="F208" i="1"/>
  <c r="F207" i="1"/>
  <c r="H207" i="1"/>
  <c r="H80" i="2"/>
  <c r="F80" i="2"/>
  <c r="J80" i="2"/>
  <c r="H86" i="2"/>
  <c r="F86" i="2"/>
  <c r="J86" i="2"/>
  <c r="J89" i="2"/>
  <c r="F89" i="2"/>
  <c r="H89" i="2"/>
  <c r="J58" i="2"/>
  <c r="H58" i="2"/>
  <c r="F58" i="2"/>
  <c r="I341" i="1"/>
  <c r="G341" i="1"/>
  <c r="G86" i="2"/>
  <c r="I86" i="2"/>
  <c r="I334" i="1"/>
  <c r="G334" i="1"/>
  <c r="I346" i="1"/>
  <c r="G346" i="1"/>
  <c r="H51" i="2"/>
  <c r="F51" i="2"/>
  <c r="J51" i="2"/>
  <c r="I360" i="1"/>
  <c r="G360" i="1"/>
  <c r="G361" i="1"/>
  <c r="I361" i="1"/>
  <c r="I376" i="1"/>
  <c r="G376" i="1"/>
  <c r="H377" i="1"/>
  <c r="F377" i="1"/>
  <c r="J377" i="1"/>
  <c r="H380" i="1"/>
  <c r="F380" i="1"/>
  <c r="J380" i="1"/>
  <c r="I87" i="2"/>
  <c r="G87" i="2"/>
  <c r="G72" i="2"/>
  <c r="I72" i="2"/>
  <c r="G82" i="2"/>
  <c r="I82" i="2"/>
  <c r="G84" i="2"/>
  <c r="I84" i="2"/>
  <c r="I204" i="1"/>
  <c r="G204" i="1"/>
  <c r="J337" i="1"/>
  <c r="H337" i="1"/>
  <c r="F337" i="1"/>
  <c r="H347" i="1"/>
  <c r="F347" i="1"/>
  <c r="J347" i="1"/>
  <c r="I26" i="1"/>
  <c r="G26" i="1"/>
  <c r="H364" i="1"/>
  <c r="F364" i="1"/>
  <c r="J364" i="1"/>
  <c r="J90" i="1"/>
  <c r="E92" i="1"/>
  <c r="H90" i="1"/>
  <c r="F155" i="1"/>
  <c r="G155" i="1" s="1"/>
  <c r="F90" i="1"/>
  <c r="D47" i="2"/>
  <c r="F47" i="2" s="1"/>
  <c r="I17" i="2"/>
  <c r="G17" i="2"/>
  <c r="F17" i="2"/>
  <c r="H17" i="2"/>
  <c r="I29" i="2"/>
  <c r="G29" i="2"/>
  <c r="H29" i="2"/>
  <c r="F29" i="2"/>
  <c r="G26" i="2"/>
  <c r="I26" i="2"/>
  <c r="F26" i="2"/>
  <c r="H26" i="2"/>
  <c r="G33" i="2"/>
  <c r="I33" i="2"/>
  <c r="H33" i="2"/>
  <c r="F33" i="2"/>
  <c r="I44" i="2"/>
  <c r="G44" i="2"/>
  <c r="H44" i="2"/>
  <c r="F44" i="2"/>
  <c r="C27" i="1"/>
  <c r="H213" i="1"/>
  <c r="F213" i="1"/>
  <c r="J102" i="2"/>
  <c r="H102" i="2"/>
  <c r="F102" i="2"/>
  <c r="J70" i="2"/>
  <c r="H70" i="2"/>
  <c r="F70" i="2"/>
  <c r="J71" i="2"/>
  <c r="H71" i="2"/>
  <c r="F71" i="2"/>
  <c r="F87" i="2"/>
  <c r="J87" i="2"/>
  <c r="H87" i="2"/>
  <c r="F69" i="2"/>
  <c r="J69" i="2"/>
  <c r="H69" i="2"/>
  <c r="J93" i="2"/>
  <c r="H93" i="2"/>
  <c r="F93" i="2"/>
  <c r="I329" i="1"/>
  <c r="G329" i="1"/>
  <c r="I94" i="2"/>
  <c r="G94" i="2"/>
  <c r="H326" i="1"/>
  <c r="F326" i="1"/>
  <c r="J326" i="1"/>
  <c r="J359" i="1"/>
  <c r="H359" i="1"/>
  <c r="F359" i="1"/>
  <c r="G46" i="2"/>
  <c r="I46" i="2"/>
  <c r="H46" i="2"/>
  <c r="F46" i="2"/>
  <c r="H76" i="2"/>
  <c r="F76" i="2"/>
  <c r="J76" i="2"/>
  <c r="I343" i="1"/>
  <c r="G343" i="1"/>
  <c r="I350" i="1"/>
  <c r="G350" i="1"/>
  <c r="I328" i="1"/>
  <c r="G328" i="1"/>
  <c r="I364" i="1"/>
  <c r="G364" i="1"/>
  <c r="G365" i="1"/>
  <c r="I365" i="1"/>
  <c r="I378" i="1"/>
  <c r="G378" i="1"/>
  <c r="I380" i="1"/>
  <c r="G380" i="1"/>
  <c r="J378" i="1"/>
  <c r="H378" i="1"/>
  <c r="F378" i="1"/>
  <c r="I71" i="2"/>
  <c r="G71" i="2"/>
  <c r="G76" i="2"/>
  <c r="I76" i="2"/>
  <c r="I95" i="2"/>
  <c r="G95" i="2"/>
  <c r="G88" i="2"/>
  <c r="I88" i="2"/>
  <c r="I209" i="1"/>
  <c r="G209" i="1"/>
  <c r="I205" i="1"/>
  <c r="G205" i="1"/>
  <c r="J342" i="1"/>
  <c r="H342" i="1"/>
  <c r="F342" i="1"/>
  <c r="H351" i="1"/>
  <c r="F351" i="1"/>
  <c r="J351" i="1"/>
  <c r="J328" i="1"/>
  <c r="F328" i="1"/>
  <c r="H328" i="1"/>
  <c r="B97" i="2"/>
  <c r="B23" i="2"/>
  <c r="J93" i="1"/>
  <c r="H93" i="1"/>
  <c r="F93" i="1"/>
  <c r="F158" i="1"/>
  <c r="G38" i="2"/>
  <c r="I38" i="2"/>
  <c r="H38" i="2"/>
  <c r="F38" i="2"/>
  <c r="I34" i="2"/>
  <c r="G34" i="2"/>
  <c r="H34" i="2"/>
  <c r="F34" i="2"/>
  <c r="I31" i="2"/>
  <c r="G31" i="2"/>
  <c r="F31" i="2"/>
  <c r="H31" i="2"/>
  <c r="J26" i="1"/>
  <c r="H26" i="1"/>
  <c r="F26" i="1"/>
  <c r="H211" i="1"/>
  <c r="F211" i="1"/>
  <c r="J75" i="2"/>
  <c r="H75" i="2"/>
  <c r="F75" i="2"/>
  <c r="J84" i="2"/>
  <c r="H84" i="2"/>
  <c r="F84" i="2"/>
  <c r="H90" i="2"/>
  <c r="J90" i="2"/>
  <c r="F90" i="2"/>
  <c r="F77" i="2"/>
  <c r="J77" i="2"/>
  <c r="H77" i="2"/>
  <c r="J59" i="2"/>
  <c r="H59" i="2"/>
  <c r="F59" i="2"/>
  <c r="H68" i="1"/>
  <c r="F68" i="1"/>
  <c r="J68" i="1"/>
  <c r="G174" i="1"/>
  <c r="F133" i="1"/>
  <c r="J133" i="1"/>
  <c r="H133" i="1"/>
  <c r="F198" i="1"/>
  <c r="G138" i="1"/>
  <c r="I177" i="1"/>
  <c r="G175" i="1"/>
  <c r="G163" i="1"/>
  <c r="F184" i="1"/>
  <c r="H119" i="1"/>
  <c r="F119" i="1"/>
  <c r="J119" i="1"/>
  <c r="D184" i="1"/>
  <c r="I184" i="1" s="1"/>
  <c r="G119" i="1"/>
  <c r="I119" i="1"/>
  <c r="G178" i="1"/>
  <c r="B198" i="1"/>
  <c r="D198" i="1"/>
  <c r="G133" i="1"/>
  <c r="I133" i="1"/>
  <c r="I179" i="1"/>
  <c r="G180" i="1"/>
  <c r="I189" i="1"/>
  <c r="J47" i="2"/>
  <c r="I54" i="1"/>
  <c r="G54" i="1"/>
  <c r="G196" i="1"/>
  <c r="I197" i="1"/>
  <c r="G176" i="1"/>
  <c r="G162" i="1"/>
  <c r="J54" i="1"/>
  <c r="H54" i="1"/>
  <c r="F54" i="1"/>
  <c r="G194" i="1"/>
  <c r="G170" i="1"/>
  <c r="I173" i="1"/>
  <c r="I175" i="1"/>
  <c r="G139" i="1"/>
  <c r="G191" i="1"/>
  <c r="G171" i="1"/>
  <c r="G147" i="1"/>
  <c r="I68" i="1"/>
  <c r="G68" i="1"/>
  <c r="G182" i="1"/>
  <c r="I168" i="1"/>
  <c r="I140" i="1"/>
  <c r="G146" i="1"/>
  <c r="I141" i="1"/>
  <c r="G145" i="1"/>
  <c r="G166" i="1"/>
  <c r="J23" i="2"/>
  <c r="F23" i="2"/>
  <c r="H23" i="2"/>
  <c r="I171" i="1"/>
  <c r="G154" i="1"/>
  <c r="G153" i="1"/>
  <c r="I161" i="1"/>
  <c r="I163" i="1"/>
  <c r="I142" i="1"/>
  <c r="G167" i="1"/>
  <c r="I181" i="1"/>
  <c r="I160" i="1"/>
  <c r="G161" i="1"/>
  <c r="I148" i="1"/>
  <c r="I169" i="1"/>
  <c r="G144" i="1"/>
  <c r="I194" i="1"/>
  <c r="I190" i="1"/>
  <c r="I143" i="1"/>
  <c r="C198" i="1"/>
  <c r="I193" i="1"/>
  <c r="G195" i="1"/>
  <c r="G172" i="1"/>
  <c r="G158" i="1" l="1"/>
  <c r="G198" i="1"/>
  <c r="B157" i="1"/>
  <c r="I27" i="1"/>
  <c r="G27" i="1"/>
  <c r="I155" i="1"/>
  <c r="G156" i="1"/>
  <c r="I23" i="2"/>
  <c r="G23" i="2"/>
  <c r="H47" i="2"/>
  <c r="D157" i="1"/>
  <c r="G92" i="1"/>
  <c r="I92" i="1"/>
  <c r="I198" i="1"/>
  <c r="I158" i="1"/>
  <c r="I97" i="2"/>
  <c r="G97" i="2"/>
  <c r="G73" i="2"/>
  <c r="I73" i="2"/>
  <c r="G184" i="1"/>
  <c r="C157" i="1"/>
  <c r="H27" i="1"/>
  <c r="F27" i="1"/>
  <c r="J27" i="1"/>
  <c r="I47" i="2"/>
  <c r="G47" i="2"/>
  <c r="F92" i="1"/>
  <c r="F157" i="1"/>
  <c r="J92" i="1"/>
  <c r="H92" i="1"/>
  <c r="J97" i="2"/>
  <c r="H97" i="2"/>
  <c r="F97" i="2"/>
  <c r="F73" i="2"/>
  <c r="J73" i="2"/>
  <c r="H73" i="2"/>
  <c r="I157" i="1" l="1"/>
  <c r="G157" i="1"/>
</calcChain>
</file>

<file path=xl/sharedStrings.xml><?xml version="1.0" encoding="utf-8"?>
<sst xmlns="http://schemas.openxmlformats.org/spreadsheetml/2006/main" count="507" uniqueCount="151">
  <si>
    <t>Indicadores Turísticos Tenerife</t>
  </si>
  <si>
    <t>Fuente: Encuestas de Alojamientos Turístico ISTAC</t>
  </si>
  <si>
    <t>Viajeros entrados en hoteles y apartamentos. Indicadores de capacidad. Indicadores de ocupación y de rentabilidad.</t>
  </si>
  <si>
    <t>Viajeros entrados en establecimientos alojativos (hoteles y apartamentos)</t>
  </si>
  <si>
    <t>Total (hotel + apartamento)</t>
  </si>
  <si>
    <t>Hoteles</t>
  </si>
  <si>
    <t>5 estrellas</t>
  </si>
  <si>
    <t>4 estrellas</t>
  </si>
  <si>
    <t>3 estrellas</t>
  </si>
  <si>
    <t>2 estrellas</t>
  </si>
  <si>
    <t>1 estrella</t>
  </si>
  <si>
    <t>Apartamentos</t>
  </si>
  <si>
    <t>4, 5 estrellas</t>
  </si>
  <si>
    <t>nd: dato no disponible ya que en algunos meses no se ha publicado el dato desagregado por tipología y categoría alojativa</t>
  </si>
  <si>
    <t>Viajeros entrados en establecimientos alojativos (hoteles y apartamentos) según lugar de residencia</t>
  </si>
  <si>
    <t>Total lugares de residencia</t>
  </si>
  <si>
    <t>Total residentes en España</t>
  </si>
  <si>
    <t>Canarias</t>
  </si>
  <si>
    <t>Residentes en Tenerife</t>
  </si>
  <si>
    <t>Resto Canarias</t>
  </si>
  <si>
    <t>Resto de España</t>
  </si>
  <si>
    <t>Total residentes en el extranjero</t>
  </si>
  <si>
    <t>Alemania</t>
  </si>
  <si>
    <t>Austria</t>
  </si>
  <si>
    <t>Canada</t>
  </si>
  <si>
    <t>Dinamarca</t>
  </si>
  <si>
    <t>Estados Unidos</t>
  </si>
  <si>
    <t>Finlandia</t>
  </si>
  <si>
    <t>Luxemburgo</t>
  </si>
  <si>
    <t>Reino Unido</t>
  </si>
  <si>
    <t>Francia</t>
  </si>
  <si>
    <t>Países Bajos</t>
  </si>
  <si>
    <t>Bélgica</t>
  </si>
  <si>
    <t>Irlanda</t>
  </si>
  <si>
    <t>Islandia</t>
  </si>
  <si>
    <t>Italia</t>
  </si>
  <si>
    <t>Noruega</t>
  </si>
  <si>
    <t>Suecia</t>
  </si>
  <si>
    <t>República Checa</t>
  </si>
  <si>
    <t>Hungría</t>
  </si>
  <si>
    <t>Portugal</t>
  </si>
  <si>
    <t>Lituania</t>
  </si>
  <si>
    <t>Rumania</t>
  </si>
  <si>
    <t>Polonia</t>
  </si>
  <si>
    <t>Suiza</t>
  </si>
  <si>
    <t>Rusia</t>
  </si>
  <si>
    <t>Otros países</t>
  </si>
  <si>
    <t>Viajeros entrados en establecimientos alojativos (hoteles y apartamentos) según municipio de alojamiento</t>
  </si>
  <si>
    <t>Total municipios de alojamiento</t>
  </si>
  <si>
    <t>Adeje</t>
  </si>
  <si>
    <t>Arona</t>
  </si>
  <si>
    <t>Granadilla de Abona</t>
  </si>
  <si>
    <t>Puerto de la Cruz</t>
  </si>
  <si>
    <t>San Miguel de Abona</t>
  </si>
  <si>
    <t>Santa Cruz de Tenerife</t>
  </si>
  <si>
    <t>San Cristóbal de La Laguna</t>
  </si>
  <si>
    <t>Santiago del Teide</t>
  </si>
  <si>
    <t>Guía de Isora</t>
  </si>
  <si>
    <t>Resto de municipios de Tenerife</t>
  </si>
  <si>
    <t>Pernoctaciones en establecimientos alojativos (hoteles y apartamentos)</t>
  </si>
  <si>
    <t>Pernoctaciones en establecimientos alojativos (hoteles y apartamentos) según lugar de residencia</t>
  </si>
  <si>
    <t>Pernoctaciones en establecimientos alojativos (hoteles y apartamentos) según municipio de alojamiento</t>
  </si>
  <si>
    <r>
      <t xml:space="preserve">Estancia media en establecimientos alojativos (hoteles y apartamentos) </t>
    </r>
    <r>
      <rPr>
        <sz val="12"/>
        <color theme="1"/>
        <rFont val="Aptos Narrow"/>
        <family val="2"/>
        <scheme val="minor"/>
      </rPr>
      <t>(en días)</t>
    </r>
  </si>
  <si>
    <r>
      <t>Estancia media  según lugar de residencia</t>
    </r>
    <r>
      <rPr>
        <sz val="12"/>
        <color theme="1"/>
        <rFont val="Aptos Narrow"/>
        <family val="2"/>
        <scheme val="minor"/>
      </rPr>
      <t xml:space="preserve"> (en días)</t>
    </r>
  </si>
  <si>
    <t>Resto España</t>
  </si>
  <si>
    <r>
      <t>Estancia media  según municipio de alojamiento</t>
    </r>
    <r>
      <rPr>
        <sz val="12"/>
        <color theme="1"/>
        <rFont val="Aptos Narrow"/>
        <family val="2"/>
        <scheme val="minor"/>
      </rPr>
      <t xml:space="preserve"> (en días)</t>
    </r>
  </si>
  <si>
    <t>Tasas de ocupación por plaza en establecimientos alojativos (hoteles y apartamentos)</t>
  </si>
  <si>
    <t>Tasas de ocupación según municipio de alojamiento</t>
  </si>
  <si>
    <t>Indicadores de rentabilidad alojativa (hoteles y apartamentos)</t>
  </si>
  <si>
    <t>Ingresos totales según tipología y categoría alojativa</t>
  </si>
  <si>
    <t>5 Estrellas</t>
  </si>
  <si>
    <t>4 Estrellas</t>
  </si>
  <si>
    <t>3 Estrellas</t>
  </si>
  <si>
    <t>2 Estrellas</t>
  </si>
  <si>
    <t>1 Estrella</t>
  </si>
  <si>
    <t>Ingresos totales según municipio del alojamiento</t>
  </si>
  <si>
    <t>Tarifa media diaria (ADR) según tipología y categoría alojativa</t>
  </si>
  <si>
    <t>Tarifa media diaria (ADR) según municipio del alojamiento</t>
  </si>
  <si>
    <t>Resto de Tenerife</t>
  </si>
  <si>
    <t>Ingresos por habitación disponible (RevPAR) según tipología y categoría alojativa</t>
  </si>
  <si>
    <t>Ingresos por habitación disponible (RevPAR) según municipio del alojamiento</t>
  </si>
  <si>
    <t>Establecimientos abiertos y plazas ofertadas</t>
  </si>
  <si>
    <t>Número de establecimientos abiertos por tipología y categoría</t>
  </si>
  <si>
    <t>Número de establecimientos abiertos por municipio</t>
  </si>
  <si>
    <t>Número de plazas por tipología y categoría</t>
  </si>
  <si>
    <t>Número de plazas ofertadas por municipio</t>
  </si>
  <si>
    <t>Fuente: Encuestas de Alojamientos Turístico ISTAC. Elaboración Turismo de Tenerife</t>
  </si>
  <si>
    <t>Fuente: Estadísticas de tráfico aéreo - AENA</t>
  </si>
  <si>
    <t>Pasajeros llegados a los aeropuertos de Tenerife</t>
  </si>
  <si>
    <t>Pasajeros llegados a los aeropuertos de Tenerife según tipo de servicio</t>
  </si>
  <si>
    <t>Total llegadas</t>
  </si>
  <si>
    <t>llegadas regulares</t>
  </si>
  <si>
    <t>llegadas no regulares</t>
  </si>
  <si>
    <t>Pasajeros llegados a los aeropuertos de Tenerife procedencia del vuelo</t>
  </si>
  <si>
    <t>Procedencia del vuelo</t>
  </si>
  <si>
    <t>Total</t>
  </si>
  <si>
    <t>España</t>
  </si>
  <si>
    <t>aeropuertos insulares</t>
  </si>
  <si>
    <t>aeropuertos peninsulares</t>
  </si>
  <si>
    <t>Extranjero</t>
  </si>
  <si>
    <t>Belgica</t>
  </si>
  <si>
    <t>Holanda</t>
  </si>
  <si>
    <t>Países Nórdicos</t>
  </si>
  <si>
    <t>Federacion Rusa</t>
  </si>
  <si>
    <t>Republica Checa</t>
  </si>
  <si>
    <t>Estonia</t>
  </si>
  <si>
    <t>Hungria</t>
  </si>
  <si>
    <t>Letonia</t>
  </si>
  <si>
    <t>Marruecos</t>
  </si>
  <si>
    <t>Ucrania</t>
  </si>
  <si>
    <t>Venezuela</t>
  </si>
  <si>
    <t>Resto países</t>
  </si>
  <si>
    <t>Pasajeros llegados a los aeropuertos de Tenerife según aeropuerto de llegada</t>
  </si>
  <si>
    <t>Tenerife Norte - Los Rodeos</t>
  </si>
  <si>
    <t>Tenerife Sur - Reina Sofía</t>
  </si>
  <si>
    <t>Operaciones de llegada a los aeropuertos de Tenerife según tipo de servicio</t>
  </si>
  <si>
    <t>Operaciones de llegada a los aeropuertos de Tenerife según procedencia del vuelo</t>
  </si>
  <si>
    <t>Operaciones de llegada a los aeropuertos de Tenerife según aeropuerto de llegada</t>
  </si>
  <si>
    <t>Fuente: AENA. Elaboración Turismo de Tenerife</t>
  </si>
  <si>
    <t>Fuente: Estadísticas de Movimientos Turísticos en Fronteras de Canarias 
FRONTUR ISTAC (turistas residentes en el extranjero y en Península)</t>
  </si>
  <si>
    <t>Entrada de turistas en Tenerife - procedencia y características del viaje</t>
  </si>
  <si>
    <t>Turistas entrados en Tenerife según lugar de residencia</t>
  </si>
  <si>
    <t>TOTAL (EXTRANJERO + PENINSULA)</t>
  </si>
  <si>
    <t>TOTAL RESIDENTES EN PENÍNSULA</t>
  </si>
  <si>
    <t>TOTAL RESIDENTES EN EL EXTRANJERO</t>
  </si>
  <si>
    <t>Turistas entrados en Tenerife según número de pernoctaciones realizadas</t>
  </si>
  <si>
    <t>TOTAL NOCHES</t>
  </si>
  <si>
    <t>De 1 a 7 noches</t>
  </si>
  <si>
    <t>De 8 a 15 noches</t>
  </si>
  <si>
    <t>De 16 a 31 noches</t>
  </si>
  <si>
    <t>Más de 31 noches</t>
  </si>
  <si>
    <t>Turistas entrados en Tenerife según tipo de alojamiento utilizado</t>
  </si>
  <si>
    <t>TOTAL ALOJAMIENTO</t>
  </si>
  <si>
    <t>Hoteles y alojamientos similares</t>
  </si>
  <si>
    <t>Hoteles y alojamientos similares excepto apartamentos</t>
  </si>
  <si>
    <t>Vivienda de amigos y familiares</t>
  </si>
  <si>
    <t>Vivienda propia</t>
  </si>
  <si>
    <t>Cruceros</t>
  </si>
  <si>
    <t>Otro</t>
  </si>
  <si>
    <t>Turistas entrados en Tenerife según motivo del viaje</t>
  </si>
  <si>
    <t>TOTAL MOTIVOS</t>
  </si>
  <si>
    <t>Vacaciones, recreo y ocio</t>
  </si>
  <si>
    <t>Visita y salud</t>
  </si>
  <si>
    <t>Negocios y motivos profesionales</t>
  </si>
  <si>
    <t>Educación, religión, compras y otros motivos personales</t>
  </si>
  <si>
    <t>Turistas entrados en Tenerife según forma de contratación del viaje</t>
  </si>
  <si>
    <t>TOTAL</t>
  </si>
  <si>
    <t>Si contrataron un paquete turístico</t>
  </si>
  <si>
    <t>No contrataron un paquete turístico</t>
  </si>
  <si>
    <t>Fuente: FRONTUR - ISTAC. Elaboración Turismo de Tenerife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</si>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</sst>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0.0%"/>
    <numFmt numFmtId="165" formatCode="0.0"/>
    <numFmt numFmtId="166" formatCode="#,##0.0"/>
    <numFmt numFmtId="167" formatCode="#,##0\ &quot;€&quot;"/>
    <numFmt numFmtId="168" formatCode="#,##0.0\ &quot;€&quot;"/>
    <numFmt numFmtId="169" formatCode="#,##0.00\ &quot;€&quot;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36"/>
      <color theme="1"/>
      <name val="Aptos Narrow"/>
      <family val="2"/>
      <scheme val="minor"/>
    </font>
    <font>
      <b/>
      <sz val="16"/>
      <color theme="0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sz val="16"/>
      <color theme="1"/>
      <name val="Aptos Narrow"/>
      <family val="2"/>
      <scheme val="minor"/>
    </font>
    <font>
      <b/>
      <sz val="11"/>
      <color rgb="FF147DFC"/>
      <name val="Aptos Narrow"/>
      <family val="2"/>
      <scheme val="minor"/>
    </font>
    <font>
      <sz val="11"/>
      <color rgb="FF147DFC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rgb="FF0FACCB"/>
      <name val="Aptos Narrow"/>
      <family val="2"/>
      <scheme val="minor"/>
    </font>
    <font>
      <sz val="11"/>
      <color rgb="FF0FACCB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rgb="FFE29700"/>
      <name val="Aptos Narrow"/>
      <family val="2"/>
      <scheme val="minor"/>
    </font>
    <font>
      <sz val="11"/>
      <color rgb="FFE297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8"/>
      <color theme="0"/>
      <name val="Aptos Narrow"/>
      <family val="2"/>
      <scheme val="minor"/>
    </font>
    <font>
      <b/>
      <sz val="11"/>
      <color rgb="FF666633"/>
      <name val="Aptos Narrow"/>
      <family val="2"/>
      <scheme val="minor"/>
    </font>
    <font>
      <sz val="11"/>
      <color rgb="FF666633"/>
      <name val="Aptos Narrow"/>
      <family val="2"/>
      <scheme val="minor"/>
    </font>
    <font>
      <b/>
      <sz val="11"/>
      <color theme="8" tint="-0.249977111117893"/>
      <name val="Aptos Narrow"/>
      <family val="2"/>
      <scheme val="minor"/>
    </font>
    <font>
      <sz val="11"/>
      <color theme="8" tint="-0.249977111117893"/>
      <name val="Aptos Narrow"/>
      <family val="2"/>
      <scheme val="minor"/>
    </font>
    <font>
      <b/>
      <sz val="11"/>
      <color rgb="FFF79057"/>
      <name val="Aptos Narrow"/>
      <family val="2"/>
      <scheme val="minor"/>
    </font>
    <font>
      <sz val="11"/>
      <color rgb="FFF79057"/>
      <name val="Aptos Narrow"/>
      <family val="2"/>
      <scheme val="minor"/>
    </font>
    <font>
      <b/>
      <sz val="11"/>
      <color theme="5" tint="-0.249977111117893"/>
      <name val="Aptos Narrow"/>
      <family val="2"/>
      <scheme val="minor"/>
    </font>
    <font>
      <sz val="11"/>
      <color theme="5" tint="-0.249977111117893"/>
      <name val="Aptos Narrow"/>
      <family val="2"/>
      <scheme val="minor"/>
    </font>
    <font>
      <b/>
      <sz val="11"/>
      <color theme="8"/>
      <name val="Aptos Narrow"/>
      <family val="2"/>
      <scheme val="minor"/>
    </font>
    <font>
      <sz val="11"/>
      <color theme="8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sz val="11"/>
      <color theme="4"/>
      <name val="Aptos Narrow"/>
      <family val="2"/>
      <scheme val="minor"/>
    </font>
    <font>
      <b/>
      <sz val="11"/>
      <color rgb="FF77CCD7"/>
      <name val="Aptos Narrow"/>
      <family val="2"/>
      <scheme val="minor"/>
    </font>
    <font>
      <b/>
      <sz val="11"/>
      <color rgb="FF8DC192"/>
      <name val="Aptos Narrow"/>
      <family val="2"/>
      <scheme val="minor"/>
    </font>
    <font>
      <b/>
      <sz val="11"/>
      <color rgb="FF60A4EE"/>
      <name val="Aptos Narrow"/>
      <family val="2"/>
      <scheme val="minor"/>
    </font>
    <font>
      <b/>
      <sz val="11"/>
      <color rgb="FFD8767F"/>
      <name val="Aptos Narrow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ACD1FE"/>
        <bgColor indexed="64"/>
      </patternFill>
    </fill>
    <fill>
      <patternFill patternType="solid">
        <fgColor rgb="FFB1EDF9"/>
        <bgColor indexed="64"/>
      </patternFill>
    </fill>
    <fill>
      <patternFill patternType="solid">
        <fgColor rgb="FFFFE2A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C1BF7F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9AB7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77CCD7"/>
        <bgColor indexed="64"/>
      </patternFill>
    </fill>
    <fill>
      <patternFill patternType="solid">
        <fgColor rgb="FF8DC192"/>
        <bgColor indexed="64"/>
      </patternFill>
    </fill>
    <fill>
      <patternFill patternType="solid">
        <fgColor rgb="FF60A4EE"/>
        <bgColor indexed="64"/>
      </patternFill>
    </fill>
    <fill>
      <patternFill patternType="solid">
        <fgColor rgb="FFD8767F"/>
        <bgColor indexed="64"/>
      </patternFill>
    </fill>
  </fills>
  <borders count="137">
    <border>
      <left/>
      <right/>
      <top/>
      <bottom/>
      <diagonal/>
    </border>
    <border>
      <left style="dashed">
        <color theme="0" tint="-0.499984740745262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hair">
        <color rgb="FF0070C0"/>
      </left>
      <right/>
      <top/>
      <bottom style="hair">
        <color rgb="FF0070C0"/>
      </bottom>
      <diagonal/>
    </border>
    <border>
      <left/>
      <right/>
      <top/>
      <bottom style="hair">
        <color rgb="FF0070C0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/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/>
      <bottom style="dashed">
        <color theme="0" tint="-0.34998626667073579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rgb="FFACD1FE"/>
      </left>
      <right style="hair">
        <color rgb="FFACD1FE"/>
      </right>
      <top/>
      <bottom style="hair">
        <color rgb="FFACD1FE"/>
      </bottom>
      <diagonal/>
    </border>
    <border>
      <left style="hair">
        <color rgb="FFACD1FE"/>
      </left>
      <right style="hair">
        <color rgb="FFACD1FE"/>
      </right>
      <top style="hair">
        <color rgb="FFACD1FE"/>
      </top>
      <bottom/>
      <diagonal/>
    </border>
    <border>
      <left style="hair">
        <color rgb="FFACD1FE"/>
      </left>
      <right style="hair">
        <color rgb="FFACD1FE"/>
      </right>
      <top style="hair">
        <color rgb="FFACD1FE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ACD1FE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ACD1FE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rgb="FF0070C0"/>
      </left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/>
      <diagonal/>
    </border>
    <border>
      <left style="hair">
        <color rgb="FF0FACCB"/>
      </left>
      <right style="hair">
        <color rgb="FF0FACCB"/>
      </right>
      <top/>
      <bottom style="hair">
        <color rgb="FF0FACCB"/>
      </bottom>
      <diagonal/>
    </border>
    <border>
      <left style="hair">
        <color rgb="FF0FACCB"/>
      </left>
      <right style="hair">
        <color rgb="FF0FACCB"/>
      </right>
      <top style="hair">
        <color rgb="FF0FACCB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0FACCB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0FACCB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dashed">
        <color theme="0" tint="-0.34998626667073579"/>
      </left>
      <right/>
      <top/>
      <bottom style="dashed">
        <color theme="0" tint="-0.34998626667073579"/>
      </bottom>
      <diagonal/>
    </border>
    <border>
      <left style="hair">
        <color rgb="FFE29700"/>
      </left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/>
      <top style="dashed">
        <color theme="0" tint="-0.34998626667073579"/>
      </top>
      <bottom style="hair">
        <color rgb="FFE29700"/>
      </bottom>
      <diagonal/>
    </border>
    <border>
      <left/>
      <right style="hair">
        <color rgb="FFE29700"/>
      </right>
      <top style="dashed">
        <color theme="0" tint="-0.34998626667073579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rgb="FFE29700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rgb="FFE29700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rgb="FFE29700"/>
      </bottom>
      <diagonal/>
    </border>
    <border>
      <left style="hair">
        <color rgb="FFE29700"/>
      </left>
      <right style="hair">
        <color rgb="FFE29700"/>
      </right>
      <top/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hair">
        <color rgb="FFE29700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hair">
        <color rgb="FFE29700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dashed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thin">
        <color theme="0" tint="-0.24994659260841701"/>
      </bottom>
      <diagonal/>
    </border>
    <border>
      <left style="hair">
        <color rgb="FFE29700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hair">
        <color rgb="FFE29700"/>
      </right>
      <top style="dashed">
        <color theme="0" tint="-0.34998626667073579"/>
      </top>
      <bottom style="dashed">
        <color theme="0" tint="-0.34998626667073579"/>
      </bottom>
      <diagonal/>
    </border>
    <border>
      <left style="hair">
        <color theme="0" tint="-0.24994659260841701"/>
      </left>
      <right/>
      <top style="hair">
        <color rgb="FFE29700"/>
      </top>
      <bottom style="hair">
        <color rgb="FFE29700"/>
      </bottom>
      <diagonal/>
    </border>
    <border>
      <left/>
      <right style="hair">
        <color theme="0" tint="-0.24994659260841701"/>
      </right>
      <top style="hair">
        <color rgb="FFE29700"/>
      </top>
      <bottom style="hair">
        <color rgb="FFE29700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dashed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dashed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dashed">
        <color theme="0" tint="-4.9989318521683403E-2"/>
      </top>
      <bottom/>
      <diagonal/>
    </border>
    <border>
      <left style="hair">
        <color theme="0" tint="-0.24994659260841701"/>
      </left>
      <right/>
      <top style="dashed">
        <color theme="0" tint="-4.9989318521683403E-2"/>
      </top>
      <bottom style="dashed">
        <color theme="0" tint="-0.34998626667073579"/>
      </bottom>
      <diagonal/>
    </border>
    <border>
      <left/>
      <right style="hair">
        <color theme="0" tint="-0.24994659260841701"/>
      </right>
      <top style="dashed">
        <color theme="0" tint="-4.9989318521683403E-2"/>
      </top>
      <bottom style="dashed">
        <color theme="0" tint="-0.34998626667073579"/>
      </bottom>
      <diagonal/>
    </border>
    <border>
      <left style="hair">
        <color theme="9" tint="-0.24994659260841701"/>
      </left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dashed">
        <color theme="0" tint="-0.34998626667073579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dashed">
        <color theme="0" tint="-0.34998626667073579"/>
      </top>
      <bottom style="hair">
        <color theme="9" tint="-0.2499465926084170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9" tint="-0.24994659260841701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theme="9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9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9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thin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thin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/>
      <diagonal/>
    </border>
    <border>
      <left/>
      <right style="hair">
        <color theme="0" tint="-0.24994659260841701"/>
      </right>
      <top style="hair">
        <color theme="0" tint="-4.9989318521683403E-2"/>
      </top>
      <bottom/>
      <diagonal/>
    </border>
    <border>
      <left style="hair">
        <color rgb="FF666633"/>
      </left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rgb="FF666633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rgb="FF666633"/>
      </bottom>
      <diagonal/>
    </border>
    <border>
      <left/>
      <right/>
      <top/>
      <bottom style="hair">
        <color rgb="FF666633"/>
      </bottom>
      <diagonal/>
    </border>
    <border>
      <left style="hair">
        <color rgb="FF666633"/>
      </left>
      <right/>
      <top style="dashed">
        <color theme="0" tint="-0.34998626667073579"/>
      </top>
      <bottom style="hair">
        <color rgb="FF666633"/>
      </bottom>
      <diagonal/>
    </border>
    <border>
      <left/>
      <right style="hair">
        <color rgb="FF666633"/>
      </right>
      <top style="dashed">
        <color theme="0" tint="-0.34998626667073579"/>
      </top>
      <bottom style="hair">
        <color rgb="FF666633"/>
      </bottom>
      <diagonal/>
    </border>
    <border>
      <left style="hair">
        <color rgb="FF666633"/>
      </left>
      <right/>
      <top style="hair">
        <color rgb="FF666633"/>
      </top>
      <bottom style="hair">
        <color rgb="FF666633"/>
      </bottom>
      <diagonal/>
    </border>
    <border>
      <left/>
      <right style="hair">
        <color rgb="FF666633"/>
      </right>
      <top style="hair">
        <color rgb="FF666633"/>
      </top>
      <bottom style="hair">
        <color rgb="FF666633"/>
      </bottom>
      <diagonal/>
    </border>
    <border>
      <left style="hair">
        <color theme="0" tint="-0.34998626667073579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34998626667073579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34998626667073579"/>
      </left>
      <right/>
      <top style="hair">
        <color theme="0" tint="-4.9989318521683403E-2"/>
      </top>
      <bottom/>
      <diagonal/>
    </border>
    <border>
      <left/>
      <right style="hair">
        <color theme="0" tint="-0.34998626667073579"/>
      </right>
      <top style="hair">
        <color theme="0" tint="-4.9989318521683403E-2"/>
      </top>
      <bottom/>
      <diagonal/>
    </border>
    <border>
      <left style="hair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hair">
        <color rgb="FF666633"/>
      </bottom>
      <diagonal/>
    </border>
    <border>
      <left/>
      <right style="hair">
        <color theme="0" tint="-0.34998626667073579"/>
      </right>
      <top/>
      <bottom style="hair">
        <color rgb="FF666633"/>
      </bottom>
      <diagonal/>
    </border>
    <border>
      <left style="hair">
        <color theme="0" tint="-0.24994659260841701"/>
      </left>
      <right/>
      <top style="hair">
        <color rgb="FF666633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hair">
        <color rgb="FF666633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/>
      <bottom style="hair">
        <color theme="0" tint="-4.9989318521683403E-2"/>
      </bottom>
      <diagonal/>
    </border>
    <border>
      <left style="hair">
        <color theme="0" tint="-0.24994659260841701"/>
      </left>
      <right/>
      <top style="dashed">
        <color theme="0" tint="-0.34998626667073579"/>
      </top>
      <bottom style="hair">
        <color theme="0" tint="-4.9989318521683403E-2"/>
      </bottom>
      <diagonal/>
    </border>
    <border>
      <left/>
      <right style="hair">
        <color theme="0" tint="-0.24994659260841701"/>
      </right>
      <top style="dashed">
        <color theme="0" tint="-0.34998626667073579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4.9989318521683403E-2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/>
      <diagonal/>
    </border>
    <border>
      <left style="hair">
        <color theme="8" tint="-0.24994659260841701"/>
      </left>
      <right style="hair">
        <color theme="8" tint="-0.24994659260841701"/>
      </right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dashed">
        <color theme="0" tint="-0.34998626667073579"/>
      </top>
      <bottom style="hair">
        <color theme="8" tint="-0.24994659260841701"/>
      </bottom>
      <diagonal/>
    </border>
    <border>
      <left style="hair">
        <color theme="8" tint="-0.24994659260841701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 style="hair">
        <color theme="0" tint="-0.24994659260841701"/>
      </left>
      <right/>
      <top style="hair">
        <color theme="8" tint="-0.24994659260841701"/>
      </top>
      <bottom style="hair">
        <color theme="0" tint="-4.9989318521683403E-2"/>
      </bottom>
      <diagonal/>
    </border>
    <border>
      <left style="hair">
        <color theme="0" tint="-0.24994659260841701"/>
      </left>
      <right/>
      <top style="hair">
        <color theme="0" tint="-4.9989318521683403E-2"/>
      </top>
      <bottom style="hair">
        <color theme="8" tint="-0.24994659260841701"/>
      </bottom>
      <diagonal/>
    </border>
    <border>
      <left style="hair">
        <color rgb="FF0FACCB"/>
      </left>
      <right style="hair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/>
      <right/>
      <top/>
      <bottom style="dashed">
        <color theme="0" tint="-0.34998626667073579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 style="hair">
        <color rgb="FFF79057"/>
      </bottom>
      <diagonal/>
    </border>
    <border>
      <left style="hair">
        <color theme="5" tint="-0.24994659260841701"/>
      </left>
      <right style="hair">
        <color theme="5" tint="-0.24994659260841701"/>
      </right>
      <top style="dashed">
        <color theme="0" tint="-0.34998626667073579"/>
      </top>
      <bottom style="hair">
        <color theme="5" tint="-0.24994659260841701"/>
      </bottom>
      <diagonal/>
    </border>
    <border>
      <left style="hair">
        <color theme="5" tint="-0.24994659260841701"/>
      </left>
      <right style="hair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hair">
        <color rgb="FFF79057"/>
      </left>
      <right style="hair">
        <color rgb="FFF79057"/>
      </right>
      <top style="dashed">
        <color theme="0" tint="-0.34998626667073579"/>
      </top>
      <bottom/>
      <diagonal/>
    </border>
    <border>
      <left style="hair">
        <color rgb="FFF79057"/>
      </left>
      <right style="hair">
        <color rgb="FFF79057"/>
      </right>
      <top style="hair">
        <color rgb="FFF79057"/>
      </top>
      <bottom style="hair">
        <color rgb="FFF79057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 style="hair">
        <color theme="8"/>
      </bottom>
      <diagonal/>
    </border>
    <border>
      <left style="hair">
        <color theme="8"/>
      </left>
      <right style="hair">
        <color theme="8"/>
      </right>
      <top style="dashed">
        <color theme="0" tint="-0.34998626667073579"/>
      </top>
      <bottom/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/>
      <right/>
      <top style="dashed">
        <color theme="0" tint="-0.499984740745262"/>
      </top>
      <bottom/>
      <diagonal/>
    </border>
    <border>
      <left style="hair">
        <color theme="4" tint="0.59996337778862885"/>
      </left>
      <right style="hair">
        <color theme="4" tint="0.59996337778862885"/>
      </right>
      <top style="hair">
        <color theme="4" tint="0.59996337778862885"/>
      </top>
      <bottom style="hair">
        <color theme="4" tint="0.59996337778862885"/>
      </bottom>
      <diagonal/>
    </border>
    <border>
      <left style="hair">
        <color rgb="FF77CCD7"/>
      </left>
      <right style="hair">
        <color rgb="FF77CCD7"/>
      </right>
      <top style="dashed">
        <color theme="0" tint="-0.34998626667073579"/>
      </top>
      <bottom style="hair">
        <color rgb="FF77CCD7"/>
      </bottom>
      <diagonal/>
    </border>
    <border>
      <left style="hair">
        <color rgb="FF8DC192"/>
      </left>
      <right style="hair">
        <color rgb="FF8DC192"/>
      </right>
      <top style="dashed">
        <color theme="0" tint="-0.34998626667073579"/>
      </top>
      <bottom style="hair">
        <color rgb="FF8DC192"/>
      </bottom>
      <diagonal/>
    </border>
    <border>
      <left style="hair">
        <color rgb="FF60A4EE"/>
      </left>
      <right style="hair">
        <color rgb="FF60A4EE"/>
      </right>
      <top style="dashed">
        <color theme="0" tint="-0.34998626667073579"/>
      </top>
      <bottom style="hair">
        <color rgb="FF60A4EE"/>
      </bottom>
      <diagonal/>
    </border>
    <border>
      <left style="hair">
        <color rgb="FFD8767F"/>
      </left>
      <right style="hair">
        <color rgb="FFD8767F"/>
      </right>
      <top style="dashed">
        <color theme="0" tint="-0.34998626667073579"/>
      </top>
      <bottom style="hair">
        <color rgb="FFD8767F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8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 applyAlignment="1">
      <alignment horizontal="center" vertical="center" wrapText="1"/>
    </xf>
    <xf numFmtId="0" fontId="6" fillId="0" borderId="11" xfId="0" applyFont="1" applyBorder="1"/>
    <xf numFmtId="3" fontId="6" fillId="0" borderId="11" xfId="0" applyNumberFormat="1" applyFont="1" applyBorder="1"/>
    <xf numFmtId="164" fontId="6" fillId="0" borderId="11" xfId="1" applyNumberFormat="1" applyFont="1" applyBorder="1"/>
    <xf numFmtId="0" fontId="7" fillId="0" borderId="13" xfId="0" applyFont="1" applyBorder="1" applyAlignment="1">
      <alignment horizontal="left" indent="1"/>
    </xf>
    <xf numFmtId="3" fontId="7" fillId="0" borderId="13" xfId="0" applyNumberFormat="1" applyFont="1" applyBorder="1"/>
    <xf numFmtId="164" fontId="7" fillId="0" borderId="13" xfId="1" applyNumberFormat="1" applyFont="1" applyBorder="1"/>
    <xf numFmtId="0" fontId="0" fillId="0" borderId="14" xfId="0" applyBorder="1" applyAlignment="1">
      <alignment horizontal="left" indent="3"/>
    </xf>
    <xf numFmtId="3" fontId="0" fillId="0" borderId="14" xfId="0" applyNumberFormat="1" applyBorder="1"/>
    <xf numFmtId="164" fontId="0" fillId="0" borderId="14" xfId="1" applyNumberFormat="1" applyFont="1" applyBorder="1"/>
    <xf numFmtId="0" fontId="0" fillId="0" borderId="16" xfId="0" applyBorder="1" applyAlignment="1">
      <alignment horizontal="left" indent="3"/>
    </xf>
    <xf numFmtId="3" fontId="0" fillId="0" borderId="16" xfId="0" applyNumberFormat="1" applyBorder="1"/>
    <xf numFmtId="164" fontId="0" fillId="0" borderId="16" xfId="1" applyNumberFormat="1" applyFont="1" applyBorder="1"/>
    <xf numFmtId="0" fontId="0" fillId="0" borderId="17" xfId="0" applyBorder="1" applyAlignment="1">
      <alignment horizontal="left" indent="3"/>
    </xf>
    <xf numFmtId="3" fontId="0" fillId="0" borderId="17" xfId="0" applyNumberFormat="1" applyBorder="1"/>
    <xf numFmtId="164" fontId="0" fillId="0" borderId="17" xfId="1" applyNumberFormat="1" applyFont="1" applyBorder="1"/>
    <xf numFmtId="0" fontId="0" fillId="0" borderId="18" xfId="0" applyBorder="1" applyAlignment="1">
      <alignment horizontal="left" indent="2"/>
    </xf>
    <xf numFmtId="0" fontId="0" fillId="0" borderId="16" xfId="0" applyBorder="1" applyAlignment="1">
      <alignment horizontal="left" indent="2"/>
    </xf>
    <xf numFmtId="0" fontId="0" fillId="0" borderId="19" xfId="0" applyBorder="1" applyAlignment="1">
      <alignment horizontal="left" indent="2"/>
    </xf>
    <xf numFmtId="3" fontId="0" fillId="0" borderId="20" xfId="0" applyNumberFormat="1" applyBorder="1"/>
    <xf numFmtId="164" fontId="0" fillId="0" borderId="20" xfId="1" applyNumberFormat="1" applyFont="1" applyBorder="1"/>
    <xf numFmtId="2" fontId="0" fillId="0" borderId="21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0" fontId="5" fillId="4" borderId="23" xfId="0" applyFont="1" applyFill="1" applyBorder="1"/>
    <xf numFmtId="0" fontId="5" fillId="4" borderId="24" xfId="0" applyFont="1" applyFill="1" applyBorder="1"/>
    <xf numFmtId="0" fontId="0" fillId="0" borderId="14" xfId="0" applyBorder="1" applyAlignment="1">
      <alignment horizontal="left" indent="1"/>
    </xf>
    <xf numFmtId="0" fontId="0" fillId="0" borderId="15" xfId="0" applyBorder="1" applyAlignment="1">
      <alignment horizontal="left" indent="2"/>
    </xf>
    <xf numFmtId="164" fontId="0" fillId="0" borderId="15" xfId="1" applyNumberFormat="1" applyFont="1" applyBorder="1"/>
    <xf numFmtId="3" fontId="0" fillId="0" borderId="15" xfId="0" applyNumberFormat="1" applyBorder="1"/>
    <xf numFmtId="0" fontId="0" fillId="0" borderId="17" xfId="0" applyBorder="1" applyAlignment="1">
      <alignment horizontal="left" indent="1"/>
    </xf>
    <xf numFmtId="0" fontId="0" fillId="0" borderId="16" xfId="0" applyBorder="1" applyAlignment="1">
      <alignment horizontal="left" indent="1"/>
    </xf>
    <xf numFmtId="0" fontId="0" fillId="0" borderId="20" xfId="0" applyBorder="1" applyAlignment="1">
      <alignment horizontal="left" indent="1"/>
    </xf>
    <xf numFmtId="0" fontId="5" fillId="4" borderId="23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8" fillId="0" borderId="12" xfId="0" applyFont="1" applyBorder="1" applyAlignment="1">
      <alignment horizontal="left"/>
    </xf>
    <xf numFmtId="3" fontId="8" fillId="0" borderId="12" xfId="0" applyNumberFormat="1" applyFont="1" applyBorder="1"/>
    <xf numFmtId="164" fontId="8" fillId="0" borderId="12" xfId="1" applyNumberFormat="1" applyFont="1" applyBorder="1"/>
    <xf numFmtId="0" fontId="0" fillId="0" borderId="16" xfId="0" applyBorder="1" applyAlignment="1">
      <alignment horizontal="left"/>
    </xf>
    <xf numFmtId="0" fontId="0" fillId="0" borderId="25" xfId="0" applyBorder="1" applyAlignment="1">
      <alignment horizontal="left"/>
    </xf>
    <xf numFmtId="3" fontId="0" fillId="0" borderId="25" xfId="0" applyNumberFormat="1" applyBorder="1"/>
    <xf numFmtId="164" fontId="0" fillId="0" borderId="25" xfId="1" applyNumberFormat="1" applyFont="1" applyBorder="1"/>
    <xf numFmtId="0" fontId="0" fillId="0" borderId="20" xfId="0" applyBorder="1" applyAlignment="1">
      <alignment horizontal="left"/>
    </xf>
    <xf numFmtId="0" fontId="0" fillId="0" borderId="26" xfId="0" applyBorder="1" applyAlignment="1">
      <alignment horizontal="left"/>
    </xf>
    <xf numFmtId="3" fontId="0" fillId="0" borderId="26" xfId="0" applyNumberFormat="1" applyBorder="1"/>
    <xf numFmtId="164" fontId="0" fillId="0" borderId="26" xfId="1" applyNumberFormat="1" applyFont="1" applyBorder="1"/>
    <xf numFmtId="0" fontId="5" fillId="5" borderId="0" xfId="0" applyFont="1" applyFill="1" applyAlignment="1">
      <alignment horizontal="center"/>
    </xf>
    <xf numFmtId="0" fontId="0" fillId="2" borderId="27" xfId="0" applyFill="1" applyBorder="1"/>
    <xf numFmtId="0" fontId="9" fillId="0" borderId="28" xfId="0" applyFont="1" applyBorder="1"/>
    <xf numFmtId="3" fontId="9" fillId="0" borderId="28" xfId="0" applyNumberFormat="1" applyFont="1" applyBorder="1"/>
    <xf numFmtId="164" fontId="9" fillId="0" borderId="28" xfId="1" applyNumberFormat="1" applyFont="1" applyBorder="1"/>
    <xf numFmtId="0" fontId="10" fillId="0" borderId="29" xfId="0" applyFont="1" applyBorder="1" applyAlignment="1">
      <alignment horizontal="left" indent="1"/>
    </xf>
    <xf numFmtId="3" fontId="10" fillId="0" borderId="29" xfId="0" applyNumberFormat="1" applyFont="1" applyBorder="1"/>
    <xf numFmtId="164" fontId="10" fillId="0" borderId="29" xfId="1" applyNumberFormat="1" applyFont="1" applyBorder="1"/>
    <xf numFmtId="0" fontId="0" fillId="0" borderId="17" xfId="0" applyBorder="1" applyAlignment="1">
      <alignment horizontal="left" indent="2"/>
    </xf>
    <xf numFmtId="0" fontId="10" fillId="0" borderId="28" xfId="0" applyFont="1" applyBorder="1"/>
    <xf numFmtId="3" fontId="10" fillId="0" borderId="28" xfId="0" applyNumberFormat="1" applyFont="1" applyBorder="1"/>
    <xf numFmtId="164" fontId="10" fillId="0" borderId="28" xfId="1" applyNumberFormat="1" applyFont="1" applyBorder="1"/>
    <xf numFmtId="0" fontId="0" fillId="0" borderId="30" xfId="0" applyBorder="1" applyAlignment="1">
      <alignment horizontal="left" indent="1"/>
    </xf>
    <xf numFmtId="3" fontId="0" fillId="0" borderId="31" xfId="0" applyNumberFormat="1" applyBorder="1"/>
    <xf numFmtId="164" fontId="0" fillId="0" borderId="31" xfId="1" applyNumberFormat="1" applyFont="1" applyBorder="1"/>
    <xf numFmtId="0" fontId="0" fillId="0" borderId="32" xfId="0" applyBorder="1"/>
    <xf numFmtId="3" fontId="0" fillId="0" borderId="32" xfId="0" applyNumberFormat="1" applyBorder="1"/>
    <xf numFmtId="164" fontId="0" fillId="0" borderId="32" xfId="1" applyNumberFormat="1" applyFont="1" applyBorder="1"/>
    <xf numFmtId="0" fontId="0" fillId="0" borderId="16" xfId="0" applyBorder="1"/>
    <xf numFmtId="0" fontId="0" fillId="0" borderId="20" xfId="0" applyBorder="1"/>
    <xf numFmtId="0" fontId="0" fillId="0" borderId="19" xfId="0" applyBorder="1"/>
    <xf numFmtId="3" fontId="0" fillId="0" borderId="19" xfId="0" applyNumberFormat="1" applyBorder="1"/>
    <xf numFmtId="164" fontId="0" fillId="0" borderId="19" xfId="1" applyNumberFormat="1" applyFont="1" applyBorder="1"/>
    <xf numFmtId="0" fontId="5" fillId="6" borderId="0" xfId="0" applyFont="1" applyFill="1" applyAlignment="1">
      <alignment horizontal="center"/>
    </xf>
    <xf numFmtId="0" fontId="0" fillId="2" borderId="33" xfId="0" applyFill="1" applyBorder="1"/>
    <xf numFmtId="0" fontId="0" fillId="2" borderId="6" xfId="0" applyFill="1" applyBorder="1"/>
    <xf numFmtId="0" fontId="0" fillId="2" borderId="6" xfId="0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12" fillId="0" borderId="34" xfId="0" applyFont="1" applyBorder="1"/>
    <xf numFmtId="2" fontId="13" fillId="0" borderId="34" xfId="0" applyNumberFormat="1" applyFont="1" applyBorder="1" applyAlignment="1">
      <alignment horizontal="right"/>
    </xf>
    <xf numFmtId="2" fontId="13" fillId="0" borderId="35" xfId="0" applyNumberFormat="1" applyFont="1" applyBorder="1"/>
    <xf numFmtId="2" fontId="13" fillId="0" borderId="35" xfId="0" applyNumberFormat="1" applyFont="1" applyBorder="1" applyAlignment="1">
      <alignment horizontal="center"/>
    </xf>
    <xf numFmtId="2" fontId="13" fillId="0" borderId="36" xfId="0" applyNumberFormat="1" applyFont="1" applyBorder="1" applyAlignment="1">
      <alignment horizontal="center"/>
    </xf>
    <xf numFmtId="0" fontId="13" fillId="0" borderId="37" xfId="0" applyFont="1" applyBorder="1" applyAlignment="1">
      <alignment horizontal="left" indent="1"/>
    </xf>
    <xf numFmtId="2" fontId="13" fillId="0" borderId="37" xfId="0" applyNumberFormat="1" applyFont="1" applyBorder="1" applyAlignment="1">
      <alignment horizontal="right"/>
    </xf>
    <xf numFmtId="2" fontId="13" fillId="0" borderId="38" xfId="0" applyNumberFormat="1" applyFont="1" applyBorder="1"/>
    <xf numFmtId="2" fontId="13" fillId="0" borderId="38" xfId="0" applyNumberFormat="1" applyFont="1" applyBorder="1" applyAlignment="1">
      <alignment horizontal="center"/>
    </xf>
    <xf numFmtId="2" fontId="13" fillId="0" borderId="39" xfId="0" applyNumberFormat="1" applyFont="1" applyBorder="1" applyAlignment="1">
      <alignment horizontal="center"/>
    </xf>
    <xf numFmtId="0" fontId="0" fillId="0" borderId="40" xfId="0" applyBorder="1" applyAlignment="1">
      <alignment horizontal="left" indent="2"/>
    </xf>
    <xf numFmtId="2" fontId="0" fillId="0" borderId="40" xfId="0" applyNumberFormat="1" applyBorder="1" applyAlignment="1">
      <alignment horizontal="right"/>
    </xf>
    <xf numFmtId="2" fontId="0" fillId="0" borderId="41" xfId="0" applyNumberFormat="1" applyBorder="1"/>
    <xf numFmtId="2" fontId="0" fillId="0" borderId="41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16" xfId="0" applyNumberFormat="1" applyBorder="1" applyAlignment="1">
      <alignment horizontal="right"/>
    </xf>
    <xf numFmtId="2" fontId="0" fillId="0" borderId="43" xfId="0" applyNumberFormat="1" applyBorder="1"/>
    <xf numFmtId="2" fontId="0" fillId="0" borderId="43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0" fillId="0" borderId="45" xfId="0" applyBorder="1" applyAlignment="1">
      <alignment horizontal="left" indent="2"/>
    </xf>
    <xf numFmtId="2" fontId="0" fillId="0" borderId="45" xfId="0" applyNumberFormat="1" applyBorder="1" applyAlignment="1">
      <alignment horizontal="right"/>
    </xf>
    <xf numFmtId="2" fontId="0" fillId="0" borderId="46" xfId="0" applyNumberFormat="1" applyBorder="1"/>
    <xf numFmtId="2" fontId="0" fillId="0" borderId="46" xfId="0" applyNumberFormat="1" applyBorder="1" applyAlignment="1">
      <alignment horizontal="center"/>
    </xf>
    <xf numFmtId="2" fontId="0" fillId="0" borderId="47" xfId="0" applyNumberFormat="1" applyBorder="1" applyAlignment="1">
      <alignment horizontal="center"/>
    </xf>
    <xf numFmtId="0" fontId="13" fillId="0" borderId="48" xfId="0" applyFont="1" applyBorder="1" applyAlignment="1">
      <alignment horizontal="left" indent="1"/>
    </xf>
    <xf numFmtId="2" fontId="13" fillId="0" borderId="48" xfId="0" applyNumberFormat="1" applyFont="1" applyBorder="1" applyAlignment="1">
      <alignment horizontal="right"/>
    </xf>
    <xf numFmtId="2" fontId="0" fillId="0" borderId="49" xfId="0" applyNumberFormat="1" applyBorder="1" applyAlignment="1">
      <alignment horizontal="right"/>
    </xf>
    <xf numFmtId="2" fontId="0" fillId="0" borderId="50" xfId="0" applyNumberFormat="1" applyBorder="1"/>
    <xf numFmtId="2" fontId="0" fillId="0" borderId="50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  <xf numFmtId="2" fontId="0" fillId="0" borderId="52" xfId="0" applyNumberFormat="1" applyBorder="1" applyAlignment="1">
      <alignment horizontal="right"/>
    </xf>
    <xf numFmtId="2" fontId="0" fillId="0" borderId="53" xfId="0" applyNumberFormat="1" applyBorder="1"/>
    <xf numFmtId="2" fontId="0" fillId="0" borderId="53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0" fillId="0" borderId="55" xfId="0" applyNumberFormat="1" applyBorder="1" applyAlignment="1">
      <alignment horizontal="right"/>
    </xf>
    <xf numFmtId="2" fontId="0" fillId="0" borderId="56" xfId="0" applyNumberFormat="1" applyBorder="1"/>
    <xf numFmtId="2" fontId="0" fillId="0" borderId="56" xfId="0" applyNumberFormat="1" applyBorder="1" applyAlignment="1">
      <alignment horizontal="center"/>
    </xf>
    <xf numFmtId="2" fontId="0" fillId="0" borderId="57" xfId="0" applyNumberFormat="1" applyBorder="1" applyAlignment="1">
      <alignment horizontal="center"/>
    </xf>
    <xf numFmtId="165" fontId="13" fillId="0" borderId="34" xfId="0" applyNumberFormat="1" applyFont="1" applyBorder="1" applyAlignment="1">
      <alignment horizontal="right"/>
    </xf>
    <xf numFmtId="2" fontId="13" fillId="0" borderId="34" xfId="0" applyNumberFormat="1" applyFont="1" applyBorder="1"/>
    <xf numFmtId="2" fontId="13" fillId="0" borderId="58" xfId="0" applyNumberFormat="1" applyFont="1" applyBorder="1" applyAlignment="1">
      <alignment horizontal="center"/>
    </xf>
    <xf numFmtId="2" fontId="13" fillId="0" borderId="59" xfId="0" applyNumberFormat="1" applyFont="1" applyBorder="1" applyAlignment="1">
      <alignment horizontal="center"/>
    </xf>
    <xf numFmtId="165" fontId="13" fillId="0" borderId="34" xfId="0" applyNumberFormat="1" applyFont="1" applyBorder="1" applyAlignment="1">
      <alignment horizontal="center"/>
    </xf>
    <xf numFmtId="0" fontId="13" fillId="0" borderId="34" xfId="0" applyFont="1" applyBorder="1"/>
    <xf numFmtId="2" fontId="13" fillId="0" borderId="34" xfId="0" applyNumberFormat="1" applyFont="1" applyBorder="1" applyAlignment="1">
      <alignment horizontal="center"/>
    </xf>
    <xf numFmtId="0" fontId="0" fillId="0" borderId="40" xfId="0" applyBorder="1" applyAlignment="1">
      <alignment horizontal="left" indent="1"/>
    </xf>
    <xf numFmtId="2" fontId="0" fillId="0" borderId="40" xfId="0" applyNumberFormat="1" applyBorder="1"/>
    <xf numFmtId="2" fontId="0" fillId="0" borderId="60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0" fillId="0" borderId="40" xfId="0" applyNumberFormat="1" applyBorder="1" applyAlignment="1">
      <alignment horizontal="center"/>
    </xf>
    <xf numFmtId="0" fontId="0" fillId="0" borderId="45" xfId="0" applyBorder="1" applyAlignment="1">
      <alignment horizontal="left" indent="1"/>
    </xf>
    <xf numFmtId="2" fontId="0" fillId="0" borderId="45" xfId="0" applyNumberFormat="1" applyBorder="1"/>
    <xf numFmtId="2" fontId="0" fillId="0" borderId="45" xfId="0" applyNumberFormat="1" applyBorder="1" applyAlignment="1">
      <alignment horizontal="center"/>
    </xf>
    <xf numFmtId="0" fontId="13" fillId="0" borderId="37" xfId="0" applyFont="1" applyBorder="1"/>
    <xf numFmtId="2" fontId="13" fillId="0" borderId="37" xfId="0" applyNumberFormat="1" applyFont="1" applyBorder="1"/>
    <xf numFmtId="2" fontId="13" fillId="0" borderId="37" xfId="0" applyNumberFormat="1" applyFont="1" applyBorder="1" applyAlignment="1">
      <alignment horizontal="center"/>
    </xf>
    <xf numFmtId="2" fontId="0" fillId="0" borderId="62" xfId="0" applyNumberFormat="1" applyBorder="1"/>
    <xf numFmtId="2" fontId="0" fillId="0" borderId="62" xfId="0" applyNumberFormat="1" applyBorder="1" applyAlignment="1">
      <alignment horizontal="center"/>
    </xf>
    <xf numFmtId="2" fontId="0" fillId="0" borderId="52" xfId="0" applyNumberFormat="1" applyBorder="1"/>
    <xf numFmtId="2" fontId="0" fillId="0" borderId="52" xfId="0" applyNumberFormat="1" applyBorder="1" applyAlignment="1">
      <alignment horizontal="center"/>
    </xf>
    <xf numFmtId="2" fontId="13" fillId="0" borderId="58" xfId="0" applyNumberFormat="1" applyFont="1" applyBorder="1"/>
    <xf numFmtId="0" fontId="0" fillId="0" borderId="63" xfId="0" applyBorder="1"/>
    <xf numFmtId="2" fontId="0" fillId="0" borderId="63" xfId="0" applyNumberFormat="1" applyBorder="1" applyAlignment="1">
      <alignment horizontal="right"/>
    </xf>
    <xf numFmtId="2" fontId="0" fillId="0" borderId="63" xfId="0" applyNumberFormat="1" applyBorder="1"/>
    <xf numFmtId="2" fontId="0" fillId="0" borderId="64" xfId="0" applyNumberFormat="1" applyBorder="1" applyAlignment="1">
      <alignment horizontal="center"/>
    </xf>
    <xf numFmtId="2" fontId="0" fillId="0" borderId="65" xfId="0" applyNumberFormat="1" applyBorder="1" applyAlignment="1">
      <alignment horizontal="center"/>
    </xf>
    <xf numFmtId="2" fontId="0" fillId="0" borderId="63" xfId="0" applyNumberFormat="1" applyBorder="1" applyAlignment="1">
      <alignment horizontal="center"/>
    </xf>
    <xf numFmtId="0" fontId="0" fillId="0" borderId="52" xfId="0" applyBorder="1"/>
    <xf numFmtId="0" fontId="0" fillId="0" borderId="66" xfId="0" applyBorder="1"/>
    <xf numFmtId="2" fontId="0" fillId="0" borderId="66" xfId="0" applyNumberFormat="1" applyBorder="1" applyAlignment="1">
      <alignment horizontal="center"/>
    </xf>
    <xf numFmtId="0" fontId="0" fillId="0" borderId="55" xfId="0" applyBorder="1"/>
    <xf numFmtId="2" fontId="0" fillId="0" borderId="55" xfId="0" applyNumberFormat="1" applyBorder="1"/>
    <xf numFmtId="2" fontId="0" fillId="0" borderId="67" xfId="0" applyNumberFormat="1" applyBorder="1" applyAlignment="1">
      <alignment horizontal="center"/>
    </xf>
    <xf numFmtId="2" fontId="0" fillId="0" borderId="68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0" fontId="5" fillId="7" borderId="0" xfId="0" applyFont="1" applyFill="1" applyAlignment="1">
      <alignment horizontal="center"/>
    </xf>
    <xf numFmtId="0" fontId="14" fillId="0" borderId="69" xfId="0" applyFont="1" applyBorder="1"/>
    <xf numFmtId="164" fontId="15" fillId="0" borderId="69" xfId="1" applyNumberFormat="1" applyFont="1" applyBorder="1"/>
    <xf numFmtId="166" fontId="15" fillId="0" borderId="70" xfId="0" applyNumberFormat="1" applyFont="1" applyBorder="1" applyAlignment="1">
      <alignment horizontal="center"/>
    </xf>
    <xf numFmtId="166" fontId="15" fillId="0" borderId="70" xfId="0" applyNumberFormat="1" applyFont="1" applyBorder="1" applyAlignment="1">
      <alignment horizontal="center"/>
    </xf>
    <xf numFmtId="166" fontId="15" fillId="0" borderId="71" xfId="0" applyNumberFormat="1" applyFont="1" applyBorder="1" applyAlignment="1">
      <alignment horizontal="center"/>
    </xf>
    <xf numFmtId="0" fontId="15" fillId="0" borderId="72" xfId="0" applyFont="1" applyBorder="1" applyAlignment="1">
      <alignment horizontal="left" indent="1"/>
    </xf>
    <xf numFmtId="164" fontId="15" fillId="0" borderId="72" xfId="1" applyNumberFormat="1" applyFont="1" applyBorder="1"/>
    <xf numFmtId="166" fontId="15" fillId="0" borderId="73" xfId="0" applyNumberFormat="1" applyFont="1" applyBorder="1" applyAlignment="1">
      <alignment horizontal="center"/>
    </xf>
    <xf numFmtId="166" fontId="15" fillId="0" borderId="73" xfId="0" applyNumberFormat="1" applyFont="1" applyBorder="1" applyAlignment="1">
      <alignment horizontal="center"/>
    </xf>
    <xf numFmtId="166" fontId="15" fillId="0" borderId="74" xfId="0" applyNumberFormat="1" applyFont="1" applyBorder="1" applyAlignment="1">
      <alignment horizontal="center"/>
    </xf>
    <xf numFmtId="0" fontId="0" fillId="0" borderId="75" xfId="0" applyBorder="1" applyAlignment="1">
      <alignment horizontal="left" indent="2"/>
    </xf>
    <xf numFmtId="164" fontId="0" fillId="0" borderId="75" xfId="1" applyNumberFormat="1" applyFont="1" applyBorder="1"/>
    <xf numFmtId="166" fontId="0" fillId="0" borderId="76" xfId="0" applyNumberFormat="1" applyBorder="1" applyAlignment="1">
      <alignment horizontal="center"/>
    </xf>
    <xf numFmtId="166" fontId="0" fillId="0" borderId="76" xfId="0" applyNumberFormat="1" applyBorder="1" applyAlignment="1">
      <alignment horizontal="center"/>
    </xf>
    <xf numFmtId="166" fontId="0" fillId="0" borderId="77" xfId="0" applyNumberFormat="1" applyBorder="1" applyAlignment="1">
      <alignment horizontal="center"/>
    </xf>
    <xf numFmtId="166" fontId="0" fillId="0" borderId="43" xfId="0" applyNumberFormat="1" applyBorder="1" applyAlignment="1">
      <alignment horizontal="center"/>
    </xf>
    <xf numFmtId="166" fontId="0" fillId="0" borderId="43" xfId="0" applyNumberFormat="1" applyBorder="1" applyAlignment="1">
      <alignment horizontal="center"/>
    </xf>
    <xf numFmtId="166" fontId="0" fillId="0" borderId="44" xfId="0" applyNumberFormat="1" applyBorder="1" applyAlignment="1">
      <alignment horizontal="center"/>
    </xf>
    <xf numFmtId="0" fontId="0" fillId="0" borderId="78" xfId="0" applyBorder="1" applyAlignment="1">
      <alignment horizontal="left" indent="2"/>
    </xf>
    <xf numFmtId="164" fontId="0" fillId="0" borderId="78" xfId="1" applyNumberFormat="1" applyFont="1" applyBorder="1"/>
    <xf numFmtId="166" fontId="0" fillId="0" borderId="79" xfId="0" applyNumberFormat="1" applyBorder="1" applyAlignment="1">
      <alignment horizontal="center"/>
    </xf>
    <xf numFmtId="166" fontId="0" fillId="0" borderId="79" xfId="0" applyNumberFormat="1" applyBorder="1" applyAlignment="1">
      <alignment horizontal="center"/>
    </xf>
    <xf numFmtId="166" fontId="0" fillId="0" borderId="80" xfId="0" applyNumberFormat="1" applyBorder="1" applyAlignment="1">
      <alignment horizontal="center"/>
    </xf>
    <xf numFmtId="166" fontId="0" fillId="0" borderId="81" xfId="0" applyNumberFormat="1" applyBorder="1" applyAlignment="1">
      <alignment horizontal="center"/>
    </xf>
    <xf numFmtId="166" fontId="0" fillId="0" borderId="81" xfId="0" applyNumberFormat="1" applyBorder="1" applyAlignment="1">
      <alignment horizontal="center"/>
    </xf>
    <xf numFmtId="166" fontId="0" fillId="0" borderId="82" xfId="0" applyNumberFormat="1" applyBorder="1" applyAlignment="1">
      <alignment horizontal="center"/>
    </xf>
    <xf numFmtId="164" fontId="15" fillId="0" borderId="69" xfId="1" applyNumberFormat="1" applyFont="1" applyBorder="1" applyAlignment="1">
      <alignment horizontal="right"/>
    </xf>
    <xf numFmtId="0" fontId="0" fillId="0" borderId="75" xfId="0" applyBorder="1"/>
    <xf numFmtId="164" fontId="0" fillId="0" borderId="16" xfId="1" applyNumberFormat="1" applyFont="1" applyBorder="1" applyAlignment="1">
      <alignment horizontal="right"/>
    </xf>
    <xf numFmtId="164" fontId="0" fillId="0" borderId="20" xfId="1" applyNumberFormat="1" applyFont="1" applyBorder="1" applyAlignment="1">
      <alignment horizontal="right"/>
    </xf>
    <xf numFmtId="166" fontId="0" fillId="0" borderId="83" xfId="0" applyNumberFormat="1" applyBorder="1" applyAlignment="1">
      <alignment horizontal="center"/>
    </xf>
    <xf numFmtId="166" fontId="0" fillId="0" borderId="83" xfId="0" applyNumberFormat="1" applyBorder="1" applyAlignment="1">
      <alignment horizontal="center"/>
    </xf>
    <xf numFmtId="166" fontId="0" fillId="0" borderId="84" xfId="0" applyNumberFormat="1" applyBorder="1" applyAlignment="1">
      <alignment horizontal="center"/>
    </xf>
    <xf numFmtId="0" fontId="16" fillId="8" borderId="0" xfId="0" applyFont="1" applyFill="1" applyAlignment="1">
      <alignment horizontal="center"/>
    </xf>
    <xf numFmtId="0" fontId="5" fillId="9" borderId="0" xfId="0" applyFont="1" applyFill="1" applyAlignment="1">
      <alignment horizontal="center"/>
    </xf>
    <xf numFmtId="0" fontId="17" fillId="0" borderId="85" xfId="0" applyFont="1" applyBorder="1"/>
    <xf numFmtId="167" fontId="17" fillId="0" borderId="85" xfId="0" applyNumberFormat="1" applyFont="1" applyBorder="1"/>
    <xf numFmtId="164" fontId="17" fillId="0" borderId="85" xfId="1" applyNumberFormat="1" applyFont="1" applyBorder="1"/>
    <xf numFmtId="0" fontId="18" fillId="0" borderId="86" xfId="0" applyFont="1" applyBorder="1" applyAlignment="1">
      <alignment horizontal="left" indent="1"/>
    </xf>
    <xf numFmtId="167" fontId="18" fillId="0" borderId="86" xfId="0" applyNumberFormat="1" applyFont="1" applyBorder="1"/>
    <xf numFmtId="164" fontId="18" fillId="0" borderId="86" xfId="1" applyNumberFormat="1" applyFont="1" applyBorder="1"/>
    <xf numFmtId="0" fontId="0" fillId="0" borderId="87" xfId="0" applyBorder="1" applyAlignment="1">
      <alignment horizontal="left" indent="2"/>
    </xf>
    <xf numFmtId="167" fontId="0" fillId="0" borderId="88" xfId="0" applyNumberFormat="1" applyBorder="1"/>
    <xf numFmtId="164" fontId="0" fillId="0" borderId="88" xfId="1" applyNumberFormat="1" applyFont="1" applyBorder="1"/>
    <xf numFmtId="0" fontId="0" fillId="0" borderId="89" xfId="0" applyBorder="1" applyAlignment="1">
      <alignment horizontal="left" indent="2"/>
    </xf>
    <xf numFmtId="167" fontId="0" fillId="0" borderId="16" xfId="0" applyNumberFormat="1" applyBorder="1"/>
    <xf numFmtId="3" fontId="0" fillId="0" borderId="16" xfId="0" applyNumberFormat="1" applyBorder="1" applyAlignment="1">
      <alignment horizontal="right"/>
    </xf>
    <xf numFmtId="0" fontId="0" fillId="0" borderId="90" xfId="0" applyBorder="1" applyAlignment="1">
      <alignment horizontal="left" indent="2"/>
    </xf>
    <xf numFmtId="0" fontId="0" fillId="0" borderId="91" xfId="0" applyBorder="1" applyAlignment="1">
      <alignment horizontal="left" indent="2"/>
    </xf>
    <xf numFmtId="167" fontId="0" fillId="0" borderId="92" xfId="0" applyNumberFormat="1" applyBorder="1"/>
    <xf numFmtId="164" fontId="0" fillId="0" borderId="92" xfId="1" applyNumberFormat="1" applyFont="1" applyBorder="1"/>
    <xf numFmtId="167" fontId="0" fillId="0" borderId="18" xfId="0" applyNumberFormat="1" applyBorder="1"/>
    <xf numFmtId="164" fontId="0" fillId="0" borderId="18" xfId="1" applyNumberFormat="1" applyFont="1" applyBorder="1"/>
    <xf numFmtId="167" fontId="0" fillId="0" borderId="19" xfId="0" applyNumberFormat="1" applyBorder="1"/>
    <xf numFmtId="164" fontId="0" fillId="0" borderId="19" xfId="1" applyNumberFormat="1" applyFont="1" applyBorder="1" applyAlignment="1">
      <alignment horizontal="right"/>
    </xf>
    <xf numFmtId="164" fontId="17" fillId="0" borderId="85" xfId="1" applyNumberFormat="1" applyFont="1" applyBorder="1" applyAlignment="1">
      <alignment horizontal="right"/>
    </xf>
    <xf numFmtId="167" fontId="0" fillId="0" borderId="32" xfId="0" applyNumberFormat="1" applyBorder="1"/>
    <xf numFmtId="164" fontId="0" fillId="0" borderId="32" xfId="1" applyNumberFormat="1" applyFont="1" applyBorder="1" applyAlignment="1">
      <alignment horizontal="right"/>
    </xf>
    <xf numFmtId="168" fontId="17" fillId="0" borderId="85" xfId="0" applyNumberFormat="1" applyFont="1" applyBorder="1"/>
    <xf numFmtId="164" fontId="17" fillId="0" borderId="93" xfId="1" applyNumberFormat="1" applyFont="1" applyBorder="1" applyAlignment="1"/>
    <xf numFmtId="169" fontId="17" fillId="0" borderId="93" xfId="0" applyNumberFormat="1" applyFont="1" applyBorder="1" applyAlignment="1">
      <alignment horizontal="right" indent="1"/>
    </xf>
    <xf numFmtId="169" fontId="17" fillId="0" borderId="93" xfId="0" applyNumberFormat="1" applyFont="1" applyBorder="1" applyAlignment="1">
      <alignment horizontal="right" vertical="center"/>
    </xf>
    <xf numFmtId="169" fontId="17" fillId="0" borderId="94" xfId="0" applyNumberFormat="1" applyFont="1" applyBorder="1" applyAlignment="1">
      <alignment horizontal="right" vertical="center"/>
    </xf>
    <xf numFmtId="168" fontId="18" fillId="0" borderId="86" xfId="0" applyNumberFormat="1" applyFont="1" applyBorder="1"/>
    <xf numFmtId="164" fontId="18" fillId="0" borderId="95" xfId="1" applyNumberFormat="1" applyFont="1" applyBorder="1" applyAlignment="1"/>
    <xf numFmtId="169" fontId="18" fillId="0" borderId="95" xfId="0" applyNumberFormat="1" applyFont="1" applyBorder="1" applyAlignment="1">
      <alignment horizontal="right" indent="1"/>
    </xf>
    <xf numFmtId="169" fontId="18" fillId="0" borderId="95" xfId="0" applyNumberFormat="1" applyFont="1" applyBorder="1" applyAlignment="1">
      <alignment horizontal="right" vertical="center"/>
    </xf>
    <xf numFmtId="169" fontId="18" fillId="0" borderId="96" xfId="0" applyNumberFormat="1" applyFont="1" applyBorder="1" applyAlignment="1">
      <alignment horizontal="right" vertical="center"/>
    </xf>
    <xf numFmtId="168" fontId="0" fillId="0" borderId="88" xfId="0" applyNumberFormat="1" applyBorder="1"/>
    <xf numFmtId="164" fontId="0" fillId="0" borderId="97" xfId="1" applyNumberFormat="1" applyFont="1" applyBorder="1" applyAlignment="1"/>
    <xf numFmtId="169" fontId="0" fillId="0" borderId="97" xfId="0" applyNumberFormat="1" applyBorder="1" applyAlignment="1">
      <alignment horizontal="right" indent="1"/>
    </xf>
    <xf numFmtId="169" fontId="0" fillId="0" borderId="97" xfId="0" applyNumberFormat="1" applyBorder="1" applyAlignment="1">
      <alignment horizontal="right" vertical="center"/>
    </xf>
    <xf numFmtId="169" fontId="0" fillId="0" borderId="98" xfId="0" applyNumberFormat="1" applyBorder="1" applyAlignment="1">
      <alignment horizontal="right" vertical="center"/>
    </xf>
    <xf numFmtId="168" fontId="0" fillId="0" borderId="16" xfId="0" applyNumberFormat="1" applyBorder="1"/>
    <xf numFmtId="164" fontId="0" fillId="0" borderId="99" xfId="1" applyNumberFormat="1" applyFont="1" applyBorder="1" applyAlignment="1"/>
    <xf numFmtId="169" fontId="0" fillId="0" borderId="99" xfId="0" applyNumberFormat="1" applyBorder="1" applyAlignment="1">
      <alignment horizontal="right" indent="1"/>
    </xf>
    <xf numFmtId="169" fontId="0" fillId="0" borderId="99" xfId="0" applyNumberFormat="1" applyBorder="1" applyAlignment="1">
      <alignment horizontal="right" vertical="center"/>
    </xf>
    <xf numFmtId="169" fontId="0" fillId="0" borderId="100" xfId="0" applyNumberFormat="1" applyBorder="1" applyAlignment="1">
      <alignment horizontal="right" vertical="center"/>
    </xf>
    <xf numFmtId="164" fontId="0" fillId="0" borderId="101" xfId="1" applyNumberFormat="1" applyFont="1" applyBorder="1" applyAlignment="1"/>
    <xf numFmtId="169" fontId="0" fillId="0" borderId="101" xfId="0" applyNumberFormat="1" applyBorder="1" applyAlignment="1">
      <alignment horizontal="right" indent="1"/>
    </xf>
    <xf numFmtId="169" fontId="0" fillId="0" borderId="101" xfId="0" applyNumberFormat="1" applyBorder="1" applyAlignment="1">
      <alignment horizontal="right" vertical="center"/>
    </xf>
    <xf numFmtId="169" fontId="0" fillId="0" borderId="102" xfId="0" applyNumberFormat="1" applyBorder="1" applyAlignment="1">
      <alignment horizontal="right" vertical="center"/>
    </xf>
    <xf numFmtId="168" fontId="0" fillId="0" borderId="92" xfId="0" applyNumberFormat="1" applyBorder="1"/>
    <xf numFmtId="164" fontId="0" fillId="0" borderId="103" xfId="1" applyNumberFormat="1" applyFont="1" applyBorder="1" applyAlignment="1"/>
    <xf numFmtId="169" fontId="0" fillId="0" borderId="103" xfId="0" applyNumberFormat="1" applyBorder="1" applyAlignment="1">
      <alignment horizontal="right" indent="1"/>
    </xf>
    <xf numFmtId="169" fontId="0" fillId="0" borderId="103" xfId="0" applyNumberFormat="1" applyBorder="1" applyAlignment="1">
      <alignment horizontal="right" vertical="center"/>
    </xf>
    <xf numFmtId="169" fontId="0" fillId="0" borderId="104" xfId="0" applyNumberFormat="1" applyBorder="1" applyAlignment="1">
      <alignment horizontal="right" vertical="center"/>
    </xf>
    <xf numFmtId="168" fontId="0" fillId="0" borderId="18" xfId="0" applyNumberFormat="1" applyBorder="1"/>
    <xf numFmtId="164" fontId="0" fillId="0" borderId="105" xfId="1" applyNumberFormat="1" applyFont="1" applyBorder="1" applyAlignment="1"/>
    <xf numFmtId="169" fontId="0" fillId="0" borderId="105" xfId="0" applyNumberFormat="1" applyBorder="1" applyAlignment="1">
      <alignment horizontal="right" indent="1"/>
    </xf>
    <xf numFmtId="169" fontId="0" fillId="0" borderId="105" xfId="0" applyNumberFormat="1" applyBorder="1" applyAlignment="1">
      <alignment horizontal="right" vertical="center"/>
    </xf>
    <xf numFmtId="169" fontId="0" fillId="0" borderId="106" xfId="0" applyNumberFormat="1" applyBorder="1" applyAlignment="1">
      <alignment horizontal="right" vertical="center"/>
    </xf>
    <xf numFmtId="164" fontId="0" fillId="0" borderId="43" xfId="1" applyNumberFormat="1" applyFont="1" applyBorder="1" applyAlignment="1"/>
    <xf numFmtId="169" fontId="0" fillId="0" borderId="43" xfId="0" applyNumberFormat="1" applyBorder="1" applyAlignment="1">
      <alignment horizontal="right" indent="1"/>
    </xf>
    <xf numFmtId="169" fontId="0" fillId="0" borderId="43" xfId="0" applyNumberFormat="1" applyBorder="1" applyAlignment="1">
      <alignment horizontal="right" vertical="center"/>
    </xf>
    <xf numFmtId="169" fontId="0" fillId="0" borderId="44" xfId="0" applyNumberFormat="1" applyBorder="1" applyAlignment="1">
      <alignment horizontal="right" vertical="center"/>
    </xf>
    <xf numFmtId="169" fontId="0" fillId="0" borderId="43" xfId="0" applyNumberFormat="1" applyBorder="1" applyAlignment="1">
      <alignment horizontal="right" indent="1"/>
    </xf>
    <xf numFmtId="169" fontId="0" fillId="0" borderId="44" xfId="0" applyNumberFormat="1" applyBorder="1" applyAlignment="1">
      <alignment horizontal="right" indent="1"/>
    </xf>
    <xf numFmtId="168" fontId="0" fillId="0" borderId="19" xfId="0" applyNumberFormat="1" applyBorder="1"/>
    <xf numFmtId="164" fontId="0" fillId="0" borderId="83" xfId="1" applyNumberFormat="1" applyFont="1" applyBorder="1" applyAlignment="1"/>
    <xf numFmtId="169" fontId="0" fillId="0" borderId="81" xfId="0" applyNumberFormat="1" applyBorder="1" applyAlignment="1">
      <alignment horizontal="right" indent="1"/>
    </xf>
    <xf numFmtId="169" fontId="0" fillId="0" borderId="81" xfId="0" applyNumberFormat="1" applyBorder="1" applyAlignment="1">
      <alignment horizontal="right" vertical="center"/>
    </xf>
    <xf numFmtId="169" fontId="0" fillId="0" borderId="82" xfId="0" applyNumberFormat="1" applyBorder="1" applyAlignment="1">
      <alignment horizontal="right" vertical="center"/>
    </xf>
    <xf numFmtId="164" fontId="17" fillId="0" borderId="93" xfId="1" applyNumberFormat="1" applyFont="1" applyBorder="1" applyAlignment="1">
      <alignment horizontal="right"/>
    </xf>
    <xf numFmtId="169" fontId="17" fillId="0" borderId="93" xfId="0" applyNumberFormat="1" applyFont="1" applyBorder="1" applyAlignment="1">
      <alignment horizontal="right" indent="2"/>
    </xf>
    <xf numFmtId="169" fontId="17" fillId="0" borderId="93" xfId="0" applyNumberFormat="1" applyFont="1" applyBorder="1" applyAlignment="1">
      <alignment horizontal="right" indent="2"/>
    </xf>
    <xf numFmtId="169" fontId="17" fillId="0" borderId="94" xfId="0" applyNumberFormat="1" applyFont="1" applyBorder="1" applyAlignment="1">
      <alignment horizontal="right" indent="2"/>
    </xf>
    <xf numFmtId="168" fontId="0" fillId="0" borderId="32" xfId="0" applyNumberFormat="1" applyBorder="1"/>
    <xf numFmtId="164" fontId="0" fillId="0" borderId="107" xfId="1" applyNumberFormat="1" applyFont="1" applyBorder="1" applyAlignment="1">
      <alignment horizontal="right"/>
    </xf>
    <xf numFmtId="169" fontId="0" fillId="0" borderId="108" xfId="0" applyNumberFormat="1" applyBorder="1" applyAlignment="1">
      <alignment horizontal="right" indent="1"/>
    </xf>
    <xf numFmtId="169" fontId="0" fillId="0" borderId="108" xfId="0" applyNumberFormat="1" applyBorder="1" applyAlignment="1">
      <alignment horizontal="right" indent="1"/>
    </xf>
    <xf numFmtId="169" fontId="0" fillId="0" borderId="109" xfId="0" applyNumberFormat="1" applyBorder="1" applyAlignment="1">
      <alignment horizontal="right" indent="1"/>
    </xf>
    <xf numFmtId="164" fontId="0" fillId="0" borderId="43" xfId="1" applyNumberFormat="1" applyFont="1" applyBorder="1" applyAlignment="1">
      <alignment horizontal="right"/>
    </xf>
    <xf numFmtId="169" fontId="17" fillId="0" borderId="93" xfId="0" applyNumberFormat="1" applyFont="1" applyBorder="1"/>
    <xf numFmtId="169" fontId="17" fillId="0" borderId="93" xfId="0" applyNumberFormat="1" applyFont="1" applyBorder="1" applyAlignment="1">
      <alignment horizontal="right"/>
    </xf>
    <xf numFmtId="169" fontId="17" fillId="0" borderId="94" xfId="0" applyNumberFormat="1" applyFont="1" applyBorder="1" applyAlignment="1">
      <alignment horizontal="right"/>
    </xf>
    <xf numFmtId="169" fontId="18" fillId="0" borderId="95" xfId="0" applyNumberFormat="1" applyFont="1" applyBorder="1" applyAlignment="1">
      <alignment horizontal="right"/>
    </xf>
    <xf numFmtId="169" fontId="18" fillId="0" borderId="95" xfId="0" applyNumberFormat="1" applyFont="1" applyBorder="1" applyAlignment="1">
      <alignment horizontal="right"/>
    </xf>
    <xf numFmtId="169" fontId="18" fillId="0" borderId="96" xfId="0" applyNumberFormat="1" applyFont="1" applyBorder="1" applyAlignment="1">
      <alignment horizontal="right"/>
    </xf>
    <xf numFmtId="169" fontId="0" fillId="0" borderId="43" xfId="0" applyNumberFormat="1" applyBorder="1"/>
    <xf numFmtId="169" fontId="0" fillId="0" borderId="43" xfId="0" applyNumberFormat="1" applyBorder="1" applyAlignment="1">
      <alignment horizontal="right"/>
    </xf>
    <xf numFmtId="169" fontId="0" fillId="0" borderId="44" xfId="0" applyNumberFormat="1" applyBorder="1" applyAlignment="1">
      <alignment horizontal="right"/>
    </xf>
    <xf numFmtId="164" fontId="0" fillId="0" borderId="110" xfId="1" applyNumberFormat="1" applyFont="1" applyBorder="1" applyAlignment="1">
      <alignment horizontal="right"/>
    </xf>
    <xf numFmtId="169" fontId="0" fillId="0" borderId="110" xfId="0" applyNumberFormat="1" applyBorder="1"/>
    <xf numFmtId="169" fontId="0" fillId="0" borderId="110" xfId="0" applyNumberFormat="1" applyBorder="1" applyAlignment="1">
      <alignment horizontal="right"/>
    </xf>
    <xf numFmtId="169" fontId="0" fillId="0" borderId="111" xfId="0" applyNumberFormat="1" applyBorder="1" applyAlignment="1">
      <alignment horizontal="right"/>
    </xf>
    <xf numFmtId="2" fontId="0" fillId="0" borderId="112" xfId="0" applyNumberFormat="1" applyBorder="1" applyAlignment="1">
      <alignment horizontal="right"/>
    </xf>
    <xf numFmtId="2" fontId="0" fillId="0" borderId="113" xfId="0" applyNumberFormat="1" applyBorder="1" applyAlignment="1">
      <alignment horizontal="right"/>
    </xf>
    <xf numFmtId="164" fontId="0" fillId="0" borderId="108" xfId="1" applyNumberFormat="1" applyFont="1" applyBorder="1" applyAlignment="1">
      <alignment horizontal="right"/>
    </xf>
    <xf numFmtId="169" fontId="0" fillId="0" borderId="108" xfId="0" applyNumberFormat="1" applyBorder="1" applyAlignment="1">
      <alignment horizontal="right"/>
    </xf>
    <xf numFmtId="169" fontId="0" fillId="0" borderId="108" xfId="0" applyNumberFormat="1" applyBorder="1" applyAlignment="1">
      <alignment horizontal="right"/>
    </xf>
    <xf numFmtId="169" fontId="0" fillId="0" borderId="109" xfId="0" applyNumberFormat="1" applyBorder="1" applyAlignment="1">
      <alignment horizontal="right"/>
    </xf>
    <xf numFmtId="169" fontId="0" fillId="0" borderId="43" xfId="0" applyNumberFormat="1" applyBorder="1" applyAlignment="1">
      <alignment horizontal="right"/>
    </xf>
    <xf numFmtId="0" fontId="16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0" fillId="2" borderId="6" xfId="0" applyFill="1" applyBorder="1" applyAlignment="1">
      <alignment vertical="center" wrapText="1"/>
    </xf>
    <xf numFmtId="0" fontId="0" fillId="2" borderId="114" xfId="0" applyFill="1" applyBorder="1" applyAlignment="1">
      <alignment vertical="center" wrapText="1"/>
    </xf>
    <xf numFmtId="0" fontId="19" fillId="0" borderId="115" xfId="0" applyFont="1" applyBorder="1"/>
    <xf numFmtId="0" fontId="19" fillId="0" borderId="116" xfId="0" applyFont="1" applyBorder="1"/>
    <xf numFmtId="164" fontId="19" fillId="0" borderId="116" xfId="1" applyNumberFormat="1" applyFont="1" applyBorder="1" applyAlignment="1"/>
    <xf numFmtId="1" fontId="19" fillId="0" borderId="116" xfId="1" applyNumberFormat="1" applyFont="1" applyBorder="1" applyAlignment="1"/>
    <xf numFmtId="0" fontId="20" fillId="0" borderId="117" xfId="0" applyFont="1" applyBorder="1" applyAlignment="1">
      <alignment horizontal="left" indent="1"/>
    </xf>
    <xf numFmtId="0" fontId="20" fillId="0" borderId="118" xfId="0" applyFont="1" applyBorder="1"/>
    <xf numFmtId="164" fontId="20" fillId="0" borderId="118" xfId="1" applyNumberFormat="1" applyFont="1" applyBorder="1" applyAlignment="1"/>
    <xf numFmtId="1" fontId="20" fillId="0" borderId="118" xfId="1" applyNumberFormat="1" applyFont="1" applyBorder="1" applyAlignment="1"/>
    <xf numFmtId="0" fontId="0" fillId="0" borderId="25" xfId="0" applyBorder="1" applyAlignment="1">
      <alignment horizontal="left" indent="2"/>
    </xf>
    <xf numFmtId="0" fontId="0" fillId="0" borderId="119" xfId="0" applyBorder="1"/>
    <xf numFmtId="164" fontId="0" fillId="0" borderId="119" xfId="1" applyNumberFormat="1" applyFont="1" applyBorder="1" applyAlignment="1"/>
    <xf numFmtId="1" fontId="0" fillId="0" borderId="119" xfId="1" applyNumberFormat="1" applyFont="1" applyBorder="1" applyAlignment="1"/>
    <xf numFmtId="0" fontId="0" fillId="0" borderId="43" xfId="0" applyBorder="1"/>
    <xf numFmtId="1" fontId="0" fillId="0" borderId="43" xfId="1" applyNumberFormat="1" applyFont="1" applyBorder="1" applyAlignment="1"/>
    <xf numFmtId="0" fontId="0" fillId="0" borderId="20" xfId="0" applyBorder="1" applyAlignment="1">
      <alignment horizontal="left" indent="2"/>
    </xf>
    <xf numFmtId="0" fontId="0" fillId="0" borderId="120" xfId="0" applyBorder="1"/>
    <xf numFmtId="164" fontId="0" fillId="0" borderId="120" xfId="1" applyNumberFormat="1" applyFont="1" applyBorder="1" applyAlignment="1"/>
    <xf numFmtId="1" fontId="0" fillId="0" borderId="120" xfId="1" applyNumberFormat="1" applyFont="1" applyBorder="1" applyAlignment="1"/>
    <xf numFmtId="0" fontId="20" fillId="0" borderId="121" xfId="0" applyFont="1" applyBorder="1" applyAlignment="1">
      <alignment horizontal="left" indent="1"/>
    </xf>
    <xf numFmtId="0" fontId="0" fillId="0" borderId="26" xfId="0" applyBorder="1" applyAlignment="1">
      <alignment horizontal="left" indent="2"/>
    </xf>
    <xf numFmtId="164" fontId="0" fillId="0" borderId="110" xfId="1" applyNumberFormat="1" applyFont="1" applyBorder="1" applyAlignment="1"/>
    <xf numFmtId="1" fontId="0" fillId="0" borderId="110" xfId="1" applyNumberFormat="1" applyFont="1" applyBorder="1" applyAlignment="1"/>
    <xf numFmtId="0" fontId="5" fillId="11" borderId="122" xfId="0" applyFont="1" applyFill="1" applyBorder="1" applyAlignment="1">
      <alignment horizontal="center"/>
    </xf>
    <xf numFmtId="3" fontId="19" fillId="0" borderId="116" xfId="0" applyNumberFormat="1" applyFont="1" applyBorder="1"/>
    <xf numFmtId="3" fontId="19" fillId="0" borderId="116" xfId="1" applyNumberFormat="1" applyFont="1" applyBorder="1" applyAlignment="1"/>
    <xf numFmtId="3" fontId="20" fillId="0" borderId="118" xfId="0" applyNumberFormat="1" applyFont="1" applyBorder="1"/>
    <xf numFmtId="3" fontId="20" fillId="0" borderId="118" xfId="1" applyNumberFormat="1" applyFont="1" applyBorder="1" applyAlignment="1"/>
    <xf numFmtId="3" fontId="0" fillId="0" borderId="119" xfId="0" applyNumberFormat="1" applyBorder="1"/>
    <xf numFmtId="3" fontId="0" fillId="0" borderId="119" xfId="1" applyNumberFormat="1" applyFont="1" applyBorder="1" applyAlignment="1"/>
    <xf numFmtId="3" fontId="0" fillId="0" borderId="43" xfId="0" applyNumberFormat="1" applyBorder="1"/>
    <xf numFmtId="3" fontId="0" fillId="0" borderId="43" xfId="1" applyNumberFormat="1" applyFont="1" applyBorder="1" applyAlignment="1"/>
    <xf numFmtId="3" fontId="0" fillId="0" borderId="120" xfId="0" applyNumberFormat="1" applyBorder="1"/>
    <xf numFmtId="3" fontId="0" fillId="0" borderId="120" xfId="1" applyNumberFormat="1" applyFont="1" applyBorder="1" applyAlignment="1"/>
    <xf numFmtId="3" fontId="0" fillId="0" borderId="110" xfId="1" applyNumberFormat="1" applyFont="1" applyBorder="1" applyAlignment="1"/>
    <xf numFmtId="0" fontId="3" fillId="3" borderId="4" xfId="0" applyFont="1" applyFill="1" applyBorder="1" applyAlignment="1">
      <alignment horizontal="center" wrapText="1"/>
    </xf>
    <xf numFmtId="0" fontId="5" fillId="12" borderId="0" xfId="0" applyFont="1" applyFill="1" applyAlignment="1">
      <alignment horizontal="center"/>
    </xf>
    <xf numFmtId="3" fontId="6" fillId="0" borderId="11" xfId="0" applyNumberFormat="1" applyFont="1" applyBorder="1" applyAlignment="1">
      <alignment horizontal="right" vertical="center"/>
    </xf>
    <xf numFmtId="0" fontId="21" fillId="0" borderId="123" xfId="0" applyFont="1" applyBorder="1" applyAlignment="1">
      <alignment horizontal="left" indent="1"/>
    </xf>
    <xf numFmtId="3" fontId="21" fillId="0" borderId="123" xfId="0" applyNumberFormat="1" applyFont="1" applyBorder="1" applyAlignment="1">
      <alignment horizontal="right" vertical="center"/>
    </xf>
    <xf numFmtId="164" fontId="21" fillId="0" borderId="123" xfId="1" applyNumberFormat="1" applyFont="1" applyBorder="1" applyAlignment="1">
      <alignment horizontal="right" vertical="center"/>
    </xf>
    <xf numFmtId="3" fontId="0" fillId="0" borderId="0" xfId="0" applyNumberFormat="1"/>
    <xf numFmtId="3" fontId="0" fillId="0" borderId="25" xfId="0" applyNumberFormat="1" applyBorder="1" applyAlignment="1">
      <alignment horizontal="left" indent="3"/>
    </xf>
    <xf numFmtId="3" fontId="0" fillId="0" borderId="25" xfId="0" applyNumberFormat="1" applyBorder="1" applyAlignment="1">
      <alignment horizontal="right" vertical="center"/>
    </xf>
    <xf numFmtId="164" fontId="1" fillId="0" borderId="25" xfId="1" applyNumberFormat="1" applyFont="1" applyBorder="1" applyAlignment="1">
      <alignment horizontal="right" vertical="center"/>
    </xf>
    <xf numFmtId="164" fontId="0" fillId="0" borderId="25" xfId="1" applyNumberFormat="1" applyFont="1" applyBorder="1" applyAlignment="1">
      <alignment horizontal="right" vertical="center"/>
    </xf>
    <xf numFmtId="3" fontId="23" fillId="0" borderId="124" xfId="0" applyNumberFormat="1" applyFont="1" applyBorder="1" applyAlignment="1">
      <alignment horizontal="right"/>
    </xf>
    <xf numFmtId="3" fontId="24" fillId="0" borderId="125" xfId="0" applyNumberFormat="1" applyFont="1" applyBorder="1" applyAlignment="1">
      <alignment horizontal="right"/>
    </xf>
    <xf numFmtId="0" fontId="21" fillId="0" borderId="126" xfId="0" applyFont="1" applyBorder="1" applyAlignment="1">
      <alignment horizontal="left"/>
    </xf>
    <xf numFmtId="3" fontId="21" fillId="0" borderId="126" xfId="0" applyNumberFormat="1" applyFont="1" applyBorder="1" applyAlignment="1">
      <alignment horizontal="right" vertical="center"/>
    </xf>
    <xf numFmtId="164" fontId="21" fillId="0" borderId="126" xfId="1" applyNumberFormat="1" applyFont="1" applyBorder="1" applyAlignment="1">
      <alignment horizontal="right" vertical="center"/>
    </xf>
    <xf numFmtId="0" fontId="22" fillId="0" borderId="127" xfId="0" applyFont="1" applyBorder="1" applyAlignment="1">
      <alignment horizontal="left" indent="1"/>
    </xf>
    <xf numFmtId="3" fontId="22" fillId="0" borderId="127" xfId="0" applyNumberFormat="1" applyFont="1" applyBorder="1" applyAlignment="1">
      <alignment horizontal="right" vertical="center"/>
    </xf>
    <xf numFmtId="164" fontId="22" fillId="0" borderId="127" xfId="1" applyNumberFormat="1" applyFont="1" applyBorder="1" applyAlignment="1">
      <alignment horizontal="right" vertical="center"/>
    </xf>
    <xf numFmtId="3" fontId="0" fillId="0" borderId="15" xfId="0" applyNumberFormat="1" applyBorder="1" applyAlignment="1">
      <alignment horizontal="left" indent="3"/>
    </xf>
    <xf numFmtId="3" fontId="0" fillId="0" borderId="15" xfId="0" applyNumberFormat="1" applyBorder="1" applyAlignment="1">
      <alignment horizontal="right" vertical="center"/>
    </xf>
    <xf numFmtId="164" fontId="1" fillId="0" borderId="15" xfId="1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21" fillId="0" borderId="123" xfId="0" applyFont="1" applyBorder="1" applyAlignment="1">
      <alignment horizontal="left"/>
    </xf>
    <xf numFmtId="0" fontId="25" fillId="0" borderId="128" xfId="0" applyFont="1" applyBorder="1" applyAlignment="1">
      <alignment horizontal="left"/>
    </xf>
    <xf numFmtId="3" fontId="25" fillId="0" borderId="128" xfId="0" applyNumberFormat="1" applyFont="1" applyBorder="1" applyAlignment="1">
      <alignment horizontal="right" vertical="center"/>
    </xf>
    <xf numFmtId="164" fontId="25" fillId="0" borderId="128" xfId="1" applyNumberFormat="1" applyFont="1" applyBorder="1" applyAlignment="1">
      <alignment horizontal="right" vertical="center"/>
    </xf>
    <xf numFmtId="0" fontId="25" fillId="0" borderId="129" xfId="0" applyFont="1" applyBorder="1" applyAlignment="1">
      <alignment horizontal="left"/>
    </xf>
    <xf numFmtId="3" fontId="25" fillId="0" borderId="129" xfId="0" applyNumberFormat="1" applyFont="1" applyBorder="1" applyAlignment="1">
      <alignment horizontal="right" vertical="center"/>
    </xf>
    <xf numFmtId="164" fontId="25" fillId="0" borderId="129" xfId="1" applyNumberFormat="1" applyFont="1" applyBorder="1" applyAlignment="1">
      <alignment horizontal="right" vertical="center"/>
    </xf>
    <xf numFmtId="0" fontId="26" fillId="0" borderId="130" xfId="0" applyFont="1" applyBorder="1" applyAlignment="1">
      <alignment horizontal="left" indent="1"/>
    </xf>
    <xf numFmtId="3" fontId="26" fillId="0" borderId="130" xfId="0" applyNumberFormat="1" applyFont="1" applyBorder="1" applyAlignment="1">
      <alignment horizontal="right" vertical="center"/>
    </xf>
    <xf numFmtId="164" fontId="26" fillId="0" borderId="130" xfId="1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5" fillId="13" borderId="131" xfId="0" applyFont="1" applyFill="1" applyBorder="1" applyAlignment="1">
      <alignment horizontal="center"/>
    </xf>
    <xf numFmtId="0" fontId="0" fillId="2" borderId="27" xfId="0" applyFill="1" applyBorder="1" applyAlignment="1">
      <alignment horizontal="center" vertical="center" wrapText="1"/>
    </xf>
    <xf numFmtId="0" fontId="27" fillId="0" borderId="132" xfId="0" applyFont="1" applyBorder="1" applyAlignment="1">
      <alignment horizontal="left" indent="1"/>
    </xf>
    <xf numFmtId="3" fontId="27" fillId="0" borderId="132" xfId="0" applyNumberFormat="1" applyFont="1" applyBorder="1" applyAlignment="1">
      <alignment horizontal="right"/>
    </xf>
    <xf numFmtId="164" fontId="27" fillId="0" borderId="132" xfId="1" applyNumberFormat="1" applyFont="1" applyBorder="1" applyAlignment="1">
      <alignment horizontal="right"/>
    </xf>
    <xf numFmtId="0" fontId="28" fillId="0" borderId="132" xfId="0" applyFont="1" applyBorder="1" applyAlignment="1">
      <alignment horizontal="left" indent="2"/>
    </xf>
    <xf numFmtId="3" fontId="28" fillId="0" borderId="132" xfId="0" applyNumberFormat="1" applyFont="1" applyBorder="1" applyAlignment="1">
      <alignment horizontal="right"/>
    </xf>
    <xf numFmtId="164" fontId="28" fillId="0" borderId="132" xfId="1" applyNumberFormat="1" applyFont="1" applyBorder="1" applyAlignment="1">
      <alignment horizontal="right"/>
    </xf>
    <xf numFmtId="3" fontId="0" fillId="0" borderId="25" xfId="0" applyNumberFormat="1" applyBorder="1" applyAlignment="1">
      <alignment horizontal="right"/>
    </xf>
    <xf numFmtId="164" fontId="0" fillId="0" borderId="25" xfId="1" applyNumberFormat="1" applyFont="1" applyBorder="1" applyAlignment="1">
      <alignment horizontal="right"/>
    </xf>
    <xf numFmtId="0" fontId="5" fillId="14" borderId="0" xfId="0" applyFont="1" applyFill="1" applyAlignment="1">
      <alignment horizontal="center"/>
    </xf>
    <xf numFmtId="0" fontId="29" fillId="0" borderId="133" xfId="0" applyFont="1" applyBorder="1" applyAlignment="1">
      <alignment horizontal="left" indent="1"/>
    </xf>
    <xf numFmtId="3" fontId="29" fillId="0" borderId="133" xfId="0" applyNumberFormat="1" applyFont="1" applyBorder="1" applyAlignment="1">
      <alignment horizontal="right"/>
    </xf>
    <xf numFmtId="164" fontId="29" fillId="0" borderId="133" xfId="1" applyNumberFormat="1" applyFont="1" applyBorder="1" applyAlignment="1">
      <alignment horizontal="right"/>
    </xf>
    <xf numFmtId="0" fontId="5" fillId="15" borderId="0" xfId="0" applyFont="1" applyFill="1" applyAlignment="1">
      <alignment horizontal="center"/>
    </xf>
    <xf numFmtId="0" fontId="30" fillId="0" borderId="134" xfId="0" applyFont="1" applyBorder="1" applyAlignment="1">
      <alignment horizontal="left" indent="1"/>
    </xf>
    <xf numFmtId="3" fontId="30" fillId="0" borderId="134" xfId="0" applyNumberFormat="1" applyFont="1" applyBorder="1" applyAlignment="1">
      <alignment horizontal="right" vertical="center"/>
    </xf>
    <xf numFmtId="164" fontId="30" fillId="0" borderId="134" xfId="1" applyNumberFormat="1" applyFont="1" applyBorder="1" applyAlignment="1">
      <alignment horizontal="right" vertical="center"/>
    </xf>
    <xf numFmtId="3" fontId="0" fillId="0" borderId="25" xfId="0" applyNumberFormat="1" applyBorder="1" applyAlignment="1">
      <alignment horizontal="left" indent="4"/>
    </xf>
    <xf numFmtId="0" fontId="5" fillId="16" borderId="0" xfId="0" applyFont="1" applyFill="1" applyAlignment="1">
      <alignment horizontal="center"/>
    </xf>
    <xf numFmtId="0" fontId="31" fillId="0" borderId="135" xfId="0" applyFont="1" applyBorder="1" applyAlignment="1">
      <alignment horizontal="left" indent="1"/>
    </xf>
    <xf numFmtId="3" fontId="31" fillId="0" borderId="135" xfId="0" applyNumberFormat="1" applyFont="1" applyBorder="1" applyAlignment="1">
      <alignment horizontal="right" vertical="center"/>
    </xf>
    <xf numFmtId="164" fontId="31" fillId="0" borderId="135" xfId="1" applyNumberFormat="1" applyFont="1" applyBorder="1" applyAlignment="1">
      <alignment horizontal="right" vertical="center"/>
    </xf>
    <xf numFmtId="3" fontId="0" fillId="0" borderId="25" xfId="0" applyNumberFormat="1" applyBorder="1" applyAlignment="1">
      <alignment horizontal="left" wrapText="1" indent="3"/>
    </xf>
    <xf numFmtId="0" fontId="5" fillId="17" borderId="0" xfId="0" applyFont="1" applyFill="1" applyAlignment="1">
      <alignment horizontal="center"/>
    </xf>
    <xf numFmtId="0" fontId="32" fillId="0" borderId="136" xfId="0" applyFont="1" applyBorder="1" applyAlignment="1">
      <alignment horizontal="left" indent="1"/>
    </xf>
    <xf numFmtId="3" fontId="32" fillId="0" borderId="136" xfId="0" applyNumberFormat="1" applyFont="1" applyBorder="1" applyAlignment="1">
      <alignment horizontal="right" vertical="center"/>
    </xf>
    <xf numFmtId="164" fontId="32" fillId="0" borderId="136" xfId="1" applyNumberFormat="1" applyFont="1" applyBorder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1" defaultTableStyle="TableStyleMedium2" defaultPivotStyle="PivotStyleLight16">
    <tableStyle name="Invisible" pivot="0" table="0" count="0" xr9:uid="{996A161B-DAC6-4131-A789-30AA88FD7CC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38100</xdr:rowOff>
    </xdr:from>
    <xdr:to>
      <xdr:col>0</xdr:col>
      <xdr:colOff>1693334</xdr:colOff>
      <xdr:row>0</xdr:row>
      <xdr:rowOff>516043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2389FD-B2D7-4474-A45D-F4CAC27C5F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38100"/>
          <a:ext cx="1636183" cy="477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685925" cy="460049"/>
    <xdr:pic>
      <xdr:nvPicPr>
        <xdr:cNvPr id="2" name="Imagen 1">
          <a:extLst>
            <a:ext uri="{FF2B5EF4-FFF2-40B4-BE49-F238E27FC236}">
              <a16:creationId xmlns:a16="http://schemas.microsoft.com/office/drawing/2014/main" id="{94E218B3-F64C-493D-A140-2794E8EFF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685925" cy="460049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0</xdr:col>
      <xdr:colOff>2204085</xdr:colOff>
      <xdr:row>0</xdr:row>
      <xdr:rowOff>578399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B810DFD-34FF-4057-BEA9-090820D93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2137410" cy="578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7F671-2F3A-4D8B-96C1-A950E7D22702}">
  <dimension ref="A1:J381"/>
  <sheetViews>
    <sheetView tabSelected="1" zoomScaleNormal="100" workbookViewId="0">
      <pane xSplit="1" ySplit="6" topLeftCell="B7" activePane="bottomRight" state="frozen"/>
      <selection activeCell="N14" sqref="N14"/>
      <selection pane="topRight" activeCell="N14" sqref="N14"/>
      <selection pane="bottomLeft" activeCell="N14" sqref="N14"/>
      <selection pane="bottomRight" activeCell="B7" sqref="B7"/>
    </sheetView>
  </sheetViews>
  <sheetFormatPr baseColWidth="10" defaultRowHeight="15" x14ac:dyDescent="0.25"/>
  <cols>
    <col min="1" max="1" width="31.7109375" customWidth="1"/>
    <col min="2" max="3" width="13.140625" customWidth="1"/>
    <col min="4" max="5" width="13.85546875" customWidth="1"/>
    <col min="6" max="7" width="10.42578125" customWidth="1"/>
    <col min="8" max="8" width="12.7109375" customWidth="1"/>
    <col min="9" max="9" width="13.85546875" customWidth="1"/>
    <col min="10" max="10" width="11" customWidth="1"/>
  </cols>
  <sheetData>
    <row r="1" spans="1:10" ht="46.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</row>
    <row r="2" spans="1:10" ht="21" x14ac:dyDescent="0.3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 ht="46.35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</row>
    <row r="4" spans="1:10" ht="21" x14ac:dyDescent="0.35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</row>
    <row r="5" spans="1:10" x14ac:dyDescent="0.25">
      <c r="A5" s="8"/>
      <c r="B5" s="9" t="s">
        <v>150</v>
      </c>
      <c r="C5" s="10"/>
      <c r="D5" s="10"/>
      <c r="E5" s="10"/>
      <c r="F5" s="10"/>
      <c r="G5" s="10"/>
      <c r="H5" s="10"/>
      <c r="I5" s="10"/>
      <c r="J5" s="11"/>
    </row>
    <row r="6" spans="1:10" x14ac:dyDescent="0.25">
      <c r="A6" s="12"/>
      <c r="B6" s="13">
        <v>2022</v>
      </c>
      <c r="C6" s="13">
        <v>2023</v>
      </c>
      <c r="D6" s="13">
        <v>2024</v>
      </c>
      <c r="E6" s="13">
        <v>2025</v>
      </c>
      <c r="F6" s="13" t="str">
        <f>CONCATENATE("var ",RIGHT(E6,2),"/",RIGHT(D6,2))</f>
        <v>var 25/24</v>
      </c>
      <c r="G6" s="13" t="str">
        <f>CONCATENATE("var ",RIGHT(D6,2),"/",RIGHT(C6,2))</f>
        <v>var 24/23</v>
      </c>
      <c r="H6" s="13" t="str">
        <f>CONCATENATE("dif ",RIGHT(E6,2),"-",RIGHT(D6,2))</f>
        <v>dif 25-24</v>
      </c>
      <c r="I6" s="13" t="str">
        <f>CONCATENATE("dif ",RIGHT(D6,2),"-",RIGHT(C6,2))</f>
        <v>dif 24-23</v>
      </c>
      <c r="J6" s="13" t="str">
        <f>CONCATENATE("cuota ",RIGHT(E6,2))</f>
        <v>cuota 25</v>
      </c>
    </row>
    <row r="7" spans="1:10" x14ac:dyDescent="0.25">
      <c r="A7" s="14" t="s">
        <v>4</v>
      </c>
      <c r="B7" s="15">
        <v>273717</v>
      </c>
      <c r="C7" s="15">
        <v>403637</v>
      </c>
      <c r="D7" s="15">
        <v>417622</v>
      </c>
      <c r="E7" s="15">
        <v>422462</v>
      </c>
      <c r="F7" s="16">
        <f>E7/D7-1</f>
        <v>1.158942776003169E-2</v>
      </c>
      <c r="G7" s="16">
        <f>D7/C7-1</f>
        <v>3.4647467898136108E-2</v>
      </c>
      <c r="H7" s="15">
        <f>E7-D7</f>
        <v>4840</v>
      </c>
      <c r="I7" s="15">
        <f>D7-C7</f>
        <v>13985</v>
      </c>
      <c r="J7" s="16">
        <f t="shared" ref="J7:J18" si="0">E7/$E$7</f>
        <v>1</v>
      </c>
    </row>
    <row r="8" spans="1:10" x14ac:dyDescent="0.25">
      <c r="A8" s="17" t="s">
        <v>5</v>
      </c>
      <c r="B8" s="18">
        <v>211722</v>
      </c>
      <c r="C8" s="18">
        <v>323159</v>
      </c>
      <c r="D8" s="18">
        <v>328440</v>
      </c>
      <c r="E8" s="18">
        <v>336465</v>
      </c>
      <c r="F8" s="19">
        <f t="shared" ref="F8:F18" si="1">E8/D8-1</f>
        <v>2.4433686518085418E-2</v>
      </c>
      <c r="G8" s="19">
        <f t="shared" ref="G8:G18" si="2">D8/C8-1</f>
        <v>1.6341800785371952E-2</v>
      </c>
      <c r="H8" s="18">
        <f t="shared" ref="H8:H18" si="3">E8-D8</f>
        <v>8025</v>
      </c>
      <c r="I8" s="18">
        <f t="shared" ref="I8:I18" si="4">D8-C8</f>
        <v>5281</v>
      </c>
      <c r="J8" s="19">
        <f t="shared" si="0"/>
        <v>0.79643849624344909</v>
      </c>
    </row>
    <row r="9" spans="1:10" x14ac:dyDescent="0.25">
      <c r="A9" s="20" t="s">
        <v>6</v>
      </c>
      <c r="B9" s="21">
        <v>48711</v>
      </c>
      <c r="C9" s="21">
        <v>60660</v>
      </c>
      <c r="D9" s="21">
        <v>61311</v>
      </c>
      <c r="E9" s="21">
        <v>65524</v>
      </c>
      <c r="F9" s="22">
        <f t="shared" si="1"/>
        <v>6.8715238701048786E-2</v>
      </c>
      <c r="G9" s="22">
        <f t="shared" si="2"/>
        <v>1.0731948565776417E-2</v>
      </c>
      <c r="H9" s="21">
        <f t="shared" si="3"/>
        <v>4213</v>
      </c>
      <c r="I9" s="21">
        <f t="shared" si="4"/>
        <v>651</v>
      </c>
      <c r="J9" s="22">
        <f t="shared" si="0"/>
        <v>0.15510034038564416</v>
      </c>
    </row>
    <row r="10" spans="1:10" x14ac:dyDescent="0.25">
      <c r="A10" s="23" t="s">
        <v>7</v>
      </c>
      <c r="B10" s="24">
        <v>125711</v>
      </c>
      <c r="C10" s="24">
        <v>202529</v>
      </c>
      <c r="D10" s="24">
        <v>210184</v>
      </c>
      <c r="E10" s="24">
        <v>206866</v>
      </c>
      <c r="F10" s="25">
        <f t="shared" si="1"/>
        <v>-1.57861683096715E-2</v>
      </c>
      <c r="G10" s="25">
        <f t="shared" si="2"/>
        <v>3.7797056224046832E-2</v>
      </c>
      <c r="H10" s="24">
        <f t="shared" si="3"/>
        <v>-3318</v>
      </c>
      <c r="I10" s="24">
        <f t="shared" si="4"/>
        <v>7655</v>
      </c>
      <c r="J10" s="25">
        <f t="shared" si="0"/>
        <v>0.48966770975851082</v>
      </c>
    </row>
    <row r="11" spans="1:10" x14ac:dyDescent="0.25">
      <c r="A11" s="23" t="s">
        <v>8</v>
      </c>
      <c r="B11" s="24">
        <v>30388</v>
      </c>
      <c r="C11" s="24">
        <v>46492</v>
      </c>
      <c r="D11" s="24">
        <v>43458</v>
      </c>
      <c r="E11" s="24">
        <v>49247</v>
      </c>
      <c r="F11" s="25">
        <f t="shared" si="1"/>
        <v>0.13320907542914995</v>
      </c>
      <c r="G11" s="25">
        <f t="shared" si="2"/>
        <v>-6.5258539103501656E-2</v>
      </c>
      <c r="H11" s="24">
        <f t="shared" si="3"/>
        <v>5789</v>
      </c>
      <c r="I11" s="24">
        <f t="shared" si="4"/>
        <v>-3034</v>
      </c>
      <c r="J11" s="25">
        <f t="shared" si="0"/>
        <v>0.1165714312766592</v>
      </c>
    </row>
    <row r="12" spans="1:10" x14ac:dyDescent="0.25">
      <c r="A12" s="23" t="s">
        <v>9</v>
      </c>
      <c r="B12" s="24">
        <v>5531</v>
      </c>
      <c r="C12" s="24">
        <v>10005</v>
      </c>
      <c r="D12" s="24">
        <v>9889</v>
      </c>
      <c r="E12" s="24">
        <v>10851</v>
      </c>
      <c r="F12" s="25">
        <f>E12/D12-1</f>
        <v>9.7279805844878053E-2</v>
      </c>
      <c r="G12" s="25">
        <f t="shared" si="2"/>
        <v>-1.1594202898550732E-2</v>
      </c>
      <c r="H12" s="24">
        <f t="shared" si="3"/>
        <v>962</v>
      </c>
      <c r="I12" s="24">
        <f t="shared" si="4"/>
        <v>-116</v>
      </c>
      <c r="J12" s="25">
        <f t="shared" si="0"/>
        <v>2.5685150380389241E-2</v>
      </c>
    </row>
    <row r="13" spans="1:10" x14ac:dyDescent="0.25">
      <c r="A13" s="26" t="s">
        <v>10</v>
      </c>
      <c r="B13" s="27">
        <v>1381</v>
      </c>
      <c r="C13" s="27">
        <v>3473</v>
      </c>
      <c r="D13" s="27">
        <v>3598</v>
      </c>
      <c r="E13" s="27">
        <v>3977</v>
      </c>
      <c r="F13" s="28">
        <f t="shared" si="1"/>
        <v>0.1053362979433019</v>
      </c>
      <c r="G13" s="28">
        <f t="shared" si="2"/>
        <v>3.5991937805931462E-2</v>
      </c>
      <c r="H13" s="27">
        <f t="shared" si="3"/>
        <v>379</v>
      </c>
      <c r="I13" s="27">
        <f t="shared" si="4"/>
        <v>125</v>
      </c>
      <c r="J13" s="28">
        <f t="shared" si="0"/>
        <v>9.4138644422456924E-3</v>
      </c>
    </row>
    <row r="14" spans="1:10" x14ac:dyDescent="0.25">
      <c r="A14" s="17" t="s">
        <v>11</v>
      </c>
      <c r="B14" s="18">
        <v>61995</v>
      </c>
      <c r="C14" s="18">
        <v>80478</v>
      </c>
      <c r="D14" s="18">
        <v>89182</v>
      </c>
      <c r="E14" s="18">
        <v>85997</v>
      </c>
      <c r="F14" s="19">
        <f t="shared" si="1"/>
        <v>-3.5713484783924998E-2</v>
      </c>
      <c r="G14" s="19">
        <f t="shared" si="2"/>
        <v>0.10815378115758345</v>
      </c>
      <c r="H14" s="18">
        <f t="shared" si="3"/>
        <v>-3185</v>
      </c>
      <c r="I14" s="18">
        <f t="shared" si="4"/>
        <v>8704</v>
      </c>
      <c r="J14" s="19">
        <f t="shared" si="0"/>
        <v>0.20356150375655088</v>
      </c>
    </row>
    <row r="15" spans="1:10" x14ac:dyDescent="0.25">
      <c r="A15" s="29" t="s">
        <v>12</v>
      </c>
      <c r="B15" s="21">
        <v>7075</v>
      </c>
      <c r="C15" s="21">
        <v>6138</v>
      </c>
      <c r="D15" s="21">
        <v>9476</v>
      </c>
      <c r="E15" s="21">
        <v>9166</v>
      </c>
      <c r="F15" s="22">
        <f t="shared" si="1"/>
        <v>-3.27142254115661E-2</v>
      </c>
      <c r="G15" s="22">
        <f t="shared" si="2"/>
        <v>0.54382535027696322</v>
      </c>
      <c r="H15" s="21">
        <f t="shared" si="3"/>
        <v>-310</v>
      </c>
      <c r="I15" s="21">
        <f t="shared" si="4"/>
        <v>3338</v>
      </c>
      <c r="J15" s="22">
        <f t="shared" si="0"/>
        <v>2.169662596872618E-2</v>
      </c>
    </row>
    <row r="16" spans="1:10" x14ac:dyDescent="0.25">
      <c r="A16" s="30" t="s">
        <v>8</v>
      </c>
      <c r="B16" s="24">
        <v>33543</v>
      </c>
      <c r="C16" s="24">
        <v>43419</v>
      </c>
      <c r="D16" s="24">
        <v>49591</v>
      </c>
      <c r="E16" s="24">
        <v>45024</v>
      </c>
      <c r="F16" s="25">
        <f t="shared" si="1"/>
        <v>-9.2093323385291637E-2</v>
      </c>
      <c r="G16" s="25">
        <f t="shared" si="2"/>
        <v>0.14214975010939912</v>
      </c>
      <c r="H16" s="24">
        <f t="shared" si="3"/>
        <v>-4567</v>
      </c>
      <c r="I16" s="24">
        <f t="shared" si="4"/>
        <v>6172</v>
      </c>
      <c r="J16" s="25">
        <f t="shared" si="0"/>
        <v>0.10657526594107872</v>
      </c>
    </row>
    <row r="17" spans="1:10" x14ac:dyDescent="0.25">
      <c r="A17" s="30" t="s">
        <v>9</v>
      </c>
      <c r="B17" s="24">
        <v>14553</v>
      </c>
      <c r="C17" s="24">
        <v>22524</v>
      </c>
      <c r="D17" s="24">
        <v>21515</v>
      </c>
      <c r="E17" s="24">
        <v>22190</v>
      </c>
      <c r="F17" s="25">
        <f t="shared" si="1"/>
        <v>3.1373460376481477E-2</v>
      </c>
      <c r="G17" s="25">
        <f t="shared" si="2"/>
        <v>-4.4796661339016164E-2</v>
      </c>
      <c r="H17" s="24">
        <f t="shared" si="3"/>
        <v>675</v>
      </c>
      <c r="I17" s="24">
        <f t="shared" si="4"/>
        <v>-1009</v>
      </c>
      <c r="J17" s="25">
        <f t="shared" si="0"/>
        <v>5.2525434240239359E-2</v>
      </c>
    </row>
    <row r="18" spans="1:10" x14ac:dyDescent="0.25">
      <c r="A18" s="31" t="s">
        <v>10</v>
      </c>
      <c r="B18" s="32">
        <v>6824</v>
      </c>
      <c r="C18" s="32">
        <v>8397</v>
      </c>
      <c r="D18" s="32">
        <v>8600</v>
      </c>
      <c r="E18" s="32">
        <v>9617</v>
      </c>
      <c r="F18" s="33">
        <f t="shared" si="1"/>
        <v>0.11825581395348839</v>
      </c>
      <c r="G18" s="33">
        <f t="shared" si="2"/>
        <v>2.4175300702631963E-2</v>
      </c>
      <c r="H18" s="32">
        <f t="shared" si="3"/>
        <v>1017</v>
      </c>
      <c r="I18" s="32">
        <f t="shared" si="4"/>
        <v>203</v>
      </c>
      <c r="J18" s="33">
        <f t="shared" si="0"/>
        <v>2.2764177606506619E-2</v>
      </c>
    </row>
    <row r="19" spans="1:10" x14ac:dyDescent="0.25">
      <c r="A19" s="34" t="s">
        <v>13</v>
      </c>
      <c r="B19" s="35"/>
      <c r="C19" s="35"/>
      <c r="D19" s="35"/>
      <c r="E19" s="35"/>
      <c r="F19" s="35"/>
      <c r="G19" s="35"/>
      <c r="H19" s="35"/>
      <c r="I19" s="35"/>
      <c r="J19" s="35"/>
    </row>
    <row r="20" spans="1:10" ht="21" x14ac:dyDescent="0.35">
      <c r="A20" s="36" t="s">
        <v>14</v>
      </c>
      <c r="B20" s="37"/>
      <c r="C20" s="37"/>
      <c r="D20" s="37"/>
      <c r="E20" s="37"/>
      <c r="F20" s="37"/>
      <c r="G20" s="37"/>
      <c r="H20" s="37"/>
      <c r="I20" s="37"/>
      <c r="J20" s="37"/>
    </row>
    <row r="21" spans="1:10" x14ac:dyDescent="0.25">
      <c r="A21" s="8"/>
      <c r="B21" s="9" t="s">
        <v>150</v>
      </c>
      <c r="C21" s="10"/>
      <c r="D21" s="10"/>
      <c r="E21" s="10"/>
      <c r="F21" s="10"/>
      <c r="G21" s="10"/>
      <c r="H21" s="10"/>
      <c r="I21" s="10"/>
      <c r="J21" s="11"/>
    </row>
    <row r="22" spans="1:10" x14ac:dyDescent="0.25">
      <c r="A22" s="12"/>
      <c r="B22" s="13">
        <f>B$6</f>
        <v>2022</v>
      </c>
      <c r="C22" s="13">
        <f>C$6</f>
        <v>2023</v>
      </c>
      <c r="D22" s="13">
        <f>D$6</f>
        <v>2024</v>
      </c>
      <c r="E22" s="13">
        <f>E$6</f>
        <v>2025</v>
      </c>
      <c r="F22" s="13" t="str">
        <f>CONCATENATE("var ",RIGHT(E22,2),"/",RIGHT(D22,2))</f>
        <v>var 25/24</v>
      </c>
      <c r="G22" s="13" t="str">
        <f>CONCATENATE("var ",RIGHT(D22,2),"/",RIGHT(C22,2))</f>
        <v>var 24/23</v>
      </c>
      <c r="H22" s="13" t="str">
        <f>CONCATENATE("dif ",RIGHT(E22,2),"-",RIGHT(D22,2))</f>
        <v>dif 25-24</v>
      </c>
      <c r="I22" s="13" t="str">
        <f>CONCATENATE("dif ",RIGHT(D22,2),"-",RIGHT(C22,2))</f>
        <v>dif 24-23</v>
      </c>
      <c r="J22" s="13" t="str">
        <f>CONCATENATE("cuota ",RIGHT(E22,2))</f>
        <v>cuota 25</v>
      </c>
    </row>
    <row r="23" spans="1:10" x14ac:dyDescent="0.25">
      <c r="A23" s="14" t="s">
        <v>15</v>
      </c>
      <c r="B23" s="15">
        <v>273717</v>
      </c>
      <c r="C23" s="15">
        <v>403637</v>
      </c>
      <c r="D23" s="15">
        <v>417622</v>
      </c>
      <c r="E23" s="15">
        <v>422462</v>
      </c>
      <c r="F23" s="16">
        <f>E23/D23-1</f>
        <v>1.158942776003169E-2</v>
      </c>
      <c r="G23" s="16">
        <f t="shared" ref="G23:G54" si="5">D23/C23-1</f>
        <v>3.4647467898136108E-2</v>
      </c>
      <c r="H23" s="15">
        <f>E23-D23</f>
        <v>4840</v>
      </c>
      <c r="I23" s="15">
        <f t="shared" ref="I23:I54" si="6">D23-C23</f>
        <v>13985</v>
      </c>
      <c r="J23" s="16">
        <f t="shared" ref="J23:J54" si="7">E23/$E$23</f>
        <v>1</v>
      </c>
    </row>
    <row r="24" spans="1:10" x14ac:dyDescent="0.25">
      <c r="A24" s="17" t="s">
        <v>16</v>
      </c>
      <c r="B24" s="18">
        <v>41772</v>
      </c>
      <c r="C24" s="18">
        <v>60988</v>
      </c>
      <c r="D24" s="18">
        <v>53225</v>
      </c>
      <c r="E24" s="18">
        <v>55404</v>
      </c>
      <c r="F24" s="19">
        <f t="shared" ref="F24:F54" si="8">E24/D24-1</f>
        <v>4.0939408172851133E-2</v>
      </c>
      <c r="G24" s="19">
        <f t="shared" si="5"/>
        <v>-0.12728733521348456</v>
      </c>
      <c r="H24" s="18">
        <f t="shared" ref="H24:H54" si="9">E24-D24</f>
        <v>2179</v>
      </c>
      <c r="I24" s="18">
        <f t="shared" si="6"/>
        <v>-7763</v>
      </c>
      <c r="J24" s="19">
        <f t="shared" si="7"/>
        <v>0.13114552314764405</v>
      </c>
    </row>
    <row r="25" spans="1:10" x14ac:dyDescent="0.25">
      <c r="A25" s="38" t="s">
        <v>17</v>
      </c>
      <c r="B25" s="21">
        <v>17032</v>
      </c>
      <c r="C25" s="21">
        <v>24326</v>
      </c>
      <c r="D25" s="21">
        <v>18739</v>
      </c>
      <c r="E25" s="21">
        <v>17933</v>
      </c>
      <c r="F25" s="22">
        <f t="shared" si="8"/>
        <v>-4.3011900314851359E-2</v>
      </c>
      <c r="G25" s="22">
        <f t="shared" si="5"/>
        <v>-0.22967195593192469</v>
      </c>
      <c r="H25" s="21">
        <f t="shared" si="9"/>
        <v>-806</v>
      </c>
      <c r="I25" s="21">
        <f t="shared" si="6"/>
        <v>-5587</v>
      </c>
      <c r="J25" s="22">
        <f t="shared" si="7"/>
        <v>4.244878829338497E-2</v>
      </c>
    </row>
    <row r="26" spans="1:10" x14ac:dyDescent="0.25">
      <c r="A26" s="39" t="s">
        <v>18</v>
      </c>
      <c r="B26" s="21">
        <v>8284</v>
      </c>
      <c r="C26" s="21">
        <v>16976</v>
      </c>
      <c r="D26" s="21">
        <v>6111</v>
      </c>
      <c r="E26" s="21">
        <v>7825</v>
      </c>
      <c r="F26" s="40">
        <f t="shared" si="8"/>
        <v>0.28047782686957934</v>
      </c>
      <c r="G26" s="40">
        <f t="shared" si="5"/>
        <v>-0.64002120640904803</v>
      </c>
      <c r="H26" s="21">
        <f t="shared" si="9"/>
        <v>1714</v>
      </c>
      <c r="I26" s="41">
        <f t="shared" si="6"/>
        <v>-10865</v>
      </c>
      <c r="J26" s="40">
        <f t="shared" si="7"/>
        <v>1.8522375977010948E-2</v>
      </c>
    </row>
    <row r="27" spans="1:10" x14ac:dyDescent="0.25">
      <c r="A27" s="39" t="s">
        <v>19</v>
      </c>
      <c r="B27" s="41">
        <f>B25-B26</f>
        <v>8748</v>
      </c>
      <c r="C27" s="41">
        <f>C25-C26</f>
        <v>7350</v>
      </c>
      <c r="D27" s="41">
        <f>D25-D26</f>
        <v>12628</v>
      </c>
      <c r="E27" s="41">
        <f>E25-E26</f>
        <v>10108</v>
      </c>
      <c r="F27" s="40">
        <f t="shared" si="8"/>
        <v>-0.19955654101995568</v>
      </c>
      <c r="G27" s="40">
        <f t="shared" si="5"/>
        <v>0.71809523809523812</v>
      </c>
      <c r="H27" s="41">
        <f t="shared" si="9"/>
        <v>-2520</v>
      </c>
      <c r="I27" s="41">
        <f t="shared" si="6"/>
        <v>5278</v>
      </c>
      <c r="J27" s="40">
        <f t="shared" si="7"/>
        <v>2.3926412316374018E-2</v>
      </c>
    </row>
    <row r="28" spans="1:10" x14ac:dyDescent="0.25">
      <c r="A28" s="42" t="s">
        <v>20</v>
      </c>
      <c r="B28" s="27">
        <v>24740</v>
      </c>
      <c r="C28" s="27">
        <v>36662</v>
      </c>
      <c r="D28" s="27">
        <v>34486</v>
      </c>
      <c r="E28" s="27">
        <v>37471</v>
      </c>
      <c r="F28" s="28">
        <f t="shared" si="8"/>
        <v>8.6556863654816407E-2</v>
      </c>
      <c r="G28" s="28">
        <f t="shared" si="5"/>
        <v>-5.9353008564726473E-2</v>
      </c>
      <c r="H28" s="27">
        <f t="shared" si="9"/>
        <v>2985</v>
      </c>
      <c r="I28" s="27">
        <f t="shared" si="6"/>
        <v>-2176</v>
      </c>
      <c r="J28" s="28">
        <f t="shared" si="7"/>
        <v>8.8696734854259079E-2</v>
      </c>
    </row>
    <row r="29" spans="1:10" x14ac:dyDescent="0.25">
      <c r="A29" s="17" t="s">
        <v>21</v>
      </c>
      <c r="B29" s="18">
        <v>231945</v>
      </c>
      <c r="C29" s="18">
        <v>342649</v>
      </c>
      <c r="D29" s="18">
        <v>364397</v>
      </c>
      <c r="E29" s="18">
        <v>367058</v>
      </c>
      <c r="F29" s="19">
        <f t="shared" si="8"/>
        <v>7.3024750478187794E-3</v>
      </c>
      <c r="G29" s="19">
        <f t="shared" si="5"/>
        <v>6.3470198366258224E-2</v>
      </c>
      <c r="H29" s="18">
        <f t="shared" si="9"/>
        <v>2661</v>
      </c>
      <c r="I29" s="18">
        <f t="shared" si="6"/>
        <v>21748</v>
      </c>
      <c r="J29" s="19">
        <f t="shared" si="7"/>
        <v>0.86885447685235595</v>
      </c>
    </row>
    <row r="30" spans="1:10" x14ac:dyDescent="0.25">
      <c r="A30" s="38" t="s">
        <v>22</v>
      </c>
      <c r="B30" s="21">
        <v>25126</v>
      </c>
      <c r="C30" s="21">
        <v>38646</v>
      </c>
      <c r="D30" s="21">
        <v>41866</v>
      </c>
      <c r="E30" s="21">
        <v>41200</v>
      </c>
      <c r="F30" s="22">
        <f t="shared" si="8"/>
        <v>-1.5907896622557649E-2</v>
      </c>
      <c r="G30" s="22">
        <f t="shared" si="5"/>
        <v>8.3320395383739587E-2</v>
      </c>
      <c r="H30" s="21">
        <f t="shared" si="9"/>
        <v>-666</v>
      </c>
      <c r="I30" s="21">
        <f t="shared" si="6"/>
        <v>3220</v>
      </c>
      <c r="J30" s="22">
        <f t="shared" si="7"/>
        <v>9.7523564249565639E-2</v>
      </c>
    </row>
    <row r="31" spans="1:10" x14ac:dyDescent="0.25">
      <c r="A31" s="43" t="s">
        <v>23</v>
      </c>
      <c r="B31" s="24">
        <v>2305</v>
      </c>
      <c r="C31" s="24">
        <v>2843</v>
      </c>
      <c r="D31" s="24">
        <v>2803</v>
      </c>
      <c r="E31" s="24">
        <v>2983</v>
      </c>
      <c r="F31" s="25">
        <f t="shared" si="8"/>
        <v>6.4216910453086085E-2</v>
      </c>
      <c r="G31" s="25">
        <f t="shared" si="5"/>
        <v>-1.4069644741470322E-2</v>
      </c>
      <c r="H31" s="24">
        <f t="shared" si="9"/>
        <v>180</v>
      </c>
      <c r="I31" s="24">
        <f t="shared" si="6"/>
        <v>-40</v>
      </c>
      <c r="J31" s="25">
        <f t="shared" si="7"/>
        <v>7.0609901008848132E-3</v>
      </c>
    </row>
    <row r="32" spans="1:10" x14ac:dyDescent="0.25">
      <c r="A32" s="43" t="s">
        <v>24</v>
      </c>
      <c r="B32" s="24">
        <v>331</v>
      </c>
      <c r="C32" s="24">
        <v>572</v>
      </c>
      <c r="D32" s="24">
        <v>475</v>
      </c>
      <c r="E32" s="24">
        <v>636</v>
      </c>
      <c r="F32" s="25">
        <f t="shared" si="8"/>
        <v>0.33894736842105266</v>
      </c>
      <c r="G32" s="25">
        <f t="shared" si="5"/>
        <v>-0.16958041958041958</v>
      </c>
      <c r="H32" s="24">
        <f t="shared" si="9"/>
        <v>161</v>
      </c>
      <c r="I32" s="24">
        <f t="shared" si="6"/>
        <v>-97</v>
      </c>
      <c r="J32" s="25">
        <f t="shared" si="7"/>
        <v>1.5054608461826152E-3</v>
      </c>
    </row>
    <row r="33" spans="1:10" x14ac:dyDescent="0.25">
      <c r="A33" s="43" t="s">
        <v>25</v>
      </c>
      <c r="B33" s="24">
        <v>8191</v>
      </c>
      <c r="C33" s="24">
        <v>12291</v>
      </c>
      <c r="D33" s="24">
        <v>9834</v>
      </c>
      <c r="E33" s="24">
        <v>8586</v>
      </c>
      <c r="F33" s="25">
        <f t="shared" si="8"/>
        <v>-0.12690665039658333</v>
      </c>
      <c r="G33" s="25">
        <f t="shared" si="5"/>
        <v>-0.19990236758603852</v>
      </c>
      <c r="H33" s="24">
        <f t="shared" si="9"/>
        <v>-1248</v>
      </c>
      <c r="I33" s="24">
        <f t="shared" si="6"/>
        <v>-2457</v>
      </c>
      <c r="J33" s="25">
        <f t="shared" si="7"/>
        <v>2.0323721423465307E-2</v>
      </c>
    </row>
    <row r="34" spans="1:10" x14ac:dyDescent="0.25">
      <c r="A34" s="43" t="s">
        <v>26</v>
      </c>
      <c r="B34" s="24">
        <v>1057</v>
      </c>
      <c r="C34" s="24">
        <v>2324</v>
      </c>
      <c r="D34" s="24">
        <v>3024</v>
      </c>
      <c r="E34" s="24">
        <v>2600</v>
      </c>
      <c r="F34" s="25">
        <f t="shared" si="8"/>
        <v>-0.14021164021164023</v>
      </c>
      <c r="G34" s="25">
        <f t="shared" si="5"/>
        <v>0.3012048192771084</v>
      </c>
      <c r="H34" s="24">
        <f t="shared" si="9"/>
        <v>-424</v>
      </c>
      <c r="I34" s="24">
        <f t="shared" si="6"/>
        <v>700</v>
      </c>
      <c r="J34" s="25">
        <f t="shared" si="7"/>
        <v>6.1543996856522004E-3</v>
      </c>
    </row>
    <row r="35" spans="1:10" x14ac:dyDescent="0.25">
      <c r="A35" s="43" t="s">
        <v>27</v>
      </c>
      <c r="B35" s="24">
        <v>8106</v>
      </c>
      <c r="C35" s="24">
        <v>10905</v>
      </c>
      <c r="D35" s="24">
        <v>11740</v>
      </c>
      <c r="E35" s="24">
        <v>9053</v>
      </c>
      <c r="F35" s="25">
        <f t="shared" si="8"/>
        <v>-0.22887563884156725</v>
      </c>
      <c r="G35" s="25">
        <f t="shared" si="5"/>
        <v>7.6570380559376483E-2</v>
      </c>
      <c r="H35" s="24">
        <f t="shared" si="9"/>
        <v>-2687</v>
      </c>
      <c r="I35" s="24">
        <f t="shared" si="6"/>
        <v>835</v>
      </c>
      <c r="J35" s="25">
        <f t="shared" si="7"/>
        <v>2.1429146290080529E-2</v>
      </c>
    </row>
    <row r="36" spans="1:10" x14ac:dyDescent="0.25">
      <c r="A36" s="43" t="s">
        <v>28</v>
      </c>
      <c r="B36" s="24">
        <v>416</v>
      </c>
      <c r="C36" s="24">
        <v>471</v>
      </c>
      <c r="D36" s="24">
        <v>473</v>
      </c>
      <c r="E36" s="24">
        <v>462</v>
      </c>
      <c r="F36" s="25">
        <f t="shared" si="8"/>
        <v>-2.3255813953488413E-2</v>
      </c>
      <c r="G36" s="25">
        <f t="shared" si="5"/>
        <v>4.2462845010615702E-3</v>
      </c>
      <c r="H36" s="24">
        <f t="shared" si="9"/>
        <v>-11</v>
      </c>
      <c r="I36" s="24">
        <f t="shared" si="6"/>
        <v>2</v>
      </c>
      <c r="J36" s="25">
        <f t="shared" si="7"/>
        <v>1.0935894826043526E-3</v>
      </c>
    </row>
    <row r="37" spans="1:10" x14ac:dyDescent="0.25">
      <c r="A37" s="43" t="s">
        <v>29</v>
      </c>
      <c r="B37" s="24">
        <v>74810</v>
      </c>
      <c r="C37" s="24">
        <v>128763</v>
      </c>
      <c r="D37" s="24">
        <v>146047</v>
      </c>
      <c r="E37" s="24">
        <v>150351</v>
      </c>
      <c r="F37" s="25">
        <f t="shared" si="8"/>
        <v>2.9469965148205768E-2</v>
      </c>
      <c r="G37" s="25">
        <f t="shared" si="5"/>
        <v>0.13423110676203565</v>
      </c>
      <c r="H37" s="24">
        <f t="shared" si="9"/>
        <v>4304</v>
      </c>
      <c r="I37" s="24">
        <f t="shared" si="6"/>
        <v>17284</v>
      </c>
      <c r="J37" s="25">
        <f t="shared" si="7"/>
        <v>0.35589236428365156</v>
      </c>
    </row>
    <row r="38" spans="1:10" x14ac:dyDescent="0.25">
      <c r="A38" s="43" t="s">
        <v>30</v>
      </c>
      <c r="B38" s="24">
        <v>11986</v>
      </c>
      <c r="C38" s="24">
        <v>17335</v>
      </c>
      <c r="D38" s="24">
        <v>16031</v>
      </c>
      <c r="E38" s="24">
        <v>16262</v>
      </c>
      <c r="F38" s="25">
        <f t="shared" si="8"/>
        <v>1.4409581435967711E-2</v>
      </c>
      <c r="G38" s="25">
        <f t="shared" si="5"/>
        <v>-7.5223536198442464E-2</v>
      </c>
      <c r="H38" s="24">
        <f t="shared" si="9"/>
        <v>231</v>
      </c>
      <c r="I38" s="24">
        <f t="shared" si="6"/>
        <v>-1304</v>
      </c>
      <c r="J38" s="25">
        <f t="shared" si="7"/>
        <v>3.849340295695234E-2</v>
      </c>
    </row>
    <row r="39" spans="1:10" x14ac:dyDescent="0.25">
      <c r="A39" s="43" t="s">
        <v>31</v>
      </c>
      <c r="B39" s="24">
        <v>14324</v>
      </c>
      <c r="C39" s="24">
        <v>12828</v>
      </c>
      <c r="D39" s="24">
        <v>13515</v>
      </c>
      <c r="E39" s="24">
        <v>12623</v>
      </c>
      <c r="F39" s="25">
        <f t="shared" si="8"/>
        <v>-6.6000739918608997E-2</v>
      </c>
      <c r="G39" s="25">
        <f t="shared" si="5"/>
        <v>5.3554724041160018E-2</v>
      </c>
      <c r="H39" s="24">
        <f t="shared" si="9"/>
        <v>-892</v>
      </c>
      <c r="I39" s="24">
        <f t="shared" si="6"/>
        <v>687</v>
      </c>
      <c r="J39" s="25">
        <f t="shared" si="7"/>
        <v>2.9879610473841436E-2</v>
      </c>
    </row>
    <row r="40" spans="1:10" x14ac:dyDescent="0.25">
      <c r="A40" s="43" t="s">
        <v>32</v>
      </c>
      <c r="B40" s="24">
        <v>11804</v>
      </c>
      <c r="C40" s="24">
        <v>12734</v>
      </c>
      <c r="D40" s="24">
        <v>13147</v>
      </c>
      <c r="E40" s="24">
        <v>11962</v>
      </c>
      <c r="F40" s="25">
        <f t="shared" si="8"/>
        <v>-9.0134631474861227E-2</v>
      </c>
      <c r="G40" s="25">
        <f t="shared" si="5"/>
        <v>3.2432856918485964E-2</v>
      </c>
      <c r="H40" s="24">
        <f t="shared" si="9"/>
        <v>-1185</v>
      </c>
      <c r="I40" s="24">
        <f t="shared" si="6"/>
        <v>413</v>
      </c>
      <c r="J40" s="25">
        <f t="shared" si="7"/>
        <v>2.8314972707604472E-2</v>
      </c>
    </row>
    <row r="41" spans="1:10" x14ac:dyDescent="0.25">
      <c r="A41" s="43" t="s">
        <v>33</v>
      </c>
      <c r="B41" s="24">
        <v>10700</v>
      </c>
      <c r="C41" s="24">
        <v>12002</v>
      </c>
      <c r="D41" s="24">
        <v>15281</v>
      </c>
      <c r="E41" s="24">
        <v>18741</v>
      </c>
      <c r="F41" s="25">
        <f t="shared" si="8"/>
        <v>0.22642497218768409</v>
      </c>
      <c r="G41" s="25">
        <f t="shared" si="5"/>
        <v>0.27320446592234626</v>
      </c>
      <c r="H41" s="24">
        <f t="shared" si="9"/>
        <v>3460</v>
      </c>
      <c r="I41" s="24">
        <f t="shared" si="6"/>
        <v>3279</v>
      </c>
      <c r="J41" s="25">
        <f t="shared" si="7"/>
        <v>4.4361386349541496E-2</v>
      </c>
    </row>
    <row r="42" spans="1:10" x14ac:dyDescent="0.25">
      <c r="A42" s="43" t="s">
        <v>34</v>
      </c>
      <c r="B42" s="24">
        <v>4299</v>
      </c>
      <c r="C42" s="24">
        <v>4920</v>
      </c>
      <c r="D42" s="24">
        <v>4676</v>
      </c>
      <c r="E42" s="24">
        <v>4738</v>
      </c>
      <c r="F42" s="25">
        <f t="shared" si="8"/>
        <v>1.3259195893926323E-2</v>
      </c>
      <c r="G42" s="25">
        <f t="shared" si="5"/>
        <v>-4.959349593495932E-2</v>
      </c>
      <c r="H42" s="24">
        <f t="shared" si="9"/>
        <v>62</v>
      </c>
      <c r="I42" s="24">
        <f t="shared" si="6"/>
        <v>-244</v>
      </c>
      <c r="J42" s="25">
        <f t="shared" si="7"/>
        <v>1.121520988870005E-2</v>
      </c>
    </row>
    <row r="43" spans="1:10" x14ac:dyDescent="0.25">
      <c r="A43" s="43" t="s">
        <v>35</v>
      </c>
      <c r="B43" s="24">
        <v>9352</v>
      </c>
      <c r="C43" s="24">
        <v>16063</v>
      </c>
      <c r="D43" s="24">
        <v>16699</v>
      </c>
      <c r="E43" s="24">
        <v>17994</v>
      </c>
      <c r="F43" s="25">
        <f t="shared" si="8"/>
        <v>7.7549553865500886E-2</v>
      </c>
      <c r="G43" s="25">
        <f t="shared" si="5"/>
        <v>3.9594098238187048E-2</v>
      </c>
      <c r="H43" s="24">
        <f t="shared" si="9"/>
        <v>1295</v>
      </c>
      <c r="I43" s="24">
        <f t="shared" si="6"/>
        <v>636</v>
      </c>
      <c r="J43" s="25">
        <f t="shared" si="7"/>
        <v>4.2593179978317575E-2</v>
      </c>
    </row>
    <row r="44" spans="1:10" x14ac:dyDescent="0.25">
      <c r="A44" s="43" t="s">
        <v>36</v>
      </c>
      <c r="B44" s="24">
        <v>4251</v>
      </c>
      <c r="C44" s="24">
        <v>7577</v>
      </c>
      <c r="D44" s="24">
        <v>8090</v>
      </c>
      <c r="E44" s="24">
        <v>8471</v>
      </c>
      <c r="F44" s="25">
        <f t="shared" si="8"/>
        <v>4.7095179233621831E-2</v>
      </c>
      <c r="G44" s="25">
        <f t="shared" si="5"/>
        <v>6.7704896396990843E-2</v>
      </c>
      <c r="H44" s="24">
        <f t="shared" si="9"/>
        <v>381</v>
      </c>
      <c r="I44" s="24">
        <f t="shared" si="6"/>
        <v>513</v>
      </c>
      <c r="J44" s="25">
        <f t="shared" si="7"/>
        <v>2.0051507591215306E-2</v>
      </c>
    </row>
    <row r="45" spans="1:10" x14ac:dyDescent="0.25">
      <c r="A45" s="43" t="s">
        <v>37</v>
      </c>
      <c r="B45" s="24">
        <v>7732</v>
      </c>
      <c r="C45" s="24">
        <v>12762</v>
      </c>
      <c r="D45" s="24">
        <v>12673</v>
      </c>
      <c r="E45" s="24">
        <v>9792</v>
      </c>
      <c r="F45" s="25">
        <f t="shared" si="8"/>
        <v>-0.22733370157026744</v>
      </c>
      <c r="G45" s="25">
        <f t="shared" si="5"/>
        <v>-6.9738285535182465E-3</v>
      </c>
      <c r="H45" s="24">
        <f t="shared" si="9"/>
        <v>-2881</v>
      </c>
      <c r="I45" s="24">
        <f t="shared" si="6"/>
        <v>-89</v>
      </c>
      <c r="J45" s="25">
        <f t="shared" si="7"/>
        <v>2.3178416046887057E-2</v>
      </c>
    </row>
    <row r="46" spans="1:10" x14ac:dyDescent="0.25">
      <c r="A46" s="43" t="s">
        <v>38</v>
      </c>
      <c r="B46" s="24">
        <v>2132</v>
      </c>
      <c r="C46" s="24">
        <v>1912</v>
      </c>
      <c r="D46" s="24">
        <v>1772</v>
      </c>
      <c r="E46" s="24">
        <v>1797</v>
      </c>
      <c r="F46" s="25">
        <f t="shared" si="8"/>
        <v>1.4108352144469594E-2</v>
      </c>
      <c r="G46" s="25">
        <f t="shared" si="5"/>
        <v>-7.3221757322175729E-2</v>
      </c>
      <c r="H46" s="24">
        <f t="shared" si="9"/>
        <v>25</v>
      </c>
      <c r="I46" s="24">
        <f t="shared" si="6"/>
        <v>-140</v>
      </c>
      <c r="J46" s="25">
        <f t="shared" si="7"/>
        <v>4.2536370135065399E-3</v>
      </c>
    </row>
    <row r="47" spans="1:10" x14ac:dyDescent="0.25">
      <c r="A47" s="43" t="s">
        <v>39</v>
      </c>
      <c r="B47" s="24">
        <v>1124</v>
      </c>
      <c r="C47" s="24">
        <v>1688</v>
      </c>
      <c r="D47" s="24">
        <v>2162</v>
      </c>
      <c r="E47" s="24">
        <v>2599</v>
      </c>
      <c r="F47" s="25">
        <f t="shared" si="8"/>
        <v>0.2021276595744681</v>
      </c>
      <c r="G47" s="25">
        <f t="shared" si="5"/>
        <v>0.2808056872037914</v>
      </c>
      <c r="H47" s="24">
        <f t="shared" si="9"/>
        <v>437</v>
      </c>
      <c r="I47" s="24">
        <f t="shared" si="6"/>
        <v>474</v>
      </c>
      <c r="J47" s="25">
        <f t="shared" si="7"/>
        <v>6.1520326088500268E-3</v>
      </c>
    </row>
    <row r="48" spans="1:10" x14ac:dyDescent="0.25">
      <c r="A48" s="43" t="s">
        <v>40</v>
      </c>
      <c r="B48" s="24">
        <v>411</v>
      </c>
      <c r="C48" s="24">
        <v>996</v>
      </c>
      <c r="D48" s="24">
        <v>761</v>
      </c>
      <c r="E48" s="24">
        <v>892</v>
      </c>
      <c r="F48" s="25">
        <f t="shared" si="8"/>
        <v>0.17214191852825222</v>
      </c>
      <c r="G48" s="25">
        <f t="shared" si="5"/>
        <v>-0.23594377510040165</v>
      </c>
      <c r="H48" s="24">
        <f t="shared" si="9"/>
        <v>131</v>
      </c>
      <c r="I48" s="24">
        <f t="shared" si="6"/>
        <v>-235</v>
      </c>
      <c r="J48" s="25">
        <f t="shared" si="7"/>
        <v>2.1114325075391395E-3</v>
      </c>
    </row>
    <row r="49" spans="1:10" x14ac:dyDescent="0.25">
      <c r="A49" s="43" t="s">
        <v>41</v>
      </c>
      <c r="B49" s="24">
        <v>2347</v>
      </c>
      <c r="C49" s="24">
        <v>2983</v>
      </c>
      <c r="D49" s="24">
        <v>2939</v>
      </c>
      <c r="E49" s="24">
        <v>2386</v>
      </c>
      <c r="F49" s="25">
        <f t="shared" si="8"/>
        <v>-0.18815923783599864</v>
      </c>
      <c r="G49" s="25">
        <f t="shared" si="5"/>
        <v>-1.4750251424740179E-2</v>
      </c>
      <c r="H49" s="24">
        <f t="shared" si="9"/>
        <v>-553</v>
      </c>
      <c r="I49" s="24">
        <f t="shared" si="6"/>
        <v>-44</v>
      </c>
      <c r="J49" s="25">
        <f t="shared" si="7"/>
        <v>5.6478452499869811E-3</v>
      </c>
    </row>
    <row r="50" spans="1:10" x14ac:dyDescent="0.25">
      <c r="A50" s="43" t="s">
        <v>42</v>
      </c>
      <c r="B50" s="24">
        <v>1451</v>
      </c>
      <c r="C50" s="24">
        <v>2082</v>
      </c>
      <c r="D50" s="24">
        <v>2710</v>
      </c>
      <c r="E50" s="24">
        <v>2673</v>
      </c>
      <c r="F50" s="25">
        <f t="shared" si="8"/>
        <v>-1.3653136531365351E-2</v>
      </c>
      <c r="G50" s="25">
        <f t="shared" si="5"/>
        <v>0.30163304514889533</v>
      </c>
      <c r="H50" s="24">
        <f t="shared" si="9"/>
        <v>-37</v>
      </c>
      <c r="I50" s="24">
        <f t="shared" si="6"/>
        <v>628</v>
      </c>
      <c r="J50" s="25">
        <f t="shared" si="7"/>
        <v>6.3271962922108972E-3</v>
      </c>
    </row>
    <row r="51" spans="1:10" x14ac:dyDescent="0.25">
      <c r="A51" s="43" t="s">
        <v>43</v>
      </c>
      <c r="B51" s="24">
        <v>7725</v>
      </c>
      <c r="C51" s="24">
        <v>9856</v>
      </c>
      <c r="D51" s="24">
        <v>12708</v>
      </c>
      <c r="E51" s="24">
        <v>14028</v>
      </c>
      <c r="F51" s="25">
        <f t="shared" si="8"/>
        <v>0.10387157695939564</v>
      </c>
      <c r="G51" s="25">
        <f t="shared" si="5"/>
        <v>0.28936688311688319</v>
      </c>
      <c r="H51" s="24">
        <f t="shared" si="9"/>
        <v>1320</v>
      </c>
      <c r="I51" s="24">
        <f t="shared" si="6"/>
        <v>2852</v>
      </c>
      <c r="J51" s="25">
        <f t="shared" si="7"/>
        <v>3.3205353380895794E-2</v>
      </c>
    </row>
    <row r="52" spans="1:10" x14ac:dyDescent="0.25">
      <c r="A52" s="43" t="s">
        <v>44</v>
      </c>
      <c r="B52" s="24">
        <v>2310</v>
      </c>
      <c r="C52" s="24">
        <v>3770</v>
      </c>
      <c r="D52" s="24">
        <v>3330</v>
      </c>
      <c r="E52" s="24">
        <v>3455</v>
      </c>
      <c r="F52" s="25">
        <f t="shared" si="8"/>
        <v>3.7537537537537524E-2</v>
      </c>
      <c r="G52" s="25">
        <f t="shared" si="5"/>
        <v>-0.11671087533156499</v>
      </c>
      <c r="H52" s="24">
        <f t="shared" si="9"/>
        <v>125</v>
      </c>
      <c r="I52" s="24">
        <f t="shared" si="6"/>
        <v>-440</v>
      </c>
      <c r="J52" s="25">
        <f t="shared" si="7"/>
        <v>8.1782503515109052E-3</v>
      </c>
    </row>
    <row r="53" spans="1:10" x14ac:dyDescent="0.25">
      <c r="A53" s="44" t="s">
        <v>45</v>
      </c>
      <c r="B53" s="24">
        <v>1253</v>
      </c>
      <c r="C53" s="24">
        <v>1154</v>
      </c>
      <c r="D53" s="24">
        <v>1042</v>
      </c>
      <c r="E53" s="24">
        <v>952</v>
      </c>
      <c r="F53" s="25">
        <f t="shared" si="8"/>
        <v>-8.6372360844529705E-2</v>
      </c>
      <c r="G53" s="25">
        <f t="shared" si="5"/>
        <v>-9.7053726169843979E-2</v>
      </c>
      <c r="H53" s="24">
        <f t="shared" si="9"/>
        <v>-90</v>
      </c>
      <c r="I53" s="24">
        <f t="shared" si="6"/>
        <v>-112</v>
      </c>
      <c r="J53" s="25">
        <f t="shared" si="7"/>
        <v>2.253457115669575E-3</v>
      </c>
    </row>
    <row r="54" spans="1:10" x14ac:dyDescent="0.25">
      <c r="A54" s="42" t="s">
        <v>46</v>
      </c>
      <c r="B54" s="27">
        <f>B29-SUM(B30:B53)</f>
        <v>18402</v>
      </c>
      <c r="C54" s="27">
        <f>C29-SUM(C30:C53)</f>
        <v>25172</v>
      </c>
      <c r="D54" s="27">
        <f>D29-SUM(D30:D53)</f>
        <v>20599</v>
      </c>
      <c r="E54" s="27">
        <f>E29-SUM(E30:E53)</f>
        <v>21822</v>
      </c>
      <c r="F54" s="28">
        <f t="shared" si="8"/>
        <v>5.9371814165736225E-2</v>
      </c>
      <c r="G54" s="28">
        <f t="shared" si="5"/>
        <v>-0.18167010964563801</v>
      </c>
      <c r="H54" s="27">
        <f t="shared" si="9"/>
        <v>1223</v>
      </c>
      <c r="I54" s="27">
        <f t="shared" si="6"/>
        <v>-4573</v>
      </c>
      <c r="J54" s="28">
        <f t="shared" si="7"/>
        <v>5.1654349977039354E-2</v>
      </c>
    </row>
    <row r="55" spans="1:10" ht="21" x14ac:dyDescent="0.35">
      <c r="A55" s="45" t="s">
        <v>47</v>
      </c>
      <c r="B55" s="46"/>
      <c r="C55" s="46"/>
      <c r="D55" s="46"/>
      <c r="E55" s="46"/>
      <c r="F55" s="46"/>
      <c r="G55" s="46"/>
      <c r="H55" s="46"/>
      <c r="I55" s="46"/>
      <c r="J55" s="46"/>
    </row>
    <row r="56" spans="1:10" x14ac:dyDescent="0.25">
      <c r="A56" s="8"/>
      <c r="B56" s="9" t="s">
        <v>150</v>
      </c>
      <c r="C56" s="10"/>
      <c r="D56" s="10"/>
      <c r="E56" s="10"/>
      <c r="F56" s="10"/>
      <c r="G56" s="10"/>
      <c r="H56" s="10"/>
      <c r="I56" s="10"/>
      <c r="J56" s="11"/>
    </row>
    <row r="57" spans="1:10" x14ac:dyDescent="0.25">
      <c r="A57" s="12"/>
      <c r="B57" s="13">
        <f>B$6</f>
        <v>2022</v>
      </c>
      <c r="C57" s="13">
        <f>C$6</f>
        <v>2023</v>
      </c>
      <c r="D57" s="13">
        <f>D$6</f>
        <v>2024</v>
      </c>
      <c r="E57" s="13">
        <f>E$6</f>
        <v>2025</v>
      </c>
      <c r="F57" s="13" t="str">
        <f>CONCATENATE("var ",RIGHT(E57,2),"/",RIGHT(D57,2))</f>
        <v>var 25/24</v>
      </c>
      <c r="G57" s="13" t="str">
        <f>CONCATENATE("var ",RIGHT(D57,2),"/",RIGHT(C57,2))</f>
        <v>var 24/23</v>
      </c>
      <c r="H57" s="13" t="str">
        <f>CONCATENATE("dif ",RIGHT(E57,2),"-",RIGHT(D57,2))</f>
        <v>dif 25-24</v>
      </c>
      <c r="I57" s="13" t="str">
        <f>CONCATENATE("dif ",RIGHT(D57,2),"-",RIGHT(C57,2))</f>
        <v>dif 24-23</v>
      </c>
      <c r="J57" s="13" t="str">
        <f>CONCATENATE("cuota ",RIGHT(E57,2))</f>
        <v>cuota 25</v>
      </c>
    </row>
    <row r="58" spans="1:10" x14ac:dyDescent="0.25">
      <c r="A58" s="14" t="s">
        <v>48</v>
      </c>
      <c r="B58" s="15">
        <v>273717</v>
      </c>
      <c r="C58" s="15">
        <v>403637</v>
      </c>
      <c r="D58" s="15">
        <v>417622</v>
      </c>
      <c r="E58" s="15">
        <v>422462</v>
      </c>
      <c r="F58" s="16">
        <f>E58/D58-1</f>
        <v>1.158942776003169E-2</v>
      </c>
      <c r="G58" s="16">
        <f t="shared" ref="G58:G68" si="10">D58/C58-1</f>
        <v>3.4647467898136108E-2</v>
      </c>
      <c r="H58" s="15">
        <f>E58-D58</f>
        <v>4840</v>
      </c>
      <c r="I58" s="15">
        <f t="shared" ref="I58:I68" si="11">D58-C58</f>
        <v>13985</v>
      </c>
      <c r="J58" s="16">
        <f t="shared" ref="J58:J68" si="12">E58/$E$58</f>
        <v>1</v>
      </c>
    </row>
    <row r="59" spans="1:10" x14ac:dyDescent="0.25">
      <c r="A59" s="47" t="s">
        <v>49</v>
      </c>
      <c r="B59" s="48">
        <v>99949</v>
      </c>
      <c r="C59" s="48">
        <v>139602</v>
      </c>
      <c r="D59" s="48">
        <v>150925</v>
      </c>
      <c r="E59" s="48">
        <v>146051</v>
      </c>
      <c r="F59" s="49">
        <f t="shared" ref="F59:F68" si="13">E59/D59-1</f>
        <v>-3.2294185853900981E-2</v>
      </c>
      <c r="G59" s="49">
        <f t="shared" si="10"/>
        <v>8.1109153163994696E-2</v>
      </c>
      <c r="H59" s="48">
        <f>E59-D59</f>
        <v>-4874</v>
      </c>
      <c r="I59" s="48">
        <f t="shared" si="11"/>
        <v>11323</v>
      </c>
      <c r="J59" s="49">
        <f t="shared" si="12"/>
        <v>0.34571393403430367</v>
      </c>
    </row>
    <row r="60" spans="1:10" x14ac:dyDescent="0.25">
      <c r="A60" s="50" t="s">
        <v>50</v>
      </c>
      <c r="B60" s="24">
        <v>72992</v>
      </c>
      <c r="C60" s="24">
        <v>102127</v>
      </c>
      <c r="D60" s="24">
        <v>102161</v>
      </c>
      <c r="E60" s="24">
        <v>108758</v>
      </c>
      <c r="F60" s="25">
        <f t="shared" si="13"/>
        <v>6.4574544101956732E-2</v>
      </c>
      <c r="G60" s="25">
        <f t="shared" si="10"/>
        <v>3.3291881676733581E-4</v>
      </c>
      <c r="H60" s="24">
        <f t="shared" ref="H60:H68" si="14">E60-D60</f>
        <v>6597</v>
      </c>
      <c r="I60" s="24">
        <f t="shared" si="11"/>
        <v>34</v>
      </c>
      <c r="J60" s="25">
        <f t="shared" si="12"/>
        <v>0.25743853885083157</v>
      </c>
    </row>
    <row r="61" spans="1:10" x14ac:dyDescent="0.25">
      <c r="A61" s="51" t="s">
        <v>51</v>
      </c>
      <c r="B61" s="52">
        <v>2563</v>
      </c>
      <c r="C61" s="52">
        <v>6916</v>
      </c>
      <c r="D61" s="52">
        <v>4476</v>
      </c>
      <c r="E61" s="52">
        <v>4609</v>
      </c>
      <c r="F61" s="53">
        <f t="shared" si="13"/>
        <v>2.9714030384271561E-2</v>
      </c>
      <c r="G61" s="53">
        <f t="shared" si="10"/>
        <v>-0.35280508964719492</v>
      </c>
      <c r="H61" s="52">
        <f t="shared" si="14"/>
        <v>133</v>
      </c>
      <c r="I61" s="52">
        <f t="shared" si="11"/>
        <v>-2440</v>
      </c>
      <c r="J61" s="53">
        <f t="shared" si="12"/>
        <v>1.0909856981219613E-2</v>
      </c>
    </row>
    <row r="62" spans="1:10" x14ac:dyDescent="0.25">
      <c r="A62" s="50" t="s">
        <v>52</v>
      </c>
      <c r="B62" s="24">
        <v>36105</v>
      </c>
      <c r="C62" s="24">
        <v>60088</v>
      </c>
      <c r="D62" s="24">
        <v>64481</v>
      </c>
      <c r="E62" s="24">
        <v>65410</v>
      </c>
      <c r="F62" s="25">
        <f t="shared" si="13"/>
        <v>1.4407344799243216E-2</v>
      </c>
      <c r="G62" s="25">
        <f t="shared" si="10"/>
        <v>7.3109439488749928E-2</v>
      </c>
      <c r="H62" s="24">
        <f t="shared" si="14"/>
        <v>929</v>
      </c>
      <c r="I62" s="24">
        <f t="shared" si="11"/>
        <v>4393</v>
      </c>
      <c r="J62" s="25">
        <f t="shared" si="12"/>
        <v>0.15483049363019633</v>
      </c>
    </row>
    <row r="63" spans="1:10" x14ac:dyDescent="0.25">
      <c r="A63" s="50" t="s">
        <v>53</v>
      </c>
      <c r="B63" s="24">
        <v>11584</v>
      </c>
      <c r="C63" s="24">
        <v>15634</v>
      </c>
      <c r="D63" s="24">
        <v>17228</v>
      </c>
      <c r="E63" s="24">
        <v>20420</v>
      </c>
      <c r="F63" s="25">
        <f t="shared" si="13"/>
        <v>0.18527977710703514</v>
      </c>
      <c r="G63" s="25">
        <f t="shared" si="10"/>
        <v>0.10195727261097609</v>
      </c>
      <c r="H63" s="24">
        <f t="shared" si="14"/>
        <v>3192</v>
      </c>
      <c r="I63" s="24">
        <f t="shared" si="11"/>
        <v>1594</v>
      </c>
      <c r="J63" s="25">
        <f t="shared" si="12"/>
        <v>4.8335708300391515E-2</v>
      </c>
    </row>
    <row r="64" spans="1:10" x14ac:dyDescent="0.25">
      <c r="A64" s="50" t="s">
        <v>54</v>
      </c>
      <c r="B64" s="24">
        <v>14146</v>
      </c>
      <c r="C64" s="24">
        <v>23609</v>
      </c>
      <c r="D64" s="24">
        <v>23867</v>
      </c>
      <c r="E64" s="24">
        <v>24602</v>
      </c>
      <c r="F64" s="25">
        <f t="shared" si="13"/>
        <v>3.0795659278501697E-2</v>
      </c>
      <c r="G64" s="25">
        <f t="shared" si="10"/>
        <v>1.0928035918505552E-2</v>
      </c>
      <c r="H64" s="24">
        <f t="shared" si="14"/>
        <v>735</v>
      </c>
      <c r="I64" s="24">
        <f t="shared" si="11"/>
        <v>258</v>
      </c>
      <c r="J64" s="25">
        <f t="shared" si="12"/>
        <v>5.8234823487082865E-2</v>
      </c>
    </row>
    <row r="65" spans="1:10" x14ac:dyDescent="0.25">
      <c r="A65" s="50" t="s">
        <v>55</v>
      </c>
      <c r="B65" s="24">
        <v>3527</v>
      </c>
      <c r="C65" s="24">
        <v>5390</v>
      </c>
      <c r="D65" s="24">
        <v>5217</v>
      </c>
      <c r="E65" s="24">
        <v>5311</v>
      </c>
      <c r="F65" s="25">
        <f t="shared" si="13"/>
        <v>1.8018018018018056E-2</v>
      </c>
      <c r="G65" s="25">
        <f t="shared" si="10"/>
        <v>-3.2096474953617782E-2</v>
      </c>
      <c r="H65" s="24">
        <f t="shared" si="14"/>
        <v>94</v>
      </c>
      <c r="I65" s="24">
        <f t="shared" si="11"/>
        <v>-173</v>
      </c>
      <c r="J65" s="25">
        <f t="shared" si="12"/>
        <v>1.2571544896345706E-2</v>
      </c>
    </row>
    <row r="66" spans="1:10" x14ac:dyDescent="0.25">
      <c r="A66" s="50" t="s">
        <v>56</v>
      </c>
      <c r="B66" s="24">
        <v>15598</v>
      </c>
      <c r="C66" s="24">
        <v>22490</v>
      </c>
      <c r="D66" s="24">
        <v>22650</v>
      </c>
      <c r="E66" s="24">
        <v>22528</v>
      </c>
      <c r="F66" s="25">
        <f t="shared" si="13"/>
        <v>-5.3863134657836653E-3</v>
      </c>
      <c r="G66" s="25">
        <f t="shared" si="10"/>
        <v>7.1142730102267127E-3</v>
      </c>
      <c r="H66" s="24">
        <f t="shared" si="14"/>
        <v>-122</v>
      </c>
      <c r="I66" s="24">
        <f t="shared" si="11"/>
        <v>160</v>
      </c>
      <c r="J66" s="25">
        <f t="shared" si="12"/>
        <v>5.3325506199374144E-2</v>
      </c>
    </row>
    <row r="67" spans="1:10" x14ac:dyDescent="0.25">
      <c r="A67" s="54" t="s">
        <v>57</v>
      </c>
      <c r="B67" s="32">
        <v>9896</v>
      </c>
      <c r="C67" s="32">
        <v>17947</v>
      </c>
      <c r="D67" s="32">
        <v>15841</v>
      </c>
      <c r="E67" s="32">
        <v>14788</v>
      </c>
      <c r="F67" s="33">
        <f t="shared" si="13"/>
        <v>-6.6473076194684677E-2</v>
      </c>
      <c r="G67" s="33">
        <f t="shared" si="10"/>
        <v>-0.11734551735666132</v>
      </c>
      <c r="H67" s="32">
        <f t="shared" si="14"/>
        <v>-1053</v>
      </c>
      <c r="I67" s="32">
        <f t="shared" si="11"/>
        <v>-2106</v>
      </c>
      <c r="J67" s="33">
        <f t="shared" si="12"/>
        <v>3.5004331750547978E-2</v>
      </c>
    </row>
    <row r="68" spans="1:10" x14ac:dyDescent="0.25">
      <c r="A68" s="55" t="s">
        <v>58</v>
      </c>
      <c r="B68" s="56">
        <f>B58-SUM(B59:B67)</f>
        <v>7357</v>
      </c>
      <c r="C68" s="56">
        <f>C58-SUM(C59:C67)</f>
        <v>9834</v>
      </c>
      <c r="D68" s="56">
        <f>D58-SUM(D59:D67)</f>
        <v>10776</v>
      </c>
      <c r="E68" s="56">
        <f>E58-SUM(E59:E67)</f>
        <v>9985</v>
      </c>
      <c r="F68" s="57">
        <f t="shared" si="13"/>
        <v>-7.3403860430586443E-2</v>
      </c>
      <c r="G68" s="57">
        <f t="shared" si="10"/>
        <v>9.5790115924344166E-2</v>
      </c>
      <c r="H68" s="56">
        <f t="shared" si="14"/>
        <v>-791</v>
      </c>
      <c r="I68" s="56">
        <f t="shared" si="11"/>
        <v>942</v>
      </c>
      <c r="J68" s="57">
        <f t="shared" si="12"/>
        <v>2.3635261869706624E-2</v>
      </c>
    </row>
    <row r="69" spans="1:10" ht="21" x14ac:dyDescent="0.35">
      <c r="A69" s="58" t="s">
        <v>59</v>
      </c>
      <c r="B69" s="58"/>
      <c r="C69" s="58"/>
      <c r="D69" s="58"/>
      <c r="E69" s="58"/>
      <c r="F69" s="58"/>
      <c r="G69" s="58"/>
      <c r="H69" s="58"/>
      <c r="I69" s="58"/>
      <c r="J69" s="58"/>
    </row>
    <row r="70" spans="1:10" x14ac:dyDescent="0.25">
      <c r="A70" s="59"/>
      <c r="B70" s="9" t="s">
        <v>150</v>
      </c>
      <c r="C70" s="10"/>
      <c r="D70" s="10"/>
      <c r="E70" s="10"/>
      <c r="F70" s="10"/>
      <c r="G70" s="10"/>
      <c r="H70" s="10"/>
      <c r="I70" s="10"/>
      <c r="J70" s="11"/>
    </row>
    <row r="71" spans="1:10" x14ac:dyDescent="0.25">
      <c r="A71" s="12"/>
      <c r="B71" s="13">
        <f>B$6</f>
        <v>2022</v>
      </c>
      <c r="C71" s="13">
        <f>C$6</f>
        <v>2023</v>
      </c>
      <c r="D71" s="13">
        <f>D$6</f>
        <v>2024</v>
      </c>
      <c r="E71" s="13">
        <f>E$6</f>
        <v>2025</v>
      </c>
      <c r="F71" s="13" t="str">
        <f>CONCATENATE("var ",RIGHT(E71,2),"/",RIGHT(D71,2))</f>
        <v>var 25/24</v>
      </c>
      <c r="G71" s="13" t="str">
        <f>CONCATENATE("var ",RIGHT(D71,2),"/",RIGHT(C71,2))</f>
        <v>var 24/23</v>
      </c>
      <c r="H71" s="13" t="str">
        <f>CONCATENATE("dif ",RIGHT(E71,2),"-",RIGHT(D71,2))</f>
        <v>dif 25-24</v>
      </c>
      <c r="I71" s="13" t="str">
        <f>CONCATENATE("dif ",RIGHT(D71,2),"-",RIGHT(C71,2))</f>
        <v>dif 24-23</v>
      </c>
      <c r="J71" s="13" t="str">
        <f>CONCATENATE("cuota ",RIGHT(E71,2))</f>
        <v>cuota 25</v>
      </c>
    </row>
    <row r="72" spans="1:10" x14ac:dyDescent="0.25">
      <c r="A72" s="60" t="s">
        <v>4</v>
      </c>
      <c r="B72" s="61">
        <v>2017602</v>
      </c>
      <c r="C72" s="61">
        <v>2930663</v>
      </c>
      <c r="D72" s="61">
        <v>3028970</v>
      </c>
      <c r="E72" s="61">
        <v>3019532</v>
      </c>
      <c r="F72" s="62">
        <f>E72/D72-1</f>
        <v>-3.1159106891121002E-3</v>
      </c>
      <c r="G72" s="62">
        <f t="shared" ref="G72:G83" si="15">D72/C72-1</f>
        <v>3.3544286736482576E-2</v>
      </c>
      <c r="H72" s="61">
        <f>E72-D72</f>
        <v>-9438</v>
      </c>
      <c r="I72" s="61">
        <f t="shared" ref="I72:I83" si="16">D72-C72</f>
        <v>98307</v>
      </c>
      <c r="J72" s="62">
        <f t="shared" ref="J72:J83" si="17">E72/$E$72</f>
        <v>1</v>
      </c>
    </row>
    <row r="73" spans="1:10" x14ac:dyDescent="0.25">
      <c r="A73" s="63" t="s">
        <v>5</v>
      </c>
      <c r="B73" s="64">
        <v>1482132</v>
      </c>
      <c r="C73" s="64">
        <v>2233177</v>
      </c>
      <c r="D73" s="64">
        <v>2248028</v>
      </c>
      <c r="E73" s="64">
        <v>2260738</v>
      </c>
      <c r="F73" s="65">
        <f t="shared" ref="F73:F83" si="18">E73/D73-1</f>
        <v>5.6538441692006725E-3</v>
      </c>
      <c r="G73" s="65">
        <f t="shared" si="15"/>
        <v>6.6501670042276029E-3</v>
      </c>
      <c r="H73" s="64">
        <f t="shared" ref="H73:H83" si="19">E73-D73</f>
        <v>12710</v>
      </c>
      <c r="I73" s="64">
        <f t="shared" si="16"/>
        <v>14851</v>
      </c>
      <c r="J73" s="65">
        <f t="shared" si="17"/>
        <v>0.74870476616906201</v>
      </c>
    </row>
    <row r="74" spans="1:10" x14ac:dyDescent="0.25">
      <c r="A74" s="30" t="s">
        <v>6</v>
      </c>
      <c r="B74" s="24">
        <v>334603</v>
      </c>
      <c r="C74" s="24">
        <v>411312</v>
      </c>
      <c r="D74" s="24">
        <v>401462</v>
      </c>
      <c r="E74" s="24">
        <v>412275</v>
      </c>
      <c r="F74" s="25">
        <f t="shared" si="18"/>
        <v>2.6934056025227804E-2</v>
      </c>
      <c r="G74" s="25">
        <f t="shared" si="15"/>
        <v>-2.3947757420157978E-2</v>
      </c>
      <c r="H74" s="24">
        <f t="shared" si="19"/>
        <v>10813</v>
      </c>
      <c r="I74" s="24">
        <f t="shared" si="16"/>
        <v>-9850</v>
      </c>
      <c r="J74" s="25">
        <f t="shared" si="17"/>
        <v>0.13653605923037079</v>
      </c>
    </row>
    <row r="75" spans="1:10" x14ac:dyDescent="0.25">
      <c r="A75" s="30" t="s">
        <v>7</v>
      </c>
      <c r="B75" s="24">
        <v>884995</v>
      </c>
      <c r="C75" s="24">
        <v>1450169</v>
      </c>
      <c r="D75" s="24">
        <v>1491939</v>
      </c>
      <c r="E75" s="24">
        <v>1469475</v>
      </c>
      <c r="F75" s="25">
        <f t="shared" si="18"/>
        <v>-1.5056915865863107E-2</v>
      </c>
      <c r="G75" s="25">
        <f t="shared" si="15"/>
        <v>2.8803539449540061E-2</v>
      </c>
      <c r="H75" s="24">
        <f t="shared" si="19"/>
        <v>-22464</v>
      </c>
      <c r="I75" s="24">
        <f t="shared" si="16"/>
        <v>41770</v>
      </c>
      <c r="J75" s="25">
        <f t="shared" si="17"/>
        <v>0.48665654147728854</v>
      </c>
    </row>
    <row r="76" spans="1:10" x14ac:dyDescent="0.25">
      <c r="A76" s="30" t="s">
        <v>8</v>
      </c>
      <c r="B76" s="24">
        <v>230012</v>
      </c>
      <c r="C76" s="24">
        <v>315071</v>
      </c>
      <c r="D76" s="24">
        <v>298400</v>
      </c>
      <c r="E76" s="24">
        <v>323157</v>
      </c>
      <c r="F76" s="25">
        <f t="shared" si="18"/>
        <v>8.2965817694369948E-2</v>
      </c>
      <c r="G76" s="25">
        <f t="shared" si="15"/>
        <v>-5.2911883353275901E-2</v>
      </c>
      <c r="H76" s="24">
        <f t="shared" si="19"/>
        <v>24757</v>
      </c>
      <c r="I76" s="24">
        <f t="shared" si="16"/>
        <v>-16671</v>
      </c>
      <c r="J76" s="25">
        <f t="shared" si="17"/>
        <v>0.10702221403846689</v>
      </c>
    </row>
    <row r="77" spans="1:10" x14ac:dyDescent="0.25">
      <c r="A77" s="30" t="s">
        <v>9</v>
      </c>
      <c r="B77" s="24">
        <v>27799</v>
      </c>
      <c r="C77" s="24">
        <v>43001</v>
      </c>
      <c r="D77" s="24">
        <v>42122</v>
      </c>
      <c r="E77" s="24">
        <v>41316</v>
      </c>
      <c r="F77" s="25">
        <f t="shared" si="18"/>
        <v>-1.9134893879682813E-2</v>
      </c>
      <c r="G77" s="25">
        <f t="shared" si="15"/>
        <v>-2.0441385084067787E-2</v>
      </c>
      <c r="H77" s="24">
        <f t="shared" si="19"/>
        <v>-806</v>
      </c>
      <c r="I77" s="24">
        <f t="shared" si="16"/>
        <v>-879</v>
      </c>
      <c r="J77" s="25">
        <f t="shared" si="17"/>
        <v>1.3682915100750712E-2</v>
      </c>
    </row>
    <row r="78" spans="1:10" x14ac:dyDescent="0.25">
      <c r="A78" s="66" t="s">
        <v>10</v>
      </c>
      <c r="B78" s="27">
        <v>4723</v>
      </c>
      <c r="C78" s="27">
        <v>13624</v>
      </c>
      <c r="D78" s="27">
        <v>14105</v>
      </c>
      <c r="E78" s="27">
        <v>14515</v>
      </c>
      <c r="F78" s="28">
        <f t="shared" si="18"/>
        <v>2.9067706487061251E-2</v>
      </c>
      <c r="G78" s="28">
        <f t="shared" si="15"/>
        <v>3.5305343511450316E-2</v>
      </c>
      <c r="H78" s="27">
        <f t="shared" si="19"/>
        <v>410</v>
      </c>
      <c r="I78" s="27">
        <f t="shared" si="16"/>
        <v>481</v>
      </c>
      <c r="J78" s="28">
        <f t="shared" si="17"/>
        <v>4.8070363221850276E-3</v>
      </c>
    </row>
    <row r="79" spans="1:10" x14ac:dyDescent="0.25">
      <c r="A79" s="63" t="s">
        <v>11</v>
      </c>
      <c r="B79" s="64">
        <v>535470</v>
      </c>
      <c r="C79" s="64">
        <v>697486</v>
      </c>
      <c r="D79" s="64">
        <v>780942</v>
      </c>
      <c r="E79" s="64">
        <v>758794</v>
      </c>
      <c r="F79" s="65">
        <f t="shared" si="18"/>
        <v>-2.8360620891180188E-2</v>
      </c>
      <c r="G79" s="65">
        <f t="shared" si="15"/>
        <v>0.11965258084033237</v>
      </c>
      <c r="H79" s="64">
        <f t="shared" si="19"/>
        <v>-22148</v>
      </c>
      <c r="I79" s="64">
        <f t="shared" si="16"/>
        <v>83456</v>
      </c>
      <c r="J79" s="65">
        <f t="shared" si="17"/>
        <v>0.25129523383093805</v>
      </c>
    </row>
    <row r="80" spans="1:10" x14ac:dyDescent="0.25">
      <c r="A80" s="29" t="s">
        <v>12</v>
      </c>
      <c r="B80" s="24">
        <v>52111</v>
      </c>
      <c r="C80" s="24">
        <v>43378</v>
      </c>
      <c r="D80" s="24">
        <v>56155</v>
      </c>
      <c r="E80" s="24">
        <v>59657</v>
      </c>
      <c r="F80" s="25">
        <f t="shared" si="18"/>
        <v>6.2363102128038417E-2</v>
      </c>
      <c r="G80" s="25">
        <f t="shared" si="15"/>
        <v>0.29455023283692183</v>
      </c>
      <c r="H80" s="24">
        <f t="shared" si="19"/>
        <v>3502</v>
      </c>
      <c r="I80" s="24">
        <f t="shared" si="16"/>
        <v>12777</v>
      </c>
      <c r="J80" s="25">
        <f t="shared" si="17"/>
        <v>1.9757035196182719E-2</v>
      </c>
    </row>
    <row r="81" spans="1:10" x14ac:dyDescent="0.25">
      <c r="A81" s="30" t="s">
        <v>8</v>
      </c>
      <c r="B81" s="24">
        <v>303243</v>
      </c>
      <c r="C81" s="24">
        <v>406502</v>
      </c>
      <c r="D81" s="24">
        <v>466864</v>
      </c>
      <c r="E81" s="24">
        <v>446058</v>
      </c>
      <c r="F81" s="25">
        <f t="shared" si="18"/>
        <v>-4.4565440899276831E-2</v>
      </c>
      <c r="G81" s="25">
        <f t="shared" si="15"/>
        <v>0.14849127433567366</v>
      </c>
      <c r="H81" s="24">
        <f t="shared" si="19"/>
        <v>-20806</v>
      </c>
      <c r="I81" s="24">
        <f t="shared" si="16"/>
        <v>60362</v>
      </c>
      <c r="J81" s="25">
        <f t="shared" si="17"/>
        <v>0.14772421686539502</v>
      </c>
    </row>
    <row r="82" spans="1:10" x14ac:dyDescent="0.25">
      <c r="A82" s="30" t="s">
        <v>9</v>
      </c>
      <c r="B82" s="24">
        <v>124314</v>
      </c>
      <c r="C82" s="24">
        <v>176465</v>
      </c>
      <c r="D82" s="24">
        <v>181694</v>
      </c>
      <c r="E82" s="24">
        <v>171122</v>
      </c>
      <c r="F82" s="25">
        <f t="shared" si="18"/>
        <v>-5.8185740861008028E-2</v>
      </c>
      <c r="G82" s="25">
        <f t="shared" si="15"/>
        <v>2.9631938344714337E-2</v>
      </c>
      <c r="H82" s="24">
        <f t="shared" si="19"/>
        <v>-10572</v>
      </c>
      <c r="I82" s="24">
        <f t="shared" si="16"/>
        <v>5229</v>
      </c>
      <c r="J82" s="25">
        <f t="shared" si="17"/>
        <v>5.6671696143640801E-2</v>
      </c>
    </row>
    <row r="83" spans="1:10" x14ac:dyDescent="0.25">
      <c r="A83" s="31" t="s">
        <v>10</v>
      </c>
      <c r="B83" s="56">
        <v>55802</v>
      </c>
      <c r="C83" s="56">
        <v>71141</v>
      </c>
      <c r="D83" s="56">
        <v>76229</v>
      </c>
      <c r="E83" s="56">
        <v>81957</v>
      </c>
      <c r="F83" s="57">
        <f t="shared" si="18"/>
        <v>7.5142006323053012E-2</v>
      </c>
      <c r="G83" s="57">
        <f t="shared" si="15"/>
        <v>7.1519939275523248E-2</v>
      </c>
      <c r="H83" s="56">
        <f t="shared" si="19"/>
        <v>5728</v>
      </c>
      <c r="I83" s="56">
        <f t="shared" si="16"/>
        <v>5088</v>
      </c>
      <c r="J83" s="57">
        <f t="shared" si="17"/>
        <v>2.7142285625719482E-2</v>
      </c>
    </row>
    <row r="84" spans="1:10" x14ac:dyDescent="0.25">
      <c r="A84" s="34" t="s">
        <v>13</v>
      </c>
      <c r="B84" s="35"/>
      <c r="C84" s="35"/>
      <c r="D84" s="35"/>
      <c r="E84" s="35"/>
      <c r="F84" s="35"/>
      <c r="G84" s="35"/>
      <c r="H84" s="35"/>
      <c r="I84" s="35"/>
      <c r="J84" s="35"/>
    </row>
    <row r="85" spans="1:10" ht="21" x14ac:dyDescent="0.35">
      <c r="A85" s="58" t="s">
        <v>60</v>
      </c>
      <c r="B85" s="58"/>
      <c r="C85" s="58"/>
      <c r="D85" s="58"/>
      <c r="E85" s="58"/>
      <c r="F85" s="58"/>
      <c r="G85" s="58"/>
      <c r="H85" s="58"/>
      <c r="I85" s="58"/>
      <c r="J85" s="58"/>
    </row>
    <row r="86" spans="1:10" x14ac:dyDescent="0.25">
      <c r="A86" s="59"/>
      <c r="B86" s="9" t="s">
        <v>150</v>
      </c>
      <c r="C86" s="10"/>
      <c r="D86" s="10"/>
      <c r="E86" s="10"/>
      <c r="F86" s="10"/>
      <c r="G86" s="10"/>
      <c r="H86" s="10"/>
      <c r="I86" s="10"/>
      <c r="J86" s="11"/>
    </row>
    <row r="87" spans="1:10" x14ac:dyDescent="0.25">
      <c r="A87" s="12"/>
      <c r="B87" s="13">
        <f>B$6</f>
        <v>2022</v>
      </c>
      <c r="C87" s="13">
        <f>C$6</f>
        <v>2023</v>
      </c>
      <c r="D87" s="13">
        <f>D$6</f>
        <v>2024</v>
      </c>
      <c r="E87" s="13">
        <f>E$6</f>
        <v>2025</v>
      </c>
      <c r="F87" s="13" t="str">
        <f>CONCATENATE("var ",RIGHT(E87,2),"/",RIGHT(D87,2))</f>
        <v>var 25/24</v>
      </c>
      <c r="G87" s="13" t="str">
        <f>CONCATENATE("var ",RIGHT(D87,2),"/",RIGHT(C87,2))</f>
        <v>var 24/23</v>
      </c>
      <c r="H87" s="13" t="str">
        <f>CONCATENATE("dif ",RIGHT(E87,2),"-",RIGHT(D87,2))</f>
        <v>dif 25-24</v>
      </c>
      <c r="I87" s="13" t="str">
        <f>CONCATENATE("dif ",RIGHT(D87,2),"-",RIGHT(C87,2))</f>
        <v>dif 24-23</v>
      </c>
      <c r="J87" s="13" t="str">
        <f>CONCATENATE("cuota ",RIGHT(E87,2))</f>
        <v>cuota 25</v>
      </c>
    </row>
    <row r="88" spans="1:10" x14ac:dyDescent="0.25">
      <c r="A88" s="60" t="s">
        <v>15</v>
      </c>
      <c r="B88" s="61">
        <v>2017602</v>
      </c>
      <c r="C88" s="61">
        <v>2930663</v>
      </c>
      <c r="D88" s="61">
        <v>3028970</v>
      </c>
      <c r="E88" s="61">
        <v>3019532</v>
      </c>
      <c r="F88" s="62">
        <f>E88/D88-1</f>
        <v>-3.1159106891121002E-3</v>
      </c>
      <c r="G88" s="62">
        <f t="shared" ref="G88:G119" si="20">D88/C88-1</f>
        <v>3.3544286736482576E-2</v>
      </c>
      <c r="H88" s="61">
        <f>E88-D88</f>
        <v>-9438</v>
      </c>
      <c r="I88" s="61">
        <f t="shared" ref="I88:I119" si="21">D88-C88</f>
        <v>98307</v>
      </c>
      <c r="J88" s="62">
        <f>E88/$E$88</f>
        <v>1</v>
      </c>
    </row>
    <row r="89" spans="1:10" x14ac:dyDescent="0.25">
      <c r="A89" s="67" t="s">
        <v>16</v>
      </c>
      <c r="B89" s="68">
        <v>189281</v>
      </c>
      <c r="C89" s="68">
        <v>281845</v>
      </c>
      <c r="D89" s="68">
        <v>239399</v>
      </c>
      <c r="E89" s="68">
        <v>229765</v>
      </c>
      <c r="F89" s="69">
        <f t="shared" ref="F89:F119" si="22">E89/D89-1</f>
        <v>-4.0242440444613337E-2</v>
      </c>
      <c r="G89" s="69">
        <f t="shared" si="20"/>
        <v>-0.15060050737107278</v>
      </c>
      <c r="H89" s="68">
        <f t="shared" ref="H89:H119" si="23">E89-D89</f>
        <v>-9634</v>
      </c>
      <c r="I89" s="68">
        <f t="shared" si="21"/>
        <v>-42446</v>
      </c>
      <c r="J89" s="69">
        <f>E89/$E$88</f>
        <v>7.6092917710426644E-2</v>
      </c>
    </row>
    <row r="90" spans="1:10" x14ac:dyDescent="0.25">
      <c r="A90" s="44" t="s">
        <v>17</v>
      </c>
      <c r="B90" s="21">
        <v>59719</v>
      </c>
      <c r="C90" s="21">
        <v>87686</v>
      </c>
      <c r="D90" s="21">
        <v>70667</v>
      </c>
      <c r="E90" s="21">
        <v>59579</v>
      </c>
      <c r="F90" s="22">
        <f t="shared" si="22"/>
        <v>-0.15690492025981007</v>
      </c>
      <c r="G90" s="22">
        <f t="shared" si="20"/>
        <v>-0.19409027666902356</v>
      </c>
      <c r="H90" s="21">
        <f t="shared" si="23"/>
        <v>-11088</v>
      </c>
      <c r="I90" s="21">
        <f t="shared" si="21"/>
        <v>-17019</v>
      </c>
      <c r="J90" s="22">
        <f>E90/$E$23</f>
        <v>0.14102806879672017</v>
      </c>
    </row>
    <row r="91" spans="1:10" x14ac:dyDescent="0.25">
      <c r="A91" s="39" t="s">
        <v>18</v>
      </c>
      <c r="B91" s="21">
        <v>30514</v>
      </c>
      <c r="C91" s="21">
        <v>69358</v>
      </c>
      <c r="D91" s="21">
        <v>22697</v>
      </c>
      <c r="E91" s="21">
        <v>25742</v>
      </c>
      <c r="F91" s="40">
        <f t="shared" si="22"/>
        <v>0.13415869938758429</v>
      </c>
      <c r="G91" s="40">
        <f t="shared" si="20"/>
        <v>-0.67275584647769548</v>
      </c>
      <c r="H91" s="21">
        <f t="shared" si="23"/>
        <v>3045</v>
      </c>
      <c r="I91" s="41">
        <f t="shared" si="21"/>
        <v>-46661</v>
      </c>
      <c r="J91" s="40">
        <f>E91/$E$23</f>
        <v>6.0933291041561137E-2</v>
      </c>
    </row>
    <row r="92" spans="1:10" x14ac:dyDescent="0.25">
      <c r="A92" s="39" t="s">
        <v>19</v>
      </c>
      <c r="B92" s="41">
        <f>B90-B91</f>
        <v>29205</v>
      </c>
      <c r="C92" s="41">
        <f>C90-C91</f>
        <v>18328</v>
      </c>
      <c r="D92" s="41">
        <f>D90-D91</f>
        <v>47970</v>
      </c>
      <c r="E92" s="41">
        <f>E90-E91</f>
        <v>33837</v>
      </c>
      <c r="F92" s="40">
        <f t="shared" si="22"/>
        <v>-0.29462163852407752</v>
      </c>
      <c r="G92" s="40">
        <f t="shared" si="20"/>
        <v>1.6173068529026624</v>
      </c>
      <c r="H92" s="41">
        <f t="shared" si="23"/>
        <v>-14133</v>
      </c>
      <c r="I92" s="41">
        <f t="shared" si="21"/>
        <v>29642</v>
      </c>
      <c r="J92" s="40">
        <f>E92/$E$23</f>
        <v>8.0094777755159038E-2</v>
      </c>
    </row>
    <row r="93" spans="1:10" x14ac:dyDescent="0.25">
      <c r="A93" s="70" t="s">
        <v>20</v>
      </c>
      <c r="B93" s="27">
        <v>129562</v>
      </c>
      <c r="C93" s="27">
        <v>194159</v>
      </c>
      <c r="D93" s="27">
        <v>168732</v>
      </c>
      <c r="E93" s="27">
        <v>170186</v>
      </c>
      <c r="F93" s="28">
        <f t="shared" si="22"/>
        <v>8.6172154659460709E-3</v>
      </c>
      <c r="G93" s="28">
        <f t="shared" si="20"/>
        <v>-0.13095967737781922</v>
      </c>
      <c r="H93" s="27">
        <f t="shared" si="23"/>
        <v>1454</v>
      </c>
      <c r="I93" s="27">
        <f t="shared" si="21"/>
        <v>-25427</v>
      </c>
      <c r="J93" s="28">
        <f>E93/$E$23</f>
        <v>0.40284333265477129</v>
      </c>
    </row>
    <row r="94" spans="1:10" x14ac:dyDescent="0.25">
      <c r="A94" s="67" t="s">
        <v>21</v>
      </c>
      <c r="B94" s="68">
        <v>1828321</v>
      </c>
      <c r="C94" s="68">
        <v>2648818</v>
      </c>
      <c r="D94" s="68">
        <v>2789571</v>
      </c>
      <c r="E94" s="68">
        <v>2789767</v>
      </c>
      <c r="F94" s="69">
        <f t="shared" si="22"/>
        <v>7.026169973811669E-5</v>
      </c>
      <c r="G94" s="69">
        <f t="shared" si="20"/>
        <v>5.3138041194223273E-2</v>
      </c>
      <c r="H94" s="68">
        <f t="shared" si="23"/>
        <v>196</v>
      </c>
      <c r="I94" s="68">
        <f t="shared" si="21"/>
        <v>140753</v>
      </c>
      <c r="J94" s="69">
        <f t="shared" ref="J94:J119" si="24">E94/$E$88</f>
        <v>0.9239070822895733</v>
      </c>
    </row>
    <row r="95" spans="1:10" x14ac:dyDescent="0.25">
      <c r="A95" s="38" t="s">
        <v>22</v>
      </c>
      <c r="B95" s="71">
        <v>238924</v>
      </c>
      <c r="C95" s="71">
        <v>354283</v>
      </c>
      <c r="D95" s="71">
        <v>372775</v>
      </c>
      <c r="E95" s="71">
        <v>368628</v>
      </c>
      <c r="F95" s="72">
        <f t="shared" si="22"/>
        <v>-1.1124673060156964E-2</v>
      </c>
      <c r="G95" s="72">
        <f t="shared" si="20"/>
        <v>5.2195561175670369E-2</v>
      </c>
      <c r="H95" s="71">
        <f t="shared" si="23"/>
        <v>-4147</v>
      </c>
      <c r="I95" s="71">
        <f t="shared" si="21"/>
        <v>18492</v>
      </c>
      <c r="J95" s="72">
        <f t="shared" si="24"/>
        <v>0.12208117019458645</v>
      </c>
    </row>
    <row r="96" spans="1:10" x14ac:dyDescent="0.25">
      <c r="A96" s="43" t="s">
        <v>23</v>
      </c>
      <c r="B96" s="24">
        <v>21247</v>
      </c>
      <c r="C96" s="24">
        <v>26920</v>
      </c>
      <c r="D96" s="24">
        <v>26190</v>
      </c>
      <c r="E96" s="24">
        <v>26520</v>
      </c>
      <c r="F96" s="25">
        <f t="shared" si="22"/>
        <v>1.2600229095074411E-2</v>
      </c>
      <c r="G96" s="25">
        <f t="shared" si="20"/>
        <v>-2.7117384843982184E-2</v>
      </c>
      <c r="H96" s="24">
        <f t="shared" si="23"/>
        <v>330</v>
      </c>
      <c r="I96" s="24">
        <f t="shared" si="21"/>
        <v>-730</v>
      </c>
      <c r="J96" s="25">
        <f t="shared" si="24"/>
        <v>8.782817999610535E-3</v>
      </c>
    </row>
    <row r="97" spans="1:10" x14ac:dyDescent="0.25">
      <c r="A97" s="43" t="s">
        <v>24</v>
      </c>
      <c r="B97" s="24">
        <v>1515</v>
      </c>
      <c r="C97" s="24">
        <v>3465</v>
      </c>
      <c r="D97" s="24">
        <v>2704</v>
      </c>
      <c r="E97" s="24">
        <v>2853</v>
      </c>
      <c r="F97" s="25">
        <f t="shared" si="22"/>
        <v>5.5103550295857895E-2</v>
      </c>
      <c r="G97" s="25">
        <f t="shared" si="20"/>
        <v>-0.21962481962481961</v>
      </c>
      <c r="H97" s="24">
        <f t="shared" si="23"/>
        <v>149</v>
      </c>
      <c r="I97" s="24">
        <f t="shared" si="21"/>
        <v>-761</v>
      </c>
      <c r="J97" s="25">
        <f t="shared" si="24"/>
        <v>9.4484840697167639E-4</v>
      </c>
    </row>
    <row r="98" spans="1:10" x14ac:dyDescent="0.25">
      <c r="A98" s="43" t="s">
        <v>25</v>
      </c>
      <c r="B98" s="24">
        <v>65027</v>
      </c>
      <c r="C98" s="24">
        <v>87732</v>
      </c>
      <c r="D98" s="24">
        <v>79237</v>
      </c>
      <c r="E98" s="24">
        <v>76979</v>
      </c>
      <c r="F98" s="25">
        <f t="shared" si="22"/>
        <v>-2.8496788116662675E-2</v>
      </c>
      <c r="G98" s="25">
        <f t="shared" si="20"/>
        <v>-9.6828979163817053E-2</v>
      </c>
      <c r="H98" s="24">
        <f t="shared" si="23"/>
        <v>-2258</v>
      </c>
      <c r="I98" s="24">
        <f t="shared" si="21"/>
        <v>-8495</v>
      </c>
      <c r="J98" s="25">
        <f t="shared" si="24"/>
        <v>2.549368577647132E-2</v>
      </c>
    </row>
    <row r="99" spans="1:10" x14ac:dyDescent="0.25">
      <c r="A99" s="43" t="s">
        <v>26</v>
      </c>
      <c r="B99" s="24">
        <v>5927</v>
      </c>
      <c r="C99" s="24">
        <v>11639</v>
      </c>
      <c r="D99" s="24">
        <v>13544</v>
      </c>
      <c r="E99" s="24">
        <v>10838</v>
      </c>
      <c r="F99" s="25">
        <f t="shared" si="22"/>
        <v>-0.19979326639102191</v>
      </c>
      <c r="G99" s="25">
        <f t="shared" si="20"/>
        <v>0.16367385514219435</v>
      </c>
      <c r="H99" s="24">
        <f t="shared" si="23"/>
        <v>-2706</v>
      </c>
      <c r="I99" s="24">
        <f t="shared" si="21"/>
        <v>1905</v>
      </c>
      <c r="J99" s="25">
        <f t="shared" si="24"/>
        <v>3.5892979441847278E-3</v>
      </c>
    </row>
    <row r="100" spans="1:10" x14ac:dyDescent="0.25">
      <c r="A100" s="43" t="s">
        <v>27</v>
      </c>
      <c r="B100" s="24">
        <v>63029</v>
      </c>
      <c r="C100" s="24">
        <v>92741</v>
      </c>
      <c r="D100" s="24">
        <v>93563</v>
      </c>
      <c r="E100" s="24">
        <v>76890</v>
      </c>
      <c r="F100" s="25">
        <f t="shared" si="22"/>
        <v>-0.17820078449814558</v>
      </c>
      <c r="G100" s="25">
        <f t="shared" si="20"/>
        <v>8.8633937524935646E-3</v>
      </c>
      <c r="H100" s="24">
        <f t="shared" si="23"/>
        <v>-16673</v>
      </c>
      <c r="I100" s="24">
        <f t="shared" si="21"/>
        <v>822</v>
      </c>
      <c r="J100" s="25">
        <f t="shared" si="24"/>
        <v>2.5464211010183035E-2</v>
      </c>
    </row>
    <row r="101" spans="1:10" x14ac:dyDescent="0.25">
      <c r="A101" s="43" t="s">
        <v>28</v>
      </c>
      <c r="B101" s="24">
        <v>3619</v>
      </c>
      <c r="C101" s="24">
        <v>4696</v>
      </c>
      <c r="D101" s="24">
        <v>4587</v>
      </c>
      <c r="E101" s="24">
        <v>4676</v>
      </c>
      <c r="F101" s="25">
        <f t="shared" si="22"/>
        <v>1.9402659690429536E-2</v>
      </c>
      <c r="G101" s="25">
        <f t="shared" si="20"/>
        <v>-2.3211243611584331E-2</v>
      </c>
      <c r="H101" s="24">
        <f t="shared" si="23"/>
        <v>89</v>
      </c>
      <c r="I101" s="24">
        <f t="shared" si="21"/>
        <v>-109</v>
      </c>
      <c r="J101" s="25">
        <f t="shared" si="24"/>
        <v>1.5485843501575741E-3</v>
      </c>
    </row>
    <row r="102" spans="1:10" x14ac:dyDescent="0.25">
      <c r="A102" s="43" t="s">
        <v>29</v>
      </c>
      <c r="B102" s="24">
        <v>624260</v>
      </c>
      <c r="C102" s="24">
        <v>996744</v>
      </c>
      <c r="D102" s="24">
        <v>1103795</v>
      </c>
      <c r="E102" s="24">
        <v>1111730</v>
      </c>
      <c r="F102" s="25">
        <f t="shared" si="22"/>
        <v>7.1888348832889193E-3</v>
      </c>
      <c r="G102" s="25">
        <f t="shared" si="20"/>
        <v>0.10740069666835206</v>
      </c>
      <c r="H102" s="24">
        <f t="shared" si="23"/>
        <v>7935</v>
      </c>
      <c r="I102" s="24">
        <f t="shared" si="21"/>
        <v>107051</v>
      </c>
      <c r="J102" s="25">
        <f t="shared" si="24"/>
        <v>0.36817957219860559</v>
      </c>
    </row>
    <row r="103" spans="1:10" x14ac:dyDescent="0.25">
      <c r="A103" s="43" t="s">
        <v>30</v>
      </c>
      <c r="B103" s="24">
        <v>80394</v>
      </c>
      <c r="C103" s="24">
        <v>126041</v>
      </c>
      <c r="D103" s="24">
        <v>127988</v>
      </c>
      <c r="E103" s="24">
        <v>123185</v>
      </c>
      <c r="F103" s="25">
        <f t="shared" si="22"/>
        <v>-3.7526955652092409E-2</v>
      </c>
      <c r="G103" s="25">
        <f t="shared" si="20"/>
        <v>1.5447354432287952E-2</v>
      </c>
      <c r="H103" s="24">
        <f t="shared" si="23"/>
        <v>-4803</v>
      </c>
      <c r="I103" s="24">
        <f t="shared" si="21"/>
        <v>1947</v>
      </c>
      <c r="J103" s="25">
        <f t="shared" si="24"/>
        <v>4.0796057137331213E-2</v>
      </c>
    </row>
    <row r="104" spans="1:10" x14ac:dyDescent="0.25">
      <c r="A104" s="43" t="s">
        <v>31</v>
      </c>
      <c r="B104" s="24">
        <v>102811</v>
      </c>
      <c r="C104" s="24">
        <v>99985</v>
      </c>
      <c r="D104" s="24">
        <v>107435</v>
      </c>
      <c r="E104" s="24">
        <v>99471</v>
      </c>
      <c r="F104" s="25">
        <f t="shared" si="22"/>
        <v>-7.4128542839856704E-2</v>
      </c>
      <c r="G104" s="25">
        <f t="shared" si="20"/>
        <v>7.4511176676501423E-2</v>
      </c>
      <c r="H104" s="24">
        <f t="shared" si="23"/>
        <v>-7964</v>
      </c>
      <c r="I104" s="24">
        <f t="shared" si="21"/>
        <v>7450</v>
      </c>
      <c r="J104" s="25">
        <f t="shared" si="24"/>
        <v>3.2942522218674948E-2</v>
      </c>
    </row>
    <row r="105" spans="1:10" x14ac:dyDescent="0.25">
      <c r="A105" s="43" t="s">
        <v>32</v>
      </c>
      <c r="B105" s="24">
        <v>99130</v>
      </c>
      <c r="C105" s="24">
        <v>106604</v>
      </c>
      <c r="D105" s="24">
        <v>105686</v>
      </c>
      <c r="E105" s="24">
        <v>97876</v>
      </c>
      <c r="F105" s="25">
        <f t="shared" si="22"/>
        <v>-7.3898151126923106E-2</v>
      </c>
      <c r="G105" s="25">
        <f t="shared" si="20"/>
        <v>-8.6113091441222256E-3</v>
      </c>
      <c r="H105" s="24">
        <f t="shared" si="23"/>
        <v>-7810</v>
      </c>
      <c r="I105" s="24">
        <f t="shared" si="21"/>
        <v>-918</v>
      </c>
      <c r="J105" s="25">
        <f t="shared" si="24"/>
        <v>3.2414294665530953E-2</v>
      </c>
    </row>
    <row r="106" spans="1:10" x14ac:dyDescent="0.25">
      <c r="A106" s="43" t="s">
        <v>33</v>
      </c>
      <c r="B106" s="24">
        <v>77475</v>
      </c>
      <c r="C106" s="24">
        <v>92162</v>
      </c>
      <c r="D106" s="24">
        <v>116973</v>
      </c>
      <c r="E106" s="24">
        <v>135667</v>
      </c>
      <c r="F106" s="25">
        <f t="shared" si="22"/>
        <v>0.15981465808348938</v>
      </c>
      <c r="G106" s="25">
        <f t="shared" si="20"/>
        <v>0.269210737614201</v>
      </c>
      <c r="H106" s="24">
        <f t="shared" si="23"/>
        <v>18694</v>
      </c>
      <c r="I106" s="24">
        <f t="shared" si="21"/>
        <v>24811</v>
      </c>
      <c r="J106" s="25">
        <f t="shared" si="24"/>
        <v>4.4929810314975963E-2</v>
      </c>
    </row>
    <row r="107" spans="1:10" x14ac:dyDescent="0.25">
      <c r="A107" s="43" t="s">
        <v>34</v>
      </c>
      <c r="B107" s="24">
        <v>39108</v>
      </c>
      <c r="C107" s="24">
        <v>47643</v>
      </c>
      <c r="D107" s="24">
        <v>39337</v>
      </c>
      <c r="E107" s="24">
        <v>39003</v>
      </c>
      <c r="F107" s="25">
        <f t="shared" si="22"/>
        <v>-8.4907339146350624E-3</v>
      </c>
      <c r="G107" s="25">
        <f t="shared" si="20"/>
        <v>-0.17433830783116089</v>
      </c>
      <c r="H107" s="24">
        <f t="shared" si="23"/>
        <v>-334</v>
      </c>
      <c r="I107" s="24">
        <f t="shared" si="21"/>
        <v>-8306</v>
      </c>
      <c r="J107" s="25">
        <f t="shared" si="24"/>
        <v>1.291690235440459E-2</v>
      </c>
    </row>
    <row r="108" spans="1:10" x14ac:dyDescent="0.25">
      <c r="A108" s="43" t="s">
        <v>35</v>
      </c>
      <c r="B108" s="24">
        <v>69419</v>
      </c>
      <c r="C108" s="24">
        <v>119390</v>
      </c>
      <c r="D108" s="24">
        <v>117727</v>
      </c>
      <c r="E108" s="24">
        <v>128754</v>
      </c>
      <c r="F108" s="25">
        <f t="shared" si="22"/>
        <v>9.3665854052171538E-2</v>
      </c>
      <c r="G108" s="25">
        <f t="shared" si="20"/>
        <v>-1.3929139793952605E-2</v>
      </c>
      <c r="H108" s="24">
        <f t="shared" si="23"/>
        <v>11027</v>
      </c>
      <c r="I108" s="24">
        <f t="shared" si="21"/>
        <v>-1663</v>
      </c>
      <c r="J108" s="25">
        <f t="shared" si="24"/>
        <v>4.2640382681819564E-2</v>
      </c>
    </row>
    <row r="109" spans="1:10" x14ac:dyDescent="0.25">
      <c r="A109" s="43" t="s">
        <v>36</v>
      </c>
      <c r="B109" s="24">
        <v>33597</v>
      </c>
      <c r="C109" s="24">
        <v>59883</v>
      </c>
      <c r="D109" s="24">
        <v>74160</v>
      </c>
      <c r="E109" s="24">
        <v>80617</v>
      </c>
      <c r="F109" s="25">
        <f t="shared" si="22"/>
        <v>8.7068500539374316E-2</v>
      </c>
      <c r="G109" s="25">
        <f t="shared" si="20"/>
        <v>0.23841490907269169</v>
      </c>
      <c r="H109" s="24">
        <f t="shared" si="23"/>
        <v>6457</v>
      </c>
      <c r="I109" s="24">
        <f t="shared" si="21"/>
        <v>14277</v>
      </c>
      <c r="J109" s="25">
        <f t="shared" si="24"/>
        <v>2.6698508245648664E-2</v>
      </c>
    </row>
    <row r="110" spans="1:10" x14ac:dyDescent="0.25">
      <c r="A110" s="43" t="s">
        <v>37</v>
      </c>
      <c r="B110" s="24">
        <v>60986</v>
      </c>
      <c r="C110" s="24">
        <v>94135</v>
      </c>
      <c r="D110" s="24">
        <v>100501</v>
      </c>
      <c r="E110" s="24">
        <v>94215</v>
      </c>
      <c r="F110" s="25">
        <f t="shared" si="22"/>
        <v>-6.2546641326951979E-2</v>
      </c>
      <c r="G110" s="25">
        <f t="shared" si="20"/>
        <v>6.7626281404365995E-2</v>
      </c>
      <c r="H110" s="24">
        <f t="shared" si="23"/>
        <v>-6286</v>
      </c>
      <c r="I110" s="24">
        <f t="shared" si="21"/>
        <v>6366</v>
      </c>
      <c r="J110" s="25">
        <f t="shared" si="24"/>
        <v>3.1201855121919555E-2</v>
      </c>
    </row>
    <row r="111" spans="1:10" x14ac:dyDescent="0.25">
      <c r="A111" s="43" t="s">
        <v>38</v>
      </c>
      <c r="B111" s="24">
        <v>14176</v>
      </c>
      <c r="C111" s="24">
        <v>12436</v>
      </c>
      <c r="D111" s="24">
        <v>10371</v>
      </c>
      <c r="E111" s="24">
        <v>10792</v>
      </c>
      <c r="F111" s="25">
        <f t="shared" si="22"/>
        <v>4.0593963937903821E-2</v>
      </c>
      <c r="G111" s="25">
        <f t="shared" si="20"/>
        <v>-0.16605017690575752</v>
      </c>
      <c r="H111" s="24">
        <f t="shared" si="23"/>
        <v>421</v>
      </c>
      <c r="I111" s="24">
        <f t="shared" si="21"/>
        <v>-2065</v>
      </c>
      <c r="J111" s="25">
        <f t="shared" si="24"/>
        <v>3.5740637953166252E-3</v>
      </c>
    </row>
    <row r="112" spans="1:10" x14ac:dyDescent="0.25">
      <c r="A112" s="43" t="s">
        <v>39</v>
      </c>
      <c r="B112" s="24">
        <v>7337</v>
      </c>
      <c r="C112" s="24">
        <v>11299</v>
      </c>
      <c r="D112" s="24">
        <v>14604</v>
      </c>
      <c r="E112" s="24">
        <v>17607</v>
      </c>
      <c r="F112" s="25">
        <f t="shared" si="22"/>
        <v>0.20562859490550545</v>
      </c>
      <c r="G112" s="25">
        <f t="shared" si="20"/>
        <v>0.2925037613948136</v>
      </c>
      <c r="H112" s="24">
        <f t="shared" si="23"/>
        <v>3003</v>
      </c>
      <c r="I112" s="24">
        <f t="shared" si="21"/>
        <v>3305</v>
      </c>
      <c r="J112" s="25">
        <f t="shared" si="24"/>
        <v>5.8310360678409763E-3</v>
      </c>
    </row>
    <row r="113" spans="1:10" x14ac:dyDescent="0.25">
      <c r="A113" s="43" t="s">
        <v>40</v>
      </c>
      <c r="B113" s="24">
        <v>2157</v>
      </c>
      <c r="C113" s="24">
        <v>4591</v>
      </c>
      <c r="D113" s="24">
        <v>3907</v>
      </c>
      <c r="E113" s="24">
        <v>4370</v>
      </c>
      <c r="F113" s="25">
        <f t="shared" si="22"/>
        <v>0.11850524699257736</v>
      </c>
      <c r="G113" s="25">
        <f t="shared" si="20"/>
        <v>-0.14898714876933128</v>
      </c>
      <c r="H113" s="24">
        <f t="shared" si="23"/>
        <v>463</v>
      </c>
      <c r="I113" s="24">
        <f t="shared" si="21"/>
        <v>-684</v>
      </c>
      <c r="J113" s="25">
        <f t="shared" si="24"/>
        <v>1.4472441424697603E-3</v>
      </c>
    </row>
    <row r="114" spans="1:10" x14ac:dyDescent="0.25">
      <c r="A114" s="43" t="s">
        <v>41</v>
      </c>
      <c r="B114" s="24">
        <v>16747</v>
      </c>
      <c r="C114" s="24">
        <v>20901</v>
      </c>
      <c r="D114" s="24">
        <v>19493</v>
      </c>
      <c r="E114" s="24">
        <v>14791</v>
      </c>
      <c r="F114" s="25">
        <f t="shared" si="22"/>
        <v>-0.24121479505463495</v>
      </c>
      <c r="G114" s="25">
        <f t="shared" si="20"/>
        <v>-6.7365197837424007E-2</v>
      </c>
      <c r="H114" s="24">
        <f t="shared" si="23"/>
        <v>-4702</v>
      </c>
      <c r="I114" s="24">
        <f t="shared" si="21"/>
        <v>-1408</v>
      </c>
      <c r="J114" s="25">
        <f t="shared" si="24"/>
        <v>4.8984412153936438E-3</v>
      </c>
    </row>
    <row r="115" spans="1:10" x14ac:dyDescent="0.25">
      <c r="A115" s="43" t="s">
        <v>42</v>
      </c>
      <c r="B115" s="24">
        <v>9450</v>
      </c>
      <c r="C115" s="24">
        <v>12803</v>
      </c>
      <c r="D115" s="24">
        <v>14651</v>
      </c>
      <c r="E115" s="24">
        <v>15656</v>
      </c>
      <c r="F115" s="25">
        <f t="shared" si="22"/>
        <v>6.859600027301882E-2</v>
      </c>
      <c r="G115" s="25">
        <f t="shared" si="20"/>
        <v>0.14434117003827218</v>
      </c>
      <c r="H115" s="24">
        <f t="shared" si="23"/>
        <v>1005</v>
      </c>
      <c r="I115" s="24">
        <f t="shared" si="21"/>
        <v>1848</v>
      </c>
      <c r="J115" s="25">
        <f t="shared" si="24"/>
        <v>5.1849094495438367E-3</v>
      </c>
    </row>
    <row r="116" spans="1:10" x14ac:dyDescent="0.25">
      <c r="A116" s="43" t="s">
        <v>43</v>
      </c>
      <c r="B116" s="24">
        <v>54906</v>
      </c>
      <c r="C116" s="24">
        <v>66131</v>
      </c>
      <c r="D116" s="24">
        <v>82461</v>
      </c>
      <c r="E116" s="24">
        <v>88446</v>
      </c>
      <c r="F116" s="25">
        <f t="shared" si="22"/>
        <v>7.2579764979808559E-2</v>
      </c>
      <c r="G116" s="25">
        <f t="shared" si="20"/>
        <v>0.24693411561899858</v>
      </c>
      <c r="H116" s="24">
        <f t="shared" si="23"/>
        <v>5985</v>
      </c>
      <c r="I116" s="24">
        <f t="shared" si="21"/>
        <v>16330</v>
      </c>
      <c r="J116" s="25">
        <f t="shared" si="24"/>
        <v>2.9291294147569889E-2</v>
      </c>
    </row>
    <row r="117" spans="1:10" x14ac:dyDescent="0.25">
      <c r="A117" s="43" t="s">
        <v>44</v>
      </c>
      <c r="B117" s="24">
        <v>17388</v>
      </c>
      <c r="C117" s="24">
        <v>29392</v>
      </c>
      <c r="D117" s="24">
        <v>25946</v>
      </c>
      <c r="E117" s="24">
        <v>26750</v>
      </c>
      <c r="F117" s="25">
        <f t="shared" si="22"/>
        <v>3.098743544284277E-2</v>
      </c>
      <c r="G117" s="25">
        <f t="shared" si="20"/>
        <v>-0.11724278715296677</v>
      </c>
      <c r="H117" s="24">
        <f t="shared" si="23"/>
        <v>804</v>
      </c>
      <c r="I117" s="24">
        <f t="shared" si="21"/>
        <v>-3446</v>
      </c>
      <c r="J117" s="25">
        <f t="shared" si="24"/>
        <v>8.85898874395105E-3</v>
      </c>
    </row>
    <row r="118" spans="1:10" x14ac:dyDescent="0.25">
      <c r="A118" s="44" t="s">
        <v>45</v>
      </c>
      <c r="B118" s="24">
        <v>7044</v>
      </c>
      <c r="C118" s="24">
        <v>7396</v>
      </c>
      <c r="D118" s="24">
        <v>6192</v>
      </c>
      <c r="E118" s="24">
        <v>5761</v>
      </c>
      <c r="F118" s="25">
        <f t="shared" si="22"/>
        <v>-6.960594315245483E-2</v>
      </c>
      <c r="G118" s="25">
        <f t="shared" si="20"/>
        <v>-0.16279069767441856</v>
      </c>
      <c r="H118" s="24">
        <f t="shared" si="23"/>
        <v>-431</v>
      </c>
      <c r="I118" s="24">
        <f t="shared" si="21"/>
        <v>-1204</v>
      </c>
      <c r="J118" s="25">
        <f t="shared" si="24"/>
        <v>1.9079115571552147E-3</v>
      </c>
    </row>
    <row r="119" spans="1:10" x14ac:dyDescent="0.25">
      <c r="A119" s="42" t="s">
        <v>46</v>
      </c>
      <c r="B119" s="56">
        <f>B94-SUM(B95:B118)</f>
        <v>112648</v>
      </c>
      <c r="C119" s="56">
        <f>C94-SUM(C95:C118)</f>
        <v>159806</v>
      </c>
      <c r="D119" s="56">
        <f>D94-SUM(D95:D118)</f>
        <v>125744</v>
      </c>
      <c r="E119" s="56">
        <f>E94-SUM(E95:E118)</f>
        <v>127692</v>
      </c>
      <c r="F119" s="57">
        <f t="shared" si="22"/>
        <v>1.5491792848963071E-2</v>
      </c>
      <c r="G119" s="57">
        <f t="shared" si="20"/>
        <v>-0.213145939451585</v>
      </c>
      <c r="H119" s="56">
        <f t="shared" si="23"/>
        <v>1948</v>
      </c>
      <c r="I119" s="56">
        <f t="shared" si="21"/>
        <v>-34062</v>
      </c>
      <c r="J119" s="57">
        <f t="shared" si="24"/>
        <v>4.228867254925598E-2</v>
      </c>
    </row>
    <row r="120" spans="1:10" ht="21" x14ac:dyDescent="0.35">
      <c r="A120" s="58" t="s">
        <v>61</v>
      </c>
      <c r="B120" s="58"/>
      <c r="C120" s="58"/>
      <c r="D120" s="58"/>
      <c r="E120" s="58"/>
      <c r="F120" s="58"/>
      <c r="G120" s="58"/>
      <c r="H120" s="58"/>
      <c r="I120" s="58"/>
      <c r="J120" s="58"/>
    </row>
    <row r="121" spans="1:10" x14ac:dyDescent="0.25">
      <c r="A121" s="59"/>
      <c r="B121" s="9" t="s">
        <v>150</v>
      </c>
      <c r="C121" s="10"/>
      <c r="D121" s="10"/>
      <c r="E121" s="10"/>
      <c r="F121" s="10"/>
      <c r="G121" s="10"/>
      <c r="H121" s="10"/>
      <c r="I121" s="10"/>
      <c r="J121" s="11"/>
    </row>
    <row r="122" spans="1:10" x14ac:dyDescent="0.25">
      <c r="A122" s="12"/>
      <c r="B122" s="13">
        <f>B$6</f>
        <v>2022</v>
      </c>
      <c r="C122" s="13">
        <f>C$6</f>
        <v>2023</v>
      </c>
      <c r="D122" s="13">
        <f>D$6</f>
        <v>2024</v>
      </c>
      <c r="E122" s="13">
        <f>E$6</f>
        <v>2025</v>
      </c>
      <c r="F122" s="13" t="str">
        <f>CONCATENATE("var ",RIGHT(E122,2),"/",RIGHT(D122,2))</f>
        <v>var 25/24</v>
      </c>
      <c r="G122" s="13" t="str">
        <f>CONCATENATE("var ",RIGHT(D122,2),"/",RIGHT(C122,2))</f>
        <v>var 24/23</v>
      </c>
      <c r="H122" s="13" t="str">
        <f>CONCATENATE("dif ",RIGHT(E122,2),"-",RIGHT(D122,2))</f>
        <v>dif 25-24</v>
      </c>
      <c r="I122" s="13" t="str">
        <f>CONCATENATE("dif ",RIGHT(D122,2),"-",RIGHT(C122,2))</f>
        <v>dif 24-23</v>
      </c>
      <c r="J122" s="13" t="str">
        <f>CONCATENATE("cuota ",RIGHT(E122,2))</f>
        <v>cuota 25</v>
      </c>
    </row>
    <row r="123" spans="1:10" x14ac:dyDescent="0.25">
      <c r="A123" s="60" t="s">
        <v>48</v>
      </c>
      <c r="B123" s="61">
        <v>2017602</v>
      </c>
      <c r="C123" s="61">
        <v>2930663</v>
      </c>
      <c r="D123" s="61">
        <v>3028970</v>
      </c>
      <c r="E123" s="61">
        <v>3019532</v>
      </c>
      <c r="F123" s="62">
        <f>E123/D123-1</f>
        <v>-3.1159106891121002E-3</v>
      </c>
      <c r="G123" s="62">
        <f t="shared" ref="G123:G133" si="25">D123/C123-1</f>
        <v>3.3544286736482576E-2</v>
      </c>
      <c r="H123" s="61">
        <f>E123-D123</f>
        <v>-9438</v>
      </c>
      <c r="I123" s="61">
        <f t="shared" ref="I123:I133" si="26">D123-C123</f>
        <v>98307</v>
      </c>
      <c r="J123" s="62">
        <f t="shared" ref="J123:J133" si="27">E123/$E$123</f>
        <v>1</v>
      </c>
    </row>
    <row r="124" spans="1:10" x14ac:dyDescent="0.25">
      <c r="A124" s="73" t="s">
        <v>49</v>
      </c>
      <c r="B124" s="74">
        <v>786358</v>
      </c>
      <c r="C124" s="74">
        <v>1105557</v>
      </c>
      <c r="D124" s="74">
        <v>1165181</v>
      </c>
      <c r="E124" s="74">
        <v>1119747</v>
      </c>
      <c r="F124" s="75">
        <f t="shared" ref="F124:F133" si="28">E124/D124-1</f>
        <v>-3.8993083478017554E-2</v>
      </c>
      <c r="G124" s="75">
        <f t="shared" si="25"/>
        <v>5.3931185818551164E-2</v>
      </c>
      <c r="H124" s="74">
        <f t="shared" ref="H124:H133" si="29">E124-D124</f>
        <v>-45434</v>
      </c>
      <c r="I124" s="74">
        <f t="shared" si="26"/>
        <v>59624</v>
      </c>
      <c r="J124" s="75">
        <f t="shared" si="27"/>
        <v>0.3708346194045965</v>
      </c>
    </row>
    <row r="125" spans="1:10" x14ac:dyDescent="0.25">
      <c r="A125" s="76" t="s">
        <v>50</v>
      </c>
      <c r="B125" s="24">
        <v>576461</v>
      </c>
      <c r="C125" s="24">
        <v>810733</v>
      </c>
      <c r="D125" s="24">
        <v>836960</v>
      </c>
      <c r="E125" s="24">
        <v>876312</v>
      </c>
      <c r="F125" s="25">
        <f t="shared" si="28"/>
        <v>4.701777862741352E-2</v>
      </c>
      <c r="G125" s="25">
        <f t="shared" si="25"/>
        <v>3.2349737829840297E-2</v>
      </c>
      <c r="H125" s="24">
        <f t="shared" si="29"/>
        <v>39352</v>
      </c>
      <c r="I125" s="24">
        <f t="shared" si="26"/>
        <v>26227</v>
      </c>
      <c r="J125" s="25">
        <f t="shared" si="27"/>
        <v>0.29021451006314886</v>
      </c>
    </row>
    <row r="126" spans="1:10" x14ac:dyDescent="0.25">
      <c r="A126" s="76" t="s">
        <v>51</v>
      </c>
      <c r="B126" s="24">
        <v>13922</v>
      </c>
      <c r="C126" s="24">
        <v>17982</v>
      </c>
      <c r="D126" s="24">
        <v>21297</v>
      </c>
      <c r="E126" s="24">
        <v>21020</v>
      </c>
      <c r="F126" s="25">
        <f t="shared" si="28"/>
        <v>-1.3006526740855562E-2</v>
      </c>
      <c r="G126" s="25">
        <f t="shared" si="25"/>
        <v>0.18435101768435103</v>
      </c>
      <c r="H126" s="24">
        <f t="shared" si="29"/>
        <v>-277</v>
      </c>
      <c r="I126" s="24">
        <f t="shared" si="26"/>
        <v>3315</v>
      </c>
      <c r="J126" s="25">
        <f t="shared" si="27"/>
        <v>6.9613436784243385E-3</v>
      </c>
    </row>
    <row r="127" spans="1:10" x14ac:dyDescent="0.25">
      <c r="A127" s="76" t="s">
        <v>52</v>
      </c>
      <c r="B127" s="24">
        <v>262511</v>
      </c>
      <c r="C127" s="24">
        <v>459644</v>
      </c>
      <c r="D127" s="24">
        <v>482317</v>
      </c>
      <c r="E127" s="24">
        <v>494946</v>
      </c>
      <c r="F127" s="25">
        <f t="shared" si="28"/>
        <v>2.6184024199851885E-2</v>
      </c>
      <c r="G127" s="25">
        <f t="shared" si="25"/>
        <v>4.9327305479893058E-2</v>
      </c>
      <c r="H127" s="24">
        <f t="shared" si="29"/>
        <v>12629</v>
      </c>
      <c r="I127" s="24">
        <f t="shared" si="26"/>
        <v>22673</v>
      </c>
      <c r="J127" s="25">
        <f t="shared" si="27"/>
        <v>0.16391480534069519</v>
      </c>
    </row>
    <row r="128" spans="1:10" x14ac:dyDescent="0.25">
      <c r="A128" s="76" t="s">
        <v>53</v>
      </c>
      <c r="B128" s="24">
        <v>95884</v>
      </c>
      <c r="C128" s="24">
        <v>98876</v>
      </c>
      <c r="D128" s="24">
        <v>114993</v>
      </c>
      <c r="E128" s="24">
        <v>115159</v>
      </c>
      <c r="F128" s="25">
        <f t="shared" si="28"/>
        <v>1.443566130112206E-3</v>
      </c>
      <c r="G128" s="25">
        <f t="shared" si="25"/>
        <v>0.1630021440996805</v>
      </c>
      <c r="H128" s="24">
        <f t="shared" si="29"/>
        <v>166</v>
      </c>
      <c r="I128" s="24">
        <f t="shared" si="26"/>
        <v>16117</v>
      </c>
      <c r="J128" s="25">
        <f t="shared" si="27"/>
        <v>3.8138029336996594E-2</v>
      </c>
    </row>
    <row r="129" spans="1:10" x14ac:dyDescent="0.25">
      <c r="A129" s="76" t="s">
        <v>54</v>
      </c>
      <c r="B129" s="24">
        <v>40065</v>
      </c>
      <c r="C129" s="24">
        <v>59578</v>
      </c>
      <c r="D129" s="24">
        <v>62651</v>
      </c>
      <c r="E129" s="24">
        <v>57077</v>
      </c>
      <c r="F129" s="25">
        <f t="shared" si="28"/>
        <v>-8.8969050773331615E-2</v>
      </c>
      <c r="G129" s="25">
        <f t="shared" si="25"/>
        <v>5.1579442075934123E-2</v>
      </c>
      <c r="H129" s="24">
        <f t="shared" si="29"/>
        <v>-5574</v>
      </c>
      <c r="I129" s="24">
        <f t="shared" si="26"/>
        <v>3073</v>
      </c>
      <c r="J129" s="25">
        <f t="shared" si="27"/>
        <v>1.8902598150971742E-2</v>
      </c>
    </row>
    <row r="130" spans="1:10" x14ac:dyDescent="0.25">
      <c r="A130" s="76" t="s">
        <v>55</v>
      </c>
      <c r="B130" s="24">
        <v>11400</v>
      </c>
      <c r="C130" s="24">
        <v>14353</v>
      </c>
      <c r="D130" s="24">
        <v>14581</v>
      </c>
      <c r="E130" s="24">
        <v>14255</v>
      </c>
      <c r="F130" s="25">
        <f t="shared" si="28"/>
        <v>-2.2357862972361309E-2</v>
      </c>
      <c r="G130" s="25">
        <f t="shared" si="25"/>
        <v>1.5885180798439258E-2</v>
      </c>
      <c r="H130" s="24">
        <f t="shared" si="29"/>
        <v>-326</v>
      </c>
      <c r="I130" s="24">
        <f t="shared" si="26"/>
        <v>228</v>
      </c>
      <c r="J130" s="25">
        <f t="shared" si="27"/>
        <v>4.7209302633653165E-3</v>
      </c>
    </row>
    <row r="131" spans="1:10" x14ac:dyDescent="0.25">
      <c r="A131" s="76" t="s">
        <v>56</v>
      </c>
      <c r="B131" s="24">
        <v>114870</v>
      </c>
      <c r="C131" s="24">
        <v>163920</v>
      </c>
      <c r="D131" s="24">
        <v>173408</v>
      </c>
      <c r="E131" s="24">
        <v>169944</v>
      </c>
      <c r="F131" s="25">
        <f t="shared" si="28"/>
        <v>-1.9976010334009975E-2</v>
      </c>
      <c r="G131" s="25">
        <f t="shared" si="25"/>
        <v>5.7881893606637425E-2</v>
      </c>
      <c r="H131" s="24">
        <f t="shared" si="29"/>
        <v>-3464</v>
      </c>
      <c r="I131" s="24">
        <f t="shared" si="26"/>
        <v>9488</v>
      </c>
      <c r="J131" s="25">
        <f t="shared" si="27"/>
        <v>5.628156946175765E-2</v>
      </c>
    </row>
    <row r="132" spans="1:10" x14ac:dyDescent="0.25">
      <c r="A132" s="77" t="s">
        <v>57</v>
      </c>
      <c r="B132" s="32">
        <v>70697</v>
      </c>
      <c r="C132" s="32">
        <v>120145</v>
      </c>
      <c r="D132" s="32">
        <v>89491</v>
      </c>
      <c r="E132" s="32">
        <v>90625</v>
      </c>
      <c r="F132" s="33">
        <f t="shared" si="28"/>
        <v>1.2671665307125934E-2</v>
      </c>
      <c r="G132" s="33">
        <f t="shared" si="25"/>
        <v>-0.25514170377460565</v>
      </c>
      <c r="H132" s="32">
        <f t="shared" si="29"/>
        <v>1134</v>
      </c>
      <c r="I132" s="32">
        <f t="shared" si="26"/>
        <v>-30654</v>
      </c>
      <c r="J132" s="33">
        <f t="shared" si="27"/>
        <v>3.0012929155908929E-2</v>
      </c>
    </row>
    <row r="133" spans="1:10" x14ac:dyDescent="0.25">
      <c r="A133" s="78" t="s">
        <v>58</v>
      </c>
      <c r="B133" s="79">
        <f>B123-SUM(B124:B132)</f>
        <v>45434</v>
      </c>
      <c r="C133" s="79">
        <f>C123-SUM(C124:C132)</f>
        <v>79875</v>
      </c>
      <c r="D133" s="79">
        <f>D123-SUM(D124:D132)</f>
        <v>68091</v>
      </c>
      <c r="E133" s="79">
        <f>E123-SUM(E124:E132)</f>
        <v>60447</v>
      </c>
      <c r="F133" s="80">
        <f t="shared" si="28"/>
        <v>-0.11226153236110503</v>
      </c>
      <c r="G133" s="80">
        <f t="shared" si="25"/>
        <v>-0.14753051643192483</v>
      </c>
      <c r="H133" s="79">
        <f t="shared" si="29"/>
        <v>-7644</v>
      </c>
      <c r="I133" s="79">
        <f t="shared" si="26"/>
        <v>-11784</v>
      </c>
      <c r="J133" s="80">
        <f t="shared" si="27"/>
        <v>2.0018665144134917E-2</v>
      </c>
    </row>
    <row r="134" spans="1:10" ht="21" x14ac:dyDescent="0.35">
      <c r="A134" s="81" t="s">
        <v>62</v>
      </c>
      <c r="B134" s="81"/>
      <c r="C134" s="81"/>
      <c r="D134" s="81"/>
      <c r="E134" s="81"/>
      <c r="F134" s="81"/>
      <c r="G134" s="81"/>
      <c r="H134" s="81"/>
      <c r="I134" s="81"/>
      <c r="J134" s="81"/>
    </row>
    <row r="135" spans="1:10" x14ac:dyDescent="0.25">
      <c r="A135" s="59"/>
      <c r="B135" s="9" t="s">
        <v>150</v>
      </c>
      <c r="C135" s="10"/>
      <c r="D135" s="10"/>
      <c r="E135" s="10"/>
      <c r="F135" s="10"/>
      <c r="G135" s="10"/>
      <c r="H135" s="10"/>
      <c r="I135" s="10"/>
      <c r="J135" s="11"/>
    </row>
    <row r="136" spans="1:10" x14ac:dyDescent="0.25">
      <c r="A136" s="12"/>
      <c r="B136" s="82">
        <f>B$6</f>
        <v>2022</v>
      </c>
      <c r="C136" s="83">
        <f>C$6</f>
        <v>2023</v>
      </c>
      <c r="D136" s="9">
        <f>D$6</f>
        <v>2024</v>
      </c>
      <c r="E136" s="11"/>
      <c r="F136" s="84">
        <f>E$6</f>
        <v>2025</v>
      </c>
      <c r="G136" s="85" t="str">
        <f>CONCATENATE("dif ",RIGHT(E122,2),"-",RIGHT(D122,2))</f>
        <v>dif 25-24</v>
      </c>
      <c r="H136" s="86"/>
      <c r="I136" s="85" t="str">
        <f>CONCATENATE("dif ",RIGHT(D136,2),"-",RIGHT(C136,2))</f>
        <v>dif 24-23</v>
      </c>
      <c r="J136" s="86"/>
    </row>
    <row r="137" spans="1:10" x14ac:dyDescent="0.25">
      <c r="A137" s="87" t="s">
        <v>4</v>
      </c>
      <c r="B137" s="88">
        <f t="shared" ref="B137:D148" si="30">B72/B7</f>
        <v>7.3711241903133526</v>
      </c>
      <c r="C137" s="89">
        <f>C72/C7</f>
        <v>7.2606401296214171</v>
      </c>
      <c r="D137" s="90">
        <f>D72/D7</f>
        <v>7.2528985541949416</v>
      </c>
      <c r="E137" s="91"/>
      <c r="F137" s="88">
        <f t="shared" ref="F137:F148" si="31">E72/E7</f>
        <v>7.1474641506218308</v>
      </c>
      <c r="G137" s="90">
        <f>F137-D137</f>
        <v>-0.10543440357311074</v>
      </c>
      <c r="H137" s="91"/>
      <c r="I137" s="90">
        <f>D137-C137</f>
        <v>-7.7415754264755776E-3</v>
      </c>
      <c r="J137" s="91"/>
    </row>
    <row r="138" spans="1:10" x14ac:dyDescent="0.25">
      <c r="A138" s="92" t="s">
        <v>5</v>
      </c>
      <c r="B138" s="93">
        <f t="shared" si="30"/>
        <v>7.0003684076288719</v>
      </c>
      <c r="C138" s="94">
        <f t="shared" si="30"/>
        <v>6.9104589381697554</v>
      </c>
      <c r="D138" s="95">
        <f t="shared" si="30"/>
        <v>6.8445621726951646</v>
      </c>
      <c r="E138" s="96"/>
      <c r="F138" s="93">
        <f t="shared" si="31"/>
        <v>6.7190881666740969</v>
      </c>
      <c r="G138" s="95">
        <f t="shared" ref="G138:G148" si="32">F138-D138</f>
        <v>-0.12547400602106773</v>
      </c>
      <c r="H138" s="96"/>
      <c r="I138" s="95">
        <f t="shared" ref="I138:I148" si="33">D138-C138</f>
        <v>-6.5896765474590779E-2</v>
      </c>
      <c r="J138" s="96"/>
    </row>
    <row r="139" spans="1:10" x14ac:dyDescent="0.25">
      <c r="A139" s="97" t="s">
        <v>6</v>
      </c>
      <c r="B139" s="98">
        <f t="shared" si="30"/>
        <v>6.8691465993307466</v>
      </c>
      <c r="C139" s="99">
        <f t="shared" si="30"/>
        <v>6.7806132542037583</v>
      </c>
      <c r="D139" s="100">
        <f t="shared" si="30"/>
        <v>6.5479603986234114</v>
      </c>
      <c r="E139" s="101"/>
      <c r="F139" s="98">
        <f t="shared" si="31"/>
        <v>6.2919693547402478</v>
      </c>
      <c r="G139" s="100">
        <f t="shared" si="32"/>
        <v>-0.25599104388316363</v>
      </c>
      <c r="H139" s="101"/>
      <c r="I139" s="100">
        <f t="shared" si="33"/>
        <v>-0.23265285558034687</v>
      </c>
      <c r="J139" s="101"/>
    </row>
    <row r="140" spans="1:10" x14ac:dyDescent="0.25">
      <c r="A140" s="30" t="s">
        <v>7</v>
      </c>
      <c r="B140" s="102">
        <f t="shared" si="30"/>
        <v>7.0399169523748917</v>
      </c>
      <c r="C140" s="103">
        <f t="shared" si="30"/>
        <v>7.1603029689575317</v>
      </c>
      <c r="D140" s="104">
        <f t="shared" si="30"/>
        <v>7.0982520077646249</v>
      </c>
      <c r="E140" s="105"/>
      <c r="F140" s="102">
        <f t="shared" si="31"/>
        <v>7.1035114518577247</v>
      </c>
      <c r="G140" s="104">
        <f t="shared" si="32"/>
        <v>5.2594440930997521E-3</v>
      </c>
      <c r="H140" s="105"/>
      <c r="I140" s="104">
        <f t="shared" si="33"/>
        <v>-6.2050961192906762E-2</v>
      </c>
      <c r="J140" s="105"/>
    </row>
    <row r="141" spans="1:10" x14ac:dyDescent="0.25">
      <c r="A141" s="30" t="s">
        <v>8</v>
      </c>
      <c r="B141" s="102">
        <f t="shared" si="30"/>
        <v>7.5691720415953663</v>
      </c>
      <c r="C141" s="103">
        <f t="shared" si="30"/>
        <v>6.7768863460380278</v>
      </c>
      <c r="D141" s="104">
        <f t="shared" si="30"/>
        <v>6.8663997422799028</v>
      </c>
      <c r="E141" s="105"/>
      <c r="F141" s="102">
        <f t="shared" si="31"/>
        <v>6.5619631652689501</v>
      </c>
      <c r="G141" s="104">
        <f t="shared" si="32"/>
        <v>-0.30443657701095272</v>
      </c>
      <c r="H141" s="105"/>
      <c r="I141" s="104">
        <f t="shared" si="33"/>
        <v>8.9513396241875043E-2</v>
      </c>
      <c r="J141" s="105"/>
    </row>
    <row r="142" spans="1:10" x14ac:dyDescent="0.25">
      <c r="A142" s="30" t="s">
        <v>9</v>
      </c>
      <c r="B142" s="102">
        <f t="shared" si="30"/>
        <v>5.0260350750316398</v>
      </c>
      <c r="C142" s="103">
        <f t="shared" si="30"/>
        <v>4.2979510244877561</v>
      </c>
      <c r="D142" s="104">
        <f t="shared" si="30"/>
        <v>4.2594802305592072</v>
      </c>
      <c r="E142" s="105"/>
      <c r="F142" s="102">
        <f t="shared" si="31"/>
        <v>3.807575338678463</v>
      </c>
      <c r="G142" s="104">
        <f t="shared" si="32"/>
        <v>-0.45190489188074423</v>
      </c>
      <c r="H142" s="105"/>
      <c r="I142" s="104">
        <f t="shared" si="33"/>
        <v>-3.8470793928548908E-2</v>
      </c>
      <c r="J142" s="105"/>
    </row>
    <row r="143" spans="1:10" x14ac:dyDescent="0.25">
      <c r="A143" s="106" t="s">
        <v>10</v>
      </c>
      <c r="B143" s="107">
        <f t="shared" si="30"/>
        <v>3.4199855177407676</v>
      </c>
      <c r="C143" s="108">
        <f t="shared" si="30"/>
        <v>3.9228332853440828</v>
      </c>
      <c r="D143" s="109">
        <f t="shared" si="30"/>
        <v>3.9202334630350193</v>
      </c>
      <c r="E143" s="110"/>
      <c r="F143" s="107">
        <f t="shared" si="31"/>
        <v>3.6497359818959016</v>
      </c>
      <c r="G143" s="109">
        <f t="shared" si="32"/>
        <v>-0.27049748113911765</v>
      </c>
      <c r="H143" s="110"/>
      <c r="I143" s="109">
        <f t="shared" si="33"/>
        <v>-2.5998223090635264E-3</v>
      </c>
      <c r="J143" s="110"/>
    </row>
    <row r="144" spans="1:10" x14ac:dyDescent="0.25">
      <c r="A144" s="111" t="s">
        <v>11</v>
      </c>
      <c r="B144" s="112">
        <f t="shared" si="30"/>
        <v>8.637309460440358</v>
      </c>
      <c r="C144" s="94">
        <f t="shared" si="30"/>
        <v>8.6667909242277386</v>
      </c>
      <c r="D144" s="95">
        <f t="shared" si="30"/>
        <v>8.756722208517413</v>
      </c>
      <c r="E144" s="96"/>
      <c r="F144" s="112">
        <f t="shared" si="31"/>
        <v>8.8234938428084693</v>
      </c>
      <c r="G144" s="95">
        <f t="shared" si="32"/>
        <v>6.6771634291056259E-2</v>
      </c>
      <c r="H144" s="96"/>
      <c r="I144" s="95">
        <f t="shared" si="33"/>
        <v>8.9931284289674451E-2</v>
      </c>
      <c r="J144" s="96"/>
    </row>
    <row r="145" spans="1:10" x14ac:dyDescent="0.25">
      <c r="A145" s="29" t="s">
        <v>12</v>
      </c>
      <c r="B145" s="113">
        <f t="shared" si="30"/>
        <v>7.3655123674911662</v>
      </c>
      <c r="C145" s="114">
        <f t="shared" si="30"/>
        <v>7.0671228413163893</v>
      </c>
      <c r="D145" s="115">
        <f t="shared" si="30"/>
        <v>5.9260236386661038</v>
      </c>
      <c r="E145" s="116"/>
      <c r="F145" s="113">
        <f t="shared" si="31"/>
        <v>6.5085097097970763</v>
      </c>
      <c r="G145" s="115">
        <f t="shared" si="32"/>
        <v>0.5824860711309725</v>
      </c>
      <c r="H145" s="116"/>
      <c r="I145" s="115">
        <f t="shared" si="33"/>
        <v>-1.1410992026502855</v>
      </c>
      <c r="J145" s="116"/>
    </row>
    <row r="146" spans="1:10" x14ac:dyDescent="0.25">
      <c r="A146" s="30" t="s">
        <v>8</v>
      </c>
      <c r="B146" s="117">
        <f t="shared" si="30"/>
        <v>9.0404257222073152</v>
      </c>
      <c r="C146" s="118">
        <f t="shared" si="30"/>
        <v>9.3623068242013865</v>
      </c>
      <c r="D146" s="119">
        <f t="shared" si="30"/>
        <v>9.4142888830634597</v>
      </c>
      <c r="E146" s="120"/>
      <c r="F146" s="117">
        <f t="shared" si="31"/>
        <v>9.9071162046908317</v>
      </c>
      <c r="G146" s="119">
        <f t="shared" si="32"/>
        <v>0.49282732162737197</v>
      </c>
      <c r="H146" s="120"/>
      <c r="I146" s="119">
        <f t="shared" si="33"/>
        <v>5.1982058862073188E-2</v>
      </c>
      <c r="J146" s="120"/>
    </row>
    <row r="147" spans="1:10" x14ac:dyDescent="0.25">
      <c r="A147" s="30" t="s">
        <v>9</v>
      </c>
      <c r="B147" s="117">
        <f t="shared" si="30"/>
        <v>8.5421562564419702</v>
      </c>
      <c r="C147" s="118">
        <f t="shared" si="30"/>
        <v>7.8345320546972115</v>
      </c>
      <c r="D147" s="119">
        <f t="shared" si="30"/>
        <v>8.4449918661399028</v>
      </c>
      <c r="E147" s="120"/>
      <c r="F147" s="117">
        <f t="shared" si="31"/>
        <v>7.7116719242902212</v>
      </c>
      <c r="G147" s="119">
        <f t="shared" si="32"/>
        <v>-0.73331994184968163</v>
      </c>
      <c r="H147" s="120"/>
      <c r="I147" s="119">
        <f t="shared" si="33"/>
        <v>0.61045981144269135</v>
      </c>
      <c r="J147" s="120"/>
    </row>
    <row r="148" spans="1:10" x14ac:dyDescent="0.25">
      <c r="A148" s="31" t="s">
        <v>10</v>
      </c>
      <c r="B148" s="121">
        <f t="shared" si="30"/>
        <v>8.1773153575615467</v>
      </c>
      <c r="C148" s="122">
        <f t="shared" si="30"/>
        <v>8.4721924496844103</v>
      </c>
      <c r="D148" s="123">
        <f t="shared" si="30"/>
        <v>8.863837209302325</v>
      </c>
      <c r="E148" s="124"/>
      <c r="F148" s="121">
        <f t="shared" si="31"/>
        <v>8.5220962878236453</v>
      </c>
      <c r="G148" s="123">
        <f t="shared" si="32"/>
        <v>-0.34174092147867974</v>
      </c>
      <c r="H148" s="124"/>
      <c r="I148" s="123">
        <f t="shared" si="33"/>
        <v>0.39164475961791467</v>
      </c>
      <c r="J148" s="124"/>
    </row>
    <row r="149" spans="1:10" x14ac:dyDescent="0.25">
      <c r="A149" s="34" t="s">
        <v>13</v>
      </c>
      <c r="B149" s="35"/>
      <c r="C149" s="35"/>
      <c r="D149" s="35"/>
      <c r="E149" s="35"/>
      <c r="F149" s="35"/>
      <c r="G149" s="35"/>
      <c r="H149" s="35"/>
      <c r="I149" s="35"/>
      <c r="J149" s="35"/>
    </row>
    <row r="150" spans="1:10" ht="21" x14ac:dyDescent="0.35">
      <c r="A150" s="81" t="s">
        <v>63</v>
      </c>
      <c r="B150" s="81"/>
      <c r="C150" s="81"/>
      <c r="D150" s="81"/>
      <c r="E150" s="81"/>
      <c r="F150" s="81"/>
      <c r="G150" s="81"/>
      <c r="H150" s="81"/>
      <c r="I150" s="81"/>
      <c r="J150" s="81"/>
    </row>
    <row r="151" spans="1:10" x14ac:dyDescent="0.25">
      <c r="A151" s="59"/>
      <c r="B151" s="9" t="s">
        <v>150</v>
      </c>
      <c r="C151" s="10"/>
      <c r="D151" s="10"/>
      <c r="E151" s="10"/>
      <c r="F151" s="10"/>
      <c r="G151" s="10"/>
      <c r="H151" s="10"/>
      <c r="I151" s="10"/>
      <c r="J151" s="11"/>
    </row>
    <row r="152" spans="1:10" x14ac:dyDescent="0.25">
      <c r="A152" s="12"/>
      <c r="B152" s="82">
        <f>B$6</f>
        <v>2022</v>
      </c>
      <c r="C152" s="83">
        <f>C$6</f>
        <v>2023</v>
      </c>
      <c r="D152" s="9">
        <f>D$6</f>
        <v>2024</v>
      </c>
      <c r="E152" s="11"/>
      <c r="F152" s="84">
        <f>E$6</f>
        <v>2025</v>
      </c>
      <c r="G152" s="85" t="str">
        <f>CONCATENATE("dif ",RIGHT(F152,2),"-",RIGHT(D152,2))</f>
        <v>dif 25-24</v>
      </c>
      <c r="H152" s="86"/>
      <c r="I152" s="85" t="str">
        <f>CONCATENATE("dif ",RIGHT(D152,2),"-",RIGHT(C152,2))</f>
        <v>dif 24-23</v>
      </c>
      <c r="J152" s="86"/>
    </row>
    <row r="153" spans="1:10" x14ac:dyDescent="0.25">
      <c r="A153" s="87" t="s">
        <v>15</v>
      </c>
      <c r="B153" s="125">
        <f t="shared" ref="B153:D168" si="34">B88/B23</f>
        <v>7.3711241903133526</v>
      </c>
      <c r="C153" s="126">
        <f t="shared" si="34"/>
        <v>7.2606401296214171</v>
      </c>
      <c r="D153" s="127">
        <f t="shared" si="34"/>
        <v>7.2528985541949416</v>
      </c>
      <c r="E153" s="128"/>
      <c r="F153" s="129">
        <f t="shared" ref="F153:F184" si="35">E88/E23</f>
        <v>7.1474641506218308</v>
      </c>
      <c r="G153" s="90">
        <f>F153-D153</f>
        <v>-0.10543440357311074</v>
      </c>
      <c r="H153" s="91"/>
      <c r="I153" s="90">
        <f t="shared" ref="I153:I184" si="36">D153-C153</f>
        <v>-7.7415754264755776E-3</v>
      </c>
      <c r="J153" s="91"/>
    </row>
    <row r="154" spans="1:10" x14ac:dyDescent="0.25">
      <c r="A154" s="130" t="s">
        <v>16</v>
      </c>
      <c r="B154" s="88">
        <f t="shared" si="34"/>
        <v>4.5312889016566125</v>
      </c>
      <c r="C154" s="126">
        <f t="shared" si="34"/>
        <v>4.6213189479897681</v>
      </c>
      <c r="D154" s="90">
        <f t="shared" si="34"/>
        <v>4.4978675434476276</v>
      </c>
      <c r="E154" s="91"/>
      <c r="F154" s="131">
        <f t="shared" si="35"/>
        <v>4.1470832430871418</v>
      </c>
      <c r="G154" s="95">
        <f t="shared" ref="G154:G184" si="37">F154-D154</f>
        <v>-0.3507843003604858</v>
      </c>
      <c r="H154" s="96"/>
      <c r="I154" s="95">
        <f t="shared" si="36"/>
        <v>-0.12345140454214043</v>
      </c>
      <c r="J154" s="96"/>
    </row>
    <row r="155" spans="1:10" x14ac:dyDescent="0.25">
      <c r="A155" s="132" t="s">
        <v>17</v>
      </c>
      <c r="B155" s="98">
        <f t="shared" si="34"/>
        <v>3.5062822921559418</v>
      </c>
      <c r="C155" s="133">
        <f t="shared" si="34"/>
        <v>3.6046205705829153</v>
      </c>
      <c r="D155" s="134">
        <f t="shared" si="34"/>
        <v>3.7711190565131543</v>
      </c>
      <c r="E155" s="135"/>
      <c r="F155" s="136">
        <f t="shared" si="35"/>
        <v>3.3223108236212568</v>
      </c>
      <c r="G155" s="100">
        <f t="shared" si="37"/>
        <v>-0.44880823289189742</v>
      </c>
      <c r="H155" s="101"/>
      <c r="I155" s="100">
        <f t="shared" si="36"/>
        <v>0.16649848593023897</v>
      </c>
      <c r="J155" s="101"/>
    </row>
    <row r="156" spans="1:10" x14ac:dyDescent="0.25">
      <c r="A156" s="97" t="s">
        <v>18</v>
      </c>
      <c r="B156" s="98">
        <f t="shared" si="34"/>
        <v>3.6834862385321099</v>
      </c>
      <c r="C156" s="133">
        <f t="shared" si="34"/>
        <v>4.085650329877474</v>
      </c>
      <c r="D156" s="134">
        <f t="shared" si="34"/>
        <v>3.7141220749468173</v>
      </c>
      <c r="E156" s="135"/>
      <c r="F156" s="136">
        <f t="shared" si="35"/>
        <v>3.2897124600638978</v>
      </c>
      <c r="G156" s="100">
        <f t="shared" si="37"/>
        <v>-0.42440961488291951</v>
      </c>
      <c r="H156" s="101"/>
      <c r="I156" s="100">
        <f t="shared" si="36"/>
        <v>-0.37152825493065667</v>
      </c>
      <c r="J156" s="101"/>
    </row>
    <row r="157" spans="1:10" x14ac:dyDescent="0.25">
      <c r="A157" s="97" t="s">
        <v>19</v>
      </c>
      <c r="B157" s="98">
        <f t="shared" si="34"/>
        <v>3.3384773662551441</v>
      </c>
      <c r="C157" s="133">
        <f t="shared" si="34"/>
        <v>2.4936054421768707</v>
      </c>
      <c r="D157" s="100">
        <f t="shared" si="34"/>
        <v>3.7987012987012987</v>
      </c>
      <c r="E157" s="101"/>
      <c r="F157" s="136">
        <f t="shared" si="35"/>
        <v>3.3475464978235063</v>
      </c>
      <c r="G157" s="100">
        <f t="shared" si="37"/>
        <v>-0.45115480087779236</v>
      </c>
      <c r="H157" s="101"/>
      <c r="I157" s="100">
        <f t="shared" si="36"/>
        <v>1.3050958565244279</v>
      </c>
      <c r="J157" s="101"/>
    </row>
    <row r="158" spans="1:10" x14ac:dyDescent="0.25">
      <c r="A158" s="137" t="s">
        <v>64</v>
      </c>
      <c r="B158" s="107">
        <f t="shared" si="34"/>
        <v>5.2369442198868228</v>
      </c>
      <c r="C158" s="138">
        <f t="shared" si="34"/>
        <v>5.2959194806611753</v>
      </c>
      <c r="D158" s="109">
        <f t="shared" si="34"/>
        <v>4.8927680798004989</v>
      </c>
      <c r="E158" s="110"/>
      <c r="F158" s="139">
        <f t="shared" si="35"/>
        <v>4.5418056630460892</v>
      </c>
      <c r="G158" s="104">
        <f t="shared" si="37"/>
        <v>-0.35096241675440965</v>
      </c>
      <c r="H158" s="105"/>
      <c r="I158" s="104">
        <f t="shared" si="36"/>
        <v>-0.40315140086067647</v>
      </c>
      <c r="J158" s="105"/>
    </row>
    <row r="159" spans="1:10" x14ac:dyDescent="0.25">
      <c r="A159" s="140" t="s">
        <v>21</v>
      </c>
      <c r="B159" s="93">
        <f t="shared" si="34"/>
        <v>7.8825626764965833</v>
      </c>
      <c r="C159" s="141">
        <f t="shared" si="34"/>
        <v>7.7304121710555114</v>
      </c>
      <c r="D159" s="95">
        <f t="shared" si="34"/>
        <v>7.6553072610367261</v>
      </c>
      <c r="E159" s="96"/>
      <c r="F159" s="142">
        <f t="shared" si="35"/>
        <v>7.6003438148739439</v>
      </c>
      <c r="G159" s="95">
        <f t="shared" si="37"/>
        <v>-5.4963446162782148E-2</v>
      </c>
      <c r="H159" s="96"/>
      <c r="I159" s="95">
        <f t="shared" si="36"/>
        <v>-7.5104910018785276E-2</v>
      </c>
      <c r="J159" s="96"/>
    </row>
    <row r="160" spans="1:10" x14ac:dyDescent="0.25">
      <c r="A160" s="38" t="s">
        <v>22</v>
      </c>
      <c r="B160" s="117">
        <f t="shared" si="34"/>
        <v>9.5090344662898989</v>
      </c>
      <c r="C160" s="143">
        <f t="shared" si="34"/>
        <v>9.167391191843917</v>
      </c>
      <c r="D160" s="115">
        <f t="shared" si="34"/>
        <v>8.9040032484593699</v>
      </c>
      <c r="E160" s="116"/>
      <c r="F160" s="144">
        <f t="shared" si="35"/>
        <v>8.9472815533980583</v>
      </c>
      <c r="G160" s="115">
        <f t="shared" si="37"/>
        <v>4.327830493868845E-2</v>
      </c>
      <c r="H160" s="116"/>
      <c r="I160" s="115">
        <f t="shared" si="36"/>
        <v>-0.26338794338454719</v>
      </c>
      <c r="J160" s="116"/>
    </row>
    <row r="161" spans="1:10" x14ac:dyDescent="0.25">
      <c r="A161" s="43" t="s">
        <v>23</v>
      </c>
      <c r="B161" s="117">
        <f t="shared" si="34"/>
        <v>9.2177874186550977</v>
      </c>
      <c r="C161" s="145">
        <f t="shared" si="34"/>
        <v>9.4688709110094962</v>
      </c>
      <c r="D161" s="119">
        <f t="shared" si="34"/>
        <v>9.3435604709240092</v>
      </c>
      <c r="E161" s="120"/>
      <c r="F161" s="146">
        <f t="shared" si="35"/>
        <v>8.8903788132752268</v>
      </c>
      <c r="G161" s="119">
        <f t="shared" si="37"/>
        <v>-0.45318165764878238</v>
      </c>
      <c r="H161" s="120"/>
      <c r="I161" s="119">
        <f t="shared" si="36"/>
        <v>-0.12531044008548697</v>
      </c>
      <c r="J161" s="120"/>
    </row>
    <row r="162" spans="1:10" x14ac:dyDescent="0.25">
      <c r="A162" s="43" t="s">
        <v>24</v>
      </c>
      <c r="B162" s="117">
        <f t="shared" si="34"/>
        <v>4.5770392749244717</v>
      </c>
      <c r="C162" s="145">
        <f t="shared" si="34"/>
        <v>6.0576923076923075</v>
      </c>
      <c r="D162" s="119">
        <f t="shared" si="34"/>
        <v>5.6926315789473687</v>
      </c>
      <c r="E162" s="120"/>
      <c r="F162" s="146">
        <f t="shared" si="35"/>
        <v>4.4858490566037732</v>
      </c>
      <c r="G162" s="119">
        <f t="shared" si="37"/>
        <v>-1.2067825223435955</v>
      </c>
      <c r="H162" s="120"/>
      <c r="I162" s="119">
        <f t="shared" si="36"/>
        <v>-0.36506072874493878</v>
      </c>
      <c r="J162" s="120"/>
    </row>
    <row r="163" spans="1:10" x14ac:dyDescent="0.25">
      <c r="A163" s="43" t="s">
        <v>25</v>
      </c>
      <c r="B163" s="117">
        <f t="shared" si="34"/>
        <v>7.9388353070443172</v>
      </c>
      <c r="C163" s="145">
        <f t="shared" si="34"/>
        <v>7.1379057847205276</v>
      </c>
      <c r="D163" s="119">
        <f t="shared" si="34"/>
        <v>8.0574537319503765</v>
      </c>
      <c r="E163" s="120"/>
      <c r="F163" s="146">
        <f t="shared" si="35"/>
        <v>8.965641742371302</v>
      </c>
      <c r="G163" s="119">
        <f t="shared" si="37"/>
        <v>0.90818801042092545</v>
      </c>
      <c r="H163" s="120"/>
      <c r="I163" s="119">
        <f t="shared" si="36"/>
        <v>0.91954794722984889</v>
      </c>
      <c r="J163" s="120"/>
    </row>
    <row r="164" spans="1:10" x14ac:dyDescent="0.25">
      <c r="A164" s="43" t="s">
        <v>26</v>
      </c>
      <c r="B164" s="117">
        <f t="shared" si="34"/>
        <v>5.6073793755912957</v>
      </c>
      <c r="C164" s="145">
        <f t="shared" si="34"/>
        <v>5.0081755593803789</v>
      </c>
      <c r="D164" s="119">
        <f t="shared" si="34"/>
        <v>4.4788359788359786</v>
      </c>
      <c r="E164" s="120"/>
      <c r="F164" s="146">
        <f t="shared" si="35"/>
        <v>4.1684615384615382</v>
      </c>
      <c r="G164" s="119">
        <f t="shared" si="37"/>
        <v>-0.3103744403744404</v>
      </c>
      <c r="H164" s="120"/>
      <c r="I164" s="119">
        <f t="shared" si="36"/>
        <v>-0.52933958054440033</v>
      </c>
      <c r="J164" s="120"/>
    </row>
    <row r="165" spans="1:10" x14ac:dyDescent="0.25">
      <c r="A165" s="43" t="s">
        <v>27</v>
      </c>
      <c r="B165" s="117">
        <f t="shared" si="34"/>
        <v>7.7755983222304463</v>
      </c>
      <c r="C165" s="145">
        <f t="shared" si="34"/>
        <v>8.504447501146263</v>
      </c>
      <c r="D165" s="119">
        <f t="shared" si="34"/>
        <v>7.9695911413969336</v>
      </c>
      <c r="E165" s="120"/>
      <c r="F165" s="146">
        <f t="shared" si="35"/>
        <v>8.493317132442284</v>
      </c>
      <c r="G165" s="119">
        <f t="shared" si="37"/>
        <v>0.52372599104535045</v>
      </c>
      <c r="H165" s="120"/>
      <c r="I165" s="119">
        <f t="shared" si="36"/>
        <v>-0.53485635974932944</v>
      </c>
      <c r="J165" s="120"/>
    </row>
    <row r="166" spans="1:10" x14ac:dyDescent="0.25">
      <c r="A166" s="43" t="s">
        <v>28</v>
      </c>
      <c r="B166" s="117">
        <f t="shared" si="34"/>
        <v>8.6995192307692299</v>
      </c>
      <c r="C166" s="145">
        <f t="shared" si="34"/>
        <v>9.9702760084925686</v>
      </c>
      <c r="D166" s="119">
        <f t="shared" si="34"/>
        <v>9.6976744186046506</v>
      </c>
      <c r="E166" s="120"/>
      <c r="F166" s="146">
        <f t="shared" si="35"/>
        <v>10.121212121212121</v>
      </c>
      <c r="G166" s="119">
        <f t="shared" si="37"/>
        <v>0.42353770260747048</v>
      </c>
      <c r="H166" s="120"/>
      <c r="I166" s="119">
        <f t="shared" si="36"/>
        <v>-0.27260158988791794</v>
      </c>
      <c r="J166" s="120"/>
    </row>
    <row r="167" spans="1:10" x14ac:dyDescent="0.25">
      <c r="A167" s="43" t="s">
        <v>29</v>
      </c>
      <c r="B167" s="117">
        <f t="shared" si="34"/>
        <v>8.3446063360513296</v>
      </c>
      <c r="C167" s="145">
        <f t="shared" si="34"/>
        <v>7.7409193634817459</v>
      </c>
      <c r="D167" s="119">
        <f>D102/D37</f>
        <v>7.557806733448821</v>
      </c>
      <c r="E167" s="120"/>
      <c r="F167" s="146">
        <f t="shared" si="35"/>
        <v>7.3942308331836832</v>
      </c>
      <c r="G167" s="119">
        <f t="shared" si="37"/>
        <v>-0.1635759002651378</v>
      </c>
      <c r="H167" s="120"/>
      <c r="I167" s="119">
        <f t="shared" si="36"/>
        <v>-0.18311263003292488</v>
      </c>
      <c r="J167" s="120"/>
    </row>
    <row r="168" spans="1:10" x14ac:dyDescent="0.25">
      <c r="A168" s="43" t="s">
        <v>30</v>
      </c>
      <c r="B168" s="117">
        <f t="shared" si="34"/>
        <v>6.7073252127482066</v>
      </c>
      <c r="C168" s="145">
        <f t="shared" si="34"/>
        <v>7.270897029131814</v>
      </c>
      <c r="D168" s="119">
        <f t="shared" si="34"/>
        <v>7.9837814234919842</v>
      </c>
      <c r="E168" s="120"/>
      <c r="F168" s="146">
        <f t="shared" si="35"/>
        <v>7.5750215225679502</v>
      </c>
      <c r="G168" s="119">
        <f t="shared" si="37"/>
        <v>-0.40875990092403391</v>
      </c>
      <c r="H168" s="120"/>
      <c r="I168" s="119">
        <f t="shared" si="36"/>
        <v>0.71288439436017015</v>
      </c>
      <c r="J168" s="120"/>
    </row>
    <row r="169" spans="1:10" x14ac:dyDescent="0.25">
      <c r="A169" s="43" t="s">
        <v>31</v>
      </c>
      <c r="B169" s="117">
        <f t="shared" ref="B169:D184" si="38">B104/B39</f>
        <v>7.1775342083216982</v>
      </c>
      <c r="C169" s="145">
        <f t="shared" si="38"/>
        <v>7.7942781415653259</v>
      </c>
      <c r="D169" s="119">
        <f t="shared" si="38"/>
        <v>7.9493155752867182</v>
      </c>
      <c r="E169" s="120"/>
      <c r="F169" s="146">
        <f t="shared" si="35"/>
        <v>7.8801394280282029</v>
      </c>
      <c r="G169" s="119">
        <f t="shared" si="37"/>
        <v>-6.9176147258515286E-2</v>
      </c>
      <c r="H169" s="120"/>
      <c r="I169" s="119">
        <f t="shared" si="36"/>
        <v>0.15503743372139223</v>
      </c>
      <c r="J169" s="120"/>
    </row>
    <row r="170" spans="1:10" x14ac:dyDescent="0.25">
      <c r="A170" s="43" t="s">
        <v>32</v>
      </c>
      <c r="B170" s="117">
        <f t="shared" si="38"/>
        <v>8.3980006777363609</v>
      </c>
      <c r="C170" s="145">
        <f t="shared" si="38"/>
        <v>8.3716035809643472</v>
      </c>
      <c r="D170" s="119">
        <f>D105/D40</f>
        <v>8.0387921198752572</v>
      </c>
      <c r="E170" s="120"/>
      <c r="F170" s="146">
        <f t="shared" si="35"/>
        <v>8.1822437719444903</v>
      </c>
      <c r="G170" s="119">
        <f t="shared" si="37"/>
        <v>0.14345165206923305</v>
      </c>
      <c r="H170" s="120"/>
      <c r="I170" s="119">
        <f t="shared" si="36"/>
        <v>-0.33281146108908999</v>
      </c>
      <c r="J170" s="120"/>
    </row>
    <row r="171" spans="1:10" x14ac:dyDescent="0.25">
      <c r="A171" s="43" t="s">
        <v>33</v>
      </c>
      <c r="B171" s="117">
        <f t="shared" si="38"/>
        <v>7.240654205607477</v>
      </c>
      <c r="C171" s="145">
        <f t="shared" si="38"/>
        <v>7.6788868521913018</v>
      </c>
      <c r="D171" s="119">
        <f t="shared" si="38"/>
        <v>7.6548000785288917</v>
      </c>
      <c r="E171" s="120"/>
      <c r="F171" s="146">
        <f t="shared" si="35"/>
        <v>7.2390480764100102</v>
      </c>
      <c r="G171" s="119">
        <f t="shared" si="37"/>
        <v>-0.41575200211888141</v>
      </c>
      <c r="H171" s="120"/>
      <c r="I171" s="119">
        <f t="shared" si="36"/>
        <v>-2.4086773662410188E-2</v>
      </c>
      <c r="J171" s="120"/>
    </row>
    <row r="172" spans="1:10" x14ac:dyDescent="0.25">
      <c r="A172" s="43" t="s">
        <v>34</v>
      </c>
      <c r="B172" s="117">
        <f t="shared" si="38"/>
        <v>9.0969993021632938</v>
      </c>
      <c r="C172" s="145">
        <f t="shared" si="38"/>
        <v>9.6835365853658537</v>
      </c>
      <c r="D172" s="119">
        <f t="shared" si="38"/>
        <v>8.4125320786997442</v>
      </c>
      <c r="E172" s="120"/>
      <c r="F172" s="146">
        <f t="shared" si="35"/>
        <v>8.231954411143942</v>
      </c>
      <c r="G172" s="119">
        <f t="shared" si="37"/>
        <v>-0.18057766755580218</v>
      </c>
      <c r="H172" s="120"/>
      <c r="I172" s="119">
        <f t="shared" si="36"/>
        <v>-1.2710045066661095</v>
      </c>
      <c r="J172" s="120"/>
    </row>
    <row r="173" spans="1:10" x14ac:dyDescent="0.25">
      <c r="A173" s="43" t="s">
        <v>35</v>
      </c>
      <c r="B173" s="117">
        <f t="shared" si="38"/>
        <v>7.4229041916167668</v>
      </c>
      <c r="C173" s="145">
        <f t="shared" si="38"/>
        <v>7.4326091016622051</v>
      </c>
      <c r="D173" s="119">
        <f t="shared" si="38"/>
        <v>7.0499431103658905</v>
      </c>
      <c r="E173" s="120"/>
      <c r="F173" s="146">
        <f t="shared" si="35"/>
        <v>7.1553851283761256</v>
      </c>
      <c r="G173" s="119">
        <f t="shared" si="37"/>
        <v>0.10544201801023512</v>
      </c>
      <c r="H173" s="120"/>
      <c r="I173" s="119">
        <f t="shared" si="36"/>
        <v>-0.38266599129631462</v>
      </c>
      <c r="J173" s="120"/>
    </row>
    <row r="174" spans="1:10" x14ac:dyDescent="0.25">
      <c r="A174" s="43" t="s">
        <v>36</v>
      </c>
      <c r="B174" s="117">
        <f t="shared" si="38"/>
        <v>7.903316866619619</v>
      </c>
      <c r="C174" s="145">
        <f t="shared" si="38"/>
        <v>7.9032598653820774</v>
      </c>
      <c r="D174" s="119">
        <f t="shared" si="38"/>
        <v>9.1668726823238558</v>
      </c>
      <c r="E174" s="120"/>
      <c r="F174" s="146">
        <f t="shared" si="35"/>
        <v>9.516822098925747</v>
      </c>
      <c r="G174" s="119">
        <f t="shared" si="37"/>
        <v>0.34994941660189127</v>
      </c>
      <c r="H174" s="120"/>
      <c r="I174" s="119">
        <f t="shared" si="36"/>
        <v>1.2636128169417784</v>
      </c>
      <c r="J174" s="120"/>
    </row>
    <row r="175" spans="1:10" x14ac:dyDescent="0.25">
      <c r="A175" s="43" t="s">
        <v>37</v>
      </c>
      <c r="B175" s="117">
        <f t="shared" si="38"/>
        <v>7.8874806001034665</v>
      </c>
      <c r="C175" s="145">
        <f t="shared" si="38"/>
        <v>7.3761949537690015</v>
      </c>
      <c r="D175" s="119">
        <f t="shared" si="38"/>
        <v>7.9303243115284463</v>
      </c>
      <c r="E175" s="120"/>
      <c r="F175" s="146">
        <f t="shared" si="35"/>
        <v>9.6216299019607838</v>
      </c>
      <c r="G175" s="119">
        <f t="shared" si="37"/>
        <v>1.6913055904323375</v>
      </c>
      <c r="H175" s="120"/>
      <c r="I175" s="119">
        <f t="shared" si="36"/>
        <v>0.55412935775944483</v>
      </c>
      <c r="J175" s="120"/>
    </row>
    <row r="176" spans="1:10" x14ac:dyDescent="0.25">
      <c r="A176" s="43" t="s">
        <v>38</v>
      </c>
      <c r="B176" s="117">
        <f t="shared" si="38"/>
        <v>6.6491557223264541</v>
      </c>
      <c r="C176" s="145">
        <f t="shared" si="38"/>
        <v>6.50418410041841</v>
      </c>
      <c r="D176" s="119">
        <f t="shared" si="38"/>
        <v>5.8527088036117378</v>
      </c>
      <c r="E176" s="120"/>
      <c r="F176" s="146">
        <f t="shared" si="35"/>
        <v>6.005564830272677</v>
      </c>
      <c r="G176" s="119">
        <f t="shared" si="37"/>
        <v>0.15285602666093911</v>
      </c>
      <c r="H176" s="120"/>
      <c r="I176" s="119">
        <f t="shared" si="36"/>
        <v>-0.65147529680667216</v>
      </c>
      <c r="J176" s="120"/>
    </row>
    <row r="177" spans="1:10" x14ac:dyDescent="0.25">
      <c r="A177" s="43" t="s">
        <v>39</v>
      </c>
      <c r="B177" s="117">
        <f t="shared" si="38"/>
        <v>6.527580071174377</v>
      </c>
      <c r="C177" s="145">
        <f t="shared" si="38"/>
        <v>6.6937203791469191</v>
      </c>
      <c r="D177" s="119">
        <f t="shared" si="38"/>
        <v>6.7548566142460684</v>
      </c>
      <c r="E177" s="120"/>
      <c r="F177" s="146">
        <f t="shared" si="35"/>
        <v>6.7745286648711041</v>
      </c>
      <c r="G177" s="119">
        <f t="shared" si="37"/>
        <v>1.9672050625035631E-2</v>
      </c>
      <c r="H177" s="120"/>
      <c r="I177" s="119">
        <f t="shared" si="36"/>
        <v>6.1136235099149339E-2</v>
      </c>
      <c r="J177" s="120"/>
    </row>
    <row r="178" spans="1:10" x14ac:dyDescent="0.25">
      <c r="A178" s="43" t="s">
        <v>40</v>
      </c>
      <c r="B178" s="117">
        <f t="shared" si="38"/>
        <v>5.2481751824817522</v>
      </c>
      <c r="C178" s="145">
        <f t="shared" si="38"/>
        <v>4.6094377510040161</v>
      </c>
      <c r="D178" s="119">
        <f t="shared" si="38"/>
        <v>5.1340341655716166</v>
      </c>
      <c r="E178" s="120"/>
      <c r="F178" s="146">
        <f t="shared" si="35"/>
        <v>4.8991031390134525</v>
      </c>
      <c r="G178" s="119">
        <f t="shared" si="37"/>
        <v>-0.23493102655816411</v>
      </c>
      <c r="H178" s="120"/>
      <c r="I178" s="119">
        <f t="shared" si="36"/>
        <v>0.52459641456760053</v>
      </c>
      <c r="J178" s="120"/>
    </row>
    <row r="179" spans="1:10" x14ac:dyDescent="0.25">
      <c r="A179" s="43" t="s">
        <v>41</v>
      </c>
      <c r="B179" s="117">
        <f t="shared" si="38"/>
        <v>7.1354921175969324</v>
      </c>
      <c r="C179" s="145">
        <f t="shared" si="38"/>
        <v>7.0067046597385181</v>
      </c>
      <c r="D179" s="119">
        <f t="shared" si="38"/>
        <v>6.6325280707723717</v>
      </c>
      <c r="E179" s="120"/>
      <c r="F179" s="146">
        <f t="shared" si="35"/>
        <v>6.1990779547359596</v>
      </c>
      <c r="G179" s="119">
        <f t="shared" si="37"/>
        <v>-0.43345011603641215</v>
      </c>
      <c r="H179" s="120"/>
      <c r="I179" s="119">
        <f t="shared" si="36"/>
        <v>-0.37417658896614636</v>
      </c>
      <c r="J179" s="120"/>
    </row>
    <row r="180" spans="1:10" x14ac:dyDescent="0.25">
      <c r="A180" s="43" t="s">
        <v>42</v>
      </c>
      <c r="B180" s="117">
        <f t="shared" si="38"/>
        <v>6.5127498277050311</v>
      </c>
      <c r="C180" s="145">
        <f t="shared" si="38"/>
        <v>6.1493756003842464</v>
      </c>
      <c r="D180" s="119">
        <f t="shared" si="38"/>
        <v>5.4062730627306275</v>
      </c>
      <c r="E180" s="120"/>
      <c r="F180" s="146">
        <f t="shared" si="35"/>
        <v>5.8570894126449682</v>
      </c>
      <c r="G180" s="119">
        <f t="shared" si="37"/>
        <v>0.45081634991434072</v>
      </c>
      <c r="H180" s="120"/>
      <c r="I180" s="119">
        <f t="shared" si="36"/>
        <v>-0.74310253765361889</v>
      </c>
      <c r="J180" s="120"/>
    </row>
    <row r="181" spans="1:10" x14ac:dyDescent="0.25">
      <c r="A181" s="43" t="s">
        <v>43</v>
      </c>
      <c r="B181" s="117">
        <f t="shared" si="38"/>
        <v>7.107572815533981</v>
      </c>
      <c r="C181" s="145">
        <f t="shared" si="38"/>
        <v>6.7097199675324672</v>
      </c>
      <c r="D181" s="119">
        <f t="shared" si="38"/>
        <v>6.48890462700661</v>
      </c>
      <c r="E181" s="120"/>
      <c r="F181" s="146">
        <f t="shared" si="35"/>
        <v>6.3049615055603079</v>
      </c>
      <c r="G181" s="119">
        <f t="shared" si="37"/>
        <v>-0.18394312144630209</v>
      </c>
      <c r="H181" s="120"/>
      <c r="I181" s="119">
        <f t="shared" si="36"/>
        <v>-0.22081534052585727</v>
      </c>
      <c r="J181" s="120"/>
    </row>
    <row r="182" spans="1:10" x14ac:dyDescent="0.25">
      <c r="A182" s="43" t="s">
        <v>44</v>
      </c>
      <c r="B182" s="117">
        <f t="shared" si="38"/>
        <v>7.5272727272727273</v>
      </c>
      <c r="C182" s="145">
        <f t="shared" si="38"/>
        <v>7.796286472148541</v>
      </c>
      <c r="D182" s="119">
        <f t="shared" si="38"/>
        <v>7.7915915915915912</v>
      </c>
      <c r="E182" s="120"/>
      <c r="F182" s="146">
        <f t="shared" si="35"/>
        <v>7.7424023154848047</v>
      </c>
      <c r="G182" s="119">
        <f t="shared" si="37"/>
        <v>-4.9189276106786473E-2</v>
      </c>
      <c r="H182" s="120"/>
      <c r="I182" s="119">
        <f t="shared" si="36"/>
        <v>-4.6948805569497765E-3</v>
      </c>
      <c r="J182" s="120"/>
    </row>
    <row r="183" spans="1:10" x14ac:dyDescent="0.25">
      <c r="A183" s="44" t="s">
        <v>45</v>
      </c>
      <c r="B183" s="117">
        <f t="shared" si="38"/>
        <v>5.6217079010375102</v>
      </c>
      <c r="C183" s="145">
        <f t="shared" si="38"/>
        <v>6.4090121317157713</v>
      </c>
      <c r="D183" s="119">
        <f t="shared" si="38"/>
        <v>5.9424184261036466</v>
      </c>
      <c r="E183" s="120"/>
      <c r="F183" s="146">
        <f t="shared" si="35"/>
        <v>6.0514705882352944</v>
      </c>
      <c r="G183" s="119">
        <f t="shared" si="37"/>
        <v>0.10905216213164781</v>
      </c>
      <c r="H183" s="120"/>
      <c r="I183" s="119">
        <f t="shared" si="36"/>
        <v>-0.46659370561212477</v>
      </c>
      <c r="J183" s="120"/>
    </row>
    <row r="184" spans="1:10" x14ac:dyDescent="0.25">
      <c r="A184" s="42" t="s">
        <v>46</v>
      </c>
      <c r="B184" s="117">
        <f t="shared" si="38"/>
        <v>6.1215085316813393</v>
      </c>
      <c r="C184" s="145">
        <f t="shared" si="38"/>
        <v>6.3485618941681237</v>
      </c>
      <c r="D184" s="119">
        <f t="shared" si="38"/>
        <v>6.1043739987378025</v>
      </c>
      <c r="E184" s="120"/>
      <c r="F184" s="146">
        <f t="shared" si="35"/>
        <v>5.8515259829529835</v>
      </c>
      <c r="G184" s="119">
        <f t="shared" si="37"/>
        <v>-0.25284801578481897</v>
      </c>
      <c r="H184" s="120"/>
      <c r="I184" s="119">
        <f t="shared" si="36"/>
        <v>-0.24418789543032116</v>
      </c>
      <c r="J184" s="120"/>
    </row>
    <row r="185" spans="1:10" ht="21" x14ac:dyDescent="0.35">
      <c r="A185" s="81" t="s">
        <v>65</v>
      </c>
      <c r="B185" s="81"/>
      <c r="C185" s="81"/>
      <c r="D185" s="81"/>
      <c r="E185" s="81"/>
      <c r="F185" s="81"/>
      <c r="G185" s="81"/>
      <c r="H185" s="81"/>
      <c r="I185" s="81"/>
      <c r="J185" s="81"/>
    </row>
    <row r="186" spans="1:10" x14ac:dyDescent="0.25">
      <c r="A186" s="59"/>
      <c r="B186" s="9" t="s">
        <v>150</v>
      </c>
      <c r="C186" s="10"/>
      <c r="D186" s="10"/>
      <c r="E186" s="10"/>
      <c r="F186" s="10"/>
      <c r="G186" s="10"/>
      <c r="H186" s="10"/>
      <c r="I186" s="10"/>
      <c r="J186" s="11"/>
    </row>
    <row r="187" spans="1:10" x14ac:dyDescent="0.25">
      <c r="A187" s="12"/>
      <c r="B187" s="82">
        <f>B$6</f>
        <v>2022</v>
      </c>
      <c r="C187" s="83">
        <f>C$6</f>
        <v>2023</v>
      </c>
      <c r="D187" s="9">
        <f>D$6</f>
        <v>2024</v>
      </c>
      <c r="E187" s="11"/>
      <c r="F187" s="84">
        <f>E$6</f>
        <v>2025</v>
      </c>
      <c r="G187" s="85" t="str">
        <f>CONCATENATE("dif ",RIGHT(F187,2),"-",RIGHT(D187,2))</f>
        <v>dif 25-24</v>
      </c>
      <c r="H187" s="86"/>
      <c r="I187" s="85" t="str">
        <f>CONCATENATE("dif ",RIGHT(D187,2),"-",RIGHT(C187,2))</f>
        <v>dif 24-23</v>
      </c>
      <c r="J187" s="86"/>
    </row>
    <row r="188" spans="1:10" x14ac:dyDescent="0.25">
      <c r="A188" s="87" t="s">
        <v>48</v>
      </c>
      <c r="B188" s="88">
        <f t="shared" ref="B188:D198" si="39">B123/B58</f>
        <v>7.3711241903133526</v>
      </c>
      <c r="C188" s="147">
        <f t="shared" si="39"/>
        <v>7.2606401296214171</v>
      </c>
      <c r="D188" s="127">
        <f>D123/D58</f>
        <v>7.2528985541949416</v>
      </c>
      <c r="E188" s="128"/>
      <c r="F188" s="131">
        <f t="shared" ref="F188:F198" si="40">E123/E58</f>
        <v>7.1474641506218308</v>
      </c>
      <c r="G188" s="90">
        <f>F188-D188</f>
        <v>-0.10543440357311074</v>
      </c>
      <c r="H188" s="91"/>
      <c r="I188" s="90">
        <f t="shared" ref="I188:I198" si="41">D188-C188</f>
        <v>-7.7415754264755776E-3</v>
      </c>
      <c r="J188" s="91"/>
    </row>
    <row r="189" spans="1:10" x14ac:dyDescent="0.25">
      <c r="A189" s="148" t="s">
        <v>49</v>
      </c>
      <c r="B189" s="149">
        <f t="shared" si="39"/>
        <v>7.8675924721608022</v>
      </c>
      <c r="C189" s="150">
        <f t="shared" si="39"/>
        <v>7.9193492929900717</v>
      </c>
      <c r="D189" s="151">
        <f>D124/D59</f>
        <v>7.7202650323008113</v>
      </c>
      <c r="E189" s="152"/>
      <c r="F189" s="153">
        <f t="shared" si="40"/>
        <v>7.6668218635955929</v>
      </c>
      <c r="G189" s="115">
        <f t="shared" ref="G189:G198" si="42">F189-D189</f>
        <v>-5.3443168705218369E-2</v>
      </c>
      <c r="H189" s="116"/>
      <c r="I189" s="115">
        <f t="shared" si="41"/>
        <v>-0.19908426068926044</v>
      </c>
      <c r="J189" s="116"/>
    </row>
    <row r="190" spans="1:10" x14ac:dyDescent="0.25">
      <c r="A190" s="154" t="s">
        <v>50</v>
      </c>
      <c r="B190" s="117">
        <f t="shared" si="39"/>
        <v>7.8975915168785624</v>
      </c>
      <c r="C190" s="145">
        <f t="shared" si="39"/>
        <v>7.9384785610073729</v>
      </c>
      <c r="D190" s="119">
        <f t="shared" si="39"/>
        <v>8.192558804240365</v>
      </c>
      <c r="E190" s="120"/>
      <c r="F190" s="146">
        <f t="shared" si="40"/>
        <v>8.0574486474558196</v>
      </c>
      <c r="G190" s="119">
        <f t="shared" si="42"/>
        <v>-0.13511015678454541</v>
      </c>
      <c r="H190" s="120"/>
      <c r="I190" s="119">
        <f t="shared" si="41"/>
        <v>0.25408024323299205</v>
      </c>
      <c r="J190" s="120"/>
    </row>
    <row r="191" spans="1:10" x14ac:dyDescent="0.25">
      <c r="A191" s="154" t="s">
        <v>51</v>
      </c>
      <c r="B191" s="117">
        <f t="shared" si="39"/>
        <v>5.4319157237612172</v>
      </c>
      <c r="C191" s="145">
        <f t="shared" si="39"/>
        <v>2.6000578368999423</v>
      </c>
      <c r="D191" s="119">
        <f t="shared" si="39"/>
        <v>4.758042895442359</v>
      </c>
      <c r="E191" s="120"/>
      <c r="F191" s="146">
        <f t="shared" si="40"/>
        <v>4.5606422217400739</v>
      </c>
      <c r="G191" s="119">
        <f t="shared" si="42"/>
        <v>-0.19740067370228509</v>
      </c>
      <c r="H191" s="120"/>
      <c r="I191" s="119">
        <f t="shared" si="41"/>
        <v>2.1579850585424167</v>
      </c>
      <c r="J191" s="120"/>
    </row>
    <row r="192" spans="1:10" x14ac:dyDescent="0.25">
      <c r="A192" s="154" t="s">
        <v>52</v>
      </c>
      <c r="B192" s="117">
        <f t="shared" si="39"/>
        <v>7.2707658219083227</v>
      </c>
      <c r="C192" s="145">
        <f t="shared" si="39"/>
        <v>7.6495140460657698</v>
      </c>
      <c r="D192" s="119">
        <f t="shared" si="39"/>
        <v>7.4799863525689734</v>
      </c>
      <c r="E192" s="120"/>
      <c r="F192" s="146">
        <f t="shared" si="40"/>
        <v>7.5668246445497633</v>
      </c>
      <c r="G192" s="119">
        <f t="shared" si="42"/>
        <v>8.6838291980789961E-2</v>
      </c>
      <c r="H192" s="120"/>
      <c r="I192" s="119">
        <f t="shared" si="41"/>
        <v>-0.16952769349679642</v>
      </c>
      <c r="J192" s="120"/>
    </row>
    <row r="193" spans="1:10" x14ac:dyDescent="0.25">
      <c r="A193" s="154" t="s">
        <v>53</v>
      </c>
      <c r="B193" s="117">
        <f t="shared" si="39"/>
        <v>8.2772790055248624</v>
      </c>
      <c r="C193" s="145">
        <f t="shared" si="39"/>
        <v>6.3244211334271458</v>
      </c>
      <c r="D193" s="119">
        <f t="shared" si="39"/>
        <v>6.6747736243324818</v>
      </c>
      <c r="E193" s="120"/>
      <c r="F193" s="146">
        <f t="shared" si="40"/>
        <v>5.639520078354554</v>
      </c>
      <c r="G193" s="119">
        <f t="shared" si="42"/>
        <v>-1.0352535459779277</v>
      </c>
      <c r="H193" s="120"/>
      <c r="I193" s="119">
        <f t="shared" si="41"/>
        <v>0.35035249090533593</v>
      </c>
      <c r="J193" s="120"/>
    </row>
    <row r="194" spans="1:10" x14ac:dyDescent="0.25">
      <c r="A194" s="154" t="s">
        <v>54</v>
      </c>
      <c r="B194" s="117">
        <f t="shared" si="39"/>
        <v>2.8322493991234272</v>
      </c>
      <c r="C194" s="145">
        <f t="shared" si="39"/>
        <v>2.5235291626074803</v>
      </c>
      <c r="D194" s="119">
        <f t="shared" si="39"/>
        <v>2.6250052373570201</v>
      </c>
      <c r="E194" s="120"/>
      <c r="F194" s="146">
        <f t="shared" si="40"/>
        <v>2.3200146329566702</v>
      </c>
      <c r="G194" s="119">
        <f t="shared" si="42"/>
        <v>-0.30499060440034986</v>
      </c>
      <c r="H194" s="120"/>
      <c r="I194" s="119">
        <f t="shared" si="41"/>
        <v>0.10147607474953979</v>
      </c>
      <c r="J194" s="120"/>
    </row>
    <row r="195" spans="1:10" x14ac:dyDescent="0.25">
      <c r="A195" s="154" t="s">
        <v>55</v>
      </c>
      <c r="B195" s="117">
        <f t="shared" si="39"/>
        <v>3.2322086759285513</v>
      </c>
      <c r="C195" s="145">
        <f t="shared" si="39"/>
        <v>2.6628942486085343</v>
      </c>
      <c r="D195" s="119">
        <f t="shared" si="39"/>
        <v>2.7949012842629863</v>
      </c>
      <c r="E195" s="120"/>
      <c r="F195" s="146">
        <f t="shared" si="40"/>
        <v>2.6840519676143852</v>
      </c>
      <c r="G195" s="119">
        <f t="shared" si="42"/>
        <v>-0.11084931664860109</v>
      </c>
      <c r="H195" s="120"/>
      <c r="I195" s="119">
        <f t="shared" si="41"/>
        <v>0.13200703565445204</v>
      </c>
      <c r="J195" s="120"/>
    </row>
    <row r="196" spans="1:10" x14ac:dyDescent="0.25">
      <c r="A196" s="154" t="s">
        <v>56</v>
      </c>
      <c r="B196" s="117">
        <f t="shared" si="39"/>
        <v>7.3644056930375692</v>
      </c>
      <c r="C196" s="145">
        <f t="shared" si="39"/>
        <v>7.2885726989773234</v>
      </c>
      <c r="D196" s="119">
        <f t="shared" si="39"/>
        <v>7.65598233995585</v>
      </c>
      <c r="E196" s="120"/>
      <c r="F196" s="146">
        <f t="shared" si="40"/>
        <v>7.5436789772727275</v>
      </c>
      <c r="G196" s="119">
        <f t="shared" si="42"/>
        <v>-0.11230336268312247</v>
      </c>
      <c r="H196" s="120"/>
      <c r="I196" s="119">
        <f t="shared" si="41"/>
        <v>0.36740964097852657</v>
      </c>
      <c r="J196" s="120"/>
    </row>
    <row r="197" spans="1:10" x14ac:dyDescent="0.25">
      <c r="A197" s="155" t="s">
        <v>57</v>
      </c>
      <c r="B197" s="117">
        <f t="shared" si="39"/>
        <v>7.1439975747776883</v>
      </c>
      <c r="C197" s="118">
        <f t="shared" si="39"/>
        <v>6.6944336100741069</v>
      </c>
      <c r="D197" s="119">
        <f t="shared" si="39"/>
        <v>5.6493276939587149</v>
      </c>
      <c r="E197" s="120"/>
      <c r="F197" s="156">
        <f t="shared" si="40"/>
        <v>6.1282796862320801</v>
      </c>
      <c r="G197" s="119">
        <f t="shared" si="42"/>
        <v>0.47895199227336516</v>
      </c>
      <c r="H197" s="120"/>
      <c r="I197" s="119">
        <f t="shared" si="41"/>
        <v>-1.0451059161153919</v>
      </c>
      <c r="J197" s="120"/>
    </row>
    <row r="198" spans="1:10" x14ac:dyDescent="0.25">
      <c r="A198" s="157" t="s">
        <v>58</v>
      </c>
      <c r="B198" s="121">
        <f t="shared" si="39"/>
        <v>6.1756150604866118</v>
      </c>
      <c r="C198" s="158">
        <f t="shared" si="39"/>
        <v>8.1223306894447838</v>
      </c>
      <c r="D198" s="159">
        <f t="shared" si="39"/>
        <v>6.3187639198218264</v>
      </c>
      <c r="E198" s="160"/>
      <c r="F198" s="161">
        <f t="shared" si="40"/>
        <v>6.0537806710065096</v>
      </c>
      <c r="G198" s="119">
        <f t="shared" si="42"/>
        <v>-0.26498324881531676</v>
      </c>
      <c r="H198" s="120"/>
      <c r="I198" s="119">
        <f t="shared" si="41"/>
        <v>-1.8035667696229574</v>
      </c>
      <c r="J198" s="120"/>
    </row>
    <row r="199" spans="1:10" ht="21" x14ac:dyDescent="0.35">
      <c r="A199" s="162" t="s">
        <v>66</v>
      </c>
      <c r="B199" s="162"/>
      <c r="C199" s="162"/>
      <c r="D199" s="162"/>
      <c r="E199" s="162"/>
      <c r="F199" s="162"/>
      <c r="G199" s="162"/>
      <c r="H199" s="162"/>
      <c r="I199" s="162"/>
      <c r="J199" s="162"/>
    </row>
    <row r="200" spans="1:10" x14ac:dyDescent="0.25">
      <c r="A200" s="59"/>
      <c r="B200" s="9" t="s">
        <v>150</v>
      </c>
      <c r="C200" s="10"/>
      <c r="D200" s="10"/>
      <c r="E200" s="10"/>
      <c r="F200" s="10"/>
      <c r="G200" s="10"/>
      <c r="H200" s="10"/>
      <c r="I200" s="10"/>
      <c r="J200" s="11"/>
    </row>
    <row r="201" spans="1:10" x14ac:dyDescent="0.25">
      <c r="A201" s="12"/>
      <c r="B201" s="13">
        <f>B$6</f>
        <v>2022</v>
      </c>
      <c r="C201" s="13">
        <f>C$6</f>
        <v>2023</v>
      </c>
      <c r="D201" s="13">
        <f>D$6</f>
        <v>2024</v>
      </c>
      <c r="E201" s="13">
        <f>E$6</f>
        <v>2025</v>
      </c>
      <c r="F201" s="13" t="str">
        <f>CONCATENATE("var ",RIGHT(E201,2),"/",RIGHT(D201,2))</f>
        <v>var 25/24</v>
      </c>
      <c r="G201" s="13" t="str">
        <f>CONCATENATE("var ",RIGHT(D201,2),"/",RIGHT(C201,2))</f>
        <v>var 24/23</v>
      </c>
      <c r="H201" s="13" t="str">
        <f>CONCATENATE("dif ",RIGHT(E201,2),"-",RIGHT(D201,2))</f>
        <v>dif 25-24</v>
      </c>
      <c r="I201" s="85" t="str">
        <f>CONCATENATE("dif ",RIGHT(D201,2),"-",RIGHT(C201,2))</f>
        <v>dif 24-23</v>
      </c>
      <c r="J201" s="86"/>
    </row>
    <row r="202" spans="1:10" x14ac:dyDescent="0.25">
      <c r="A202" s="163" t="s">
        <v>4</v>
      </c>
      <c r="B202" s="164">
        <v>0.53969999999999996</v>
      </c>
      <c r="C202" s="164">
        <v>0.74150000000000005</v>
      </c>
      <c r="D202" s="164">
        <v>0.76400000000000001</v>
      </c>
      <c r="E202" s="164">
        <v>0.76260000000000006</v>
      </c>
      <c r="F202" s="164">
        <f>E202/D202-1</f>
        <v>-1.8324607329842646E-3</v>
      </c>
      <c r="G202" s="164">
        <f>D202/C202-1</f>
        <v>3.0343897505057171E-2</v>
      </c>
      <c r="H202" s="165">
        <f>(E202-D202)*100</f>
        <v>-0.13999999999999568</v>
      </c>
      <c r="I202" s="166">
        <f>(D202-C202)*100</f>
        <v>2.2499999999999964</v>
      </c>
      <c r="J202" s="167"/>
    </row>
    <row r="203" spans="1:10" x14ac:dyDescent="0.25">
      <c r="A203" s="168" t="s">
        <v>5</v>
      </c>
      <c r="B203" s="164">
        <v>0.54110000000000003</v>
      </c>
      <c r="C203" s="164">
        <v>0.79170000000000007</v>
      </c>
      <c r="D203" s="164">
        <v>0.79159999999999997</v>
      </c>
      <c r="E203" s="164">
        <v>0.79519999999999991</v>
      </c>
      <c r="F203" s="169">
        <f t="shared" ref="F203:F213" si="43">E203/D203-1</f>
        <v>4.5477513895906263E-3</v>
      </c>
      <c r="G203" s="169">
        <f t="shared" ref="G203:G213" si="44">D203/C203-1</f>
        <v>-1.2631047113820237E-4</v>
      </c>
      <c r="H203" s="170">
        <f t="shared" ref="H203:H213" si="45">(E203-D203)*100</f>
        <v>0.35999999999999366</v>
      </c>
      <c r="I203" s="171">
        <f t="shared" ref="I203:I213" si="46">(D203-C203)*100</f>
        <v>-1.0000000000010001E-2</v>
      </c>
      <c r="J203" s="172"/>
    </row>
    <row r="204" spans="1:10" x14ac:dyDescent="0.25">
      <c r="A204" s="173" t="s">
        <v>6</v>
      </c>
      <c r="B204" s="174">
        <v>0.58499999999999996</v>
      </c>
      <c r="C204" s="174">
        <v>0.754</v>
      </c>
      <c r="D204" s="174">
        <v>0.73930000000000007</v>
      </c>
      <c r="E204" s="174">
        <v>0.71540000000000004</v>
      </c>
      <c r="F204" s="174">
        <f t="shared" si="43"/>
        <v>-3.2327877722169607E-2</v>
      </c>
      <c r="G204" s="174">
        <f t="shared" si="44"/>
        <v>-1.9496021220159032E-2</v>
      </c>
      <c r="H204" s="175">
        <f t="shared" si="45"/>
        <v>-2.3900000000000032</v>
      </c>
      <c r="I204" s="176">
        <f t="shared" si="46"/>
        <v>-1.4699999999999935</v>
      </c>
      <c r="J204" s="177"/>
    </row>
    <row r="205" spans="1:10" x14ac:dyDescent="0.25">
      <c r="A205" s="30" t="s">
        <v>7</v>
      </c>
      <c r="B205" s="25">
        <v>0.5403</v>
      </c>
      <c r="C205" s="25">
        <v>0.84870000000000001</v>
      </c>
      <c r="D205" s="25">
        <v>0.84719999999999995</v>
      </c>
      <c r="E205" s="25">
        <v>0.83930000000000005</v>
      </c>
      <c r="F205" s="25">
        <f t="shared" si="43"/>
        <v>-9.3248347497638662E-3</v>
      </c>
      <c r="G205" s="25">
        <f t="shared" si="44"/>
        <v>-1.7674089784376346E-3</v>
      </c>
      <c r="H205" s="178">
        <f t="shared" si="45"/>
        <v>-0.78999999999999071</v>
      </c>
      <c r="I205" s="179">
        <f t="shared" si="46"/>
        <v>-0.15000000000000568</v>
      </c>
      <c r="J205" s="180"/>
    </row>
    <row r="206" spans="1:10" x14ac:dyDescent="0.25">
      <c r="A206" s="30" t="s">
        <v>8</v>
      </c>
      <c r="B206" s="25">
        <v>0.49219999999999997</v>
      </c>
      <c r="C206" s="25">
        <v>0.65670000000000006</v>
      </c>
      <c r="D206" s="25">
        <v>0.66049999999999998</v>
      </c>
      <c r="E206" s="25">
        <v>0.75219999999999998</v>
      </c>
      <c r="F206" s="25">
        <f>E206/D206-1</f>
        <v>0.13883421650264949</v>
      </c>
      <c r="G206" s="25">
        <f t="shared" si="44"/>
        <v>5.7865082990709027E-3</v>
      </c>
      <c r="H206" s="178">
        <f t="shared" si="45"/>
        <v>9.17</v>
      </c>
      <c r="I206" s="179">
        <f t="shared" si="46"/>
        <v>0.37999999999999146</v>
      </c>
      <c r="J206" s="180"/>
    </row>
    <row r="207" spans="1:10" x14ac:dyDescent="0.25">
      <c r="A207" s="30" t="s">
        <v>9</v>
      </c>
      <c r="B207" s="25">
        <v>0.51300000000000001</v>
      </c>
      <c r="C207" s="25">
        <v>0.62680000000000002</v>
      </c>
      <c r="D207" s="25">
        <v>0.6583</v>
      </c>
      <c r="E207" s="25">
        <v>0.63649999999999995</v>
      </c>
      <c r="F207" s="25">
        <f t="shared" si="43"/>
        <v>-3.3115600789913491E-2</v>
      </c>
      <c r="G207" s="25">
        <f t="shared" si="44"/>
        <v>5.0255264837268721E-2</v>
      </c>
      <c r="H207" s="178">
        <f t="shared" si="45"/>
        <v>-2.1800000000000042</v>
      </c>
      <c r="I207" s="179">
        <f t="shared" si="46"/>
        <v>3.1499999999999972</v>
      </c>
      <c r="J207" s="180"/>
    </row>
    <row r="208" spans="1:10" x14ac:dyDescent="0.25">
      <c r="A208" s="181" t="s">
        <v>10</v>
      </c>
      <c r="B208" s="182">
        <v>0.60939999999999994</v>
      </c>
      <c r="C208" s="182">
        <v>0.75129999999999997</v>
      </c>
      <c r="D208" s="182">
        <v>0.70650000000000002</v>
      </c>
      <c r="E208" s="182">
        <v>0.67659999999999998</v>
      </c>
      <c r="F208" s="182">
        <f t="shared" si="43"/>
        <v>-4.2321302193913723E-2</v>
      </c>
      <c r="G208" s="182">
        <f t="shared" si="44"/>
        <v>-5.9629974710501688E-2</v>
      </c>
      <c r="H208" s="183">
        <f t="shared" si="45"/>
        <v>-2.9900000000000038</v>
      </c>
      <c r="I208" s="184">
        <f t="shared" si="46"/>
        <v>-4.4799999999999951</v>
      </c>
      <c r="J208" s="185"/>
    </row>
    <row r="209" spans="1:10" x14ac:dyDescent="0.25">
      <c r="A209" s="168" t="s">
        <v>11</v>
      </c>
      <c r="B209" s="164">
        <v>0.53590000000000004</v>
      </c>
      <c r="C209" s="164">
        <v>0.61649999999999994</v>
      </c>
      <c r="D209" s="164">
        <v>0.69420000000000004</v>
      </c>
      <c r="E209" s="164">
        <v>0.67959999999999998</v>
      </c>
      <c r="F209" s="169">
        <f t="shared" si="43"/>
        <v>-2.1031403053875075E-2</v>
      </c>
      <c r="G209" s="169">
        <f t="shared" si="44"/>
        <v>0.12603406326034072</v>
      </c>
      <c r="H209" s="170">
        <f t="shared" si="45"/>
        <v>-1.4600000000000057</v>
      </c>
      <c r="I209" s="171">
        <f t="shared" si="46"/>
        <v>7.7700000000000102</v>
      </c>
      <c r="J209" s="172"/>
    </row>
    <row r="210" spans="1:10" x14ac:dyDescent="0.25">
      <c r="A210" s="29" t="s">
        <v>12</v>
      </c>
      <c r="B210" s="174">
        <v>0.75379999999999991</v>
      </c>
      <c r="C210" s="174">
        <v>0.66099999999999992</v>
      </c>
      <c r="D210" s="174">
        <v>0.85569999999999991</v>
      </c>
      <c r="E210" s="174">
        <v>0.87430000000000008</v>
      </c>
      <c r="F210" s="174">
        <f t="shared" si="43"/>
        <v>2.1736589926376171E-2</v>
      </c>
      <c r="G210" s="174">
        <f t="shared" si="44"/>
        <v>0.294553706505295</v>
      </c>
      <c r="H210" s="175">
        <f t="shared" si="45"/>
        <v>1.8600000000000172</v>
      </c>
      <c r="I210" s="176">
        <f t="shared" si="46"/>
        <v>19.47</v>
      </c>
      <c r="J210" s="177"/>
    </row>
    <row r="211" spans="1:10" x14ac:dyDescent="0.25">
      <c r="A211" s="30" t="s">
        <v>8</v>
      </c>
      <c r="B211" s="25">
        <v>0.5081</v>
      </c>
      <c r="C211" s="25">
        <v>0.60539999999999994</v>
      </c>
      <c r="D211" s="25">
        <v>0.7034999999999999</v>
      </c>
      <c r="E211" s="25">
        <v>0.66859999999999997</v>
      </c>
      <c r="F211" s="25">
        <f t="shared" si="43"/>
        <v>-4.9609097370291289E-2</v>
      </c>
      <c r="G211" s="25">
        <f t="shared" si="44"/>
        <v>0.16204162537165501</v>
      </c>
      <c r="H211" s="178">
        <f t="shared" si="45"/>
        <v>-3.4899999999999931</v>
      </c>
      <c r="I211" s="179">
        <f t="shared" si="46"/>
        <v>9.8099999999999969</v>
      </c>
      <c r="J211" s="180"/>
    </row>
    <row r="212" spans="1:10" x14ac:dyDescent="0.25">
      <c r="A212" s="30" t="s">
        <v>9</v>
      </c>
      <c r="B212" s="25">
        <v>0.51739999999999997</v>
      </c>
      <c r="C212" s="25">
        <v>0.61039999999999994</v>
      </c>
      <c r="D212" s="25">
        <v>0.62460000000000004</v>
      </c>
      <c r="E212" s="25">
        <v>0.62939999999999996</v>
      </c>
      <c r="F212" s="25">
        <f t="shared" si="43"/>
        <v>7.68491834774232E-3</v>
      </c>
      <c r="G212" s="25">
        <f t="shared" si="44"/>
        <v>2.326343381389262E-2</v>
      </c>
      <c r="H212" s="178">
        <f t="shared" si="45"/>
        <v>0.47999999999999154</v>
      </c>
      <c r="I212" s="179">
        <f t="shared" si="46"/>
        <v>1.4200000000000101</v>
      </c>
      <c r="J212" s="180"/>
    </row>
    <row r="213" spans="1:10" x14ac:dyDescent="0.25">
      <c r="A213" s="31" t="s">
        <v>10</v>
      </c>
      <c r="B213" s="80">
        <v>0.60040000000000004</v>
      </c>
      <c r="C213" s="80">
        <v>0.67559999999999998</v>
      </c>
      <c r="D213" s="80">
        <v>0.72730000000000006</v>
      </c>
      <c r="E213" s="80">
        <v>0.75019999999999998</v>
      </c>
      <c r="F213" s="80">
        <f t="shared" si="43"/>
        <v>3.1486319263027474E-2</v>
      </c>
      <c r="G213" s="80">
        <f t="shared" si="44"/>
        <v>7.6524570751924426E-2</v>
      </c>
      <c r="H213" s="186">
        <f t="shared" si="45"/>
        <v>2.289999999999992</v>
      </c>
      <c r="I213" s="187">
        <f t="shared" si="46"/>
        <v>5.1700000000000079</v>
      </c>
      <c r="J213" s="188"/>
    </row>
    <row r="214" spans="1:10" x14ac:dyDescent="0.25">
      <c r="A214" s="34" t="s">
        <v>13</v>
      </c>
      <c r="B214" s="35"/>
      <c r="C214" s="35"/>
      <c r="D214" s="35"/>
      <c r="E214" s="35"/>
      <c r="F214" s="35"/>
      <c r="G214" s="35"/>
      <c r="H214" s="35"/>
      <c r="I214" s="35"/>
      <c r="J214" s="35"/>
    </row>
    <row r="215" spans="1:10" ht="21" x14ac:dyDescent="0.35">
      <c r="A215" s="162" t="s">
        <v>67</v>
      </c>
      <c r="B215" s="162"/>
      <c r="C215" s="162"/>
      <c r="D215" s="162"/>
      <c r="E215" s="162"/>
      <c r="F215" s="162"/>
      <c r="G215" s="162"/>
      <c r="H215" s="162"/>
      <c r="I215" s="162"/>
      <c r="J215" s="162"/>
    </row>
    <row r="216" spans="1:10" x14ac:dyDescent="0.25">
      <c r="A216" s="59"/>
      <c r="B216" s="9" t="s">
        <v>150</v>
      </c>
      <c r="C216" s="10"/>
      <c r="D216" s="10"/>
      <c r="E216" s="10"/>
      <c r="F216" s="10"/>
      <c r="G216" s="10"/>
      <c r="H216" s="10"/>
      <c r="I216" s="10"/>
      <c r="J216" s="11"/>
    </row>
    <row r="217" spans="1:10" x14ac:dyDescent="0.25">
      <c r="A217" s="8"/>
      <c r="B217" s="13">
        <f>B$6</f>
        <v>2022</v>
      </c>
      <c r="C217" s="13">
        <f>C$6</f>
        <v>2023</v>
      </c>
      <c r="D217" s="13">
        <f>D$6</f>
        <v>2024</v>
      </c>
      <c r="E217" s="13">
        <f>E$6</f>
        <v>2025</v>
      </c>
      <c r="F217" s="13" t="str">
        <f>CONCATENATE("var ",RIGHT(E217,2),"/",RIGHT(D217,2))</f>
        <v>var 25/24</v>
      </c>
      <c r="G217" s="13" t="str">
        <f>CONCATENATE("var ",RIGHT(D217,2),"/",RIGHT(C217,2))</f>
        <v>var 24/23</v>
      </c>
      <c r="H217" s="13" t="str">
        <f>CONCATENATE("dif ",RIGHT(E217,2),"-",RIGHT(D217,2))</f>
        <v>dif 25-24</v>
      </c>
      <c r="I217" s="85" t="str">
        <f>CONCATENATE("dif ",RIGHT(D217,2),"-",RIGHT(C217,2))</f>
        <v>dif 24-23</v>
      </c>
      <c r="J217" s="86"/>
    </row>
    <row r="218" spans="1:10" x14ac:dyDescent="0.25">
      <c r="A218" s="163" t="s">
        <v>48</v>
      </c>
      <c r="B218" s="164">
        <v>0.53969999999999996</v>
      </c>
      <c r="C218" s="164">
        <v>0.74150000000000005</v>
      </c>
      <c r="D218" s="164">
        <v>0.76400000000000001</v>
      </c>
      <c r="E218" s="164">
        <v>0.76260000000000006</v>
      </c>
      <c r="F218" s="189">
        <f>IFERROR(E218/D218-1,"-")</f>
        <v>-1.8324607329842646E-3</v>
      </c>
      <c r="G218" s="189">
        <f t="shared" ref="G218:G228" si="47">D218/C218-1</f>
        <v>3.0343897505057171E-2</v>
      </c>
      <c r="H218" s="165">
        <f>IFERROR((E218-D218)*100,"-")</f>
        <v>-0.13999999999999568</v>
      </c>
      <c r="I218" s="166">
        <f t="shared" ref="I218:I228" si="48">(D218-C218)*100</f>
        <v>2.2499999999999964</v>
      </c>
      <c r="J218" s="167"/>
    </row>
    <row r="219" spans="1:10" x14ac:dyDescent="0.25">
      <c r="A219" s="190" t="s">
        <v>49</v>
      </c>
      <c r="B219" s="174">
        <v>0.59370000000000001</v>
      </c>
      <c r="C219" s="174">
        <v>0.77349999999999997</v>
      </c>
      <c r="D219" s="174">
        <v>0.80409999999999993</v>
      </c>
      <c r="E219" s="174">
        <v>0.78489999999999993</v>
      </c>
      <c r="F219" s="191">
        <f>IFERROR(E219/D219-1,"-")</f>
        <v>-2.3877627160800885E-2</v>
      </c>
      <c r="G219" s="191">
        <f t="shared" si="47"/>
        <v>3.956043956043942E-2</v>
      </c>
      <c r="H219" s="178">
        <f t="shared" ref="H219:H228" si="49">IFERROR((E219-D219)*100,"-")</f>
        <v>-1.9199999999999995</v>
      </c>
      <c r="I219" s="179">
        <f t="shared" si="48"/>
        <v>3.0599999999999961</v>
      </c>
      <c r="J219" s="180"/>
    </row>
    <row r="220" spans="1:10" x14ac:dyDescent="0.25">
      <c r="A220" s="76" t="s">
        <v>50</v>
      </c>
      <c r="B220" s="25">
        <v>0.5</v>
      </c>
      <c r="C220" s="25">
        <v>0.66949999999999998</v>
      </c>
      <c r="D220" s="25">
        <v>0.70660000000000001</v>
      </c>
      <c r="E220" s="25">
        <v>0.73430000000000006</v>
      </c>
      <c r="F220" s="191">
        <f t="shared" ref="F220:F228" si="50">IFERROR(E220/D220-1,"-")</f>
        <v>3.920181149165014E-2</v>
      </c>
      <c r="G220" s="191">
        <f t="shared" si="47"/>
        <v>5.5414488424197161E-2</v>
      </c>
      <c r="H220" s="178">
        <f t="shared" si="49"/>
        <v>2.7700000000000058</v>
      </c>
      <c r="I220" s="179">
        <f t="shared" si="48"/>
        <v>3.7100000000000022</v>
      </c>
      <c r="J220" s="180"/>
    </row>
    <row r="221" spans="1:10" x14ac:dyDescent="0.25">
      <c r="A221" s="76" t="s">
        <v>51</v>
      </c>
      <c r="B221" s="25">
        <v>0.56000000000000005</v>
      </c>
      <c r="C221" s="25">
        <v>0.63600000000000001</v>
      </c>
      <c r="D221" s="25">
        <v>0.75329999999999997</v>
      </c>
      <c r="E221" s="25">
        <v>0.74019999999999997</v>
      </c>
      <c r="F221" s="191">
        <f>IFERROR(E221/D221-1,"-")</f>
        <v>-1.7390150006637461E-2</v>
      </c>
      <c r="G221" s="191">
        <f t="shared" si="47"/>
        <v>0.18443396226415087</v>
      </c>
      <c r="H221" s="178">
        <f t="shared" si="49"/>
        <v>-1.31</v>
      </c>
      <c r="I221" s="179">
        <f t="shared" si="48"/>
        <v>11.729999999999997</v>
      </c>
      <c r="J221" s="180"/>
    </row>
    <row r="222" spans="1:10" x14ac:dyDescent="0.25">
      <c r="A222" s="76" t="s">
        <v>52</v>
      </c>
      <c r="B222" s="25">
        <v>0.46729999999999999</v>
      </c>
      <c r="C222" s="25">
        <v>0.77790000000000004</v>
      </c>
      <c r="D222" s="25">
        <v>0.78709999999999991</v>
      </c>
      <c r="E222" s="25">
        <v>0.80409999999999993</v>
      </c>
      <c r="F222" s="191">
        <f t="shared" si="50"/>
        <v>2.1598272138229069E-2</v>
      </c>
      <c r="G222" s="191">
        <f t="shared" si="47"/>
        <v>1.1826712945108397E-2</v>
      </c>
      <c r="H222" s="178">
        <f t="shared" si="49"/>
        <v>1.7000000000000015</v>
      </c>
      <c r="I222" s="179">
        <f t="shared" si="48"/>
        <v>0.91999999999998749</v>
      </c>
      <c r="J222" s="180"/>
    </row>
    <row r="223" spans="1:10" x14ac:dyDescent="0.25">
      <c r="A223" s="76" t="s">
        <v>53</v>
      </c>
      <c r="B223" s="25">
        <v>0.7419</v>
      </c>
      <c r="C223" s="25">
        <v>0.66569999999999996</v>
      </c>
      <c r="D223" s="25">
        <v>0.77329999999999999</v>
      </c>
      <c r="E223" s="25">
        <v>0.76390000000000002</v>
      </c>
      <c r="F223" s="191">
        <f t="shared" si="50"/>
        <v>-1.2155696366222601E-2</v>
      </c>
      <c r="G223" s="191">
        <f t="shared" si="47"/>
        <v>0.16163436983626256</v>
      </c>
      <c r="H223" s="178">
        <f t="shared" si="49"/>
        <v>-0.93999999999999639</v>
      </c>
      <c r="I223" s="179">
        <f t="shared" si="48"/>
        <v>10.760000000000003</v>
      </c>
      <c r="J223" s="180"/>
    </row>
    <row r="224" spans="1:10" x14ac:dyDescent="0.25">
      <c r="A224" s="76" t="s">
        <v>54</v>
      </c>
      <c r="B224" s="191">
        <v>0.51840000000000008</v>
      </c>
      <c r="C224" s="191">
        <v>0.67859999999999998</v>
      </c>
      <c r="D224" s="191">
        <v>0.73069999999999991</v>
      </c>
      <c r="E224" s="191">
        <v>0.68730000000000002</v>
      </c>
      <c r="F224" s="191">
        <f t="shared" si="50"/>
        <v>-5.9395100588476635E-2</v>
      </c>
      <c r="G224" s="191">
        <f t="shared" si="47"/>
        <v>7.6775714706749154E-2</v>
      </c>
      <c r="H224" s="178">
        <f t="shared" si="49"/>
        <v>-4.3399999999999883</v>
      </c>
      <c r="I224" s="179">
        <f t="shared" si="48"/>
        <v>5.209999999999992</v>
      </c>
      <c r="J224" s="180"/>
    </row>
    <row r="225" spans="1:10" x14ac:dyDescent="0.25">
      <c r="A225" s="76" t="s">
        <v>55</v>
      </c>
      <c r="B225" s="191">
        <v>0.58840000000000003</v>
      </c>
      <c r="C225" s="191">
        <v>0.69830000000000003</v>
      </c>
      <c r="D225" s="191">
        <v>0.69889999999999997</v>
      </c>
      <c r="E225" s="191">
        <v>0.68330000000000002</v>
      </c>
      <c r="F225" s="191">
        <f t="shared" si="50"/>
        <v>-2.2320789812562469E-2</v>
      </c>
      <c r="G225" s="191">
        <f t="shared" si="47"/>
        <v>8.5922955749673235E-4</v>
      </c>
      <c r="H225" s="178">
        <f t="shared" si="49"/>
        <v>-1.5599999999999947</v>
      </c>
      <c r="I225" s="179">
        <f t="shared" si="48"/>
        <v>5.9999999999993392E-2</v>
      </c>
      <c r="J225" s="180"/>
    </row>
    <row r="226" spans="1:10" x14ac:dyDescent="0.25">
      <c r="A226" s="76" t="s">
        <v>56</v>
      </c>
      <c r="B226" s="25">
        <v>0.57789999999999997</v>
      </c>
      <c r="C226" s="25">
        <v>0.82430000000000003</v>
      </c>
      <c r="D226" s="25">
        <v>0.872</v>
      </c>
      <c r="E226" s="25">
        <v>0.84379999999999999</v>
      </c>
      <c r="F226" s="191">
        <f t="shared" si="50"/>
        <v>-3.2339449541284426E-2</v>
      </c>
      <c r="G226" s="191">
        <f t="shared" si="47"/>
        <v>5.7867281329613052E-2</v>
      </c>
      <c r="H226" s="178">
        <f t="shared" si="49"/>
        <v>-2.8200000000000003</v>
      </c>
      <c r="I226" s="179">
        <f t="shared" si="48"/>
        <v>4.769999999999996</v>
      </c>
      <c r="J226" s="180"/>
    </row>
    <row r="227" spans="1:10" x14ac:dyDescent="0.25">
      <c r="A227" s="77" t="s">
        <v>57</v>
      </c>
      <c r="B227" s="192">
        <v>0.49990000000000001</v>
      </c>
      <c r="C227" s="192">
        <v>0.84950000000000003</v>
      </c>
      <c r="D227" s="192">
        <v>0.63280000000000003</v>
      </c>
      <c r="E227" s="192">
        <v>0.63329999999999997</v>
      </c>
      <c r="F227" s="192">
        <f t="shared" si="50"/>
        <v>7.9013906447533699E-4</v>
      </c>
      <c r="G227" s="192">
        <f t="shared" si="47"/>
        <v>-0.25509123013537371</v>
      </c>
      <c r="H227" s="193">
        <f t="shared" si="49"/>
        <v>4.9999999999994493E-2</v>
      </c>
      <c r="I227" s="194">
        <f t="shared" si="48"/>
        <v>-21.67</v>
      </c>
      <c r="J227" s="195"/>
    </row>
    <row r="228" spans="1:10" x14ac:dyDescent="0.25">
      <c r="A228" s="76" t="s">
        <v>58</v>
      </c>
      <c r="B228" s="191">
        <v>0.41960000000000003</v>
      </c>
      <c r="C228" s="191">
        <v>0.83629999999999993</v>
      </c>
      <c r="D228" s="191">
        <v>0.71970000000000001</v>
      </c>
      <c r="E228" s="191">
        <v>0.62639999999999996</v>
      </c>
      <c r="F228" s="191">
        <f t="shared" si="50"/>
        <v>-0.12963734889537315</v>
      </c>
      <c r="G228" s="191">
        <f t="shared" si="47"/>
        <v>-0.13942365179959337</v>
      </c>
      <c r="H228" s="178">
        <f t="shared" si="49"/>
        <v>-9.3300000000000054</v>
      </c>
      <c r="I228" s="179">
        <f t="shared" si="48"/>
        <v>-11.659999999999993</v>
      </c>
      <c r="J228" s="180"/>
    </row>
    <row r="229" spans="1:10" ht="24" x14ac:dyDescent="0.4">
      <c r="A229" s="196" t="s">
        <v>68</v>
      </c>
      <c r="B229" s="196"/>
      <c r="C229" s="196"/>
      <c r="D229" s="196"/>
      <c r="E229" s="196"/>
      <c r="F229" s="196"/>
      <c r="G229" s="196"/>
      <c r="H229" s="196"/>
      <c r="I229" s="196"/>
      <c r="J229" s="196"/>
    </row>
    <row r="230" spans="1:10" ht="21" x14ac:dyDescent="0.35">
      <c r="A230" s="197" t="s">
        <v>69</v>
      </c>
      <c r="B230" s="197"/>
      <c r="C230" s="197"/>
      <c r="D230" s="197"/>
      <c r="E230" s="197"/>
      <c r="F230" s="197"/>
      <c r="G230" s="197"/>
      <c r="H230" s="197"/>
      <c r="I230" s="197"/>
      <c r="J230" s="197"/>
    </row>
    <row r="231" spans="1:10" x14ac:dyDescent="0.25">
      <c r="A231" s="59"/>
      <c r="B231" s="9" t="s">
        <v>150</v>
      </c>
      <c r="C231" s="10"/>
      <c r="D231" s="10"/>
      <c r="E231" s="10"/>
      <c r="F231" s="10"/>
      <c r="G231" s="10"/>
      <c r="H231" s="10"/>
      <c r="I231" s="10"/>
      <c r="J231" s="11"/>
    </row>
    <row r="232" spans="1:10" x14ac:dyDescent="0.25">
      <c r="A232" s="12"/>
      <c r="B232" s="13">
        <f>B$6</f>
        <v>2022</v>
      </c>
      <c r="C232" s="13">
        <f>C$6</f>
        <v>2023</v>
      </c>
      <c r="D232" s="13">
        <f>D$6</f>
        <v>2024</v>
      </c>
      <c r="E232" s="13">
        <f>E$6</f>
        <v>2025</v>
      </c>
      <c r="F232" s="13" t="str">
        <f>CONCATENATE("var ",RIGHT(E232,2),"/",RIGHT(C232,2))</f>
        <v>var 25/23</v>
      </c>
      <c r="G232" s="13" t="str">
        <f>CONCATENATE("var ",RIGHT(D232,2),"/",RIGHT(C232,2))</f>
        <v>var 24/23</v>
      </c>
      <c r="H232" s="13" t="str">
        <f>CONCATENATE("dif ",RIGHT(E232,2),"-",RIGHT(D232,2))</f>
        <v>dif 25-24</v>
      </c>
      <c r="I232" s="13" t="str">
        <f>CONCATENATE("dif ",RIGHT(D232,2),"-",RIGHT(C232,2))</f>
        <v>dif 24-23</v>
      </c>
      <c r="J232" s="13" t="str">
        <f>CONCATENATE("cuota ",RIGHT(E232,2))</f>
        <v>cuota 25</v>
      </c>
    </row>
    <row r="233" spans="1:10" x14ac:dyDescent="0.25">
      <c r="A233" s="198" t="s">
        <v>4</v>
      </c>
      <c r="B233" s="199">
        <v>101902668.2</v>
      </c>
      <c r="C233" s="199">
        <v>162652524.09999999</v>
      </c>
      <c r="D233" s="199">
        <v>189848565.49000001</v>
      </c>
      <c r="E233" s="199">
        <v>203423839.31</v>
      </c>
      <c r="F233" s="200">
        <f>E233/D233-1</f>
        <v>7.150580139998497E-2</v>
      </c>
      <c r="G233" s="200">
        <f>D233/C233-1</f>
        <v>0.1672033160289581</v>
      </c>
      <c r="H233" s="199">
        <f>E233-D233</f>
        <v>13575273.819999993</v>
      </c>
      <c r="I233" s="199">
        <f>D233-C233</f>
        <v>27196041.390000015</v>
      </c>
      <c r="J233" s="200">
        <f t="shared" ref="J233:J244" si="51">E233/$E$233</f>
        <v>1</v>
      </c>
    </row>
    <row r="234" spans="1:10" x14ac:dyDescent="0.25">
      <c r="A234" s="201" t="s">
        <v>5</v>
      </c>
      <c r="B234" s="202">
        <v>85129965.629999995</v>
      </c>
      <c r="C234" s="202">
        <v>135448276.38999999</v>
      </c>
      <c r="D234" s="202">
        <v>161890253.24000001</v>
      </c>
      <c r="E234" s="202">
        <v>171380623.30000001</v>
      </c>
      <c r="F234" s="203">
        <f t="shared" ref="F234:F244" si="52">E234/D234-1</f>
        <v>5.8622244823662406E-2</v>
      </c>
      <c r="G234" s="203">
        <f t="shared" ref="G234:G244" si="53">D234/C234-1</f>
        <v>0.19521826009704912</v>
      </c>
      <c r="H234" s="202">
        <f t="shared" ref="H234:H244" si="54">E234-D234</f>
        <v>9490370.0600000024</v>
      </c>
      <c r="I234" s="202">
        <f t="shared" ref="I234:I244" si="55">D234-C234</f>
        <v>26441976.850000024</v>
      </c>
      <c r="J234" s="203">
        <f t="shared" si="51"/>
        <v>0.84248052677263185</v>
      </c>
    </row>
    <row r="235" spans="1:10" x14ac:dyDescent="0.25">
      <c r="A235" s="204" t="s">
        <v>70</v>
      </c>
      <c r="B235" s="205">
        <v>30269116.760000002</v>
      </c>
      <c r="C235" s="205">
        <v>39383406.109999999</v>
      </c>
      <c r="D235" s="205">
        <v>48630499.43</v>
      </c>
      <c r="E235" s="205">
        <v>57520941.219999999</v>
      </c>
      <c r="F235" s="206">
        <f t="shared" si="52"/>
        <v>0.18281617285870433</v>
      </c>
      <c r="G235" s="206">
        <f t="shared" si="53"/>
        <v>0.23479668808158349</v>
      </c>
      <c r="H235" s="205">
        <f t="shared" si="54"/>
        <v>8890441.7899999991</v>
      </c>
      <c r="I235" s="205">
        <f t="shared" si="55"/>
        <v>9247093.3200000003</v>
      </c>
      <c r="J235" s="206">
        <f t="shared" si="51"/>
        <v>0.28276401337771995</v>
      </c>
    </row>
    <row r="236" spans="1:10" x14ac:dyDescent="0.25">
      <c r="A236" s="207" t="s">
        <v>71</v>
      </c>
      <c r="B236" s="208">
        <v>46492267</v>
      </c>
      <c r="C236" s="208">
        <v>81666783.480000004</v>
      </c>
      <c r="D236" s="208">
        <v>97025942.280000001</v>
      </c>
      <c r="E236" s="208">
        <v>96303058.129999995</v>
      </c>
      <c r="F236" s="25">
        <f t="shared" si="52"/>
        <v>-7.4504213307600153E-3</v>
      </c>
      <c r="G236" s="25">
        <f t="shared" si="53"/>
        <v>0.18807106323419021</v>
      </c>
      <c r="H236" s="208">
        <f t="shared" si="54"/>
        <v>-722884.15000000596</v>
      </c>
      <c r="I236" s="208">
        <f t="shared" si="55"/>
        <v>15359158.799999997</v>
      </c>
      <c r="J236" s="25">
        <f t="shared" si="51"/>
        <v>0.47341087680113353</v>
      </c>
    </row>
    <row r="237" spans="1:10" x14ac:dyDescent="0.25">
      <c r="A237" s="210" t="s">
        <v>72</v>
      </c>
      <c r="B237" s="208">
        <v>7655336.5099999998</v>
      </c>
      <c r="C237" s="208">
        <v>12528857.470000001</v>
      </c>
      <c r="D237" s="208">
        <v>14283826.93</v>
      </c>
      <c r="E237" s="208">
        <v>15863169.560000001</v>
      </c>
      <c r="F237" s="25">
        <f t="shared" si="52"/>
        <v>0.11056859185845669</v>
      </c>
      <c r="G237" s="25">
        <f t="shared" si="53"/>
        <v>0.14007418187989007</v>
      </c>
      <c r="H237" s="208">
        <f t="shared" si="54"/>
        <v>1579342.6300000008</v>
      </c>
      <c r="I237" s="208">
        <f t="shared" si="55"/>
        <v>1754969.459999999</v>
      </c>
      <c r="J237" s="25">
        <f t="shared" si="51"/>
        <v>7.798087782536603E-2</v>
      </c>
    </row>
    <row r="238" spans="1:10" x14ac:dyDescent="0.25">
      <c r="A238" s="210" t="s">
        <v>73</v>
      </c>
      <c r="B238" s="208">
        <v>563143.02</v>
      </c>
      <c r="C238" s="208">
        <v>1415219.1</v>
      </c>
      <c r="D238" s="208">
        <v>1385215.03</v>
      </c>
      <c r="E238" s="208">
        <v>1269604.56</v>
      </c>
      <c r="F238" s="25">
        <f t="shared" si="52"/>
        <v>-8.3460305798154666E-2</v>
      </c>
      <c r="G238" s="25">
        <f t="shared" si="53"/>
        <v>-2.1201006967755065E-2</v>
      </c>
      <c r="H238" s="208">
        <f t="shared" si="54"/>
        <v>-115610.46999999997</v>
      </c>
      <c r="I238" s="208">
        <f t="shared" si="55"/>
        <v>-30004.070000000065</v>
      </c>
      <c r="J238" s="25">
        <f t="shared" si="51"/>
        <v>6.2411788328566283E-3</v>
      </c>
    </row>
    <row r="239" spans="1:10" x14ac:dyDescent="0.25">
      <c r="A239" s="211" t="s">
        <v>74</v>
      </c>
      <c r="B239" s="212">
        <v>150102.34</v>
      </c>
      <c r="C239" s="212">
        <v>454010.23</v>
      </c>
      <c r="D239" s="212">
        <v>564769.56000000006</v>
      </c>
      <c r="E239" s="212">
        <v>423849.83</v>
      </c>
      <c r="F239" s="213">
        <f t="shared" si="52"/>
        <v>-0.24951721902292334</v>
      </c>
      <c r="G239" s="213">
        <f t="shared" si="53"/>
        <v>0.24395778482788821</v>
      </c>
      <c r="H239" s="212">
        <f t="shared" si="54"/>
        <v>-140919.73000000004</v>
      </c>
      <c r="I239" s="212">
        <f t="shared" si="55"/>
        <v>110759.33000000007</v>
      </c>
      <c r="J239" s="213">
        <f t="shared" si="51"/>
        <v>2.0835799355555878E-3</v>
      </c>
    </row>
    <row r="240" spans="1:10" x14ac:dyDescent="0.25">
      <c r="A240" s="201" t="s">
        <v>11</v>
      </c>
      <c r="B240" s="202">
        <v>16772702.57</v>
      </c>
      <c r="C240" s="202">
        <v>27204247.710000001</v>
      </c>
      <c r="D240" s="202">
        <v>27958312.25</v>
      </c>
      <c r="E240" s="202">
        <v>32043216</v>
      </c>
      <c r="F240" s="203">
        <f t="shared" si="52"/>
        <v>0.1461069507155246</v>
      </c>
      <c r="G240" s="203">
        <f t="shared" si="53"/>
        <v>2.771863232677485E-2</v>
      </c>
      <c r="H240" s="202">
        <f t="shared" si="54"/>
        <v>4084903.75</v>
      </c>
      <c r="I240" s="202">
        <f t="shared" si="55"/>
        <v>754064.53999999911</v>
      </c>
      <c r="J240" s="203">
        <f t="shared" si="51"/>
        <v>0.15751947317820977</v>
      </c>
    </row>
    <row r="241" spans="1:10" x14ac:dyDescent="0.25">
      <c r="A241" s="29" t="s">
        <v>12</v>
      </c>
      <c r="B241" s="214">
        <v>1376862.45</v>
      </c>
      <c r="C241" s="214">
        <v>2354536.16</v>
      </c>
      <c r="D241" s="214">
        <v>2219683.98</v>
      </c>
      <c r="E241" s="214">
        <v>2868407.01</v>
      </c>
      <c r="F241" s="215">
        <f t="shared" si="52"/>
        <v>0.29225918457094946</v>
      </c>
      <c r="G241" s="215">
        <f t="shared" si="53"/>
        <v>-5.7273352726933791E-2</v>
      </c>
      <c r="H241" s="214">
        <f t="shared" si="54"/>
        <v>648723.0299999998</v>
      </c>
      <c r="I241" s="214">
        <f t="shared" si="55"/>
        <v>-134852.18000000017</v>
      </c>
      <c r="J241" s="215">
        <f t="shared" si="51"/>
        <v>1.4100643364757266E-2</v>
      </c>
    </row>
    <row r="242" spans="1:10" x14ac:dyDescent="0.25">
      <c r="A242" s="30" t="s">
        <v>8</v>
      </c>
      <c r="B242" s="208">
        <v>10724216.26</v>
      </c>
      <c r="C242" s="208">
        <v>17410882.629999999</v>
      </c>
      <c r="D242" s="208">
        <v>17080289.219999999</v>
      </c>
      <c r="E242" s="208">
        <v>19512008.940000001</v>
      </c>
      <c r="F242" s="25">
        <f t="shared" si="52"/>
        <v>0.14236993815963039</v>
      </c>
      <c r="G242" s="25">
        <f t="shared" si="53"/>
        <v>-1.8987745597134009E-2</v>
      </c>
      <c r="H242" s="208">
        <f t="shared" si="54"/>
        <v>2431719.7200000025</v>
      </c>
      <c r="I242" s="208">
        <f t="shared" si="55"/>
        <v>-330593.41000000015</v>
      </c>
      <c r="J242" s="25">
        <f t="shared" si="51"/>
        <v>9.5918005510973667E-2</v>
      </c>
    </row>
    <row r="243" spans="1:10" x14ac:dyDescent="0.25">
      <c r="A243" s="30" t="s">
        <v>9</v>
      </c>
      <c r="B243" s="208">
        <v>2657932.25</v>
      </c>
      <c r="C243" s="208">
        <v>5123240.6900000004</v>
      </c>
      <c r="D243" s="208">
        <v>5777694.6100000003</v>
      </c>
      <c r="E243" s="208">
        <v>6001026.9500000002</v>
      </c>
      <c r="F243" s="25">
        <f t="shared" si="52"/>
        <v>3.8654230636118614E-2</v>
      </c>
      <c r="G243" s="25">
        <f t="shared" si="53"/>
        <v>0.12774217718824366</v>
      </c>
      <c r="H243" s="208">
        <f t="shared" si="54"/>
        <v>223332.33999999985</v>
      </c>
      <c r="I243" s="208">
        <f t="shared" si="55"/>
        <v>654453.91999999993</v>
      </c>
      <c r="J243" s="25">
        <f t="shared" si="51"/>
        <v>2.9500116458105796E-2</v>
      </c>
    </row>
    <row r="244" spans="1:10" x14ac:dyDescent="0.25">
      <c r="A244" s="31" t="s">
        <v>10</v>
      </c>
      <c r="B244" s="216">
        <v>2013691.61</v>
      </c>
      <c r="C244" s="216">
        <v>2315588.23</v>
      </c>
      <c r="D244" s="216">
        <v>2880644.44</v>
      </c>
      <c r="E244" s="216">
        <v>3661773.1</v>
      </c>
      <c r="F244" s="80">
        <f t="shared" si="52"/>
        <v>0.27116455233190817</v>
      </c>
      <c r="G244" s="80">
        <f t="shared" si="53"/>
        <v>0.24402275097071113</v>
      </c>
      <c r="H244" s="216">
        <f t="shared" si="54"/>
        <v>781128.66000000015</v>
      </c>
      <c r="I244" s="216">
        <f t="shared" si="55"/>
        <v>565056.21</v>
      </c>
      <c r="J244" s="80">
        <f t="shared" si="51"/>
        <v>1.8000707844373052E-2</v>
      </c>
    </row>
    <row r="245" spans="1:10" x14ac:dyDescent="0.25">
      <c r="A245" s="34" t="s">
        <v>13</v>
      </c>
      <c r="B245" s="35"/>
      <c r="C245" s="35"/>
      <c r="D245" s="35"/>
      <c r="E245" s="35"/>
      <c r="F245" s="35"/>
      <c r="G245" s="35"/>
      <c r="H245" s="35"/>
      <c r="I245" s="35"/>
      <c r="J245" s="35"/>
    </row>
    <row r="246" spans="1:10" ht="21" x14ac:dyDescent="0.35">
      <c r="A246" s="197" t="s">
        <v>75</v>
      </c>
      <c r="B246" s="197"/>
      <c r="C246" s="197"/>
      <c r="D246" s="197"/>
      <c r="E246" s="197"/>
      <c r="F246" s="197"/>
      <c r="G246" s="197"/>
      <c r="H246" s="197"/>
      <c r="I246" s="197"/>
      <c r="J246" s="197"/>
    </row>
    <row r="247" spans="1:10" x14ac:dyDescent="0.25">
      <c r="A247" s="59"/>
      <c r="B247" s="9" t="s">
        <v>150</v>
      </c>
      <c r="C247" s="10"/>
      <c r="D247" s="10"/>
      <c r="E247" s="10"/>
      <c r="F247" s="10"/>
      <c r="G247" s="10"/>
      <c r="H247" s="10"/>
      <c r="I247" s="10"/>
      <c r="J247" s="11"/>
    </row>
    <row r="248" spans="1:10" x14ac:dyDescent="0.25">
      <c r="A248" s="12"/>
      <c r="B248" s="13">
        <f>B$6</f>
        <v>2022</v>
      </c>
      <c r="C248" s="13">
        <f>C$6</f>
        <v>2023</v>
      </c>
      <c r="D248" s="13">
        <f>D$6</f>
        <v>2024</v>
      </c>
      <c r="E248" s="13">
        <f>E$6</f>
        <v>2025</v>
      </c>
      <c r="F248" s="13" t="str">
        <f>CONCATENATE("var ",RIGHT(E248,2),"/",RIGHT(D248,2))</f>
        <v>var 25/24</v>
      </c>
      <c r="G248" s="13" t="str">
        <f>CONCATENATE("var ",RIGHT(D248,2),"/",RIGHT(C248,2))</f>
        <v>var 24/23</v>
      </c>
      <c r="H248" s="13" t="str">
        <f>CONCATENATE("dif ",RIGHT(E248,2),"-",RIGHT(D248,2))</f>
        <v>dif 25-24</v>
      </c>
      <c r="I248" s="13" t="str">
        <f>CONCATENATE("dif ",RIGHT(D248,2),"-",RIGHT(C248,2))</f>
        <v>dif 24-23</v>
      </c>
      <c r="J248" s="13" t="str">
        <f>CONCATENATE("cuota ",RIGHT(E248,2))</f>
        <v>cuota 25</v>
      </c>
    </row>
    <row r="249" spans="1:10" x14ac:dyDescent="0.25">
      <c r="A249" s="198" t="s">
        <v>48</v>
      </c>
      <c r="B249" s="199">
        <v>101902668.2</v>
      </c>
      <c r="C249" s="199">
        <v>162652524.09999999</v>
      </c>
      <c r="D249" s="199">
        <v>189848565.49000001</v>
      </c>
      <c r="E249" s="199">
        <v>203423839.31</v>
      </c>
      <c r="F249" s="218">
        <f>E249/D249-1</f>
        <v>7.150580139998497E-2</v>
      </c>
      <c r="G249" s="218">
        <f t="shared" ref="G249:G259" si="56">D249/C249-1</f>
        <v>0.1672033160289581</v>
      </c>
      <c r="H249" s="199">
        <f>E249-D249</f>
        <v>13575273.819999993</v>
      </c>
      <c r="I249" s="199">
        <f t="shared" ref="I249:I259" si="57">D249-C249</f>
        <v>27196041.390000015</v>
      </c>
      <c r="J249" s="200">
        <f t="shared" ref="J249:J259" si="58">E249/$E$249</f>
        <v>1</v>
      </c>
    </row>
    <row r="250" spans="1:10" x14ac:dyDescent="0.25">
      <c r="A250" s="73" t="s">
        <v>49</v>
      </c>
      <c r="B250" s="219">
        <v>49794861.5</v>
      </c>
      <c r="C250" s="219">
        <v>76810128.819999993</v>
      </c>
      <c r="D250" s="219">
        <v>87467776.670000002</v>
      </c>
      <c r="E250" s="219">
        <v>90587056.909999996</v>
      </c>
      <c r="F250" s="220">
        <f t="shared" ref="F250:F259" si="59">E250/D250-1</f>
        <v>3.5662050171555881E-2</v>
      </c>
      <c r="G250" s="220">
        <f t="shared" si="56"/>
        <v>0.13875315682617306</v>
      </c>
      <c r="H250" s="219">
        <f t="shared" ref="H250:H259" si="60">E250-D250</f>
        <v>3119280.2399999946</v>
      </c>
      <c r="I250" s="219">
        <f t="shared" si="57"/>
        <v>10657647.850000009</v>
      </c>
      <c r="J250" s="75">
        <f t="shared" si="58"/>
        <v>0.4453119025639532</v>
      </c>
    </row>
    <row r="251" spans="1:10" x14ac:dyDescent="0.25">
      <c r="A251" s="76" t="s">
        <v>50</v>
      </c>
      <c r="B251" s="208">
        <v>26621450.43</v>
      </c>
      <c r="C251" s="208">
        <v>40744112.909999996</v>
      </c>
      <c r="D251" s="208">
        <v>46862147.049999997</v>
      </c>
      <c r="E251" s="208">
        <v>52278162.850000001</v>
      </c>
      <c r="F251" s="191">
        <f t="shared" si="59"/>
        <v>0.11557336018388864</v>
      </c>
      <c r="G251" s="191">
        <f t="shared" si="56"/>
        <v>0.15015750014030682</v>
      </c>
      <c r="H251" s="208">
        <f t="shared" si="60"/>
        <v>5416015.8000000045</v>
      </c>
      <c r="I251" s="208">
        <f t="shared" si="57"/>
        <v>6118034.1400000006</v>
      </c>
      <c r="J251" s="25">
        <f t="shared" si="58"/>
        <v>0.2569913291742208</v>
      </c>
    </row>
    <row r="252" spans="1:10" x14ac:dyDescent="0.25">
      <c r="A252" s="76" t="s">
        <v>51</v>
      </c>
      <c r="B252" s="208">
        <v>703206.12</v>
      </c>
      <c r="C252" s="208">
        <v>897449.88</v>
      </c>
      <c r="D252" s="208">
        <v>1303105.22</v>
      </c>
      <c r="E252" s="208">
        <v>1289416.3999999999</v>
      </c>
      <c r="F252" s="191">
        <f t="shared" si="59"/>
        <v>-1.0504769522755808E-2</v>
      </c>
      <c r="G252" s="191">
        <f t="shared" si="56"/>
        <v>0.45200890772864111</v>
      </c>
      <c r="H252" s="208">
        <f t="shared" si="60"/>
        <v>-13688.820000000065</v>
      </c>
      <c r="I252" s="208">
        <f t="shared" si="57"/>
        <v>405655.33999999997</v>
      </c>
      <c r="J252" s="25">
        <f t="shared" si="58"/>
        <v>6.3385707612913693E-3</v>
      </c>
    </row>
    <row r="253" spans="1:10" x14ac:dyDescent="0.25">
      <c r="A253" s="76" t="s">
        <v>52</v>
      </c>
      <c r="B253" s="208">
        <v>8362651.5199999996</v>
      </c>
      <c r="C253" s="208">
        <v>16682580.9</v>
      </c>
      <c r="D253" s="208">
        <v>20004250.93</v>
      </c>
      <c r="E253" s="208">
        <v>22203708.059999999</v>
      </c>
      <c r="F253" s="191">
        <f t="shared" si="59"/>
        <v>0.10994948712133557</v>
      </c>
      <c r="G253" s="191">
        <f t="shared" si="56"/>
        <v>0.19911008074296221</v>
      </c>
      <c r="H253" s="208">
        <f t="shared" si="60"/>
        <v>2199457.129999999</v>
      </c>
      <c r="I253" s="208">
        <f t="shared" si="57"/>
        <v>3321670.0299999993</v>
      </c>
      <c r="J253" s="25">
        <f t="shared" si="58"/>
        <v>0.10914998033324651</v>
      </c>
    </row>
    <row r="254" spans="1:10" x14ac:dyDescent="0.25">
      <c r="A254" s="76" t="s">
        <v>53</v>
      </c>
      <c r="B254" s="208">
        <v>4116745.18</v>
      </c>
      <c r="C254" s="208">
        <v>6119826.8399999999</v>
      </c>
      <c r="D254" s="208">
        <v>7672300.4100000001</v>
      </c>
      <c r="E254" s="208">
        <v>10687868.289999999</v>
      </c>
      <c r="F254" s="191">
        <f t="shared" si="59"/>
        <v>0.39304611639939679</v>
      </c>
      <c r="G254" s="191">
        <f t="shared" si="56"/>
        <v>0.25367932959358042</v>
      </c>
      <c r="H254" s="208">
        <f t="shared" si="60"/>
        <v>3015567.879999999</v>
      </c>
      <c r="I254" s="208">
        <f t="shared" si="57"/>
        <v>1552473.5700000003</v>
      </c>
      <c r="J254" s="25">
        <f t="shared" si="58"/>
        <v>5.2539900565501715E-2</v>
      </c>
    </row>
    <row r="255" spans="1:10" x14ac:dyDescent="0.25">
      <c r="A255" s="76" t="s">
        <v>54</v>
      </c>
      <c r="B255" s="208">
        <v>2251898.52</v>
      </c>
      <c r="C255" s="208">
        <v>3292257.81</v>
      </c>
      <c r="D255" s="208">
        <v>3810782.68</v>
      </c>
      <c r="E255" s="208">
        <v>3903097.96</v>
      </c>
      <c r="F255" s="191">
        <f t="shared" si="59"/>
        <v>2.4224755844644452E-2</v>
      </c>
      <c r="G255" s="191">
        <f t="shared" si="56"/>
        <v>0.15749825801157424</v>
      </c>
      <c r="H255" s="208">
        <f t="shared" si="60"/>
        <v>92315.279999999795</v>
      </c>
      <c r="I255" s="208">
        <f t="shared" si="57"/>
        <v>518524.87000000011</v>
      </c>
      <c r="J255" s="25">
        <f t="shared" si="58"/>
        <v>1.9187023375623259E-2</v>
      </c>
    </row>
    <row r="256" spans="1:10" x14ac:dyDescent="0.25">
      <c r="A256" s="76" t="s">
        <v>55</v>
      </c>
      <c r="B256" s="208">
        <v>664353.46</v>
      </c>
      <c r="C256" s="208">
        <v>943653.78</v>
      </c>
      <c r="D256" s="208">
        <v>1175669.8799999999</v>
      </c>
      <c r="E256" s="208">
        <v>1161773.55</v>
      </c>
      <c r="F256" s="191">
        <f t="shared" si="59"/>
        <v>-1.1819925164706868E-2</v>
      </c>
      <c r="G256" s="191">
        <f t="shared" si="56"/>
        <v>0.2458699418339636</v>
      </c>
      <c r="H256" s="208">
        <f t="shared" si="60"/>
        <v>-13896.329999999842</v>
      </c>
      <c r="I256" s="208">
        <f t="shared" si="57"/>
        <v>232016.09999999986</v>
      </c>
      <c r="J256" s="25">
        <f t="shared" si="58"/>
        <v>5.7110983350852976E-3</v>
      </c>
    </row>
    <row r="257" spans="1:10" x14ac:dyDescent="0.25">
      <c r="A257" s="76" t="s">
        <v>56</v>
      </c>
      <c r="B257" s="208">
        <v>5589738.9500000002</v>
      </c>
      <c r="C257" s="208">
        <v>9259544.6799999997</v>
      </c>
      <c r="D257" s="208">
        <v>10833925.029999999</v>
      </c>
      <c r="E257" s="208">
        <v>9293845.9399999995</v>
      </c>
      <c r="F257" s="191">
        <f t="shared" si="59"/>
        <v>-0.14215338261390942</v>
      </c>
      <c r="G257" s="191">
        <f t="shared" si="56"/>
        <v>0.17002783661712395</v>
      </c>
      <c r="H257" s="208">
        <f t="shared" si="60"/>
        <v>-1540079.0899999999</v>
      </c>
      <c r="I257" s="208">
        <f t="shared" si="57"/>
        <v>1574380.3499999996</v>
      </c>
      <c r="J257" s="25">
        <f t="shared" si="58"/>
        <v>4.5687103200510323E-2</v>
      </c>
    </row>
    <row r="258" spans="1:10" x14ac:dyDescent="0.25">
      <c r="A258" s="76" t="s">
        <v>57</v>
      </c>
      <c r="B258" s="208">
        <v>2150164.62</v>
      </c>
      <c r="C258" s="208">
        <v>5154413.03</v>
      </c>
      <c r="D258" s="208">
        <v>7629730.4900000002</v>
      </c>
      <c r="E258" s="208">
        <v>9268511.25</v>
      </c>
      <c r="F258" s="191">
        <f t="shared" si="59"/>
        <v>0.21478881359543278</v>
      </c>
      <c r="G258" s="191">
        <f t="shared" si="56"/>
        <v>0.48023265609352994</v>
      </c>
      <c r="H258" s="208">
        <f t="shared" si="60"/>
        <v>1638780.7599999998</v>
      </c>
      <c r="I258" s="208">
        <f t="shared" si="57"/>
        <v>2475317.46</v>
      </c>
      <c r="J258" s="25">
        <f t="shared" si="58"/>
        <v>4.5562561799237331E-2</v>
      </c>
    </row>
    <row r="259" spans="1:10" x14ac:dyDescent="0.25">
      <c r="A259" s="78" t="s">
        <v>58</v>
      </c>
      <c r="B259" s="216">
        <v>1647597.89</v>
      </c>
      <c r="C259" s="216">
        <v>2748555.45</v>
      </c>
      <c r="D259" s="216">
        <v>3088877.12</v>
      </c>
      <c r="E259" s="216">
        <v>2750398.09</v>
      </c>
      <c r="F259" s="217">
        <f t="shared" si="59"/>
        <v>-0.10957995959386047</v>
      </c>
      <c r="G259" s="217">
        <f t="shared" si="56"/>
        <v>0.12381837521233185</v>
      </c>
      <c r="H259" s="216">
        <f t="shared" si="60"/>
        <v>-338479.03000000026</v>
      </c>
      <c r="I259" s="216">
        <f t="shared" si="57"/>
        <v>340321.66999999993</v>
      </c>
      <c r="J259" s="80">
        <f t="shared" si="58"/>
        <v>1.3520529842171721E-2</v>
      </c>
    </row>
    <row r="260" spans="1:10" ht="21" x14ac:dyDescent="0.35">
      <c r="A260" s="197" t="s">
        <v>76</v>
      </c>
      <c r="B260" s="197"/>
      <c r="C260" s="197"/>
      <c r="D260" s="197"/>
      <c r="E260" s="197"/>
      <c r="F260" s="197"/>
      <c r="G260" s="197"/>
      <c r="H260" s="197"/>
      <c r="I260" s="197"/>
      <c r="J260" s="197"/>
    </row>
    <row r="261" spans="1:10" x14ac:dyDescent="0.25">
      <c r="A261" s="59"/>
      <c r="B261" s="9" t="s">
        <v>150</v>
      </c>
      <c r="C261" s="10"/>
      <c r="D261" s="10"/>
      <c r="E261" s="10"/>
      <c r="F261" s="10"/>
      <c r="G261" s="10"/>
      <c r="H261" s="10"/>
      <c r="I261" s="10"/>
      <c r="J261" s="11"/>
    </row>
    <row r="262" spans="1:10" x14ac:dyDescent="0.25">
      <c r="A262" s="12"/>
      <c r="B262" s="13">
        <f>B$6</f>
        <v>2022</v>
      </c>
      <c r="C262" s="13">
        <f>C$6</f>
        <v>2023</v>
      </c>
      <c r="D262" s="13">
        <f>D$6</f>
        <v>2024</v>
      </c>
      <c r="E262" s="13">
        <f>E$6</f>
        <v>2025</v>
      </c>
      <c r="F262" s="13" t="str">
        <f>CONCATENATE("var ",RIGHT(E262,2),"/",RIGHT(D262,2))</f>
        <v>var 25/24</v>
      </c>
      <c r="G262" s="13" t="str">
        <f>CONCATENATE("var ",RIGHT(D262,2),"/",RIGHT(C262,2))</f>
        <v>var 24/23</v>
      </c>
      <c r="H262" s="13" t="str">
        <f>CONCATENATE("dif ",RIGHT(E262,2),"-",RIGHT(D262,2))</f>
        <v>dif 25-24</v>
      </c>
      <c r="I262" s="85" t="str">
        <f>CONCATENATE("dif ",RIGHT(D262,2),"-",RIGHT(C262,2))</f>
        <v>dif 24-23</v>
      </c>
      <c r="J262" s="86"/>
    </row>
    <row r="263" spans="1:10" x14ac:dyDescent="0.25">
      <c r="A263" s="198" t="s">
        <v>4</v>
      </c>
      <c r="B263" s="221">
        <v>105.47</v>
      </c>
      <c r="C263" s="221">
        <v>113.84</v>
      </c>
      <c r="D263" s="221">
        <v>130.28</v>
      </c>
      <c r="E263" s="221">
        <v>139.81</v>
      </c>
      <c r="F263" s="222">
        <f>E263/D263-1</f>
        <v>7.3150138163954548E-2</v>
      </c>
      <c r="G263" s="222">
        <f t="shared" ref="G263:G274" si="61">D263/C263-1</f>
        <v>0.14441321152494724</v>
      </c>
      <c r="H263" s="223">
        <f>E263-D263</f>
        <v>9.5300000000000011</v>
      </c>
      <c r="I263" s="224">
        <f t="shared" ref="I263:I274" si="62">D263-C263</f>
        <v>16.439999999999998</v>
      </c>
      <c r="J263" s="225"/>
    </row>
    <row r="264" spans="1:10" x14ac:dyDescent="0.25">
      <c r="A264" s="201" t="s">
        <v>5</v>
      </c>
      <c r="B264" s="226">
        <v>115.46</v>
      </c>
      <c r="C264" s="226">
        <v>122.85</v>
      </c>
      <c r="D264" s="226">
        <v>142.44999999999999</v>
      </c>
      <c r="E264" s="226">
        <v>151.32</v>
      </c>
      <c r="F264" s="227">
        <f t="shared" ref="F264:F274" si="63">E264/D264-1</f>
        <v>6.2267462267462381E-2</v>
      </c>
      <c r="G264" s="227">
        <f t="shared" si="61"/>
        <v>0.15954415954415957</v>
      </c>
      <c r="H264" s="228">
        <f t="shared" ref="H264:H274" si="64">E264-D264</f>
        <v>8.8700000000000045</v>
      </c>
      <c r="I264" s="229">
        <f t="shared" si="62"/>
        <v>19.599999999999994</v>
      </c>
      <c r="J264" s="230"/>
    </row>
    <row r="265" spans="1:10" x14ac:dyDescent="0.25">
      <c r="A265" s="204" t="s">
        <v>70</v>
      </c>
      <c r="B265" s="231">
        <v>200.59</v>
      </c>
      <c r="C265" s="231">
        <v>212.26</v>
      </c>
      <c r="D265" s="231">
        <v>243.48</v>
      </c>
      <c r="E265" s="231">
        <v>273.62</v>
      </c>
      <c r="F265" s="232">
        <f t="shared" si="63"/>
        <v>0.1237884015114179</v>
      </c>
      <c r="G265" s="232">
        <f t="shared" si="61"/>
        <v>0.14708376519363053</v>
      </c>
      <c r="H265" s="233">
        <f t="shared" si="64"/>
        <v>30.140000000000015</v>
      </c>
      <c r="I265" s="234">
        <f t="shared" si="62"/>
        <v>31.22</v>
      </c>
      <c r="J265" s="235"/>
    </row>
    <row r="266" spans="1:10" x14ac:dyDescent="0.25">
      <c r="A266" s="207" t="s">
        <v>71</v>
      </c>
      <c r="B266" s="236">
        <v>101.03</v>
      </c>
      <c r="C266" s="236">
        <v>113.12</v>
      </c>
      <c r="D266" s="236">
        <v>129.38</v>
      </c>
      <c r="E266" s="236">
        <v>130.72</v>
      </c>
      <c r="F266" s="237">
        <f t="shared" si="63"/>
        <v>1.0357087648786623E-2</v>
      </c>
      <c r="G266" s="237">
        <f t="shared" si="61"/>
        <v>0.14374115983026869</v>
      </c>
      <c r="H266" s="238">
        <f t="shared" si="64"/>
        <v>1.3400000000000034</v>
      </c>
      <c r="I266" s="239">
        <f t="shared" si="62"/>
        <v>16.259999999999991</v>
      </c>
      <c r="J266" s="240"/>
    </row>
    <row r="267" spans="1:10" x14ac:dyDescent="0.25">
      <c r="A267" s="210" t="s">
        <v>72</v>
      </c>
      <c r="B267" s="236">
        <v>69.16</v>
      </c>
      <c r="C267" s="236">
        <v>75.06</v>
      </c>
      <c r="D267" s="236">
        <v>89.61</v>
      </c>
      <c r="E267" s="236">
        <v>100.01</v>
      </c>
      <c r="F267" s="241">
        <f t="shared" si="63"/>
        <v>0.1160584756165608</v>
      </c>
      <c r="G267" s="241">
        <f t="shared" si="61"/>
        <v>0.19384492406075138</v>
      </c>
      <c r="H267" s="242">
        <f t="shared" si="64"/>
        <v>10.400000000000006</v>
      </c>
      <c r="I267" s="243">
        <f t="shared" si="62"/>
        <v>14.549999999999997</v>
      </c>
      <c r="J267" s="244"/>
    </row>
    <row r="268" spans="1:10" x14ac:dyDescent="0.25">
      <c r="A268" s="210" t="s">
        <v>73</v>
      </c>
      <c r="B268" s="236">
        <v>46.8</v>
      </c>
      <c r="C268" s="236">
        <v>69.75</v>
      </c>
      <c r="D268" s="236">
        <v>72.61</v>
      </c>
      <c r="E268" s="236">
        <v>65.819999999999993</v>
      </c>
      <c r="F268" s="241">
        <f t="shared" si="63"/>
        <v>-9.3513290180415987E-2</v>
      </c>
      <c r="G268" s="241">
        <f t="shared" si="61"/>
        <v>4.1003584229390766E-2</v>
      </c>
      <c r="H268" s="242">
        <f t="shared" si="64"/>
        <v>-6.7900000000000063</v>
      </c>
      <c r="I268" s="243">
        <f t="shared" si="62"/>
        <v>2.8599999999999994</v>
      </c>
      <c r="J268" s="244"/>
    </row>
    <row r="269" spans="1:10" x14ac:dyDescent="0.25">
      <c r="A269" s="211" t="s">
        <v>74</v>
      </c>
      <c r="B269" s="245">
        <v>43.02</v>
      </c>
      <c r="C269" s="245">
        <v>57.88</v>
      </c>
      <c r="D269" s="245">
        <v>67.7</v>
      </c>
      <c r="E269" s="245">
        <v>54.88</v>
      </c>
      <c r="F269" s="246">
        <f t="shared" si="63"/>
        <v>-0.18936484490398819</v>
      </c>
      <c r="G269" s="246">
        <f t="shared" si="61"/>
        <v>0.16966136834830681</v>
      </c>
      <c r="H269" s="247">
        <f t="shared" si="64"/>
        <v>-12.82</v>
      </c>
      <c r="I269" s="248">
        <f t="shared" si="62"/>
        <v>9.82</v>
      </c>
      <c r="J269" s="249"/>
    </row>
    <row r="270" spans="1:10" x14ac:dyDescent="0.25">
      <c r="A270" s="201" t="s">
        <v>11</v>
      </c>
      <c r="B270" s="226">
        <v>73.3</v>
      </c>
      <c r="C270" s="226">
        <v>83.37</v>
      </c>
      <c r="D270" s="226">
        <v>87.17</v>
      </c>
      <c r="E270" s="226">
        <v>99.36</v>
      </c>
      <c r="F270" s="227">
        <f t="shared" si="63"/>
        <v>0.13984168865435342</v>
      </c>
      <c r="G270" s="227">
        <f t="shared" si="61"/>
        <v>4.5579944824277296E-2</v>
      </c>
      <c r="H270" s="228">
        <f t="shared" si="64"/>
        <v>12.189999999999998</v>
      </c>
      <c r="I270" s="229">
        <f t="shared" si="62"/>
        <v>3.7999999999999972</v>
      </c>
      <c r="J270" s="230"/>
    </row>
    <row r="271" spans="1:10" x14ac:dyDescent="0.25">
      <c r="A271" s="29" t="s">
        <v>12</v>
      </c>
      <c r="B271" s="250">
        <v>108.18</v>
      </c>
      <c r="C271" s="250">
        <v>140.44</v>
      </c>
      <c r="D271" s="250">
        <v>146.91999999999999</v>
      </c>
      <c r="E271" s="250">
        <v>148.93</v>
      </c>
      <c r="F271" s="251">
        <f t="shared" si="63"/>
        <v>1.3680914783555709E-2</v>
      </c>
      <c r="G271" s="251">
        <f t="shared" si="61"/>
        <v>4.6140700655084022E-2</v>
      </c>
      <c r="H271" s="252">
        <f t="shared" si="64"/>
        <v>2.0100000000000193</v>
      </c>
      <c r="I271" s="253">
        <f t="shared" si="62"/>
        <v>6.4799999999999898</v>
      </c>
      <c r="J271" s="254"/>
    </row>
    <row r="272" spans="1:10" x14ac:dyDescent="0.25">
      <c r="A272" s="30" t="s">
        <v>8</v>
      </c>
      <c r="B272" s="236">
        <v>77.86</v>
      </c>
      <c r="C272" s="236">
        <v>86.68</v>
      </c>
      <c r="D272" s="236">
        <v>86.74</v>
      </c>
      <c r="E272" s="236">
        <v>99.32</v>
      </c>
      <c r="F272" s="255">
        <f t="shared" si="63"/>
        <v>0.14503112750749358</v>
      </c>
      <c r="G272" s="255">
        <f t="shared" si="61"/>
        <v>6.9220119981516781E-4</v>
      </c>
      <c r="H272" s="256">
        <f t="shared" si="64"/>
        <v>12.579999999999998</v>
      </c>
      <c r="I272" s="257">
        <f t="shared" si="62"/>
        <v>5.9999999999988063E-2</v>
      </c>
      <c r="J272" s="258"/>
    </row>
    <row r="273" spans="1:10" x14ac:dyDescent="0.25">
      <c r="A273" s="30" t="s">
        <v>9</v>
      </c>
      <c r="B273" s="236">
        <v>48.85</v>
      </c>
      <c r="C273" s="236">
        <v>65.47</v>
      </c>
      <c r="D273" s="236">
        <v>74.22</v>
      </c>
      <c r="E273" s="236">
        <v>81.58</v>
      </c>
      <c r="F273" s="255">
        <f t="shared" si="63"/>
        <v>9.9164645648073257E-2</v>
      </c>
      <c r="G273" s="255">
        <f t="shared" si="61"/>
        <v>0.13364899954177489</v>
      </c>
      <c r="H273" s="256">
        <f t="shared" si="64"/>
        <v>7.3599999999999994</v>
      </c>
      <c r="I273" s="257">
        <f t="shared" si="62"/>
        <v>8.75</v>
      </c>
      <c r="J273" s="258"/>
    </row>
    <row r="274" spans="1:10" x14ac:dyDescent="0.25">
      <c r="A274" s="31" t="s">
        <v>10</v>
      </c>
      <c r="B274" s="261">
        <v>84.12</v>
      </c>
      <c r="C274" s="261">
        <v>76.08</v>
      </c>
      <c r="D274" s="261">
        <v>93.32</v>
      </c>
      <c r="E274" s="261">
        <v>110.23</v>
      </c>
      <c r="F274" s="262">
        <f t="shared" si="63"/>
        <v>0.18120445777968297</v>
      </c>
      <c r="G274" s="262">
        <f t="shared" si="61"/>
        <v>0.22660357518401675</v>
      </c>
      <c r="H274" s="263">
        <f t="shared" si="64"/>
        <v>16.910000000000011</v>
      </c>
      <c r="I274" s="264">
        <f t="shared" si="62"/>
        <v>17.239999999999995</v>
      </c>
      <c r="J274" s="265"/>
    </row>
    <row r="275" spans="1:10" x14ac:dyDescent="0.25">
      <c r="A275" s="34" t="s">
        <v>13</v>
      </c>
      <c r="B275" s="35"/>
      <c r="C275" s="35"/>
      <c r="D275" s="35"/>
      <c r="E275" s="35"/>
      <c r="F275" s="35"/>
      <c r="G275" s="35"/>
      <c r="H275" s="35"/>
      <c r="I275" s="35"/>
      <c r="J275" s="35"/>
    </row>
    <row r="276" spans="1:10" ht="21" x14ac:dyDescent="0.35">
      <c r="A276" s="197" t="s">
        <v>77</v>
      </c>
      <c r="B276" s="197"/>
      <c r="C276" s="197"/>
      <c r="D276" s="197"/>
      <c r="E276" s="197"/>
      <c r="F276" s="197"/>
      <c r="G276" s="197"/>
      <c r="H276" s="197"/>
      <c r="I276" s="197"/>
      <c r="J276" s="197"/>
    </row>
    <row r="277" spans="1:10" x14ac:dyDescent="0.25">
      <c r="A277" s="59"/>
      <c r="B277" s="9" t="s">
        <v>150</v>
      </c>
      <c r="C277" s="10"/>
      <c r="D277" s="10"/>
      <c r="E277" s="10"/>
      <c r="F277" s="10"/>
      <c r="G277" s="10"/>
      <c r="H277" s="10"/>
      <c r="I277" s="10"/>
      <c r="J277" s="11"/>
    </row>
    <row r="278" spans="1:10" x14ac:dyDescent="0.25">
      <c r="A278" s="12"/>
      <c r="B278" s="13">
        <f>B$6</f>
        <v>2022</v>
      </c>
      <c r="C278" s="13">
        <f>C$6</f>
        <v>2023</v>
      </c>
      <c r="D278" s="13">
        <f>D$6</f>
        <v>2024</v>
      </c>
      <c r="E278" s="13">
        <f>E$6</f>
        <v>2025</v>
      </c>
      <c r="F278" s="13" t="str">
        <f>CONCATENATE("var ",RIGHT(E278,2),"/",RIGHT(D278,2))</f>
        <v>var 25/24</v>
      </c>
      <c r="G278" s="13" t="str">
        <f>CONCATENATE("var ",RIGHT(D278,2),"/",RIGHT(C278,2))</f>
        <v>var 24/23</v>
      </c>
      <c r="H278" s="13" t="str">
        <f>CONCATENATE("dif ",RIGHT(E278,2),"-",RIGHT(D278,2))</f>
        <v>dif 25-24</v>
      </c>
      <c r="I278" s="85" t="str">
        <f>CONCATENATE("dif ",RIGHT(D278,2),"-",RIGHT(C278,2))</f>
        <v>dif 24-23</v>
      </c>
      <c r="J278" s="86"/>
    </row>
    <row r="279" spans="1:10" x14ac:dyDescent="0.25">
      <c r="A279" s="198" t="s">
        <v>48</v>
      </c>
      <c r="B279" s="221">
        <v>105.47</v>
      </c>
      <c r="C279" s="221">
        <v>113.84</v>
      </c>
      <c r="D279" s="221">
        <v>130.28</v>
      </c>
      <c r="E279" s="221">
        <v>139.81</v>
      </c>
      <c r="F279" s="266">
        <f>E279/D279-1</f>
        <v>7.3150138163954548E-2</v>
      </c>
      <c r="G279" s="266">
        <f t="shared" ref="G279:G289" si="65">D279/C279-1</f>
        <v>0.14441321152494724</v>
      </c>
      <c r="H279" s="267">
        <f>E279-D279</f>
        <v>9.5300000000000011</v>
      </c>
      <c r="I279" s="268">
        <f t="shared" ref="I279:I289" si="66">D279-C279</f>
        <v>16.439999999999998</v>
      </c>
      <c r="J279" s="269"/>
    </row>
    <row r="280" spans="1:10" x14ac:dyDescent="0.25">
      <c r="A280" s="73" t="s">
        <v>49</v>
      </c>
      <c r="B280" s="270">
        <v>135.83000000000001</v>
      </c>
      <c r="C280" s="270">
        <v>143.35</v>
      </c>
      <c r="D280" s="270">
        <v>159.43</v>
      </c>
      <c r="E280" s="270">
        <v>167.71</v>
      </c>
      <c r="F280" s="271">
        <f t="shared" ref="F280:F289" si="67">E280/D280-1</f>
        <v>5.1935018503418418E-2</v>
      </c>
      <c r="G280" s="271">
        <f t="shared" si="65"/>
        <v>0.11217300313916989</v>
      </c>
      <c r="H280" s="272">
        <f t="shared" ref="H280:H289" si="68">E280-D280</f>
        <v>8.2800000000000011</v>
      </c>
      <c r="I280" s="273">
        <f t="shared" si="66"/>
        <v>16.080000000000013</v>
      </c>
      <c r="J280" s="274"/>
    </row>
    <row r="281" spans="1:10" x14ac:dyDescent="0.25">
      <c r="A281" s="76" t="s">
        <v>50</v>
      </c>
      <c r="B281" s="236">
        <v>95.52</v>
      </c>
      <c r="C281" s="236">
        <v>103.14</v>
      </c>
      <c r="D281" s="236">
        <v>118.92</v>
      </c>
      <c r="E281" s="236">
        <v>129.65</v>
      </c>
      <c r="F281" s="275">
        <f t="shared" si="67"/>
        <v>9.02287251934073E-2</v>
      </c>
      <c r="G281" s="275">
        <f t="shared" si="65"/>
        <v>0.15299592786503791</v>
      </c>
      <c r="H281" s="256">
        <f t="shared" si="68"/>
        <v>10.730000000000004</v>
      </c>
      <c r="I281" s="259">
        <f t="shared" si="66"/>
        <v>15.780000000000001</v>
      </c>
      <c r="J281" s="260"/>
    </row>
    <row r="282" spans="1:10" x14ac:dyDescent="0.25">
      <c r="A282" s="76" t="s">
        <v>51</v>
      </c>
      <c r="B282" s="236">
        <v>76.489999999999995</v>
      </c>
      <c r="C282" s="236">
        <v>78.790000000000006</v>
      </c>
      <c r="D282" s="236">
        <v>102.68</v>
      </c>
      <c r="E282" s="236">
        <v>118.35</v>
      </c>
      <c r="F282" s="275">
        <f t="shared" si="67"/>
        <v>0.15261005064277344</v>
      </c>
      <c r="G282" s="275">
        <f t="shared" si="65"/>
        <v>0.30321106739433934</v>
      </c>
      <c r="H282" s="256">
        <f t="shared" si="68"/>
        <v>15.669999999999987</v>
      </c>
      <c r="I282" s="259">
        <f t="shared" si="66"/>
        <v>23.89</v>
      </c>
      <c r="J282" s="260"/>
    </row>
    <row r="283" spans="1:10" x14ac:dyDescent="0.25">
      <c r="A283" s="76" t="s">
        <v>52</v>
      </c>
      <c r="B283" s="236">
        <v>56.02</v>
      </c>
      <c r="C283" s="236">
        <v>66.25</v>
      </c>
      <c r="D283" s="236">
        <v>76.650000000000006</v>
      </c>
      <c r="E283" s="236">
        <v>85.99</v>
      </c>
      <c r="F283" s="275">
        <f t="shared" si="67"/>
        <v>0.12185257664709703</v>
      </c>
      <c r="G283" s="275">
        <f t="shared" si="65"/>
        <v>0.15698113207547171</v>
      </c>
      <c r="H283" s="256">
        <f t="shared" si="68"/>
        <v>9.3399999999999892</v>
      </c>
      <c r="I283" s="259">
        <f t="shared" si="66"/>
        <v>10.400000000000006</v>
      </c>
      <c r="J283" s="260"/>
    </row>
    <row r="284" spans="1:10" x14ac:dyDescent="0.25">
      <c r="A284" s="76" t="s">
        <v>53</v>
      </c>
      <c r="B284" s="236">
        <v>120.01</v>
      </c>
      <c r="C284" s="236">
        <v>137.74</v>
      </c>
      <c r="D284" s="236">
        <v>156.54</v>
      </c>
      <c r="E284" s="236">
        <v>221.06</v>
      </c>
      <c r="F284" s="275">
        <f t="shared" si="67"/>
        <v>0.41216302542481165</v>
      </c>
      <c r="G284" s="275">
        <f t="shared" si="65"/>
        <v>0.13648903731668338</v>
      </c>
      <c r="H284" s="256">
        <f t="shared" si="68"/>
        <v>64.52000000000001</v>
      </c>
      <c r="I284" s="259">
        <f t="shared" si="66"/>
        <v>18.799999999999983</v>
      </c>
      <c r="J284" s="260"/>
    </row>
    <row r="285" spans="1:10" x14ac:dyDescent="0.25">
      <c r="A285" s="76" t="s">
        <v>54</v>
      </c>
      <c r="B285" s="236">
        <v>77.3</v>
      </c>
      <c r="C285" s="236">
        <v>86.57</v>
      </c>
      <c r="D285" s="236">
        <v>95.9</v>
      </c>
      <c r="E285" s="236">
        <v>111.62</v>
      </c>
      <c r="F285" s="275">
        <f t="shared" si="67"/>
        <v>0.16392075078206458</v>
      </c>
      <c r="G285" s="275">
        <f t="shared" si="65"/>
        <v>0.10777405567748666</v>
      </c>
      <c r="H285" s="256">
        <f t="shared" si="68"/>
        <v>15.719999999999999</v>
      </c>
      <c r="I285" s="259">
        <f t="shared" si="66"/>
        <v>9.3300000000000125</v>
      </c>
      <c r="J285" s="260"/>
    </row>
    <row r="286" spans="1:10" x14ac:dyDescent="0.25">
      <c r="A286" s="76" t="s">
        <v>55</v>
      </c>
      <c r="B286" s="236">
        <v>90.78</v>
      </c>
      <c r="C286" s="236">
        <v>104.66</v>
      </c>
      <c r="D286" s="236">
        <v>122.34</v>
      </c>
      <c r="E286" s="236">
        <v>123.08</v>
      </c>
      <c r="F286" s="275">
        <f>E286/D286-1</f>
        <v>6.0487166911884493E-3</v>
      </c>
      <c r="G286" s="275">
        <f t="shared" si="65"/>
        <v>0.16892795719472575</v>
      </c>
      <c r="H286" s="256">
        <f t="shared" si="68"/>
        <v>0.73999999999999488</v>
      </c>
      <c r="I286" s="259">
        <f t="shared" si="66"/>
        <v>17.680000000000007</v>
      </c>
      <c r="J286" s="260"/>
    </row>
    <row r="287" spans="1:10" x14ac:dyDescent="0.25">
      <c r="A287" s="76" t="s">
        <v>56</v>
      </c>
      <c r="B287" s="236">
        <v>109.46</v>
      </c>
      <c r="C287" s="236">
        <v>122.19</v>
      </c>
      <c r="D287" s="236">
        <v>140.36000000000001</v>
      </c>
      <c r="E287" s="236">
        <v>122.53</v>
      </c>
      <c r="F287" s="275">
        <f t="shared" si="67"/>
        <v>-0.12703049301795388</v>
      </c>
      <c r="G287" s="275">
        <f t="shared" si="65"/>
        <v>0.1487028398395942</v>
      </c>
      <c r="H287" s="256">
        <f t="shared" si="68"/>
        <v>-17.830000000000013</v>
      </c>
      <c r="I287" s="259">
        <f t="shared" si="66"/>
        <v>18.170000000000016</v>
      </c>
      <c r="J287" s="260"/>
    </row>
    <row r="288" spans="1:10" x14ac:dyDescent="0.25">
      <c r="A288" s="76" t="s">
        <v>57</v>
      </c>
      <c r="B288" s="236">
        <v>127.25</v>
      </c>
      <c r="C288" s="236">
        <v>149.52000000000001</v>
      </c>
      <c r="D288" s="236">
        <v>244.88</v>
      </c>
      <c r="E288" s="236">
        <v>228.74</v>
      </c>
      <c r="F288" s="275">
        <f t="shared" si="67"/>
        <v>-6.5909833387781669E-2</v>
      </c>
      <c r="G288" s="275">
        <f t="shared" si="65"/>
        <v>0.63777421080791852</v>
      </c>
      <c r="H288" s="256">
        <f t="shared" si="68"/>
        <v>-16.139999999999986</v>
      </c>
      <c r="I288" s="259">
        <f t="shared" si="66"/>
        <v>95.359999999999985</v>
      </c>
      <c r="J288" s="260"/>
    </row>
    <row r="289" spans="1:10" x14ac:dyDescent="0.25">
      <c r="A289" s="76" t="s">
        <v>78</v>
      </c>
      <c r="B289" s="261">
        <v>69.650000000000006</v>
      </c>
      <c r="C289" s="261">
        <v>83.16</v>
      </c>
      <c r="D289" s="261">
        <v>90.53</v>
      </c>
      <c r="E289" s="261">
        <v>82.26</v>
      </c>
      <c r="F289" s="275">
        <f t="shared" si="67"/>
        <v>-9.1350933392245648E-2</v>
      </c>
      <c r="G289" s="275">
        <f t="shared" si="65"/>
        <v>8.8624338624338606E-2</v>
      </c>
      <c r="H289" s="256">
        <f t="shared" si="68"/>
        <v>-8.269999999999996</v>
      </c>
      <c r="I289" s="259">
        <f t="shared" si="66"/>
        <v>7.3700000000000045</v>
      </c>
      <c r="J289" s="260"/>
    </row>
    <row r="290" spans="1:10" x14ac:dyDescent="0.25">
      <c r="A290" s="34" t="s">
        <v>13</v>
      </c>
      <c r="B290" s="35"/>
      <c r="C290" s="35"/>
      <c r="D290" s="35"/>
      <c r="E290" s="35"/>
      <c r="F290" s="35"/>
      <c r="G290" s="35"/>
      <c r="H290" s="35"/>
      <c r="I290" s="35"/>
      <c r="J290" s="35"/>
    </row>
    <row r="291" spans="1:10" ht="21" x14ac:dyDescent="0.35">
      <c r="A291" s="197" t="s">
        <v>79</v>
      </c>
      <c r="B291" s="197"/>
      <c r="C291" s="197"/>
      <c r="D291" s="197"/>
      <c r="E291" s="197"/>
      <c r="F291" s="197"/>
      <c r="G291" s="197"/>
      <c r="H291" s="197"/>
      <c r="I291" s="197"/>
      <c r="J291" s="197"/>
    </row>
    <row r="292" spans="1:10" x14ac:dyDescent="0.25">
      <c r="A292" s="59"/>
      <c r="B292" s="9" t="s">
        <v>150</v>
      </c>
      <c r="C292" s="10"/>
      <c r="D292" s="10"/>
      <c r="E292" s="10"/>
      <c r="F292" s="10"/>
      <c r="G292" s="10"/>
      <c r="H292" s="10"/>
      <c r="I292" s="10"/>
      <c r="J292" s="11"/>
    </row>
    <row r="293" spans="1:10" x14ac:dyDescent="0.25">
      <c r="A293" s="12"/>
      <c r="B293" s="13">
        <f>B$6</f>
        <v>2022</v>
      </c>
      <c r="C293" s="13">
        <f>C$6</f>
        <v>2023</v>
      </c>
      <c r="D293" s="13">
        <f>D$6</f>
        <v>2024</v>
      </c>
      <c r="E293" s="13">
        <f>E$6</f>
        <v>2025</v>
      </c>
      <c r="F293" s="13" t="str">
        <f>CONCATENATE("var ",RIGHT(E293,2),"/",RIGHT(D293,2))</f>
        <v>var 25/24</v>
      </c>
      <c r="G293" s="13" t="str">
        <f>CONCATENATE("var ",RIGHT(D293,2),"/",RIGHT(C293,2))</f>
        <v>var 24/23</v>
      </c>
      <c r="H293" s="13" t="str">
        <f>CONCATENATE("dif ",RIGHT(E293,2),"-",RIGHT(C293,2))</f>
        <v>dif 25-23</v>
      </c>
      <c r="I293" s="85" t="str">
        <f>CONCATENATE("dif ",RIGHT(D293,2),"-",RIGHT(C293,2))</f>
        <v>dif 24-23</v>
      </c>
      <c r="J293" s="86"/>
    </row>
    <row r="294" spans="1:10" x14ac:dyDescent="0.25">
      <c r="A294" s="198" t="s">
        <v>4</v>
      </c>
      <c r="B294" s="221">
        <v>65.180000000000007</v>
      </c>
      <c r="C294" s="221">
        <v>97.69</v>
      </c>
      <c r="D294" s="221">
        <v>114.18</v>
      </c>
      <c r="E294" s="221">
        <v>121.68</v>
      </c>
      <c r="F294" s="222">
        <f>E294/D294-1</f>
        <v>6.5685759327377857E-2</v>
      </c>
      <c r="G294" s="222">
        <f t="shared" ref="G294:G305" si="69">D294/C294-1</f>
        <v>0.16879926297471592</v>
      </c>
      <c r="H294" s="276">
        <f>E294-D294</f>
        <v>7.5</v>
      </c>
      <c r="I294" s="277">
        <f t="shared" ref="I294:I305" si="70">D294-C294</f>
        <v>16.490000000000009</v>
      </c>
      <c r="J294" s="278"/>
    </row>
    <row r="295" spans="1:10" x14ac:dyDescent="0.25">
      <c r="A295" s="201" t="s">
        <v>5</v>
      </c>
      <c r="B295" s="226">
        <v>68.48</v>
      </c>
      <c r="C295" s="226">
        <v>105.27</v>
      </c>
      <c r="D295" s="226">
        <v>125.45</v>
      </c>
      <c r="E295" s="226">
        <v>132.19999999999999</v>
      </c>
      <c r="F295" s="227">
        <f t="shared" ref="F295:F305" si="71">E295/D295-1</f>
        <v>5.3806297329613173E-2</v>
      </c>
      <c r="G295" s="227">
        <f t="shared" si="69"/>
        <v>0.19169753965992209</v>
      </c>
      <c r="H295" s="279">
        <f t="shared" ref="H295:H305" si="72">E295-D295</f>
        <v>6.7499999999999858</v>
      </c>
      <c r="I295" s="280">
        <f t="shared" si="70"/>
        <v>20.180000000000007</v>
      </c>
      <c r="J295" s="281"/>
    </row>
    <row r="296" spans="1:10" x14ac:dyDescent="0.25">
      <c r="A296" s="30" t="s">
        <v>70</v>
      </c>
      <c r="B296" s="231">
        <v>114.86</v>
      </c>
      <c r="C296" s="231">
        <v>154.65</v>
      </c>
      <c r="D296" s="231">
        <v>195.77</v>
      </c>
      <c r="E296" s="231">
        <v>217.04</v>
      </c>
      <c r="F296" s="275">
        <f t="shared" si="71"/>
        <v>0.1086479031516574</v>
      </c>
      <c r="G296" s="275">
        <f t="shared" si="69"/>
        <v>0.26589072098286448</v>
      </c>
      <c r="H296" s="282">
        <f t="shared" si="72"/>
        <v>21.269999999999982</v>
      </c>
      <c r="I296" s="283">
        <f t="shared" si="70"/>
        <v>41.120000000000005</v>
      </c>
      <c r="J296" s="284"/>
    </row>
    <row r="297" spans="1:10" x14ac:dyDescent="0.25">
      <c r="A297" s="30" t="s">
        <v>71</v>
      </c>
      <c r="B297" s="236">
        <v>60.42</v>
      </c>
      <c r="C297" s="236">
        <v>101.47</v>
      </c>
      <c r="D297" s="236">
        <v>117.58</v>
      </c>
      <c r="E297" s="236">
        <v>117.15</v>
      </c>
      <c r="F297" s="275">
        <f t="shared" si="71"/>
        <v>-3.6570845381866945E-3</v>
      </c>
      <c r="G297" s="275">
        <f t="shared" si="69"/>
        <v>0.15876613777471182</v>
      </c>
      <c r="H297" s="282">
        <f t="shared" si="72"/>
        <v>-0.42999999999999261</v>
      </c>
      <c r="I297" s="283">
        <f t="shared" si="70"/>
        <v>16.11</v>
      </c>
      <c r="J297" s="284"/>
    </row>
    <row r="298" spans="1:10" x14ac:dyDescent="0.25">
      <c r="A298" s="30" t="s">
        <v>72</v>
      </c>
      <c r="B298" s="236">
        <v>40.29</v>
      </c>
      <c r="C298" s="236">
        <v>64.52</v>
      </c>
      <c r="D298" s="236">
        <v>76.92</v>
      </c>
      <c r="E298" s="236">
        <v>89.71</v>
      </c>
      <c r="F298" s="275">
        <f t="shared" si="71"/>
        <v>0.1662766510660425</v>
      </c>
      <c r="G298" s="275">
        <f t="shared" si="69"/>
        <v>0.19218846869187867</v>
      </c>
      <c r="H298" s="282">
        <f t="shared" si="72"/>
        <v>12.789999999999992</v>
      </c>
      <c r="I298" s="283">
        <f t="shared" si="70"/>
        <v>12.400000000000006</v>
      </c>
      <c r="J298" s="284"/>
    </row>
    <row r="299" spans="1:10" x14ac:dyDescent="0.25">
      <c r="A299" s="30" t="s">
        <v>73</v>
      </c>
      <c r="B299" s="236">
        <v>35.69</v>
      </c>
      <c r="C299" s="236">
        <v>58.16</v>
      </c>
      <c r="D299" s="236">
        <v>65.23</v>
      </c>
      <c r="E299" s="236">
        <v>58.51</v>
      </c>
      <c r="F299" s="275">
        <f t="shared" si="71"/>
        <v>-0.10302008278399521</v>
      </c>
      <c r="G299" s="275">
        <f t="shared" si="69"/>
        <v>0.12156121045392032</v>
      </c>
      <c r="H299" s="282">
        <f t="shared" si="72"/>
        <v>-6.720000000000006</v>
      </c>
      <c r="I299" s="283">
        <f t="shared" si="70"/>
        <v>7.0700000000000074</v>
      </c>
      <c r="J299" s="284"/>
    </row>
    <row r="300" spans="1:10" x14ac:dyDescent="0.25">
      <c r="A300" s="30" t="s">
        <v>74</v>
      </c>
      <c r="B300" s="245">
        <v>33.86</v>
      </c>
      <c r="C300" s="245">
        <v>52.87</v>
      </c>
      <c r="D300" s="245">
        <v>57.11</v>
      </c>
      <c r="E300" s="245">
        <v>39.4</v>
      </c>
      <c r="F300" s="275">
        <f t="shared" si="71"/>
        <v>-0.31010330940290665</v>
      </c>
      <c r="G300" s="275">
        <f t="shared" si="69"/>
        <v>8.0196708908643943E-2</v>
      </c>
      <c r="H300" s="282">
        <f t="shared" si="72"/>
        <v>-17.71</v>
      </c>
      <c r="I300" s="283">
        <f t="shared" si="70"/>
        <v>4.240000000000002</v>
      </c>
      <c r="J300" s="284"/>
    </row>
    <row r="301" spans="1:10" x14ac:dyDescent="0.25">
      <c r="A301" s="201" t="s">
        <v>11</v>
      </c>
      <c r="B301" s="226">
        <v>52.4</v>
      </c>
      <c r="C301" s="226">
        <v>71.900000000000006</v>
      </c>
      <c r="D301" s="226">
        <v>75.11</v>
      </c>
      <c r="E301" s="226">
        <v>85.34</v>
      </c>
      <c r="F301" s="227">
        <f t="shared" si="71"/>
        <v>0.13620023964851558</v>
      </c>
      <c r="G301" s="227">
        <f t="shared" si="69"/>
        <v>4.4645340751042983E-2</v>
      </c>
      <c r="H301" s="279">
        <f t="shared" si="72"/>
        <v>10.230000000000004</v>
      </c>
      <c r="I301" s="280">
        <f t="shared" si="70"/>
        <v>3.2099999999999937</v>
      </c>
      <c r="J301" s="281"/>
    </row>
    <row r="302" spans="1:10" x14ac:dyDescent="0.25">
      <c r="A302" s="29" t="s">
        <v>12</v>
      </c>
      <c r="B302" s="250">
        <v>82.4</v>
      </c>
      <c r="C302" s="250">
        <v>111.7</v>
      </c>
      <c r="D302" s="250">
        <v>135.35</v>
      </c>
      <c r="E302" s="250">
        <v>132.18</v>
      </c>
      <c r="F302" s="275">
        <f t="shared" si="71"/>
        <v>-2.3420760990025768E-2</v>
      </c>
      <c r="G302" s="275">
        <f t="shared" si="69"/>
        <v>0.2117278424350939</v>
      </c>
      <c r="H302" s="282">
        <f t="shared" si="72"/>
        <v>-3.1699999999999875</v>
      </c>
      <c r="I302" s="283">
        <f t="shared" si="70"/>
        <v>23.649999999999991</v>
      </c>
      <c r="J302" s="284"/>
    </row>
    <row r="303" spans="1:10" x14ac:dyDescent="0.25">
      <c r="A303" s="30" t="s">
        <v>8</v>
      </c>
      <c r="B303" s="236">
        <v>55.17</v>
      </c>
      <c r="C303" s="236">
        <v>76.88</v>
      </c>
      <c r="D303" s="236">
        <v>76.349999999999994</v>
      </c>
      <c r="E303" s="236">
        <v>85.76</v>
      </c>
      <c r="F303" s="275">
        <f t="shared" si="71"/>
        <v>0.12324819908316975</v>
      </c>
      <c r="G303" s="275">
        <f t="shared" si="69"/>
        <v>-6.8938605619146553E-3</v>
      </c>
      <c r="H303" s="282">
        <f t="shared" si="72"/>
        <v>9.4100000000000108</v>
      </c>
      <c r="I303" s="283">
        <f t="shared" si="70"/>
        <v>-0.53000000000000114</v>
      </c>
      <c r="J303" s="284"/>
    </row>
    <row r="304" spans="1:10" x14ac:dyDescent="0.25">
      <c r="A304" s="30" t="s">
        <v>9</v>
      </c>
      <c r="B304" s="236">
        <v>33.72</v>
      </c>
      <c r="C304" s="236">
        <v>52.94</v>
      </c>
      <c r="D304" s="236">
        <v>59.32</v>
      </c>
      <c r="E304" s="236">
        <v>67.05</v>
      </c>
      <c r="F304" s="275">
        <f t="shared" si="71"/>
        <v>0.13031018206338496</v>
      </c>
      <c r="G304" s="275">
        <f t="shared" si="69"/>
        <v>0.12051378919531541</v>
      </c>
      <c r="H304" s="282">
        <f t="shared" si="72"/>
        <v>7.7299999999999969</v>
      </c>
      <c r="I304" s="283">
        <f t="shared" si="70"/>
        <v>6.3800000000000026</v>
      </c>
      <c r="J304" s="284"/>
    </row>
    <row r="305" spans="1:10" x14ac:dyDescent="0.25">
      <c r="A305" s="31" t="s">
        <v>10</v>
      </c>
      <c r="B305" s="261">
        <v>66.83</v>
      </c>
      <c r="C305" s="261">
        <v>68.03</v>
      </c>
      <c r="D305" s="261">
        <v>82.89</v>
      </c>
      <c r="E305" s="261">
        <v>99.6</v>
      </c>
      <c r="F305" s="285">
        <f t="shared" si="71"/>
        <v>0.20159247195077801</v>
      </c>
      <c r="G305" s="285">
        <f t="shared" si="69"/>
        <v>0.21843304424518584</v>
      </c>
      <c r="H305" s="286">
        <f t="shared" si="72"/>
        <v>16.709999999999994</v>
      </c>
      <c r="I305" s="287">
        <f t="shared" si="70"/>
        <v>14.86</v>
      </c>
      <c r="J305" s="288"/>
    </row>
    <row r="306" spans="1:10" x14ac:dyDescent="0.25">
      <c r="A306" s="289" t="s">
        <v>13</v>
      </c>
      <c r="B306" s="290"/>
      <c r="C306" s="290"/>
      <c r="D306" s="290"/>
      <c r="E306" s="290"/>
      <c r="F306" s="290"/>
      <c r="G306" s="290"/>
      <c r="H306" s="290"/>
      <c r="I306" s="290"/>
      <c r="J306" s="290"/>
    </row>
    <row r="307" spans="1:10" ht="21" x14ac:dyDescent="0.35">
      <c r="A307" s="197" t="s">
        <v>80</v>
      </c>
      <c r="B307" s="197"/>
      <c r="C307" s="197"/>
      <c r="D307" s="197"/>
      <c r="E307" s="197"/>
      <c r="F307" s="197"/>
      <c r="G307" s="197"/>
      <c r="H307" s="197"/>
      <c r="I307" s="197"/>
      <c r="J307" s="197"/>
    </row>
    <row r="308" spans="1:10" x14ac:dyDescent="0.25">
      <c r="A308" s="59"/>
      <c r="B308" s="9" t="s">
        <v>150</v>
      </c>
      <c r="C308" s="10"/>
      <c r="D308" s="10"/>
      <c r="E308" s="10"/>
      <c r="F308" s="10"/>
      <c r="G308" s="10"/>
      <c r="H308" s="10"/>
      <c r="I308" s="10"/>
      <c r="J308" s="11"/>
    </row>
    <row r="309" spans="1:10" x14ac:dyDescent="0.25">
      <c r="A309" s="12"/>
      <c r="B309" s="13">
        <f>B$6</f>
        <v>2022</v>
      </c>
      <c r="C309" s="13">
        <f>C$6</f>
        <v>2023</v>
      </c>
      <c r="D309" s="13">
        <f>D$6</f>
        <v>2024</v>
      </c>
      <c r="E309" s="13">
        <f>E$6</f>
        <v>2025</v>
      </c>
      <c r="F309" s="13" t="str">
        <f>CONCATENATE("var ",RIGHT(E309,2),"/",RIGHT(D309,2))</f>
        <v>var 25/24</v>
      </c>
      <c r="G309" s="13" t="str">
        <f>CONCATENATE("var ",RIGHT(D309,2),"/",RIGHT(C309,2))</f>
        <v>var 24/23</v>
      </c>
      <c r="H309" s="13" t="str">
        <f>CONCATENATE("dif ",RIGHT(E309,2),"-",RIGHT(D309,2))</f>
        <v>dif 25-24</v>
      </c>
      <c r="I309" s="85" t="str">
        <f>CONCATENATE("dif ",RIGHT(D309,2),"-",RIGHT(C309,2))</f>
        <v>dif 24-23</v>
      </c>
      <c r="J309" s="86"/>
    </row>
    <row r="310" spans="1:10" x14ac:dyDescent="0.25">
      <c r="A310" s="198" t="s">
        <v>48</v>
      </c>
      <c r="B310" s="221">
        <v>65.180000000000007</v>
      </c>
      <c r="C310" s="221">
        <v>97.69</v>
      </c>
      <c r="D310" s="221">
        <v>114.18</v>
      </c>
      <c r="E310" s="221">
        <v>121.68</v>
      </c>
      <c r="F310" s="266">
        <f>E310/D310-1</f>
        <v>6.5685759327377857E-2</v>
      </c>
      <c r="G310" s="266">
        <f t="shared" ref="G310:G320" si="73">D310/C310-1</f>
        <v>0.16879926297471592</v>
      </c>
      <c r="H310" s="276">
        <f>E310-D310</f>
        <v>7.5</v>
      </c>
      <c r="I310" s="277">
        <f t="shared" ref="I310:I320" si="74">D310-C310</f>
        <v>16.490000000000009</v>
      </c>
      <c r="J310" s="278"/>
    </row>
    <row r="311" spans="1:10" x14ac:dyDescent="0.25">
      <c r="A311" s="73" t="s">
        <v>49</v>
      </c>
      <c r="B311" s="270">
        <v>87.98</v>
      </c>
      <c r="C311" s="270">
        <v>125.75</v>
      </c>
      <c r="D311" s="270">
        <v>140.99</v>
      </c>
      <c r="E311" s="270">
        <v>149.38999999999999</v>
      </c>
      <c r="F311" s="291">
        <f t="shared" ref="F311:F320" si="75">E311/D311-1</f>
        <v>5.957869352436318E-2</v>
      </c>
      <c r="G311" s="291">
        <f t="shared" si="73"/>
        <v>0.12119284294234589</v>
      </c>
      <c r="H311" s="292">
        <f t="shared" ref="H311:H320" si="76">E311-D311</f>
        <v>8.3999999999999773</v>
      </c>
      <c r="I311" s="293">
        <f t="shared" si="74"/>
        <v>15.240000000000009</v>
      </c>
      <c r="J311" s="294"/>
    </row>
    <row r="312" spans="1:10" x14ac:dyDescent="0.25">
      <c r="A312" s="76" t="s">
        <v>50</v>
      </c>
      <c r="B312" s="236">
        <v>60.81</v>
      </c>
      <c r="C312" s="236">
        <v>87.57</v>
      </c>
      <c r="D312" s="236">
        <v>104.43</v>
      </c>
      <c r="E312" s="236">
        <v>112.2</v>
      </c>
      <c r="F312" s="275">
        <f t="shared" si="75"/>
        <v>7.4403906923297791E-2</v>
      </c>
      <c r="G312" s="275">
        <f t="shared" si="73"/>
        <v>0.19253168893456674</v>
      </c>
      <c r="H312" s="295">
        <f t="shared" si="76"/>
        <v>7.769999999999996</v>
      </c>
      <c r="I312" s="283">
        <f t="shared" si="74"/>
        <v>16.860000000000014</v>
      </c>
      <c r="J312" s="284"/>
    </row>
    <row r="313" spans="1:10" x14ac:dyDescent="0.25">
      <c r="A313" s="76" t="s">
        <v>51</v>
      </c>
      <c r="B313" s="236">
        <v>58.46</v>
      </c>
      <c r="C313" s="236">
        <v>64.33</v>
      </c>
      <c r="D313" s="236">
        <v>93.41</v>
      </c>
      <c r="E313" s="236">
        <v>92.02</v>
      </c>
      <c r="F313" s="275">
        <f t="shared" si="75"/>
        <v>-1.4880633765121498E-2</v>
      </c>
      <c r="G313" s="275">
        <f t="shared" si="73"/>
        <v>0.45204414736514842</v>
      </c>
      <c r="H313" s="295">
        <f t="shared" si="76"/>
        <v>-1.3900000000000006</v>
      </c>
      <c r="I313" s="283">
        <f t="shared" si="74"/>
        <v>29.08</v>
      </c>
      <c r="J313" s="284"/>
    </row>
    <row r="314" spans="1:10" x14ac:dyDescent="0.25">
      <c r="A314" s="76" t="s">
        <v>52</v>
      </c>
      <c r="B314" s="236">
        <v>30.57</v>
      </c>
      <c r="C314" s="236">
        <v>57.87</v>
      </c>
      <c r="D314" s="236">
        <v>67.03</v>
      </c>
      <c r="E314" s="236">
        <v>74.489999999999995</v>
      </c>
      <c r="F314" s="275">
        <f t="shared" si="75"/>
        <v>0.1112934506937191</v>
      </c>
      <c r="G314" s="275">
        <f t="shared" si="73"/>
        <v>0.15828581302920353</v>
      </c>
      <c r="H314" s="295">
        <f t="shared" si="76"/>
        <v>7.4599999999999937</v>
      </c>
      <c r="I314" s="283">
        <f t="shared" si="74"/>
        <v>9.1600000000000037</v>
      </c>
      <c r="J314" s="284"/>
    </row>
    <row r="315" spans="1:10" x14ac:dyDescent="0.25">
      <c r="A315" s="76" t="s">
        <v>53</v>
      </c>
      <c r="B315" s="236">
        <v>86.23</v>
      </c>
      <c r="C315" s="236">
        <v>110.6</v>
      </c>
      <c r="D315" s="236">
        <v>138.41999999999999</v>
      </c>
      <c r="E315" s="236">
        <v>190.38</v>
      </c>
      <c r="F315" s="275">
        <f t="shared" si="75"/>
        <v>0.37537928045080204</v>
      </c>
      <c r="G315" s="275">
        <f t="shared" si="73"/>
        <v>0.25153707052441221</v>
      </c>
      <c r="H315" s="295">
        <f t="shared" si="76"/>
        <v>51.960000000000008</v>
      </c>
      <c r="I315" s="283">
        <f t="shared" si="74"/>
        <v>27.819999999999993</v>
      </c>
      <c r="J315" s="284"/>
    </row>
    <row r="316" spans="1:10" x14ac:dyDescent="0.25">
      <c r="A316" s="76" t="s">
        <v>54</v>
      </c>
      <c r="B316" s="236">
        <v>55.37</v>
      </c>
      <c r="C316" s="236">
        <v>69.73</v>
      </c>
      <c r="D316" s="236">
        <v>83.62</v>
      </c>
      <c r="E316" s="236">
        <v>89.42</v>
      </c>
      <c r="F316" s="275">
        <f t="shared" si="75"/>
        <v>6.9361396795025065E-2</v>
      </c>
      <c r="G316" s="275">
        <f t="shared" si="73"/>
        <v>0.19919690233758791</v>
      </c>
      <c r="H316" s="295">
        <f t="shared" si="76"/>
        <v>5.7999999999999972</v>
      </c>
      <c r="I316" s="283">
        <f t="shared" si="74"/>
        <v>13.89</v>
      </c>
      <c r="J316" s="284"/>
    </row>
    <row r="317" spans="1:10" x14ac:dyDescent="0.25">
      <c r="A317" s="76" t="s">
        <v>55</v>
      </c>
      <c r="B317" s="236">
        <v>67.819999999999993</v>
      </c>
      <c r="C317" s="236">
        <v>89.79</v>
      </c>
      <c r="D317" s="236">
        <v>110.25</v>
      </c>
      <c r="E317" s="236">
        <v>108.94</v>
      </c>
      <c r="F317" s="275">
        <f t="shared" si="75"/>
        <v>-1.188208616780051E-2</v>
      </c>
      <c r="G317" s="275">
        <f t="shared" si="73"/>
        <v>0.22786501837621098</v>
      </c>
      <c r="H317" s="295">
        <f t="shared" si="76"/>
        <v>-1.3100000000000023</v>
      </c>
      <c r="I317" s="283">
        <f t="shared" si="74"/>
        <v>20.459999999999994</v>
      </c>
      <c r="J317" s="284"/>
    </row>
    <row r="318" spans="1:10" x14ac:dyDescent="0.25">
      <c r="A318" s="76" t="s">
        <v>56</v>
      </c>
      <c r="B318" s="236">
        <v>66.27</v>
      </c>
      <c r="C318" s="236">
        <v>109.73</v>
      </c>
      <c r="D318" s="236">
        <v>128.38999999999999</v>
      </c>
      <c r="E318" s="236">
        <v>109.38</v>
      </c>
      <c r="F318" s="275">
        <f t="shared" si="75"/>
        <v>-0.14806449100397223</v>
      </c>
      <c r="G318" s="275">
        <f t="shared" si="73"/>
        <v>0.17005376834047192</v>
      </c>
      <c r="H318" s="295">
        <f t="shared" si="76"/>
        <v>-19.009999999999991</v>
      </c>
      <c r="I318" s="283">
        <f t="shared" si="74"/>
        <v>18.659999999999982</v>
      </c>
      <c r="J318" s="284"/>
    </row>
    <row r="319" spans="1:10" x14ac:dyDescent="0.25">
      <c r="A319" s="76" t="s">
        <v>57</v>
      </c>
      <c r="B319" s="236">
        <v>46.18</v>
      </c>
      <c r="C319" s="236">
        <v>100.71</v>
      </c>
      <c r="D319" s="236">
        <v>164.19</v>
      </c>
      <c r="E319" s="236">
        <v>176.91</v>
      </c>
      <c r="F319" s="275">
        <f t="shared" si="75"/>
        <v>7.7471222364333903E-2</v>
      </c>
      <c r="G319" s="275">
        <f t="shared" si="73"/>
        <v>0.63032469466785823</v>
      </c>
      <c r="H319" s="295">
        <f t="shared" si="76"/>
        <v>12.719999999999999</v>
      </c>
      <c r="I319" s="283">
        <f t="shared" si="74"/>
        <v>63.480000000000004</v>
      </c>
      <c r="J319" s="284"/>
    </row>
    <row r="320" spans="1:10" x14ac:dyDescent="0.25">
      <c r="A320" s="76" t="s">
        <v>78</v>
      </c>
      <c r="B320" s="261">
        <v>36.729999999999997</v>
      </c>
      <c r="C320" s="261">
        <v>72.319999999999993</v>
      </c>
      <c r="D320" s="261">
        <v>79.900000000000006</v>
      </c>
      <c r="E320" s="261">
        <v>69.48</v>
      </c>
      <c r="F320" s="275">
        <f t="shared" si="75"/>
        <v>-0.13041301627033797</v>
      </c>
      <c r="G320" s="275">
        <f t="shared" si="73"/>
        <v>0.10481194690265494</v>
      </c>
      <c r="H320" s="295">
        <f t="shared" si="76"/>
        <v>-10.420000000000002</v>
      </c>
      <c r="I320" s="283">
        <f t="shared" si="74"/>
        <v>7.5800000000000125</v>
      </c>
      <c r="J320" s="284"/>
    </row>
    <row r="321" spans="1:10" x14ac:dyDescent="0.25">
      <c r="A321" s="34" t="s">
        <v>13</v>
      </c>
      <c r="B321" s="35"/>
      <c r="C321" s="35"/>
      <c r="D321" s="35"/>
      <c r="E321" s="35"/>
      <c r="F321" s="35"/>
      <c r="G321" s="35"/>
      <c r="H321" s="35"/>
      <c r="I321" s="35"/>
      <c r="J321" s="35"/>
    </row>
    <row r="322" spans="1:10" ht="24" x14ac:dyDescent="0.4">
      <c r="A322" s="296" t="s">
        <v>81</v>
      </c>
      <c r="B322" s="296"/>
      <c r="C322" s="296"/>
      <c r="D322" s="296"/>
      <c r="E322" s="296"/>
      <c r="F322" s="296"/>
      <c r="G322" s="296"/>
      <c r="H322" s="296"/>
      <c r="I322" s="296"/>
      <c r="J322" s="296"/>
    </row>
    <row r="323" spans="1:10" ht="21" x14ac:dyDescent="0.35">
      <c r="A323" s="297" t="s">
        <v>82</v>
      </c>
      <c r="B323" s="297"/>
      <c r="C323" s="297"/>
      <c r="D323" s="297"/>
      <c r="E323" s="297"/>
      <c r="F323" s="297"/>
      <c r="G323" s="297"/>
      <c r="H323" s="297"/>
      <c r="I323" s="297"/>
      <c r="J323" s="297"/>
    </row>
    <row r="324" spans="1:10" x14ac:dyDescent="0.25">
      <c r="A324" s="59"/>
      <c r="B324" s="9" t="s">
        <v>150</v>
      </c>
      <c r="C324" s="10"/>
      <c r="D324" s="10"/>
      <c r="E324" s="10"/>
      <c r="F324" s="10"/>
      <c r="G324" s="10"/>
      <c r="H324" s="10"/>
      <c r="I324" s="10"/>
      <c r="J324" s="10"/>
    </row>
    <row r="325" spans="1:10" x14ac:dyDescent="0.25">
      <c r="A325" s="12"/>
      <c r="B325" s="298">
        <f>B$6</f>
        <v>2022</v>
      </c>
      <c r="C325" s="298">
        <f>C$6</f>
        <v>2023</v>
      </c>
      <c r="D325" s="298">
        <f>D$6</f>
        <v>2024</v>
      </c>
      <c r="E325" s="298">
        <f>E$6</f>
        <v>2025</v>
      </c>
      <c r="F325" s="298" t="str">
        <f>CONCATENATE("var ",RIGHT(E325,2),"/",RIGHT(D325,2))</f>
        <v>var 25/24</v>
      </c>
      <c r="G325" s="13" t="str">
        <f>CONCATENATE("var ",RIGHT(D325,2),"/",RIGHT(C325,2))</f>
        <v>var 24/23</v>
      </c>
      <c r="H325" s="298" t="str">
        <f>CONCATENATE("dif ",RIGHT(E325,2),"-",RIGHT(D325,2))</f>
        <v>dif 25-24</v>
      </c>
      <c r="I325" s="13" t="str">
        <f>CONCATENATE("dif ",RIGHT(D325,2),"-",RIGHT(C325,2))</f>
        <v>dif 24-23</v>
      </c>
      <c r="J325" s="299" t="str">
        <f>CONCATENATE("cuota ",RIGHT(E325,2))</f>
        <v>cuota 25</v>
      </c>
    </row>
    <row r="326" spans="1:10" x14ac:dyDescent="0.25">
      <c r="A326" s="300" t="s">
        <v>4</v>
      </c>
      <c r="B326" s="301">
        <v>279</v>
      </c>
      <c r="C326" s="301">
        <v>310</v>
      </c>
      <c r="D326" s="301">
        <v>320</v>
      </c>
      <c r="E326" s="301">
        <v>327</v>
      </c>
      <c r="F326" s="302">
        <f t="shared" ref="F326:F337" si="77">E326/D326-1</f>
        <v>2.1875000000000089E-2</v>
      </c>
      <c r="G326" s="302">
        <f t="shared" ref="G326:G337" si="78">D326/C326-1</f>
        <v>3.2258064516129004E-2</v>
      </c>
      <c r="H326" s="303">
        <f t="shared" ref="H326:H337" si="79">E326-D326</f>
        <v>7</v>
      </c>
      <c r="I326" s="303">
        <f t="shared" ref="I326:I337" si="80">D326-C326</f>
        <v>10</v>
      </c>
      <c r="J326" s="302">
        <f t="shared" ref="J326:J337" si="81">E326/$E$326</f>
        <v>1</v>
      </c>
    </row>
    <row r="327" spans="1:10" x14ac:dyDescent="0.25">
      <c r="A327" s="304" t="s">
        <v>5</v>
      </c>
      <c r="B327" s="305">
        <v>185</v>
      </c>
      <c r="C327" s="305">
        <v>200</v>
      </c>
      <c r="D327" s="305">
        <v>209</v>
      </c>
      <c r="E327" s="305">
        <v>214</v>
      </c>
      <c r="F327" s="306">
        <f t="shared" si="77"/>
        <v>2.3923444976076569E-2</v>
      </c>
      <c r="G327" s="306">
        <f t="shared" si="78"/>
        <v>4.4999999999999929E-2</v>
      </c>
      <c r="H327" s="307">
        <f t="shared" si="79"/>
        <v>5</v>
      </c>
      <c r="I327" s="307">
        <f t="shared" si="80"/>
        <v>9</v>
      </c>
      <c r="J327" s="306">
        <f t="shared" si="81"/>
        <v>0.65443425076452599</v>
      </c>
    </row>
    <row r="328" spans="1:10" x14ac:dyDescent="0.25">
      <c r="A328" s="308" t="s">
        <v>6</v>
      </c>
      <c r="B328" s="309">
        <v>30</v>
      </c>
      <c r="C328" s="309">
        <v>29</v>
      </c>
      <c r="D328" s="309">
        <v>30</v>
      </c>
      <c r="E328" s="309">
        <v>31</v>
      </c>
      <c r="F328" s="310">
        <f t="shared" si="77"/>
        <v>3.3333333333333437E-2</v>
      </c>
      <c r="G328" s="310">
        <f t="shared" si="78"/>
        <v>3.4482758620689724E-2</v>
      </c>
      <c r="H328" s="311">
        <f t="shared" si="79"/>
        <v>1</v>
      </c>
      <c r="I328" s="311">
        <f t="shared" si="80"/>
        <v>1</v>
      </c>
      <c r="J328" s="310">
        <f t="shared" si="81"/>
        <v>9.480122324159021E-2</v>
      </c>
    </row>
    <row r="329" spans="1:10" x14ac:dyDescent="0.25">
      <c r="A329" s="30" t="s">
        <v>7</v>
      </c>
      <c r="B329" s="312">
        <v>97</v>
      </c>
      <c r="C329" s="312">
        <v>102</v>
      </c>
      <c r="D329" s="312">
        <v>105</v>
      </c>
      <c r="E329" s="312">
        <v>108</v>
      </c>
      <c r="F329" s="255">
        <f t="shared" si="77"/>
        <v>2.857142857142847E-2</v>
      </c>
      <c r="G329" s="255">
        <f t="shared" si="78"/>
        <v>2.9411764705882248E-2</v>
      </c>
      <c r="H329" s="313">
        <f t="shared" si="79"/>
        <v>3</v>
      </c>
      <c r="I329" s="313">
        <f t="shared" si="80"/>
        <v>3</v>
      </c>
      <c r="J329" s="255">
        <f t="shared" si="81"/>
        <v>0.33027522935779818</v>
      </c>
    </row>
    <row r="330" spans="1:10" x14ac:dyDescent="0.25">
      <c r="A330" s="30" t="s">
        <v>8</v>
      </c>
      <c r="B330" s="312">
        <v>44</v>
      </c>
      <c r="C330" s="312">
        <v>44</v>
      </c>
      <c r="D330" s="312">
        <v>45</v>
      </c>
      <c r="E330" s="312">
        <v>43</v>
      </c>
      <c r="F330" s="255">
        <f t="shared" si="77"/>
        <v>-4.4444444444444398E-2</v>
      </c>
      <c r="G330" s="255">
        <f t="shared" si="78"/>
        <v>2.2727272727272707E-2</v>
      </c>
      <c r="H330" s="313">
        <f t="shared" si="79"/>
        <v>-2</v>
      </c>
      <c r="I330" s="313">
        <f t="shared" si="80"/>
        <v>1</v>
      </c>
      <c r="J330" s="255">
        <f t="shared" si="81"/>
        <v>0.13149847094801223</v>
      </c>
    </row>
    <row r="331" spans="1:10" x14ac:dyDescent="0.25">
      <c r="A331" s="30" t="s">
        <v>9</v>
      </c>
      <c r="B331" s="312">
        <v>8</v>
      </c>
      <c r="C331" s="312">
        <v>15</v>
      </c>
      <c r="D331" s="312">
        <v>15</v>
      </c>
      <c r="E331" s="312">
        <v>16</v>
      </c>
      <c r="F331" s="255">
        <f t="shared" si="77"/>
        <v>6.6666666666666652E-2</v>
      </c>
      <c r="G331" s="255">
        <f t="shared" si="78"/>
        <v>0</v>
      </c>
      <c r="H331" s="313">
        <f t="shared" si="79"/>
        <v>1</v>
      </c>
      <c r="I331" s="313">
        <f t="shared" si="80"/>
        <v>0</v>
      </c>
      <c r="J331" s="255">
        <f t="shared" si="81"/>
        <v>4.8929663608562692E-2</v>
      </c>
    </row>
    <row r="332" spans="1:10" x14ac:dyDescent="0.25">
      <c r="A332" s="314" t="s">
        <v>10</v>
      </c>
      <c r="B332" s="315">
        <v>6</v>
      </c>
      <c r="C332" s="315">
        <v>10</v>
      </c>
      <c r="D332" s="315">
        <v>14</v>
      </c>
      <c r="E332" s="315">
        <v>16</v>
      </c>
      <c r="F332" s="316">
        <f t="shared" si="77"/>
        <v>0.14285714285714279</v>
      </c>
      <c r="G332" s="316">
        <f t="shared" si="78"/>
        <v>0.39999999999999991</v>
      </c>
      <c r="H332" s="317">
        <f t="shared" si="79"/>
        <v>2</v>
      </c>
      <c r="I332" s="317">
        <f t="shared" si="80"/>
        <v>4</v>
      </c>
      <c r="J332" s="316">
        <f t="shared" si="81"/>
        <v>4.8929663608562692E-2</v>
      </c>
    </row>
    <row r="333" spans="1:10" x14ac:dyDescent="0.25">
      <c r="A333" s="318" t="s">
        <v>11</v>
      </c>
      <c r="B333" s="305">
        <v>94</v>
      </c>
      <c r="C333" s="305">
        <v>110</v>
      </c>
      <c r="D333" s="305">
        <v>111</v>
      </c>
      <c r="E333" s="305">
        <v>113</v>
      </c>
      <c r="F333" s="306">
        <f t="shared" si="77"/>
        <v>1.8018018018018056E-2</v>
      </c>
      <c r="G333" s="306">
        <f t="shared" si="78"/>
        <v>9.0909090909090384E-3</v>
      </c>
      <c r="H333" s="307">
        <f t="shared" si="79"/>
        <v>2</v>
      </c>
      <c r="I333" s="307">
        <f t="shared" si="80"/>
        <v>1</v>
      </c>
      <c r="J333" s="306">
        <f t="shared" si="81"/>
        <v>0.34556574923547401</v>
      </c>
    </row>
    <row r="334" spans="1:10" x14ac:dyDescent="0.25">
      <c r="A334" s="308" t="s">
        <v>12</v>
      </c>
      <c r="B334" s="312">
        <v>5</v>
      </c>
      <c r="C334" s="312">
        <v>5</v>
      </c>
      <c r="D334" s="309">
        <v>5</v>
      </c>
      <c r="E334" s="309">
        <v>6</v>
      </c>
      <c r="F334" s="310">
        <f t="shared" si="77"/>
        <v>0.19999999999999996</v>
      </c>
      <c r="G334" s="310">
        <f t="shared" si="78"/>
        <v>0</v>
      </c>
      <c r="H334" s="311">
        <f t="shared" si="79"/>
        <v>1</v>
      </c>
      <c r="I334" s="311">
        <f t="shared" si="80"/>
        <v>0</v>
      </c>
      <c r="J334" s="310">
        <f t="shared" si="81"/>
        <v>1.834862385321101E-2</v>
      </c>
    </row>
    <row r="335" spans="1:10" x14ac:dyDescent="0.25">
      <c r="A335" s="30" t="s">
        <v>8</v>
      </c>
      <c r="B335" s="312">
        <v>45</v>
      </c>
      <c r="C335" s="312">
        <v>53</v>
      </c>
      <c r="D335" s="312">
        <v>53</v>
      </c>
      <c r="E335" s="312">
        <v>54</v>
      </c>
      <c r="F335" s="255">
        <f t="shared" si="77"/>
        <v>1.8867924528301883E-2</v>
      </c>
      <c r="G335" s="255">
        <f t="shared" si="78"/>
        <v>0</v>
      </c>
      <c r="H335" s="313">
        <f t="shared" si="79"/>
        <v>1</v>
      </c>
      <c r="I335" s="313">
        <f t="shared" si="80"/>
        <v>0</v>
      </c>
      <c r="J335" s="255">
        <f t="shared" si="81"/>
        <v>0.16513761467889909</v>
      </c>
    </row>
    <row r="336" spans="1:10" x14ac:dyDescent="0.25">
      <c r="A336" s="30" t="s">
        <v>9</v>
      </c>
      <c r="B336" s="312">
        <v>28</v>
      </c>
      <c r="C336" s="312">
        <v>33</v>
      </c>
      <c r="D336" s="312">
        <v>33</v>
      </c>
      <c r="E336" s="312">
        <v>31</v>
      </c>
      <c r="F336" s="255">
        <f t="shared" si="77"/>
        <v>-6.0606060606060552E-2</v>
      </c>
      <c r="G336" s="255">
        <f t="shared" si="78"/>
        <v>0</v>
      </c>
      <c r="H336" s="313">
        <f t="shared" si="79"/>
        <v>-2</v>
      </c>
      <c r="I336" s="313">
        <f t="shared" si="80"/>
        <v>0</v>
      </c>
      <c r="J336" s="255">
        <f t="shared" si="81"/>
        <v>9.480122324159021E-2</v>
      </c>
    </row>
    <row r="337" spans="1:10" x14ac:dyDescent="0.25">
      <c r="A337" s="319" t="s">
        <v>10</v>
      </c>
      <c r="B337" s="315">
        <v>16</v>
      </c>
      <c r="C337" s="315">
        <v>19</v>
      </c>
      <c r="D337" s="315">
        <v>20</v>
      </c>
      <c r="E337" s="315">
        <v>22</v>
      </c>
      <c r="F337" s="320">
        <f t="shared" si="77"/>
        <v>0.10000000000000009</v>
      </c>
      <c r="G337" s="320">
        <f t="shared" si="78"/>
        <v>5.2631578947368363E-2</v>
      </c>
      <c r="H337" s="321">
        <f t="shared" si="79"/>
        <v>2</v>
      </c>
      <c r="I337" s="321">
        <f t="shared" si="80"/>
        <v>1</v>
      </c>
      <c r="J337" s="320">
        <f t="shared" si="81"/>
        <v>6.7278287461773695E-2</v>
      </c>
    </row>
    <row r="338" spans="1:10" ht="21" x14ac:dyDescent="0.35">
      <c r="A338" s="322" t="s">
        <v>83</v>
      </c>
      <c r="B338" s="322"/>
      <c r="C338" s="322"/>
      <c r="D338" s="322"/>
      <c r="E338" s="322"/>
      <c r="F338" s="322"/>
      <c r="G338" s="322"/>
      <c r="H338" s="322"/>
      <c r="I338" s="322"/>
      <c r="J338" s="322"/>
    </row>
    <row r="339" spans="1:10" x14ac:dyDescent="0.25">
      <c r="A339" s="59"/>
      <c r="B339" s="9" t="s">
        <v>150</v>
      </c>
      <c r="C339" s="10"/>
      <c r="D339" s="10"/>
      <c r="E339" s="10"/>
      <c r="F339" s="10"/>
      <c r="G339" s="10"/>
      <c r="H339" s="10"/>
      <c r="I339" s="10"/>
      <c r="J339" s="10"/>
    </row>
    <row r="340" spans="1:10" x14ac:dyDescent="0.25">
      <c r="A340" s="12"/>
      <c r="B340" s="298">
        <f>B$6</f>
        <v>2022</v>
      </c>
      <c r="C340" s="298">
        <f>C$6</f>
        <v>2023</v>
      </c>
      <c r="D340" s="298">
        <f>D$6</f>
        <v>2024</v>
      </c>
      <c r="E340" s="298">
        <f>E$6</f>
        <v>2025</v>
      </c>
      <c r="F340" s="298" t="str">
        <f>CONCATENATE("var ",RIGHT(E340,2),"/",RIGHT(D340,2))</f>
        <v>var 25/24</v>
      </c>
      <c r="G340" s="13" t="str">
        <f>CONCATENATE("var ",RIGHT(D340,2),"/",RIGHT(C340,2))</f>
        <v>var 24/23</v>
      </c>
      <c r="H340" s="298" t="str">
        <f>CONCATENATE("dif ",RIGHT(E340,2),"-",RIGHT(D340,2))</f>
        <v>dif 25-24</v>
      </c>
      <c r="I340" s="13" t="str">
        <f>CONCATENATE("dif ",RIGHT(D340,2),"-",RIGHT(C340,2))</f>
        <v>dif 24-23</v>
      </c>
      <c r="J340" s="298" t="str">
        <f>CONCATENATE("cuota ",RIGHT(E340,2))</f>
        <v>cuota 25</v>
      </c>
    </row>
    <row r="341" spans="1:10" x14ac:dyDescent="0.25">
      <c r="A341" s="300" t="s">
        <v>48</v>
      </c>
      <c r="B341" s="301">
        <v>279</v>
      </c>
      <c r="C341" s="301">
        <v>310</v>
      </c>
      <c r="D341" s="301">
        <v>320</v>
      </c>
      <c r="E341" s="301">
        <v>327</v>
      </c>
      <c r="F341" s="302">
        <f t="shared" ref="F341:F351" si="82">E341/D341-1</f>
        <v>2.1875000000000089E-2</v>
      </c>
      <c r="G341" s="302">
        <f t="shared" ref="G341:G351" si="83">D341/C341-1</f>
        <v>3.2258064516129004E-2</v>
      </c>
      <c r="H341" s="303">
        <f t="shared" ref="H341:H351" si="84">E341-D341</f>
        <v>7</v>
      </c>
      <c r="I341" s="303">
        <f t="shared" ref="I341:I351" si="85">D341-C341</f>
        <v>10</v>
      </c>
      <c r="J341" s="302">
        <f t="shared" ref="J341:J351" si="86">E341/$E$341</f>
        <v>1</v>
      </c>
    </row>
    <row r="342" spans="1:10" x14ac:dyDescent="0.25">
      <c r="A342" s="73" t="s">
        <v>49</v>
      </c>
      <c r="B342" s="312">
        <v>79</v>
      </c>
      <c r="C342" s="312">
        <v>91</v>
      </c>
      <c r="D342" s="309">
        <v>93</v>
      </c>
      <c r="E342" s="312">
        <v>94</v>
      </c>
      <c r="F342" s="255">
        <f t="shared" si="82"/>
        <v>1.0752688172043001E-2</v>
      </c>
      <c r="G342" s="255">
        <f t="shared" si="83"/>
        <v>2.19780219780219E-2</v>
      </c>
      <c r="H342" s="313">
        <f t="shared" si="84"/>
        <v>1</v>
      </c>
      <c r="I342" s="313">
        <f t="shared" si="85"/>
        <v>2</v>
      </c>
      <c r="J342" s="255">
        <f t="shared" si="86"/>
        <v>0.28746177370030579</v>
      </c>
    </row>
    <row r="343" spans="1:10" x14ac:dyDescent="0.25">
      <c r="A343" s="76" t="s">
        <v>50</v>
      </c>
      <c r="B343" s="312">
        <v>75</v>
      </c>
      <c r="C343" s="312">
        <v>80</v>
      </c>
      <c r="D343" s="312">
        <v>82</v>
      </c>
      <c r="E343" s="312">
        <v>82</v>
      </c>
      <c r="F343" s="255">
        <f t="shared" si="82"/>
        <v>0</v>
      </c>
      <c r="G343" s="255">
        <f t="shared" si="83"/>
        <v>2.4999999999999911E-2</v>
      </c>
      <c r="H343" s="313">
        <f t="shared" si="84"/>
        <v>0</v>
      </c>
      <c r="I343" s="313">
        <f t="shared" si="85"/>
        <v>2</v>
      </c>
      <c r="J343" s="255">
        <f t="shared" si="86"/>
        <v>0.25076452599388377</v>
      </c>
    </row>
    <row r="344" spans="1:10" x14ac:dyDescent="0.25">
      <c r="A344" s="76" t="s">
        <v>52</v>
      </c>
      <c r="B344" s="312">
        <v>57</v>
      </c>
      <c r="C344" s="312">
        <v>61</v>
      </c>
      <c r="D344" s="312">
        <v>63</v>
      </c>
      <c r="E344" s="312">
        <v>64</v>
      </c>
      <c r="F344" s="255">
        <f t="shared" si="82"/>
        <v>1.5873015873015817E-2</v>
      </c>
      <c r="G344" s="255">
        <f t="shared" si="83"/>
        <v>3.2786885245901676E-2</v>
      </c>
      <c r="H344" s="313">
        <f t="shared" si="84"/>
        <v>1</v>
      </c>
      <c r="I344" s="313">
        <f t="shared" si="85"/>
        <v>2</v>
      </c>
      <c r="J344" s="255">
        <f t="shared" si="86"/>
        <v>0.19571865443425077</v>
      </c>
    </row>
    <row r="345" spans="1:10" x14ac:dyDescent="0.25">
      <c r="A345" s="76" t="s">
        <v>53</v>
      </c>
      <c r="B345" s="312">
        <v>10</v>
      </c>
      <c r="C345" s="312">
        <v>12</v>
      </c>
      <c r="D345" s="312">
        <v>12</v>
      </c>
      <c r="E345" s="312">
        <v>13</v>
      </c>
      <c r="F345" s="255">
        <f t="shared" si="82"/>
        <v>8.3333333333333259E-2</v>
      </c>
      <c r="G345" s="255">
        <f t="shared" si="83"/>
        <v>0</v>
      </c>
      <c r="H345" s="313">
        <f t="shared" si="84"/>
        <v>1</v>
      </c>
      <c r="I345" s="313">
        <f t="shared" si="85"/>
        <v>0</v>
      </c>
      <c r="J345" s="255">
        <f t="shared" si="86"/>
        <v>3.9755351681957186E-2</v>
      </c>
    </row>
    <row r="346" spans="1:10" x14ac:dyDescent="0.25">
      <c r="A346" s="76" t="s">
        <v>54</v>
      </c>
      <c r="B346" s="312">
        <v>14</v>
      </c>
      <c r="C346" s="312">
        <v>19</v>
      </c>
      <c r="D346" s="312">
        <v>20</v>
      </c>
      <c r="E346" s="312">
        <v>20</v>
      </c>
      <c r="F346" s="255">
        <f t="shared" si="82"/>
        <v>0</v>
      </c>
      <c r="G346" s="255">
        <f t="shared" si="83"/>
        <v>5.2631578947368363E-2</v>
      </c>
      <c r="H346" s="313">
        <f t="shared" si="84"/>
        <v>0</v>
      </c>
      <c r="I346" s="313">
        <f t="shared" si="85"/>
        <v>1</v>
      </c>
      <c r="J346" s="255">
        <f t="shared" si="86"/>
        <v>6.1162079510703363E-2</v>
      </c>
    </row>
    <row r="347" spans="1:10" x14ac:dyDescent="0.25">
      <c r="A347" s="76" t="s">
        <v>55</v>
      </c>
      <c r="B347" s="312">
        <v>4</v>
      </c>
      <c r="C347" s="312">
        <v>5</v>
      </c>
      <c r="D347" s="312">
        <v>6</v>
      </c>
      <c r="E347" s="312">
        <v>6</v>
      </c>
      <c r="F347" s="255">
        <f t="shared" si="82"/>
        <v>0</v>
      </c>
      <c r="G347" s="255">
        <f t="shared" si="83"/>
        <v>0.19999999999999996</v>
      </c>
      <c r="H347" s="313">
        <f t="shared" si="84"/>
        <v>0</v>
      </c>
      <c r="I347" s="313">
        <f t="shared" si="85"/>
        <v>1</v>
      </c>
      <c r="J347" s="255">
        <f t="shared" si="86"/>
        <v>1.834862385321101E-2</v>
      </c>
    </row>
    <row r="348" spans="1:10" x14ac:dyDescent="0.25">
      <c r="A348" s="76" t="s">
        <v>56</v>
      </c>
      <c r="B348" s="312">
        <v>14</v>
      </c>
      <c r="C348" s="312">
        <v>14</v>
      </c>
      <c r="D348" s="312">
        <v>14</v>
      </c>
      <c r="E348" s="312">
        <v>15</v>
      </c>
      <c r="F348" s="255">
        <f t="shared" si="82"/>
        <v>7.1428571428571397E-2</v>
      </c>
      <c r="G348" s="255">
        <f t="shared" si="83"/>
        <v>0</v>
      </c>
      <c r="H348" s="313">
        <f t="shared" si="84"/>
        <v>1</v>
      </c>
      <c r="I348" s="313">
        <f t="shared" si="85"/>
        <v>0</v>
      </c>
      <c r="J348" s="255">
        <f t="shared" si="86"/>
        <v>4.5871559633027525E-2</v>
      </c>
    </row>
    <row r="349" spans="1:10" x14ac:dyDescent="0.25">
      <c r="A349" s="76" t="s">
        <v>51</v>
      </c>
      <c r="B349" s="312">
        <v>4</v>
      </c>
      <c r="C349" s="312">
        <v>7</v>
      </c>
      <c r="D349" s="312">
        <v>7</v>
      </c>
      <c r="E349" s="312">
        <v>8</v>
      </c>
      <c r="F349" s="255">
        <f t="shared" si="82"/>
        <v>0.14285714285714279</v>
      </c>
      <c r="G349" s="255">
        <f t="shared" si="83"/>
        <v>0</v>
      </c>
      <c r="H349" s="313">
        <f t="shared" si="84"/>
        <v>1</v>
      </c>
      <c r="I349" s="313">
        <f t="shared" si="85"/>
        <v>0</v>
      </c>
      <c r="J349" s="255">
        <f t="shared" si="86"/>
        <v>2.4464831804281346E-2</v>
      </c>
    </row>
    <row r="350" spans="1:10" x14ac:dyDescent="0.25">
      <c r="A350" s="77" t="s">
        <v>57</v>
      </c>
      <c r="B350" s="312">
        <v>5</v>
      </c>
      <c r="C350" s="312">
        <v>5</v>
      </c>
      <c r="D350" s="312">
        <v>5</v>
      </c>
      <c r="E350" s="312">
        <v>6</v>
      </c>
      <c r="F350" s="255">
        <f t="shared" si="82"/>
        <v>0.19999999999999996</v>
      </c>
      <c r="G350" s="255">
        <f t="shared" si="83"/>
        <v>0</v>
      </c>
      <c r="H350" s="313">
        <f t="shared" si="84"/>
        <v>1</v>
      </c>
      <c r="I350" s="313">
        <f t="shared" si="85"/>
        <v>0</v>
      </c>
      <c r="J350" s="255">
        <f t="shared" si="86"/>
        <v>1.834862385321101E-2</v>
      </c>
    </row>
    <row r="351" spans="1:10" x14ac:dyDescent="0.25">
      <c r="A351" s="78" t="s">
        <v>58</v>
      </c>
      <c r="B351" s="312">
        <v>17</v>
      </c>
      <c r="C351" s="312">
        <v>16</v>
      </c>
      <c r="D351" s="312">
        <v>18</v>
      </c>
      <c r="E351" s="312">
        <v>19</v>
      </c>
      <c r="F351" s="255">
        <f t="shared" si="82"/>
        <v>5.555555555555558E-2</v>
      </c>
      <c r="G351" s="255">
        <f t="shared" si="83"/>
        <v>0.125</v>
      </c>
      <c r="H351" s="313">
        <f t="shared" si="84"/>
        <v>1</v>
      </c>
      <c r="I351" s="313">
        <f t="shared" si="85"/>
        <v>2</v>
      </c>
      <c r="J351" s="255">
        <f t="shared" si="86"/>
        <v>5.8103975535168197E-2</v>
      </c>
    </row>
    <row r="352" spans="1:10" ht="21" x14ac:dyDescent="0.35">
      <c r="A352" s="322" t="s">
        <v>84</v>
      </c>
      <c r="B352" s="322"/>
      <c r="C352" s="322"/>
      <c r="D352" s="322"/>
      <c r="E352" s="322"/>
      <c r="F352" s="322"/>
      <c r="G352" s="322"/>
      <c r="H352" s="322"/>
      <c r="I352" s="322"/>
      <c r="J352" s="322"/>
    </row>
    <row r="353" spans="1:10" x14ac:dyDescent="0.25">
      <c r="A353" s="59"/>
      <c r="B353" s="9" t="s">
        <v>150</v>
      </c>
      <c r="C353" s="10"/>
      <c r="D353" s="10"/>
      <c r="E353" s="10"/>
      <c r="F353" s="10"/>
      <c r="G353" s="10"/>
      <c r="H353" s="10"/>
      <c r="I353" s="10"/>
      <c r="J353" s="10"/>
    </row>
    <row r="354" spans="1:10" x14ac:dyDescent="0.25">
      <c r="A354" s="12"/>
      <c r="B354" s="298">
        <f>B$6</f>
        <v>2022</v>
      </c>
      <c r="C354" s="298">
        <f>C$6</f>
        <v>2023</v>
      </c>
      <c r="D354" s="298">
        <f>D$6</f>
        <v>2024</v>
      </c>
      <c r="E354" s="298">
        <f>E$6</f>
        <v>2025</v>
      </c>
      <c r="F354" s="298" t="str">
        <f>CONCATENATE("var ",RIGHT(E354,2),"/",RIGHT(D354,2))</f>
        <v>var 25/24</v>
      </c>
      <c r="G354" s="13" t="str">
        <f>CONCATENATE("var ",RIGHT(D354,2),"/",RIGHT(C354,2))</f>
        <v>var 24/23</v>
      </c>
      <c r="H354" s="298" t="str">
        <f>CONCATENATE("dif ",RIGHT(E354,2),"-",RIGHT(D354,2))</f>
        <v>dif 25-24</v>
      </c>
      <c r="I354" s="13" t="str">
        <f>CONCATENATE("dif ",RIGHT(D354,2),"-",RIGHT(C354,2))</f>
        <v>dif 24-23</v>
      </c>
      <c r="J354" s="298" t="str">
        <f>CONCATENATE("cuota ",RIGHT(E354,2))</f>
        <v>cuota 25</v>
      </c>
    </row>
    <row r="355" spans="1:10" x14ac:dyDescent="0.25">
      <c r="A355" s="300" t="s">
        <v>4</v>
      </c>
      <c r="B355" s="323">
        <v>120593</v>
      </c>
      <c r="C355" s="323">
        <v>127487</v>
      </c>
      <c r="D355" s="323">
        <v>127897</v>
      </c>
      <c r="E355" s="323">
        <v>127731</v>
      </c>
      <c r="F355" s="302">
        <f t="shared" ref="F355:F366" si="87">E355/D355-1</f>
        <v>-1.2979194195329447E-3</v>
      </c>
      <c r="G355" s="302">
        <f t="shared" ref="G355:G366" si="88">D355/C355-1</f>
        <v>3.2160141818382559E-3</v>
      </c>
      <c r="H355" s="324">
        <f t="shared" ref="H355:H366" si="89">E355-D355</f>
        <v>-166</v>
      </c>
      <c r="I355" s="324">
        <f t="shared" ref="I355:I366" si="90">D355-C355</f>
        <v>410</v>
      </c>
      <c r="J355" s="302">
        <f t="shared" ref="J355:J366" si="91">E355/$E$355</f>
        <v>1</v>
      </c>
    </row>
    <row r="356" spans="1:10" x14ac:dyDescent="0.25">
      <c r="A356" s="304" t="s">
        <v>5</v>
      </c>
      <c r="B356" s="325">
        <v>88361</v>
      </c>
      <c r="C356" s="325">
        <v>90989</v>
      </c>
      <c r="D356" s="325">
        <v>91609</v>
      </c>
      <c r="E356" s="325">
        <v>91713</v>
      </c>
      <c r="F356" s="306">
        <f t="shared" si="87"/>
        <v>1.1352596360618694E-3</v>
      </c>
      <c r="G356" s="306">
        <f t="shared" si="88"/>
        <v>6.8140104847838057E-3</v>
      </c>
      <c r="H356" s="326">
        <f t="shared" si="89"/>
        <v>104</v>
      </c>
      <c r="I356" s="326">
        <f t="shared" si="90"/>
        <v>620</v>
      </c>
      <c r="J356" s="306">
        <f t="shared" si="91"/>
        <v>0.71801676961739902</v>
      </c>
    </row>
    <row r="357" spans="1:10" x14ac:dyDescent="0.25">
      <c r="A357" s="308" t="s">
        <v>6</v>
      </c>
      <c r="B357" s="327">
        <v>18450</v>
      </c>
      <c r="C357" s="327">
        <v>17598</v>
      </c>
      <c r="D357" s="327">
        <v>17518</v>
      </c>
      <c r="E357" s="327">
        <v>18590</v>
      </c>
      <c r="F357" s="310">
        <f t="shared" si="87"/>
        <v>6.1194200251170283E-2</v>
      </c>
      <c r="G357" s="310">
        <f t="shared" si="88"/>
        <v>-4.5459711330833041E-3</v>
      </c>
      <c r="H357" s="328">
        <f t="shared" si="89"/>
        <v>1072</v>
      </c>
      <c r="I357" s="328">
        <f t="shared" si="90"/>
        <v>-80</v>
      </c>
      <c r="J357" s="310">
        <f t="shared" si="91"/>
        <v>0.14554023690411882</v>
      </c>
    </row>
    <row r="358" spans="1:10" x14ac:dyDescent="0.25">
      <c r="A358" s="30" t="s">
        <v>7</v>
      </c>
      <c r="B358" s="329">
        <v>52837</v>
      </c>
      <c r="C358" s="329">
        <v>55117</v>
      </c>
      <c r="D358" s="329">
        <v>56809</v>
      </c>
      <c r="E358" s="329">
        <v>56478</v>
      </c>
      <c r="F358" s="255">
        <f t="shared" si="87"/>
        <v>-5.8265415691175493E-3</v>
      </c>
      <c r="G358" s="255">
        <f t="shared" si="88"/>
        <v>3.0698332637843162E-2</v>
      </c>
      <c r="H358" s="330">
        <f t="shared" si="89"/>
        <v>-331</v>
      </c>
      <c r="I358" s="330">
        <f t="shared" si="90"/>
        <v>1692</v>
      </c>
      <c r="J358" s="255">
        <f t="shared" si="91"/>
        <v>0.44216360946050687</v>
      </c>
    </row>
    <row r="359" spans="1:10" x14ac:dyDescent="0.25">
      <c r="A359" s="30" t="s">
        <v>8</v>
      </c>
      <c r="B359" s="329">
        <v>15076</v>
      </c>
      <c r="C359" s="329">
        <v>15476</v>
      </c>
      <c r="D359" s="329">
        <v>14574</v>
      </c>
      <c r="E359" s="329">
        <v>13859</v>
      </c>
      <c r="F359" s="255">
        <f t="shared" si="87"/>
        <v>-4.9059969809249315E-2</v>
      </c>
      <c r="G359" s="255">
        <f t="shared" si="88"/>
        <v>-5.8283794262083188E-2</v>
      </c>
      <c r="H359" s="330">
        <f t="shared" si="89"/>
        <v>-715</v>
      </c>
      <c r="I359" s="330">
        <f t="shared" si="90"/>
        <v>-902</v>
      </c>
      <c r="J359" s="255">
        <f t="shared" si="91"/>
        <v>0.10850146009974086</v>
      </c>
    </row>
    <row r="360" spans="1:10" x14ac:dyDescent="0.25">
      <c r="A360" s="30" t="s">
        <v>9</v>
      </c>
      <c r="B360" s="329">
        <v>1748</v>
      </c>
      <c r="C360" s="329">
        <v>2213</v>
      </c>
      <c r="D360" s="329">
        <v>2064</v>
      </c>
      <c r="E360" s="329">
        <v>2094</v>
      </c>
      <c r="F360" s="255">
        <f t="shared" si="87"/>
        <v>1.4534883720930258E-2</v>
      </c>
      <c r="G360" s="255">
        <f t="shared" si="88"/>
        <v>-6.732941708088569E-2</v>
      </c>
      <c r="H360" s="330">
        <f t="shared" si="89"/>
        <v>30</v>
      </c>
      <c r="I360" s="330">
        <f t="shared" si="90"/>
        <v>-149</v>
      </c>
      <c r="J360" s="255">
        <f t="shared" si="91"/>
        <v>1.6393827653427909E-2</v>
      </c>
    </row>
    <row r="361" spans="1:10" x14ac:dyDescent="0.25">
      <c r="A361" s="314" t="s">
        <v>10</v>
      </c>
      <c r="B361" s="331">
        <v>250</v>
      </c>
      <c r="C361" s="331">
        <v>585</v>
      </c>
      <c r="D361" s="331">
        <v>644</v>
      </c>
      <c r="E361" s="331">
        <v>692</v>
      </c>
      <c r="F361" s="316">
        <f t="shared" si="87"/>
        <v>7.4534161490683148E-2</v>
      </c>
      <c r="G361" s="316">
        <f t="shared" si="88"/>
        <v>0.10085470085470094</v>
      </c>
      <c r="H361" s="332">
        <f t="shared" si="89"/>
        <v>48</v>
      </c>
      <c r="I361" s="332">
        <f t="shared" si="90"/>
        <v>59</v>
      </c>
      <c r="J361" s="316">
        <f t="shared" si="91"/>
        <v>5.4176354996046377E-3</v>
      </c>
    </row>
    <row r="362" spans="1:10" x14ac:dyDescent="0.25">
      <c r="A362" s="318" t="s">
        <v>11</v>
      </c>
      <c r="B362" s="325">
        <v>32232</v>
      </c>
      <c r="C362" s="325">
        <v>36498</v>
      </c>
      <c r="D362" s="325">
        <v>36288</v>
      </c>
      <c r="E362" s="325">
        <v>36018</v>
      </c>
      <c r="F362" s="306">
        <f t="shared" si="87"/>
        <v>-7.440476190476164E-3</v>
      </c>
      <c r="G362" s="306">
        <f t="shared" si="88"/>
        <v>-5.7537399309550707E-3</v>
      </c>
      <c r="H362" s="326">
        <f t="shared" si="89"/>
        <v>-270</v>
      </c>
      <c r="I362" s="326">
        <f t="shared" si="90"/>
        <v>-210</v>
      </c>
      <c r="J362" s="306">
        <f t="shared" si="91"/>
        <v>0.28198323038260092</v>
      </c>
    </row>
    <row r="363" spans="1:10" x14ac:dyDescent="0.25">
      <c r="A363" s="308" t="s">
        <v>12</v>
      </c>
      <c r="B363" s="329">
        <v>2230</v>
      </c>
      <c r="C363" s="329">
        <v>2117</v>
      </c>
      <c r="D363" s="327">
        <v>2117</v>
      </c>
      <c r="E363" s="329">
        <v>2201</v>
      </c>
      <c r="F363" s="310">
        <f t="shared" si="87"/>
        <v>3.96787907416154E-2</v>
      </c>
      <c r="G363" s="310">
        <f t="shared" si="88"/>
        <v>0</v>
      </c>
      <c r="H363" s="328">
        <f t="shared" si="89"/>
        <v>84</v>
      </c>
      <c r="I363" s="328">
        <f t="shared" si="90"/>
        <v>0</v>
      </c>
      <c r="J363" s="310">
        <f t="shared" si="91"/>
        <v>1.7231525628077757E-2</v>
      </c>
    </row>
    <row r="364" spans="1:10" x14ac:dyDescent="0.25">
      <c r="A364" s="30" t="s">
        <v>8</v>
      </c>
      <c r="B364" s="329">
        <v>19254</v>
      </c>
      <c r="C364" s="329">
        <v>21659</v>
      </c>
      <c r="D364" s="329">
        <v>21406</v>
      </c>
      <c r="E364" s="329">
        <v>21522</v>
      </c>
      <c r="F364" s="255">
        <f t="shared" si="87"/>
        <v>5.4190413902643897E-3</v>
      </c>
      <c r="G364" s="255">
        <f t="shared" si="88"/>
        <v>-1.1681056373793797E-2</v>
      </c>
      <c r="H364" s="330">
        <f t="shared" si="89"/>
        <v>116</v>
      </c>
      <c r="I364" s="330">
        <f t="shared" si="90"/>
        <v>-253</v>
      </c>
      <c r="J364" s="255">
        <f t="shared" si="91"/>
        <v>0.16849472720013153</v>
      </c>
    </row>
    <row r="365" spans="1:10" x14ac:dyDescent="0.25">
      <c r="A365" s="30" t="s">
        <v>9</v>
      </c>
      <c r="B365" s="329">
        <v>7750</v>
      </c>
      <c r="C365" s="329">
        <v>9325</v>
      </c>
      <c r="D365" s="329">
        <v>9384</v>
      </c>
      <c r="E365" s="329">
        <v>8771</v>
      </c>
      <c r="F365" s="255">
        <f t="shared" si="87"/>
        <v>-6.5323955669224221E-2</v>
      </c>
      <c r="G365" s="255">
        <f t="shared" si="88"/>
        <v>6.3270777479893514E-3</v>
      </c>
      <c r="H365" s="330">
        <f t="shared" si="89"/>
        <v>-613</v>
      </c>
      <c r="I365" s="330">
        <f t="shared" si="90"/>
        <v>59</v>
      </c>
      <c r="J365" s="255">
        <f t="shared" si="91"/>
        <v>6.8667747062185369E-2</v>
      </c>
    </row>
    <row r="366" spans="1:10" x14ac:dyDescent="0.25">
      <c r="A366" s="319" t="s">
        <v>10</v>
      </c>
      <c r="B366" s="331">
        <v>2998</v>
      </c>
      <c r="C366" s="331">
        <v>3397</v>
      </c>
      <c r="D366" s="331">
        <v>3381</v>
      </c>
      <c r="E366" s="331">
        <v>3524</v>
      </c>
      <c r="F366" s="320">
        <f t="shared" si="87"/>
        <v>4.2295178941141653E-2</v>
      </c>
      <c r="G366" s="320">
        <f t="shared" si="88"/>
        <v>-4.7100382690609122E-3</v>
      </c>
      <c r="H366" s="333">
        <f t="shared" si="89"/>
        <v>143</v>
      </c>
      <c r="I366" s="333">
        <f t="shared" si="90"/>
        <v>-16</v>
      </c>
      <c r="J366" s="320">
        <f t="shared" si="91"/>
        <v>2.7589230492206279E-2</v>
      </c>
    </row>
    <row r="367" spans="1:10" ht="21" x14ac:dyDescent="0.35">
      <c r="A367" s="322" t="s">
        <v>85</v>
      </c>
      <c r="B367" s="322"/>
      <c r="C367" s="322"/>
      <c r="D367" s="322"/>
      <c r="E367" s="322"/>
      <c r="F367" s="322"/>
      <c r="G367" s="322"/>
      <c r="H367" s="322"/>
      <c r="I367" s="322"/>
      <c r="J367" s="322"/>
    </row>
    <row r="368" spans="1:10" x14ac:dyDescent="0.25">
      <c r="A368" s="59"/>
      <c r="B368" s="9" t="s">
        <v>150</v>
      </c>
      <c r="C368" s="10"/>
      <c r="D368" s="10"/>
      <c r="E368" s="10"/>
      <c r="F368" s="10"/>
      <c r="G368" s="10"/>
      <c r="H368" s="10"/>
      <c r="I368" s="10"/>
      <c r="J368" s="10"/>
    </row>
    <row r="369" spans="1:10" x14ac:dyDescent="0.25">
      <c r="A369" s="12"/>
      <c r="B369" s="298">
        <f>B$6</f>
        <v>2022</v>
      </c>
      <c r="C369" s="298">
        <f>C$6</f>
        <v>2023</v>
      </c>
      <c r="D369" s="298">
        <f>D$6</f>
        <v>2024</v>
      </c>
      <c r="E369" s="298">
        <f>E$6</f>
        <v>2025</v>
      </c>
      <c r="F369" s="298" t="str">
        <f>CONCATENATE("var ",RIGHT(E369,2),"/",RIGHT(D369,2))</f>
        <v>var 25/24</v>
      </c>
      <c r="G369" s="13" t="str">
        <f>CONCATENATE("var ",RIGHT(D369,2),"/",RIGHT(C369,2))</f>
        <v>var 24/23</v>
      </c>
      <c r="H369" s="298" t="str">
        <f>CONCATENATE("dif ",RIGHT(E369,2),"-",RIGHT(D369,2))</f>
        <v>dif 25-24</v>
      </c>
      <c r="I369" s="13" t="str">
        <f>CONCATENATE("dif ",RIGHT(D369,2),"-",RIGHT(C369,2))</f>
        <v>dif 24-23</v>
      </c>
      <c r="J369" s="298" t="str">
        <f>CONCATENATE("cuota ",RIGHT(E369,2))</f>
        <v>cuota 25</v>
      </c>
    </row>
    <row r="370" spans="1:10" x14ac:dyDescent="0.25">
      <c r="A370" s="300" t="s">
        <v>48</v>
      </c>
      <c r="B370" s="323">
        <v>120593</v>
      </c>
      <c r="C370" s="323">
        <v>127487</v>
      </c>
      <c r="D370" s="323">
        <v>127897</v>
      </c>
      <c r="E370" s="323">
        <v>127731</v>
      </c>
      <c r="F370" s="302">
        <f t="shared" ref="F370:F380" si="92">E370/D370-1</f>
        <v>-1.2979194195329447E-3</v>
      </c>
      <c r="G370" s="302">
        <f t="shared" ref="G370:G380" si="93">D370/C370-1</f>
        <v>3.2160141818382559E-3</v>
      </c>
      <c r="H370" s="324">
        <f t="shared" ref="H370:H380" si="94">E370-D370</f>
        <v>-166</v>
      </c>
      <c r="I370" s="324">
        <f t="shared" ref="I370:I380" si="95">D370-C370</f>
        <v>410</v>
      </c>
      <c r="J370" s="302">
        <f t="shared" ref="J370:J380" si="96">E370/$E$370</f>
        <v>1</v>
      </c>
    </row>
    <row r="371" spans="1:10" x14ac:dyDescent="0.25">
      <c r="A371" s="73" t="s">
        <v>49</v>
      </c>
      <c r="B371" s="329">
        <v>42725</v>
      </c>
      <c r="C371" s="329">
        <v>46105</v>
      </c>
      <c r="D371" s="327">
        <v>46741</v>
      </c>
      <c r="E371" s="329">
        <v>46019</v>
      </c>
      <c r="F371" s="255">
        <f t="shared" si="92"/>
        <v>-1.5446823987505631E-2</v>
      </c>
      <c r="G371" s="255">
        <f t="shared" si="93"/>
        <v>1.3794599284242537E-2</v>
      </c>
      <c r="H371" s="330">
        <f t="shared" si="94"/>
        <v>-722</v>
      </c>
      <c r="I371" s="330">
        <f t="shared" si="95"/>
        <v>636</v>
      </c>
      <c r="J371" s="255">
        <f t="shared" si="96"/>
        <v>0.36028058967674254</v>
      </c>
    </row>
    <row r="372" spans="1:10" x14ac:dyDescent="0.25">
      <c r="A372" s="76" t="s">
        <v>50</v>
      </c>
      <c r="B372" s="329">
        <v>37189</v>
      </c>
      <c r="C372" s="329">
        <v>39065</v>
      </c>
      <c r="D372" s="329">
        <v>38211</v>
      </c>
      <c r="E372" s="329">
        <v>38499</v>
      </c>
      <c r="F372" s="255">
        <f t="shared" si="92"/>
        <v>7.5370966475623025E-3</v>
      </c>
      <c r="G372" s="255">
        <f t="shared" si="93"/>
        <v>-2.1861000895942673E-2</v>
      </c>
      <c r="H372" s="330">
        <f t="shared" si="94"/>
        <v>288</v>
      </c>
      <c r="I372" s="330">
        <f t="shared" si="95"/>
        <v>-854</v>
      </c>
      <c r="J372" s="255">
        <f t="shared" si="96"/>
        <v>0.30140686286022972</v>
      </c>
    </row>
    <row r="373" spans="1:10" x14ac:dyDescent="0.25">
      <c r="A373" s="76" t="s">
        <v>52</v>
      </c>
      <c r="B373" s="329">
        <v>18123</v>
      </c>
      <c r="C373" s="329">
        <v>19061</v>
      </c>
      <c r="D373" s="329">
        <v>19768</v>
      </c>
      <c r="E373" s="329">
        <v>19856</v>
      </c>
      <c r="F373" s="255">
        <f t="shared" si="92"/>
        <v>4.4516390125455274E-3</v>
      </c>
      <c r="G373" s="255">
        <f t="shared" si="93"/>
        <v>3.7091443261109136E-2</v>
      </c>
      <c r="H373" s="330">
        <f t="shared" si="94"/>
        <v>88</v>
      </c>
      <c r="I373" s="330">
        <f t="shared" si="95"/>
        <v>707</v>
      </c>
      <c r="J373" s="255">
        <f t="shared" si="96"/>
        <v>0.15545169144530302</v>
      </c>
    </row>
    <row r="374" spans="1:10" x14ac:dyDescent="0.25">
      <c r="A374" s="76" t="s">
        <v>53</v>
      </c>
      <c r="B374" s="329">
        <v>4169</v>
      </c>
      <c r="C374" s="329">
        <v>4791</v>
      </c>
      <c r="D374" s="329">
        <v>4797</v>
      </c>
      <c r="E374" s="329">
        <v>4863</v>
      </c>
      <c r="F374" s="255">
        <f t="shared" si="92"/>
        <v>1.3758599124452875E-2</v>
      </c>
      <c r="G374" s="255">
        <f t="shared" si="93"/>
        <v>1.2523481527864089E-3</v>
      </c>
      <c r="H374" s="330">
        <f t="shared" si="94"/>
        <v>66</v>
      </c>
      <c r="I374" s="330">
        <f t="shared" si="95"/>
        <v>6</v>
      </c>
      <c r="J374" s="255">
        <f t="shared" si="96"/>
        <v>3.8072198604880571E-2</v>
      </c>
    </row>
    <row r="375" spans="1:10" x14ac:dyDescent="0.25">
      <c r="A375" s="76" t="s">
        <v>54</v>
      </c>
      <c r="B375" s="329">
        <v>2493</v>
      </c>
      <c r="C375" s="329">
        <v>2832</v>
      </c>
      <c r="D375" s="329">
        <v>2766</v>
      </c>
      <c r="E375" s="329">
        <v>2679</v>
      </c>
      <c r="F375" s="255">
        <f t="shared" si="92"/>
        <v>-3.1453362255965289E-2</v>
      </c>
      <c r="G375" s="255">
        <f t="shared" si="93"/>
        <v>-2.3305084745762761E-2</v>
      </c>
      <c r="H375" s="330">
        <f t="shared" si="94"/>
        <v>-87</v>
      </c>
      <c r="I375" s="330">
        <f t="shared" si="95"/>
        <v>-66</v>
      </c>
      <c r="J375" s="255">
        <f t="shared" si="96"/>
        <v>2.0973765178382696E-2</v>
      </c>
    </row>
    <row r="376" spans="1:10" x14ac:dyDescent="0.25">
      <c r="A376" s="76" t="s">
        <v>55</v>
      </c>
      <c r="B376" s="329">
        <v>625</v>
      </c>
      <c r="C376" s="329">
        <v>663</v>
      </c>
      <c r="D376" s="329">
        <v>673</v>
      </c>
      <c r="E376" s="329">
        <v>673</v>
      </c>
      <c r="F376" s="255">
        <f t="shared" si="92"/>
        <v>0</v>
      </c>
      <c r="G376" s="255">
        <f t="shared" si="93"/>
        <v>1.5082956259426794E-2</v>
      </c>
      <c r="H376" s="330">
        <f t="shared" si="94"/>
        <v>0</v>
      </c>
      <c r="I376" s="330">
        <f t="shared" si="95"/>
        <v>10</v>
      </c>
      <c r="J376" s="255">
        <f t="shared" si="96"/>
        <v>5.2688853919565333E-3</v>
      </c>
    </row>
    <row r="377" spans="1:10" x14ac:dyDescent="0.25">
      <c r="A377" s="76" t="s">
        <v>56</v>
      </c>
      <c r="B377" s="329">
        <v>6412</v>
      </c>
      <c r="C377" s="329">
        <v>6415</v>
      </c>
      <c r="D377" s="329">
        <v>6415</v>
      </c>
      <c r="E377" s="329">
        <v>6497</v>
      </c>
      <c r="F377" s="255">
        <f t="shared" si="92"/>
        <v>1.278254091971931E-2</v>
      </c>
      <c r="G377" s="255">
        <f t="shared" si="93"/>
        <v>0</v>
      </c>
      <c r="H377" s="330">
        <f t="shared" si="94"/>
        <v>82</v>
      </c>
      <c r="I377" s="330">
        <f t="shared" si="95"/>
        <v>0</v>
      </c>
      <c r="J377" s="255">
        <f t="shared" si="96"/>
        <v>5.0864707862617535E-2</v>
      </c>
    </row>
    <row r="378" spans="1:10" x14ac:dyDescent="0.25">
      <c r="A378" s="76" t="s">
        <v>51</v>
      </c>
      <c r="B378" s="329">
        <v>802</v>
      </c>
      <c r="C378" s="329">
        <v>912</v>
      </c>
      <c r="D378" s="329">
        <v>912</v>
      </c>
      <c r="E378" s="329">
        <v>916</v>
      </c>
      <c r="F378" s="255">
        <f t="shared" si="92"/>
        <v>4.3859649122806044E-3</v>
      </c>
      <c r="G378" s="255">
        <f t="shared" si="93"/>
        <v>0</v>
      </c>
      <c r="H378" s="330">
        <f t="shared" si="94"/>
        <v>4</v>
      </c>
      <c r="I378" s="330">
        <f t="shared" si="95"/>
        <v>0</v>
      </c>
      <c r="J378" s="255">
        <f t="shared" si="96"/>
        <v>7.1713209792454453E-3</v>
      </c>
    </row>
    <row r="379" spans="1:10" x14ac:dyDescent="0.25">
      <c r="A379" s="77" t="s">
        <v>57</v>
      </c>
      <c r="B379" s="329">
        <v>4562</v>
      </c>
      <c r="C379" s="329">
        <v>4562</v>
      </c>
      <c r="D379" s="329">
        <v>4562</v>
      </c>
      <c r="E379" s="329">
        <v>4616</v>
      </c>
      <c r="F379" s="255">
        <f t="shared" si="92"/>
        <v>1.1836913634370783E-2</v>
      </c>
      <c r="G379" s="255">
        <f t="shared" si="93"/>
        <v>0</v>
      </c>
      <c r="H379" s="330">
        <f t="shared" si="94"/>
        <v>54</v>
      </c>
      <c r="I379" s="330">
        <f t="shared" si="95"/>
        <v>0</v>
      </c>
      <c r="J379" s="255">
        <f t="shared" si="96"/>
        <v>3.6138447205455212E-2</v>
      </c>
    </row>
    <row r="380" spans="1:10" x14ac:dyDescent="0.25">
      <c r="A380" s="78" t="s">
        <v>58</v>
      </c>
      <c r="B380" s="329">
        <v>3493</v>
      </c>
      <c r="C380" s="329">
        <v>3081</v>
      </c>
      <c r="D380" s="329">
        <v>3052</v>
      </c>
      <c r="E380" s="329">
        <v>3113</v>
      </c>
      <c r="F380" s="255">
        <f t="shared" si="92"/>
        <v>1.998689384010488E-2</v>
      </c>
      <c r="G380" s="255">
        <f t="shared" si="93"/>
        <v>-9.4125283998701681E-3</v>
      </c>
      <c r="H380" s="330">
        <f t="shared" si="94"/>
        <v>61</v>
      </c>
      <c r="I380" s="330">
        <f t="shared" si="95"/>
        <v>-29</v>
      </c>
      <c r="J380" s="255">
        <f t="shared" si="96"/>
        <v>2.4371530795186759E-2</v>
      </c>
    </row>
    <row r="381" spans="1:10" ht="21" x14ac:dyDescent="0.35">
      <c r="A381" s="297" t="s">
        <v>86</v>
      </c>
      <c r="B381" s="297"/>
      <c r="C381" s="297"/>
      <c r="D381" s="297"/>
      <c r="E381" s="297"/>
      <c r="F381" s="297"/>
      <c r="G381" s="297"/>
      <c r="H381" s="297"/>
      <c r="I381" s="297"/>
      <c r="J381" s="297"/>
    </row>
  </sheetData>
  <mergeCells count="305">
    <mergeCell ref="A381:J381"/>
    <mergeCell ref="A352:J352"/>
    <mergeCell ref="B353:J353"/>
    <mergeCell ref="A367:J367"/>
    <mergeCell ref="B368:J368"/>
    <mergeCell ref="A323:J323"/>
    <mergeCell ref="B324:J324"/>
    <mergeCell ref="A338:J338"/>
    <mergeCell ref="B339:J339"/>
    <mergeCell ref="I319:J319"/>
    <mergeCell ref="I320:J320"/>
    <mergeCell ref="A321:J321"/>
    <mergeCell ref="A322:J322"/>
    <mergeCell ref="I316:J316"/>
    <mergeCell ref="I317:J317"/>
    <mergeCell ref="I318:J318"/>
    <mergeCell ref="I313:J313"/>
    <mergeCell ref="I314:J314"/>
    <mergeCell ref="I315:J315"/>
    <mergeCell ref="I310:J310"/>
    <mergeCell ref="I311:J311"/>
    <mergeCell ref="I312:J312"/>
    <mergeCell ref="A306:J306"/>
    <mergeCell ref="A307:J307"/>
    <mergeCell ref="B308:J308"/>
    <mergeCell ref="I309:J309"/>
    <mergeCell ref="I303:J303"/>
    <mergeCell ref="I304:J304"/>
    <mergeCell ref="I305:J305"/>
    <mergeCell ref="I300:J300"/>
    <mergeCell ref="I301:J301"/>
    <mergeCell ref="I302:J302"/>
    <mergeCell ref="I297:J297"/>
    <mergeCell ref="I298:J298"/>
    <mergeCell ref="I299:J299"/>
    <mergeCell ref="I294:J294"/>
    <mergeCell ref="I295:J295"/>
    <mergeCell ref="I296:J296"/>
    <mergeCell ref="A290:J290"/>
    <mergeCell ref="A291:J291"/>
    <mergeCell ref="B292:J292"/>
    <mergeCell ref="I293:J293"/>
    <mergeCell ref="I287:J287"/>
    <mergeCell ref="I288:J288"/>
    <mergeCell ref="I289:J289"/>
    <mergeCell ref="I284:J284"/>
    <mergeCell ref="I285:J285"/>
    <mergeCell ref="I286:J286"/>
    <mergeCell ref="I281:J281"/>
    <mergeCell ref="I282:J282"/>
    <mergeCell ref="I283:J283"/>
    <mergeCell ref="I278:J278"/>
    <mergeCell ref="I279:J279"/>
    <mergeCell ref="I280:J280"/>
    <mergeCell ref="I274:J274"/>
    <mergeCell ref="A275:J275"/>
    <mergeCell ref="A276:J276"/>
    <mergeCell ref="B277:J277"/>
    <mergeCell ref="I271:J271"/>
    <mergeCell ref="I272:J272"/>
    <mergeCell ref="I273:J273"/>
    <mergeCell ref="I268:J268"/>
    <mergeCell ref="I269:J269"/>
    <mergeCell ref="I270:J270"/>
    <mergeCell ref="I265:J265"/>
    <mergeCell ref="I266:J266"/>
    <mergeCell ref="I267:J267"/>
    <mergeCell ref="I262:J262"/>
    <mergeCell ref="I263:J263"/>
    <mergeCell ref="I264:J264"/>
    <mergeCell ref="A245:J245"/>
    <mergeCell ref="A246:J246"/>
    <mergeCell ref="B247:J247"/>
    <mergeCell ref="A260:J260"/>
    <mergeCell ref="B261:J261"/>
    <mergeCell ref="I228:J228"/>
    <mergeCell ref="A229:J229"/>
    <mergeCell ref="A230:J230"/>
    <mergeCell ref="B231:J231"/>
    <mergeCell ref="I225:J225"/>
    <mergeCell ref="I226:J226"/>
    <mergeCell ref="I227:J227"/>
    <mergeCell ref="I222:J222"/>
    <mergeCell ref="I223:J223"/>
    <mergeCell ref="I224:J224"/>
    <mergeCell ref="I219:J219"/>
    <mergeCell ref="I220:J220"/>
    <mergeCell ref="I221:J221"/>
    <mergeCell ref="B216:J216"/>
    <mergeCell ref="I217:J217"/>
    <mergeCell ref="I218:J218"/>
    <mergeCell ref="I212:J212"/>
    <mergeCell ref="I213:J213"/>
    <mergeCell ref="A214:J214"/>
    <mergeCell ref="A215:J215"/>
    <mergeCell ref="I209:J209"/>
    <mergeCell ref="I210:J210"/>
    <mergeCell ref="I211:J211"/>
    <mergeCell ref="I206:J206"/>
    <mergeCell ref="I207:J207"/>
    <mergeCell ref="I208:J208"/>
    <mergeCell ref="I203:J203"/>
    <mergeCell ref="I204:J204"/>
    <mergeCell ref="I205:J205"/>
    <mergeCell ref="A199:J199"/>
    <mergeCell ref="B200:J200"/>
    <mergeCell ref="I201:J201"/>
    <mergeCell ref="I202:J202"/>
    <mergeCell ref="D198:E198"/>
    <mergeCell ref="G198:H198"/>
    <mergeCell ref="I198:J198"/>
    <mergeCell ref="D197:E197"/>
    <mergeCell ref="G197:H197"/>
    <mergeCell ref="I197:J197"/>
    <mergeCell ref="D196:E196"/>
    <mergeCell ref="G196:H196"/>
    <mergeCell ref="I196:J196"/>
    <mergeCell ref="D195:E195"/>
    <mergeCell ref="G195:H195"/>
    <mergeCell ref="I195:J195"/>
    <mergeCell ref="D194:E194"/>
    <mergeCell ref="G194:H194"/>
    <mergeCell ref="I194:J194"/>
    <mergeCell ref="D193:E193"/>
    <mergeCell ref="G193:H193"/>
    <mergeCell ref="I193:J193"/>
    <mergeCell ref="D192:E192"/>
    <mergeCell ref="G192:H192"/>
    <mergeCell ref="I192:J192"/>
    <mergeCell ref="D191:E191"/>
    <mergeCell ref="G191:H191"/>
    <mergeCell ref="I191:J191"/>
    <mergeCell ref="D190:E190"/>
    <mergeCell ref="G190:H190"/>
    <mergeCell ref="I190:J190"/>
    <mergeCell ref="D189:E189"/>
    <mergeCell ref="G189:H189"/>
    <mergeCell ref="I189:J189"/>
    <mergeCell ref="D188:E188"/>
    <mergeCell ref="G188:H188"/>
    <mergeCell ref="I188:J188"/>
    <mergeCell ref="A185:J185"/>
    <mergeCell ref="B186:J186"/>
    <mergeCell ref="D187:E187"/>
    <mergeCell ref="G187:H187"/>
    <mergeCell ref="I187:J187"/>
    <mergeCell ref="D184:E184"/>
    <mergeCell ref="G184:H184"/>
    <mergeCell ref="I184:J184"/>
    <mergeCell ref="D183:E183"/>
    <mergeCell ref="G183:H183"/>
    <mergeCell ref="I183:J183"/>
    <mergeCell ref="D182:E182"/>
    <mergeCell ref="G182:H182"/>
    <mergeCell ref="I182:J182"/>
    <mergeCell ref="D181:E181"/>
    <mergeCell ref="G181:H181"/>
    <mergeCell ref="I181:J181"/>
    <mergeCell ref="D180:E180"/>
    <mergeCell ref="G180:H180"/>
    <mergeCell ref="I180:J180"/>
    <mergeCell ref="D179:E179"/>
    <mergeCell ref="G179:H179"/>
    <mergeCell ref="I179:J179"/>
    <mergeCell ref="D178:E178"/>
    <mergeCell ref="G178:H178"/>
    <mergeCell ref="I178:J178"/>
    <mergeCell ref="D177:E177"/>
    <mergeCell ref="G177:H177"/>
    <mergeCell ref="I177:J177"/>
    <mergeCell ref="D176:E176"/>
    <mergeCell ref="G176:H176"/>
    <mergeCell ref="I176:J176"/>
    <mergeCell ref="D175:E175"/>
    <mergeCell ref="G175:H175"/>
    <mergeCell ref="I175:J175"/>
    <mergeCell ref="D174:E174"/>
    <mergeCell ref="G174:H174"/>
    <mergeCell ref="I174:J174"/>
    <mergeCell ref="D173:E173"/>
    <mergeCell ref="G173:H173"/>
    <mergeCell ref="I173:J173"/>
    <mergeCell ref="D172:E172"/>
    <mergeCell ref="G172:H172"/>
    <mergeCell ref="I172:J172"/>
    <mergeCell ref="D171:E171"/>
    <mergeCell ref="G171:H171"/>
    <mergeCell ref="I171:J171"/>
    <mergeCell ref="D170:E170"/>
    <mergeCell ref="G170:H170"/>
    <mergeCell ref="I170:J170"/>
    <mergeCell ref="D169:E169"/>
    <mergeCell ref="G169:H169"/>
    <mergeCell ref="I169:J169"/>
    <mergeCell ref="D168:E168"/>
    <mergeCell ref="G168:H168"/>
    <mergeCell ref="I168:J168"/>
    <mergeCell ref="D167:E167"/>
    <mergeCell ref="G167:H167"/>
    <mergeCell ref="I167:J167"/>
    <mergeCell ref="D166:E166"/>
    <mergeCell ref="G166:H166"/>
    <mergeCell ref="I166:J166"/>
    <mergeCell ref="D165:E165"/>
    <mergeCell ref="G165:H165"/>
    <mergeCell ref="I165:J165"/>
    <mergeCell ref="D164:E164"/>
    <mergeCell ref="G164:H164"/>
    <mergeCell ref="I164:J164"/>
    <mergeCell ref="D163:E163"/>
    <mergeCell ref="G163:H163"/>
    <mergeCell ref="I163:J163"/>
    <mergeCell ref="D162:E162"/>
    <mergeCell ref="G162:H162"/>
    <mergeCell ref="I162:J162"/>
    <mergeCell ref="D161:E161"/>
    <mergeCell ref="G161:H161"/>
    <mergeCell ref="I161:J161"/>
    <mergeCell ref="D160:E160"/>
    <mergeCell ref="G160:H160"/>
    <mergeCell ref="I160:J160"/>
    <mergeCell ref="D159:E159"/>
    <mergeCell ref="G159:H159"/>
    <mergeCell ref="I159:J159"/>
    <mergeCell ref="D158:E158"/>
    <mergeCell ref="G158:H158"/>
    <mergeCell ref="I158:J158"/>
    <mergeCell ref="D157:E157"/>
    <mergeCell ref="G157:H157"/>
    <mergeCell ref="I157:J157"/>
    <mergeCell ref="D156:E156"/>
    <mergeCell ref="G156:H156"/>
    <mergeCell ref="I156:J156"/>
    <mergeCell ref="D155:E155"/>
    <mergeCell ref="G155:H155"/>
    <mergeCell ref="I155:J155"/>
    <mergeCell ref="D154:E154"/>
    <mergeCell ref="G154:H154"/>
    <mergeCell ref="I154:J154"/>
    <mergeCell ref="D153:E153"/>
    <mergeCell ref="G153:H153"/>
    <mergeCell ref="I153:J153"/>
    <mergeCell ref="A149:J149"/>
    <mergeCell ref="A150:J150"/>
    <mergeCell ref="B151:J151"/>
    <mergeCell ref="D152:E152"/>
    <mergeCell ref="G152:H152"/>
    <mergeCell ref="I152:J152"/>
    <mergeCell ref="D148:E148"/>
    <mergeCell ref="G148:H148"/>
    <mergeCell ref="I148:J148"/>
    <mergeCell ref="D147:E147"/>
    <mergeCell ref="G147:H147"/>
    <mergeCell ref="I147:J147"/>
    <mergeCell ref="D146:E146"/>
    <mergeCell ref="G146:H146"/>
    <mergeCell ref="I146:J146"/>
    <mergeCell ref="D145:E145"/>
    <mergeCell ref="G145:H145"/>
    <mergeCell ref="I145:J145"/>
    <mergeCell ref="D144:E144"/>
    <mergeCell ref="G144:H144"/>
    <mergeCell ref="I144:J144"/>
    <mergeCell ref="D143:E143"/>
    <mergeCell ref="G143:H143"/>
    <mergeCell ref="I143:J143"/>
    <mergeCell ref="D142:E142"/>
    <mergeCell ref="G142:H142"/>
    <mergeCell ref="I142:J142"/>
    <mergeCell ref="D141:E141"/>
    <mergeCell ref="G141:H141"/>
    <mergeCell ref="I141:J141"/>
    <mergeCell ref="D140:E140"/>
    <mergeCell ref="G140:H140"/>
    <mergeCell ref="I140:J140"/>
    <mergeCell ref="D139:E139"/>
    <mergeCell ref="G139:H139"/>
    <mergeCell ref="I139:J139"/>
    <mergeCell ref="D138:E138"/>
    <mergeCell ref="G138:H138"/>
    <mergeCell ref="I138:J138"/>
    <mergeCell ref="D137:E137"/>
    <mergeCell ref="G137:H137"/>
    <mergeCell ref="I137:J137"/>
    <mergeCell ref="D136:E136"/>
    <mergeCell ref="G136:H136"/>
    <mergeCell ref="I136:J136"/>
    <mergeCell ref="A120:J120"/>
    <mergeCell ref="B121:J121"/>
    <mergeCell ref="A134:J134"/>
    <mergeCell ref="B135:J135"/>
    <mergeCell ref="A69:J69"/>
    <mergeCell ref="B70:J70"/>
    <mergeCell ref="A84:J84"/>
    <mergeCell ref="A85:J85"/>
    <mergeCell ref="B86:J86"/>
    <mergeCell ref="A19:J19"/>
    <mergeCell ref="B21:J21"/>
    <mergeCell ref="A55:J55"/>
    <mergeCell ref="B56:J56"/>
    <mergeCell ref="A1:J1"/>
    <mergeCell ref="A2:J2"/>
    <mergeCell ref="A3:J3"/>
    <mergeCell ref="A4:J4"/>
    <mergeCell ref="B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6098D-CFA2-4AF5-A715-27E2A0A24B21}">
  <sheetPr codeName="Hoja15"/>
  <dimension ref="A1:Y411"/>
  <sheetViews>
    <sheetView workbookViewId="0">
      <selection activeCell="E26" sqref="E26"/>
    </sheetView>
  </sheetViews>
  <sheetFormatPr baseColWidth="10" defaultColWidth="0" defaultRowHeight="15" customHeight="1" zeroHeight="1" x14ac:dyDescent="0.25"/>
  <cols>
    <col min="1" max="1" width="29.85546875" bestFit="1" customWidth="1"/>
    <col min="2" max="5" width="11.42578125" style="367" customWidth="1"/>
    <col min="6" max="6" width="12.28515625" style="367" customWidth="1"/>
    <col min="7" max="9" width="12.7109375" style="367" customWidth="1"/>
    <col min="10" max="10" width="11.42578125" style="367" customWidth="1"/>
    <col min="11" max="14" width="11.42578125" hidden="1" customWidth="1"/>
    <col min="15" max="15" width="24" hidden="1" customWidth="1"/>
    <col min="16" max="16" width="11.42578125" hidden="1"/>
    <col min="21" max="24" width="11.42578125" hidden="1"/>
    <col min="25" max="25" width="24" hidden="1"/>
    <col min="26" max="16384" width="11.42578125" hidden="1"/>
  </cols>
  <sheetData>
    <row r="1" spans="1:16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6" ht="21" x14ac:dyDescent="0.35">
      <c r="A2" s="334" t="s">
        <v>87</v>
      </c>
      <c r="B2" s="334"/>
      <c r="C2" s="334"/>
      <c r="D2" s="334"/>
      <c r="E2" s="334"/>
      <c r="F2" s="334"/>
      <c r="G2" s="334"/>
      <c r="H2" s="334"/>
      <c r="I2" s="334"/>
      <c r="J2" s="334"/>
    </row>
    <row r="3" spans="1:16" ht="21" x14ac:dyDescent="0.25">
      <c r="A3" s="4" t="s">
        <v>88</v>
      </c>
      <c r="B3" s="5"/>
      <c r="C3" s="5"/>
      <c r="D3" s="5"/>
      <c r="E3" s="5"/>
      <c r="F3" s="5"/>
      <c r="G3" s="5"/>
      <c r="H3" s="5"/>
      <c r="I3" s="5"/>
      <c r="J3" s="5"/>
    </row>
    <row r="4" spans="1:16" ht="21" x14ac:dyDescent="0.35">
      <c r="A4" s="335" t="s">
        <v>89</v>
      </c>
      <c r="B4" s="335"/>
      <c r="C4" s="335"/>
      <c r="D4" s="335"/>
      <c r="E4" s="335"/>
      <c r="F4" s="335"/>
      <c r="G4" s="335"/>
      <c r="H4" s="335"/>
      <c r="I4" s="335"/>
      <c r="J4" s="335"/>
    </row>
    <row r="5" spans="1:16" x14ac:dyDescent="0.25">
      <c r="A5" s="59"/>
      <c r="B5" s="9" t="s">
        <v>150</v>
      </c>
      <c r="C5" s="10"/>
      <c r="D5" s="10"/>
      <c r="E5" s="10"/>
      <c r="F5" s="10"/>
      <c r="G5" s="10"/>
      <c r="H5" s="10"/>
      <c r="I5" s="10"/>
      <c r="J5" s="11"/>
    </row>
    <row r="6" spans="1:16" x14ac:dyDescent="0.25">
      <c r="A6" s="12"/>
      <c r="B6" s="13">
        <v>2022</v>
      </c>
      <c r="C6" s="13">
        <v>2023</v>
      </c>
      <c r="D6" s="13">
        <v>2024</v>
      </c>
      <c r="E6" s="13">
        <v>2025</v>
      </c>
      <c r="F6" s="13" t="str">
        <f>CONCATENATE("var ",RIGHT(E6,2),"/",RIGHT(D6,2))</f>
        <v>var 25/24</v>
      </c>
      <c r="G6" s="13" t="str">
        <f>CONCATENATE("var ",RIGHT(D6,2),"/",RIGHT(C6,2))</f>
        <v>var 24/23</v>
      </c>
      <c r="H6" s="13" t="str">
        <f>CONCATENATE("dif ",RIGHT(E6,2),"-",RIGHT(D6,2))</f>
        <v>dif 25-24</v>
      </c>
      <c r="I6" s="13" t="str">
        <f>CONCATENATE("dif ",RIGHT(D6,2),"-",RIGHT(C6,2))</f>
        <v>dif 24-23</v>
      </c>
      <c r="J6" s="13" t="str">
        <f>CONCATENATE("cuota ",RIGHT(E6,2))</f>
        <v>cuota 25</v>
      </c>
      <c r="P6" s="336"/>
    </row>
    <row r="7" spans="1:16" x14ac:dyDescent="0.25">
      <c r="A7" s="337" t="s">
        <v>90</v>
      </c>
      <c r="B7" s="338">
        <v>489455</v>
      </c>
      <c r="C7" s="338">
        <v>745587</v>
      </c>
      <c r="D7" s="338">
        <v>816328</v>
      </c>
      <c r="E7" s="338">
        <v>877046</v>
      </c>
      <c r="F7" s="339">
        <f>IFERROR(E7/D7-1,"-")</f>
        <v>7.4379416117051012E-2</v>
      </c>
      <c r="G7" s="339">
        <f>IFERROR(D7/C7-1,"-")</f>
        <v>9.4879604928733929E-2</v>
      </c>
      <c r="H7" s="338">
        <f>IFERROR(E7-D7,"-")</f>
        <v>60718</v>
      </c>
      <c r="I7" s="338">
        <f>IFERROR(D7-C7,"-")</f>
        <v>70741</v>
      </c>
      <c r="J7" s="339">
        <f>E7/$E$7</f>
        <v>1</v>
      </c>
      <c r="P7" s="340"/>
    </row>
    <row r="8" spans="1:16" x14ac:dyDescent="0.25">
      <c r="A8" s="341" t="s">
        <v>91</v>
      </c>
      <c r="B8" s="342">
        <v>440104</v>
      </c>
      <c r="C8" s="342">
        <v>669121</v>
      </c>
      <c r="D8" s="342">
        <v>738442</v>
      </c>
      <c r="E8" s="342">
        <v>801038</v>
      </c>
      <c r="F8" s="343">
        <f>IFERROR(E8/D8-1,"-")</f>
        <v>8.4767659477656965E-2</v>
      </c>
      <c r="G8" s="344">
        <f t="shared" ref="G8:G9" si="0">IFERROR(D8/C8-1,"-")</f>
        <v>0.10360009624567157</v>
      </c>
      <c r="H8" s="342">
        <f>IFERROR(E8-D8,"-")</f>
        <v>62596</v>
      </c>
      <c r="I8" s="342">
        <f t="shared" ref="I8:I9" si="1">IFERROR(D8-C8,"-")</f>
        <v>69321</v>
      </c>
      <c r="J8" s="343">
        <f>E8/$E$7</f>
        <v>0.91333635864025375</v>
      </c>
    </row>
    <row r="9" spans="1:16" x14ac:dyDescent="0.25">
      <c r="A9" s="341" t="s">
        <v>92</v>
      </c>
      <c r="B9" s="342">
        <v>49351</v>
      </c>
      <c r="C9" s="342">
        <v>76466</v>
      </c>
      <c r="D9" s="342">
        <v>77886</v>
      </c>
      <c r="E9" s="342">
        <v>76008</v>
      </c>
      <c r="F9" s="343">
        <f>IFERROR(E9/D9-1,"-")</f>
        <v>-2.4112163931900521E-2</v>
      </c>
      <c r="G9" s="344">
        <f t="shared" si="0"/>
        <v>1.8570344989930154E-2</v>
      </c>
      <c r="H9" s="342">
        <f t="shared" ref="H9" si="2">IFERROR(E9-D9,"-")</f>
        <v>-1878</v>
      </c>
      <c r="I9" s="342">
        <f t="shared" si="1"/>
        <v>1420</v>
      </c>
      <c r="J9" s="343">
        <f>E9/$E$7</f>
        <v>8.6663641359746232E-2</v>
      </c>
    </row>
    <row r="10" spans="1:16" ht="21" x14ac:dyDescent="0.35">
      <c r="A10" s="335" t="s">
        <v>93</v>
      </c>
      <c r="B10" s="335"/>
      <c r="C10" s="335"/>
      <c r="D10" s="335"/>
      <c r="E10" s="335"/>
      <c r="F10" s="335"/>
      <c r="G10" s="335"/>
      <c r="H10" s="335"/>
      <c r="I10" s="335"/>
      <c r="J10" s="335"/>
    </row>
    <row r="11" spans="1:16" x14ac:dyDescent="0.25">
      <c r="A11" s="59"/>
      <c r="B11" s="9" t="s">
        <v>150</v>
      </c>
      <c r="C11" s="10"/>
      <c r="D11" s="10"/>
      <c r="E11" s="10"/>
      <c r="F11" s="10"/>
      <c r="G11" s="10"/>
      <c r="H11" s="10"/>
      <c r="I11" s="10"/>
      <c r="J11" s="11"/>
      <c r="O11" s="345"/>
    </row>
    <row r="12" spans="1:16" x14ac:dyDescent="0.25">
      <c r="A12" s="12" t="s">
        <v>94</v>
      </c>
      <c r="B12" s="13">
        <f>B$6</f>
        <v>2022</v>
      </c>
      <c r="C12" s="13">
        <f t="shared" ref="C12" si="3">C$6</f>
        <v>2023</v>
      </c>
      <c r="D12" s="13">
        <f>D$6</f>
        <v>2024</v>
      </c>
      <c r="E12" s="13">
        <v>2025</v>
      </c>
      <c r="F12" s="13" t="str">
        <f>CONCATENATE("var ",RIGHT(E12,2),"/",RIGHT(D12,2))</f>
        <v>var 25/24</v>
      </c>
      <c r="G12" s="13" t="str">
        <f>$G$6</f>
        <v>var 24/23</v>
      </c>
      <c r="H12" s="13" t="str">
        <f>CONCATENATE("dif ",RIGHT(E12,2),"-",RIGHT(D12,2))</f>
        <v>dif 25-24</v>
      </c>
      <c r="I12" s="13" t="str">
        <f>CONCATENATE("dif ",RIGHT(D12,2),"-",RIGHT(C12,2))</f>
        <v>dif 24-23</v>
      </c>
      <c r="J12" s="13" t="str">
        <f>CONCATENATE("cuota ",RIGHT(E12,2))</f>
        <v>cuota 25</v>
      </c>
      <c r="O12" s="346"/>
    </row>
    <row r="13" spans="1:16" x14ac:dyDescent="0.25">
      <c r="A13" s="347" t="s">
        <v>95</v>
      </c>
      <c r="B13" s="348">
        <v>489455</v>
      </c>
      <c r="C13" s="348">
        <v>745587</v>
      </c>
      <c r="D13" s="348">
        <v>816328</v>
      </c>
      <c r="E13" s="348">
        <v>877046</v>
      </c>
      <c r="F13" s="349">
        <f>IFERROR(E13/D13-1,"-")</f>
        <v>7.4379416117051012E-2</v>
      </c>
      <c r="G13" s="349">
        <f t="shared" ref="G13:G47" si="4">IFERROR(D13/C13-1,"-")</f>
        <v>9.4879604928733929E-2</v>
      </c>
      <c r="H13" s="348">
        <f>IFERROR(E13-D13,"-")</f>
        <v>60718</v>
      </c>
      <c r="I13" s="348">
        <f t="shared" ref="I13:I47" si="5">IFERROR(D13-C13,"-")</f>
        <v>70741</v>
      </c>
      <c r="J13" s="349">
        <f>IFERROR(E13/$E$7,"-")</f>
        <v>1</v>
      </c>
      <c r="O13" s="346"/>
    </row>
    <row r="14" spans="1:16" x14ac:dyDescent="0.25">
      <c r="A14" s="350" t="s">
        <v>96</v>
      </c>
      <c r="B14" s="351">
        <v>179295</v>
      </c>
      <c r="C14" s="351">
        <v>257612</v>
      </c>
      <c r="D14" s="351">
        <v>274512</v>
      </c>
      <c r="E14" s="351">
        <v>294734</v>
      </c>
      <c r="F14" s="352">
        <f t="shared" ref="F14:F47" si="6">IFERROR(E14/D14-1,"-")</f>
        <v>7.3665267820714586E-2</v>
      </c>
      <c r="G14" s="352">
        <f t="shared" si="4"/>
        <v>6.5602534043445182E-2</v>
      </c>
      <c r="H14" s="351">
        <f t="shared" ref="H14:H47" si="7">IFERROR(E14-D14,"-")</f>
        <v>20222</v>
      </c>
      <c r="I14" s="351">
        <f t="shared" si="5"/>
        <v>16900</v>
      </c>
      <c r="J14" s="352">
        <f t="shared" ref="J14:J20" si="8">IFERROR(E14/$E$7,"-")</f>
        <v>0.33605306905225041</v>
      </c>
    </row>
    <row r="15" spans="1:16" x14ac:dyDescent="0.25">
      <c r="A15" s="341" t="s">
        <v>97</v>
      </c>
      <c r="B15" s="342">
        <v>72375</v>
      </c>
      <c r="C15" s="342">
        <v>99932</v>
      </c>
      <c r="D15" s="342">
        <v>106907</v>
      </c>
      <c r="E15" s="342">
        <v>113028</v>
      </c>
      <c r="F15" s="343">
        <f t="shared" si="6"/>
        <v>5.7255371491109042E-2</v>
      </c>
      <c r="G15" s="343">
        <f t="shared" si="4"/>
        <v>6.9797462274346467E-2</v>
      </c>
      <c r="H15" s="342">
        <f t="shared" si="7"/>
        <v>6121</v>
      </c>
      <c r="I15" s="342">
        <f t="shared" si="5"/>
        <v>6975</v>
      </c>
      <c r="J15" s="343">
        <f t="shared" si="8"/>
        <v>0.12887351404601355</v>
      </c>
    </row>
    <row r="16" spans="1:16" x14ac:dyDescent="0.25">
      <c r="A16" s="353" t="s">
        <v>98</v>
      </c>
      <c r="B16" s="354">
        <v>106920</v>
      </c>
      <c r="C16" s="354">
        <v>157680</v>
      </c>
      <c r="D16" s="354">
        <v>167605</v>
      </c>
      <c r="E16" s="354">
        <v>181706</v>
      </c>
      <c r="F16" s="355">
        <f t="shared" si="6"/>
        <v>8.4132334954207799E-2</v>
      </c>
      <c r="G16" s="355">
        <f t="shared" si="4"/>
        <v>6.2943937087772683E-2</v>
      </c>
      <c r="H16" s="354">
        <f t="shared" si="7"/>
        <v>14101</v>
      </c>
      <c r="I16" s="354">
        <f t="shared" si="5"/>
        <v>9925</v>
      </c>
      <c r="J16" s="355">
        <f t="shared" si="8"/>
        <v>0.20717955500623683</v>
      </c>
    </row>
    <row r="17" spans="1:11" x14ac:dyDescent="0.25">
      <c r="A17" s="350" t="s">
        <v>99</v>
      </c>
      <c r="B17" s="351">
        <v>310160</v>
      </c>
      <c r="C17" s="351">
        <v>487975</v>
      </c>
      <c r="D17" s="351">
        <v>541816</v>
      </c>
      <c r="E17" s="351">
        <v>582312</v>
      </c>
      <c r="F17" s="352">
        <f t="shared" si="6"/>
        <v>7.4741240568753975E-2</v>
      </c>
      <c r="G17" s="352">
        <f t="shared" si="4"/>
        <v>0.11033557046979858</v>
      </c>
      <c r="H17" s="351">
        <f t="shared" si="7"/>
        <v>40496</v>
      </c>
      <c r="I17" s="351">
        <f t="shared" si="5"/>
        <v>53841</v>
      </c>
      <c r="J17" s="352">
        <f t="shared" si="8"/>
        <v>0.66394693094774959</v>
      </c>
    </row>
    <row r="18" spans="1:11" x14ac:dyDescent="0.25">
      <c r="A18" s="341" t="s">
        <v>29</v>
      </c>
      <c r="B18" s="342">
        <v>102519</v>
      </c>
      <c r="C18" s="342">
        <v>191648</v>
      </c>
      <c r="D18" s="342">
        <v>209316</v>
      </c>
      <c r="E18" s="342">
        <v>226525</v>
      </c>
      <c r="F18" s="343">
        <f t="shared" si="6"/>
        <v>8.221540637122815E-2</v>
      </c>
      <c r="G18" s="343">
        <f t="shared" si="4"/>
        <v>9.2189848054767154E-2</v>
      </c>
      <c r="H18" s="342">
        <f t="shared" si="7"/>
        <v>17209</v>
      </c>
      <c r="I18" s="342">
        <f t="shared" si="5"/>
        <v>17668</v>
      </c>
      <c r="J18" s="343">
        <f t="shared" si="8"/>
        <v>0.25828177769467053</v>
      </c>
      <c r="K18" s="356"/>
    </row>
    <row r="19" spans="1:11" x14ac:dyDescent="0.25">
      <c r="A19" s="341" t="s">
        <v>22</v>
      </c>
      <c r="B19" s="342">
        <v>52604</v>
      </c>
      <c r="C19" s="342">
        <v>80833</v>
      </c>
      <c r="D19" s="342">
        <v>89962</v>
      </c>
      <c r="E19" s="342">
        <v>97044</v>
      </c>
      <c r="F19" s="343">
        <f>IFERROR(E19/D19-1,"-")</f>
        <v>7.8722127120339769E-2</v>
      </c>
      <c r="G19" s="343">
        <f t="shared" si="4"/>
        <v>0.11293654819195131</v>
      </c>
      <c r="H19" s="342">
        <f t="shared" si="7"/>
        <v>7082</v>
      </c>
      <c r="I19" s="342">
        <f t="shared" si="5"/>
        <v>9129</v>
      </c>
      <c r="J19" s="343">
        <f t="shared" si="8"/>
        <v>0.11064870029622163</v>
      </c>
      <c r="K19" s="356"/>
    </row>
    <row r="20" spans="1:11" x14ac:dyDescent="0.25">
      <c r="A20" s="341" t="s">
        <v>100</v>
      </c>
      <c r="B20" s="342">
        <v>18876</v>
      </c>
      <c r="C20" s="342">
        <v>22456</v>
      </c>
      <c r="D20" s="342">
        <v>23480</v>
      </c>
      <c r="E20" s="342">
        <v>25465</v>
      </c>
      <c r="F20" s="343">
        <f t="shared" si="6"/>
        <v>8.4540034071550307E-2</v>
      </c>
      <c r="G20" s="343">
        <f t="shared" si="4"/>
        <v>4.5600285001781371E-2</v>
      </c>
      <c r="H20" s="342">
        <f t="shared" si="7"/>
        <v>1985</v>
      </c>
      <c r="I20" s="342">
        <f t="shared" si="5"/>
        <v>1024</v>
      </c>
      <c r="J20" s="343">
        <f t="shared" si="8"/>
        <v>2.9034965098751947E-2</v>
      </c>
      <c r="K20" s="356"/>
    </row>
    <row r="21" spans="1:11" x14ac:dyDescent="0.25">
      <c r="A21" s="341" t="s">
        <v>101</v>
      </c>
      <c r="B21" s="342">
        <v>16927</v>
      </c>
      <c r="C21" s="342">
        <v>16469</v>
      </c>
      <c r="D21" s="342">
        <v>17844</v>
      </c>
      <c r="E21" s="342">
        <v>18269</v>
      </c>
      <c r="F21" s="343">
        <f t="shared" si="6"/>
        <v>2.3817529701860574E-2</v>
      </c>
      <c r="G21" s="343">
        <f t="shared" si="4"/>
        <v>8.3490193697249415E-2</v>
      </c>
      <c r="H21" s="342">
        <f t="shared" si="7"/>
        <v>425</v>
      </c>
      <c r="I21" s="342">
        <f t="shared" si="5"/>
        <v>1375</v>
      </c>
      <c r="J21" s="343">
        <f>IFERROR(E21/$E$7,"-")</f>
        <v>2.0830150299984265E-2</v>
      </c>
      <c r="K21" s="356"/>
    </row>
    <row r="22" spans="1:11" x14ac:dyDescent="0.25">
      <c r="A22" s="341" t="s">
        <v>28</v>
      </c>
      <c r="B22" s="342">
        <v>1483</v>
      </c>
      <c r="C22" s="342">
        <v>2131</v>
      </c>
      <c r="D22" s="342">
        <v>2211</v>
      </c>
      <c r="E22" s="342">
        <v>1920</v>
      </c>
      <c r="F22" s="343">
        <f t="shared" si="6"/>
        <v>-0.13161465400271366</v>
      </c>
      <c r="G22" s="343">
        <f t="shared" si="4"/>
        <v>3.7541060534960202E-2</v>
      </c>
      <c r="H22" s="342">
        <f t="shared" si="7"/>
        <v>-291</v>
      </c>
      <c r="I22" s="342">
        <f t="shared" si="5"/>
        <v>80</v>
      </c>
      <c r="J22" s="343">
        <f t="shared" ref="J22:J47" si="9">IFERROR(E22/$E$7,"-")</f>
        <v>2.1891668167918214E-3</v>
      </c>
      <c r="K22" s="356"/>
    </row>
    <row r="23" spans="1:11" x14ac:dyDescent="0.25">
      <c r="A23" s="341" t="s">
        <v>102</v>
      </c>
      <c r="B23" s="342">
        <f>B24+B25+B26+B27</f>
        <v>32640</v>
      </c>
      <c r="C23" s="342">
        <f t="shared" ref="C23:D23" si="10">C24+C25+C26+C27</f>
        <v>54758</v>
      </c>
      <c r="D23" s="342">
        <f t="shared" si="10"/>
        <v>51129</v>
      </c>
      <c r="E23" s="342">
        <f>E24+E25+E26+E27</f>
        <v>43363</v>
      </c>
      <c r="F23" s="343">
        <f t="shared" si="6"/>
        <v>-0.15189031665004205</v>
      </c>
      <c r="G23" s="343">
        <f t="shared" si="4"/>
        <v>-6.627342123525326E-2</v>
      </c>
      <c r="H23" s="342">
        <f t="shared" si="7"/>
        <v>-7766</v>
      </c>
      <c r="I23" s="342">
        <f t="shared" si="5"/>
        <v>-3629</v>
      </c>
      <c r="J23" s="343">
        <f t="shared" si="9"/>
        <v>4.9442104519033206E-2</v>
      </c>
      <c r="K23" s="356"/>
    </row>
    <row r="24" spans="1:11" x14ac:dyDescent="0.25">
      <c r="A24" s="341" t="s">
        <v>27</v>
      </c>
      <c r="B24" s="342">
        <v>8249</v>
      </c>
      <c r="C24" s="342">
        <v>14023</v>
      </c>
      <c r="D24" s="342">
        <v>13608</v>
      </c>
      <c r="E24" s="342">
        <v>11245</v>
      </c>
      <c r="F24" s="343">
        <f>IFERROR(E24/D24-1,"-")</f>
        <v>-0.17364785420340978</v>
      </c>
      <c r="G24" s="343">
        <f t="shared" si="4"/>
        <v>-2.9594238037509824E-2</v>
      </c>
      <c r="H24" s="342">
        <f>IFERROR(E24-D24,"-")</f>
        <v>-2363</v>
      </c>
      <c r="I24" s="342">
        <f t="shared" si="5"/>
        <v>-415</v>
      </c>
      <c r="J24" s="343">
        <f t="shared" si="9"/>
        <v>1.2821448361887517E-2</v>
      </c>
      <c r="K24" s="356"/>
    </row>
    <row r="25" spans="1:11" x14ac:dyDescent="0.25">
      <c r="A25" s="341" t="s">
        <v>37</v>
      </c>
      <c r="B25" s="342">
        <v>7678</v>
      </c>
      <c r="C25" s="342">
        <v>13017</v>
      </c>
      <c r="D25" s="342">
        <v>12747</v>
      </c>
      <c r="E25" s="342">
        <v>10014</v>
      </c>
      <c r="F25" s="343">
        <f t="shared" si="6"/>
        <v>-0.21440338903271361</v>
      </c>
      <c r="G25" s="343">
        <f t="shared" si="4"/>
        <v>-2.0742106476146605E-2</v>
      </c>
      <c r="H25" s="342">
        <f t="shared" si="7"/>
        <v>-2733</v>
      </c>
      <c r="I25" s="342">
        <f t="shared" si="5"/>
        <v>-270</v>
      </c>
      <c r="J25" s="343">
        <f>IFERROR(E25/$E$7,"-")</f>
        <v>1.1417873178829845E-2</v>
      </c>
      <c r="K25" s="356"/>
    </row>
    <row r="26" spans="1:11" x14ac:dyDescent="0.25">
      <c r="A26" s="341" t="s">
        <v>25</v>
      </c>
      <c r="B26" s="342">
        <v>11634</v>
      </c>
      <c r="C26" s="342">
        <v>17446</v>
      </c>
      <c r="D26" s="342">
        <v>14255</v>
      </c>
      <c r="E26" s="342">
        <v>12199</v>
      </c>
      <c r="F26" s="343">
        <f t="shared" si="6"/>
        <v>-0.14423009470361281</v>
      </c>
      <c r="G26" s="343">
        <f t="shared" si="4"/>
        <v>-0.18290725667774843</v>
      </c>
      <c r="H26" s="342">
        <f t="shared" si="7"/>
        <v>-2056</v>
      </c>
      <c r="I26" s="342">
        <f t="shared" si="5"/>
        <v>-3191</v>
      </c>
      <c r="J26" s="343">
        <f t="shared" si="9"/>
        <v>1.3909190623980954E-2</v>
      </c>
      <c r="K26" s="356"/>
    </row>
    <row r="27" spans="1:11" x14ac:dyDescent="0.25">
      <c r="A27" s="341" t="s">
        <v>36</v>
      </c>
      <c r="B27" s="342">
        <v>5079</v>
      </c>
      <c r="C27" s="342">
        <v>10272</v>
      </c>
      <c r="D27" s="342">
        <v>10519</v>
      </c>
      <c r="E27" s="342">
        <v>9905</v>
      </c>
      <c r="F27" s="343">
        <f t="shared" si="6"/>
        <v>-5.8370567544443364E-2</v>
      </c>
      <c r="G27" s="343">
        <f t="shared" si="4"/>
        <v>2.4045950155763274E-2</v>
      </c>
      <c r="H27" s="342">
        <f t="shared" si="7"/>
        <v>-614</v>
      </c>
      <c r="I27" s="342">
        <f t="shared" si="5"/>
        <v>247</v>
      </c>
      <c r="J27" s="343">
        <f t="shared" si="9"/>
        <v>1.1293592354334893E-2</v>
      </c>
      <c r="K27" s="356"/>
    </row>
    <row r="28" spans="1:11" x14ac:dyDescent="0.25">
      <c r="A28" s="341" t="s">
        <v>30</v>
      </c>
      <c r="B28" s="342">
        <v>13342</v>
      </c>
      <c r="C28" s="342">
        <v>20549</v>
      </c>
      <c r="D28" s="342">
        <v>18603</v>
      </c>
      <c r="E28" s="342">
        <v>21635</v>
      </c>
      <c r="F28" s="343">
        <f t="shared" si="6"/>
        <v>0.16298446487125728</v>
      </c>
      <c r="G28" s="343">
        <f t="shared" si="4"/>
        <v>-9.4700472042435146E-2</v>
      </c>
      <c r="H28" s="342">
        <f t="shared" si="7"/>
        <v>3032</v>
      </c>
      <c r="I28" s="342">
        <f t="shared" si="5"/>
        <v>-1946</v>
      </c>
      <c r="J28" s="343">
        <f t="shared" si="9"/>
        <v>2.4668033375672426E-2</v>
      </c>
      <c r="K28" s="356"/>
    </row>
    <row r="29" spans="1:11" x14ac:dyDescent="0.25">
      <c r="A29" s="341" t="s">
        <v>35</v>
      </c>
      <c r="B29" s="342">
        <v>18402</v>
      </c>
      <c r="C29" s="342">
        <v>29571</v>
      </c>
      <c r="D29" s="342">
        <v>36911</v>
      </c>
      <c r="E29" s="342">
        <v>43245</v>
      </c>
      <c r="F29" s="343">
        <f t="shared" si="6"/>
        <v>0.17160196147489915</v>
      </c>
      <c r="G29" s="343">
        <f t="shared" si="4"/>
        <v>0.24821615772209249</v>
      </c>
      <c r="H29" s="342">
        <f t="shared" si="7"/>
        <v>6334</v>
      </c>
      <c r="I29" s="342">
        <f t="shared" si="5"/>
        <v>7340</v>
      </c>
      <c r="J29" s="343">
        <f t="shared" si="9"/>
        <v>4.9307561975084548E-2</v>
      </c>
      <c r="K29" s="356"/>
    </row>
    <row r="30" spans="1:11" x14ac:dyDescent="0.25">
      <c r="A30" s="341" t="s">
        <v>43</v>
      </c>
      <c r="B30" s="342">
        <v>10489</v>
      </c>
      <c r="C30" s="342">
        <v>11288</v>
      </c>
      <c r="D30" s="342">
        <v>19360</v>
      </c>
      <c r="E30" s="342">
        <v>25270</v>
      </c>
      <c r="F30" s="343">
        <f t="shared" si="6"/>
        <v>0.30526859504132231</v>
      </c>
      <c r="G30" s="343">
        <f t="shared" si="4"/>
        <v>0.71509567682494679</v>
      </c>
      <c r="H30" s="342">
        <f t="shared" si="7"/>
        <v>5910</v>
      </c>
      <c r="I30" s="342">
        <f t="shared" si="5"/>
        <v>8072</v>
      </c>
      <c r="J30" s="343">
        <f t="shared" si="9"/>
        <v>2.8812627843921527E-2</v>
      </c>
      <c r="K30" s="356"/>
    </row>
    <row r="31" spans="1:11" x14ac:dyDescent="0.25">
      <c r="A31" s="341" t="s">
        <v>33</v>
      </c>
      <c r="B31" s="342">
        <v>11996</v>
      </c>
      <c r="C31" s="342">
        <v>15100</v>
      </c>
      <c r="D31" s="342">
        <v>21022</v>
      </c>
      <c r="E31" s="342">
        <v>23307</v>
      </c>
      <c r="F31" s="343">
        <f t="shared" si="6"/>
        <v>0.10869565217391308</v>
      </c>
      <c r="G31" s="343">
        <f t="shared" si="4"/>
        <v>0.39218543046357612</v>
      </c>
      <c r="H31" s="342">
        <f t="shared" si="7"/>
        <v>2285</v>
      </c>
      <c r="I31" s="342">
        <f t="shared" si="5"/>
        <v>5922</v>
      </c>
      <c r="J31" s="343">
        <f t="shared" si="9"/>
        <v>2.6574432811961972E-2</v>
      </c>
      <c r="K31" s="356"/>
    </row>
    <row r="32" spans="1:11" x14ac:dyDescent="0.25">
      <c r="A32" s="341" t="s">
        <v>44</v>
      </c>
      <c r="B32" s="342">
        <v>5183</v>
      </c>
      <c r="C32" s="342">
        <v>7656</v>
      </c>
      <c r="D32" s="342">
        <v>8982</v>
      </c>
      <c r="E32" s="342">
        <v>9960</v>
      </c>
      <c r="F32" s="343">
        <f t="shared" si="6"/>
        <v>0.10888443553774207</v>
      </c>
      <c r="G32" s="343">
        <f t="shared" si="4"/>
        <v>0.1731974921630095</v>
      </c>
      <c r="H32" s="342">
        <f t="shared" si="7"/>
        <v>978</v>
      </c>
      <c r="I32" s="342">
        <f t="shared" si="5"/>
        <v>1326</v>
      </c>
      <c r="J32" s="343">
        <f t="shared" si="9"/>
        <v>1.1356302862107575E-2</v>
      </c>
      <c r="K32" s="356"/>
    </row>
    <row r="33" spans="1:11" x14ac:dyDescent="0.25">
      <c r="A33" s="341" t="s">
        <v>23</v>
      </c>
      <c r="B33" s="342">
        <v>5630</v>
      </c>
      <c r="C33" s="342">
        <v>8665</v>
      </c>
      <c r="D33" s="342">
        <v>10297</v>
      </c>
      <c r="E33" s="342">
        <v>9431</v>
      </c>
      <c r="F33" s="343">
        <f t="shared" si="6"/>
        <v>-8.4102165679324048E-2</v>
      </c>
      <c r="G33" s="343">
        <f t="shared" si="4"/>
        <v>0.18834391229082525</v>
      </c>
      <c r="H33" s="342">
        <f t="shared" si="7"/>
        <v>-866</v>
      </c>
      <c r="I33" s="342">
        <f t="shared" si="5"/>
        <v>1632</v>
      </c>
      <c r="J33" s="343">
        <f t="shared" si="9"/>
        <v>1.0753141796439412E-2</v>
      </c>
      <c r="K33" s="356"/>
    </row>
    <row r="34" spans="1:11" x14ac:dyDescent="0.25">
      <c r="A34" s="341" t="s">
        <v>40</v>
      </c>
      <c r="B34" s="342">
        <v>2171</v>
      </c>
      <c r="C34" s="342">
        <v>5847</v>
      </c>
      <c r="D34" s="342">
        <v>2475</v>
      </c>
      <c r="E34" s="342">
        <v>2668</v>
      </c>
      <c r="F34" s="343">
        <f t="shared" si="6"/>
        <v>7.7979797979798038E-2</v>
      </c>
      <c r="G34" s="343">
        <f t="shared" si="4"/>
        <v>-0.57670600307850184</v>
      </c>
      <c r="H34" s="342">
        <f t="shared" si="7"/>
        <v>193</v>
      </c>
      <c r="I34" s="342">
        <f t="shared" si="5"/>
        <v>-3372</v>
      </c>
      <c r="J34" s="343">
        <f t="shared" si="9"/>
        <v>3.0420297225003021E-3</v>
      </c>
      <c r="K34" s="356"/>
    </row>
    <row r="35" spans="1:11" x14ac:dyDescent="0.25">
      <c r="A35" s="341" t="s">
        <v>103</v>
      </c>
      <c r="B35" s="342">
        <v>414</v>
      </c>
      <c r="C35" s="342">
        <v>0</v>
      </c>
      <c r="D35" s="342">
        <v>0</v>
      </c>
      <c r="E35" s="342">
        <v>0</v>
      </c>
      <c r="F35" s="343" t="str">
        <f>IFERROR(E35/D35-1,"-")</f>
        <v>-</v>
      </c>
      <c r="G35" s="343" t="str">
        <f t="shared" si="4"/>
        <v>-</v>
      </c>
      <c r="H35" s="342">
        <f t="shared" si="7"/>
        <v>0</v>
      </c>
      <c r="I35" s="342">
        <f t="shared" si="5"/>
        <v>0</v>
      </c>
      <c r="J35" s="343">
        <f t="shared" si="9"/>
        <v>0</v>
      </c>
      <c r="K35" s="356"/>
    </row>
    <row r="36" spans="1:11" x14ac:dyDescent="0.25">
      <c r="A36" s="341" t="s">
        <v>41</v>
      </c>
      <c r="B36" s="342">
        <v>1626</v>
      </c>
      <c r="C36" s="342">
        <v>1427</v>
      </c>
      <c r="D36" s="342">
        <v>3408</v>
      </c>
      <c r="E36" s="342">
        <v>2566</v>
      </c>
      <c r="F36" s="343">
        <f t="shared" si="6"/>
        <v>-0.2470657276995305</v>
      </c>
      <c r="G36" s="343">
        <f t="shared" si="4"/>
        <v>1.3882270497547302</v>
      </c>
      <c r="H36" s="342">
        <f t="shared" si="7"/>
        <v>-842</v>
      </c>
      <c r="I36" s="342">
        <f t="shared" si="5"/>
        <v>1981</v>
      </c>
      <c r="J36" s="343">
        <f t="shared" si="9"/>
        <v>2.9257302353582365E-3</v>
      </c>
      <c r="K36" s="356"/>
    </row>
    <row r="37" spans="1:11" x14ac:dyDescent="0.25">
      <c r="A37" s="341" t="s">
        <v>104</v>
      </c>
      <c r="B37" s="342">
        <v>3091</v>
      </c>
      <c r="C37" s="342">
        <v>1979</v>
      </c>
      <c r="D37" s="342">
        <v>2602</v>
      </c>
      <c r="E37" s="342">
        <v>2712</v>
      </c>
      <c r="F37" s="343">
        <f t="shared" si="6"/>
        <v>4.2275172943889272E-2</v>
      </c>
      <c r="G37" s="343">
        <f t="shared" si="4"/>
        <v>0.31480545730166742</v>
      </c>
      <c r="H37" s="342">
        <f t="shared" si="7"/>
        <v>110</v>
      </c>
      <c r="I37" s="342">
        <f t="shared" si="5"/>
        <v>623</v>
      </c>
      <c r="J37" s="343">
        <f t="shared" si="9"/>
        <v>3.0921981287184482E-3</v>
      </c>
      <c r="K37" s="356"/>
    </row>
    <row r="38" spans="1:11" x14ac:dyDescent="0.25">
      <c r="A38" s="341" t="s">
        <v>105</v>
      </c>
      <c r="B38" s="342">
        <v>1457</v>
      </c>
      <c r="C38" s="342">
        <v>731</v>
      </c>
      <c r="D38" s="342">
        <v>1602</v>
      </c>
      <c r="E38" s="342">
        <v>1371</v>
      </c>
      <c r="F38" s="343">
        <f t="shared" si="6"/>
        <v>-0.14419475655430714</v>
      </c>
      <c r="G38" s="343">
        <f t="shared" si="4"/>
        <v>1.1915184678522572</v>
      </c>
      <c r="H38" s="342">
        <f t="shared" si="7"/>
        <v>-231</v>
      </c>
      <c r="I38" s="342">
        <f t="shared" si="5"/>
        <v>871</v>
      </c>
      <c r="J38" s="343">
        <f t="shared" si="9"/>
        <v>1.5632019301154102E-3</v>
      </c>
      <c r="K38" s="356"/>
    </row>
    <row r="39" spans="1:11" x14ac:dyDescent="0.25">
      <c r="A39" s="341" t="s">
        <v>106</v>
      </c>
      <c r="B39" s="342">
        <v>1878</v>
      </c>
      <c r="C39" s="342">
        <v>2187</v>
      </c>
      <c r="D39" s="342">
        <v>6568</v>
      </c>
      <c r="E39" s="342">
        <v>7541</v>
      </c>
      <c r="F39" s="343">
        <f t="shared" si="6"/>
        <v>0.14814250913520088</v>
      </c>
      <c r="G39" s="343">
        <f t="shared" si="4"/>
        <v>2.0032007315957934</v>
      </c>
      <c r="H39" s="342">
        <f t="shared" si="7"/>
        <v>973</v>
      </c>
      <c r="I39" s="342">
        <f t="shared" si="5"/>
        <v>4381</v>
      </c>
      <c r="J39" s="343">
        <f t="shared" si="9"/>
        <v>8.5981807111599612E-3</v>
      </c>
      <c r="K39" s="356"/>
    </row>
    <row r="40" spans="1:11" x14ac:dyDescent="0.25">
      <c r="A40" s="341" t="s">
        <v>34</v>
      </c>
      <c r="B40" s="342">
        <v>4926</v>
      </c>
      <c r="C40" s="342">
        <v>7021</v>
      </c>
      <c r="D40" s="342">
        <v>6682</v>
      </c>
      <c r="E40" s="342">
        <v>6792</v>
      </c>
      <c r="F40" s="343">
        <f t="shared" si="6"/>
        <v>1.646213708470512E-2</v>
      </c>
      <c r="G40" s="343">
        <f t="shared" si="4"/>
        <v>-4.8283720267768171E-2</v>
      </c>
      <c r="H40" s="342">
        <f t="shared" si="7"/>
        <v>110</v>
      </c>
      <c r="I40" s="342">
        <f t="shared" si="5"/>
        <v>-339</v>
      </c>
      <c r="J40" s="343">
        <f t="shared" si="9"/>
        <v>7.7441776144010687E-3</v>
      </c>
      <c r="K40" s="356"/>
    </row>
    <row r="41" spans="1:11" x14ac:dyDescent="0.25">
      <c r="A41" s="341" t="s">
        <v>107</v>
      </c>
      <c r="B41" s="342">
        <v>2098</v>
      </c>
      <c r="C41" s="342">
        <v>3426</v>
      </c>
      <c r="D41" s="342">
        <v>2962</v>
      </c>
      <c r="E41" s="342">
        <v>3005</v>
      </c>
      <c r="F41" s="343">
        <f t="shared" si="6"/>
        <v>1.4517218095881246E-2</v>
      </c>
      <c r="G41" s="343">
        <f t="shared" si="4"/>
        <v>-0.13543490951546988</v>
      </c>
      <c r="H41" s="342">
        <f t="shared" si="7"/>
        <v>43</v>
      </c>
      <c r="I41" s="342">
        <f t="shared" si="5"/>
        <v>-464</v>
      </c>
      <c r="J41" s="343">
        <f t="shared" si="9"/>
        <v>3.4262741064892835E-3</v>
      </c>
      <c r="K41" s="356"/>
    </row>
    <row r="42" spans="1:11" x14ac:dyDescent="0.25">
      <c r="A42" s="341" t="s">
        <v>108</v>
      </c>
      <c r="B42" s="342">
        <v>0</v>
      </c>
      <c r="C42" s="342">
        <v>1549</v>
      </c>
      <c r="D42" s="342">
        <v>1635</v>
      </c>
      <c r="E42" s="342">
        <v>3689</v>
      </c>
      <c r="F42" s="343">
        <f t="shared" si="6"/>
        <v>1.2562691131498469</v>
      </c>
      <c r="G42" s="343">
        <f t="shared" si="4"/>
        <v>5.5519690122659782E-2</v>
      </c>
      <c r="H42" s="342">
        <f t="shared" si="7"/>
        <v>2054</v>
      </c>
      <c r="I42" s="342">
        <f t="shared" si="5"/>
        <v>86</v>
      </c>
      <c r="J42" s="343">
        <f t="shared" si="9"/>
        <v>4.2061647849713701E-3</v>
      </c>
      <c r="K42" s="356"/>
    </row>
    <row r="43" spans="1:11" x14ac:dyDescent="0.25">
      <c r="A43" s="341" t="s">
        <v>42</v>
      </c>
      <c r="B43" s="342">
        <v>1799</v>
      </c>
      <c r="C43" s="342">
        <v>2045</v>
      </c>
      <c r="D43" s="342">
        <v>3860</v>
      </c>
      <c r="E43" s="342">
        <v>4312</v>
      </c>
      <c r="F43" s="343">
        <f t="shared" si="6"/>
        <v>0.11709844559585503</v>
      </c>
      <c r="G43" s="343">
        <f t="shared" si="4"/>
        <v>0.8875305623471883</v>
      </c>
      <c r="H43" s="342">
        <f t="shared" si="7"/>
        <v>452</v>
      </c>
      <c r="I43" s="342">
        <f t="shared" si="5"/>
        <v>1815</v>
      </c>
      <c r="J43" s="343">
        <f t="shared" si="9"/>
        <v>4.9165038093782996E-3</v>
      </c>
      <c r="K43" s="356"/>
    </row>
    <row r="44" spans="1:11" x14ac:dyDescent="0.25">
      <c r="A44" s="341" t="s">
        <v>109</v>
      </c>
      <c r="B44" s="342">
        <v>555</v>
      </c>
      <c r="C44" s="342">
        <v>0</v>
      </c>
      <c r="D44" s="342">
        <v>0</v>
      </c>
      <c r="E44" s="342">
        <v>0</v>
      </c>
      <c r="F44" s="343" t="str">
        <f t="shared" si="6"/>
        <v>-</v>
      </c>
      <c r="G44" s="343" t="str">
        <f t="shared" si="4"/>
        <v>-</v>
      </c>
      <c r="H44" s="342">
        <f t="shared" si="7"/>
        <v>0</v>
      </c>
      <c r="I44" s="342">
        <f t="shared" si="5"/>
        <v>0</v>
      </c>
      <c r="J44" s="343">
        <f t="shared" si="9"/>
        <v>0</v>
      </c>
      <c r="K44" s="356"/>
    </row>
    <row r="45" spans="1:11" x14ac:dyDescent="0.25">
      <c r="A45" s="341" t="s">
        <v>26</v>
      </c>
      <c r="B45" s="342">
        <v>0</v>
      </c>
      <c r="C45" s="342">
        <v>2</v>
      </c>
      <c r="D45" s="342">
        <v>0</v>
      </c>
      <c r="E45" s="342">
        <v>1328</v>
      </c>
      <c r="F45" s="343" t="str">
        <f t="shared" si="6"/>
        <v>-</v>
      </c>
      <c r="G45" s="343">
        <f t="shared" si="4"/>
        <v>-1</v>
      </c>
      <c r="H45" s="342">
        <f t="shared" si="7"/>
        <v>1328</v>
      </c>
      <c r="I45" s="342">
        <f t="shared" si="5"/>
        <v>-2</v>
      </c>
      <c r="J45" s="343">
        <f t="shared" si="9"/>
        <v>1.5141737149476765E-3</v>
      </c>
      <c r="K45" s="356"/>
    </row>
    <row r="46" spans="1:11" x14ac:dyDescent="0.25">
      <c r="A46" s="341" t="s">
        <v>110</v>
      </c>
      <c r="B46" s="342">
        <v>0</v>
      </c>
      <c r="C46" s="342">
        <v>627</v>
      </c>
      <c r="D46" s="342">
        <v>875</v>
      </c>
      <c r="E46" s="342">
        <v>873</v>
      </c>
      <c r="F46" s="343">
        <f t="shared" si="6"/>
        <v>-2.2857142857143353E-3</v>
      </c>
      <c r="G46" s="343">
        <f t="shared" si="4"/>
        <v>0.39553429027113229</v>
      </c>
      <c r="H46" s="342">
        <f t="shared" si="7"/>
        <v>-2</v>
      </c>
      <c r="I46" s="342">
        <f t="shared" si="5"/>
        <v>248</v>
      </c>
      <c r="J46" s="343">
        <f t="shared" si="9"/>
        <v>9.9538678701003138E-4</v>
      </c>
      <c r="K46" s="356"/>
    </row>
    <row r="47" spans="1:11" x14ac:dyDescent="0.25">
      <c r="A47" s="341" t="s">
        <v>111</v>
      </c>
      <c r="B47" s="342">
        <f>IFERROR(B17-SUM(B18:B22)-SUM(B24:B46),"-")</f>
        <v>54</v>
      </c>
      <c r="C47" s="342">
        <f>IFERROR(C17-SUM(C18:C22)-SUM(C24:C46),"-")</f>
        <v>10</v>
      </c>
      <c r="D47" s="342">
        <f>IFERROR(D17-SUM(D18:D22)-SUM(D24:D46),"-")</f>
        <v>30</v>
      </c>
      <c r="E47" s="342">
        <f>IFERROR(E17-SUM(E18:E22)-SUM(E24:E46),"-")</f>
        <v>21</v>
      </c>
      <c r="F47" s="343">
        <f t="shared" si="6"/>
        <v>-0.30000000000000004</v>
      </c>
      <c r="G47" s="343">
        <f t="shared" si="4"/>
        <v>2</v>
      </c>
      <c r="H47" s="342">
        <f t="shared" si="7"/>
        <v>-9</v>
      </c>
      <c r="I47" s="342">
        <f t="shared" si="5"/>
        <v>20</v>
      </c>
      <c r="J47" s="343">
        <f t="shared" si="9"/>
        <v>2.3944012058660548E-5</v>
      </c>
      <c r="K47" s="356"/>
    </row>
    <row r="48" spans="1:11" ht="21" x14ac:dyDescent="0.35">
      <c r="A48" s="335" t="s">
        <v>112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56"/>
    </row>
    <row r="49" spans="1:11" x14ac:dyDescent="0.25">
      <c r="A49" s="59"/>
      <c r="B49" s="9" t="s">
        <v>150</v>
      </c>
      <c r="C49" s="10"/>
      <c r="D49" s="10"/>
      <c r="E49" s="10"/>
      <c r="F49" s="10"/>
      <c r="G49" s="10"/>
      <c r="H49" s="10"/>
      <c r="I49" s="10"/>
      <c r="J49" s="11"/>
      <c r="K49" s="356"/>
    </row>
    <row r="50" spans="1:11" x14ac:dyDescent="0.25">
      <c r="A50" s="12"/>
      <c r="B50" s="13">
        <f>B$6</f>
        <v>2022</v>
      </c>
      <c r="C50" s="13">
        <f t="shared" ref="C50:E50" si="11">C$6</f>
        <v>2023</v>
      </c>
      <c r="D50" s="13">
        <f t="shared" si="11"/>
        <v>2024</v>
      </c>
      <c r="E50" s="13">
        <f t="shared" si="11"/>
        <v>2025</v>
      </c>
      <c r="F50" s="13" t="str">
        <f>CONCATENATE("var ",RIGHT(E50,2),"/",RIGHT(D50,2))</f>
        <v>var 25/24</v>
      </c>
      <c r="G50" s="13" t="str">
        <f>$G$6</f>
        <v>var 24/23</v>
      </c>
      <c r="H50" s="13" t="str">
        <f>CONCATENATE("dif ",RIGHT(E50,2),"-",RIGHT(D50,2))</f>
        <v>dif 25-24</v>
      </c>
      <c r="I50" s="13" t="str">
        <f>CONCATENATE("dif ",RIGHT(D50,2),"-",RIGHT(C50,2))</f>
        <v>dif 24-23</v>
      </c>
      <c r="J50" s="13" t="str">
        <f>CONCATENATE("cuota ",RIGHT(E50,2))</f>
        <v>cuota 25</v>
      </c>
    </row>
    <row r="51" spans="1:11" x14ac:dyDescent="0.25">
      <c r="A51" s="357" t="s">
        <v>90</v>
      </c>
      <c r="B51" s="338">
        <v>489455</v>
      </c>
      <c r="C51" s="338">
        <v>745587</v>
      </c>
      <c r="D51" s="338">
        <v>816328</v>
      </c>
      <c r="E51" s="338">
        <v>877046</v>
      </c>
      <c r="F51" s="339">
        <f>IFERROR(E51/D51-1,"-")</f>
        <v>7.4379416117051012E-2</v>
      </c>
      <c r="G51" s="339">
        <f t="shared" ref="G51:G53" si="12">IFERROR(D51/C51-1,"-")</f>
        <v>9.4879604928733929E-2</v>
      </c>
      <c r="H51" s="338">
        <f>IFERROR(E51-D51,"-")</f>
        <v>60718</v>
      </c>
      <c r="I51" s="338">
        <f t="shared" ref="I51:I53" si="13">IFERROR(D51-C51,"-")</f>
        <v>70741</v>
      </c>
      <c r="J51" s="339">
        <f>E51/$E$51</f>
        <v>1</v>
      </c>
    </row>
    <row r="52" spans="1:11" x14ac:dyDescent="0.25">
      <c r="A52" s="341" t="s">
        <v>113</v>
      </c>
      <c r="B52" s="342">
        <v>156378</v>
      </c>
      <c r="C52" s="342">
        <v>216311</v>
      </c>
      <c r="D52" s="342">
        <v>232952</v>
      </c>
      <c r="E52" s="342">
        <v>255637</v>
      </c>
      <c r="F52" s="343">
        <f>IFERROR(E52/D52-1,"-")</f>
        <v>9.7380576256052676E-2</v>
      </c>
      <c r="G52" s="343">
        <f t="shared" si="12"/>
        <v>7.6930900416529946E-2</v>
      </c>
      <c r="H52" s="342">
        <f>IFERROR(E52-D52,"-")</f>
        <v>22685</v>
      </c>
      <c r="I52" s="342">
        <f t="shared" si="13"/>
        <v>16641</v>
      </c>
      <c r="J52" s="343">
        <f>E52/$E$51</f>
        <v>0.29147501955427652</v>
      </c>
    </row>
    <row r="53" spans="1:11" x14ac:dyDescent="0.25">
      <c r="A53" s="341" t="s">
        <v>114</v>
      </c>
      <c r="B53" s="342">
        <v>333077</v>
      </c>
      <c r="C53" s="342">
        <v>529276</v>
      </c>
      <c r="D53" s="342">
        <v>583376</v>
      </c>
      <c r="E53" s="342">
        <v>621409</v>
      </c>
      <c r="F53" s="343">
        <f>IFERROR(E53/D53-1,"-")</f>
        <v>6.519466004772223E-2</v>
      </c>
      <c r="G53" s="343">
        <f t="shared" si="12"/>
        <v>0.1022151013837771</v>
      </c>
      <c r="H53" s="342">
        <f>IFERROR(E53-D53,"-")</f>
        <v>38033</v>
      </c>
      <c r="I53" s="342">
        <f t="shared" si="13"/>
        <v>54100</v>
      </c>
      <c r="J53" s="343">
        <f>E53/$E$51</f>
        <v>0.70852498044572354</v>
      </c>
    </row>
    <row r="54" spans="1:11" ht="21" x14ac:dyDescent="0.35">
      <c r="A54" s="297" t="s">
        <v>115</v>
      </c>
      <c r="B54" s="297"/>
      <c r="C54" s="297"/>
      <c r="D54" s="297"/>
      <c r="E54" s="297"/>
      <c r="F54" s="297"/>
      <c r="G54" s="297"/>
      <c r="H54" s="297"/>
      <c r="I54" s="297"/>
      <c r="J54" s="297"/>
    </row>
    <row r="55" spans="1:11" x14ac:dyDescent="0.25">
      <c r="A55" s="59"/>
      <c r="B55" s="9" t="s">
        <v>150</v>
      </c>
      <c r="C55" s="10"/>
      <c r="D55" s="10"/>
      <c r="E55" s="10"/>
      <c r="F55" s="10"/>
      <c r="G55" s="10"/>
      <c r="H55" s="10"/>
      <c r="I55" s="10"/>
      <c r="J55" s="11"/>
    </row>
    <row r="56" spans="1:11" x14ac:dyDescent="0.25">
      <c r="A56" s="12"/>
      <c r="B56" s="13">
        <f>B$6</f>
        <v>2022</v>
      </c>
      <c r="C56" s="13">
        <f t="shared" ref="C56:E56" si="14">C$6</f>
        <v>2023</v>
      </c>
      <c r="D56" s="13">
        <f t="shared" si="14"/>
        <v>2024</v>
      </c>
      <c r="E56" s="13">
        <f t="shared" si="14"/>
        <v>2025</v>
      </c>
      <c r="F56" s="13" t="str">
        <f>CONCATENATE("var ",RIGHT(E56,2),"/",RIGHT(D56,2))</f>
        <v>var 25/24</v>
      </c>
      <c r="G56" s="13" t="str">
        <f>$G$6</f>
        <v>var 24/23</v>
      </c>
      <c r="H56" s="13" t="str">
        <f>CONCATENATE("dif ",RIGHT(E56,2),"-",RIGHT(D56,2))</f>
        <v>dif 25-24</v>
      </c>
      <c r="I56" s="13" t="str">
        <f>CONCATENATE("dif ",RIGHT(D56,2),"-",RIGHT(C56,2))</f>
        <v>dif 24-23</v>
      </c>
      <c r="J56" s="13" t="str">
        <f>CONCATENATE("cuota ",RIGHT(E56,2))</f>
        <v>cuota 25</v>
      </c>
    </row>
    <row r="57" spans="1:11" x14ac:dyDescent="0.25">
      <c r="A57" s="358" t="s">
        <v>90</v>
      </c>
      <c r="B57" s="359">
        <v>4970</v>
      </c>
      <c r="C57" s="359">
        <v>6012</v>
      </c>
      <c r="D57" s="359">
        <v>6377</v>
      </c>
      <c r="E57" s="359">
        <v>7015</v>
      </c>
      <c r="F57" s="360">
        <f>IFERROR(E57/D57-1,"-")</f>
        <v>0.10004704406460707</v>
      </c>
      <c r="G57" s="360">
        <f t="shared" ref="G57:G59" si="15">IFERROR(D57/C57-1,"-")</f>
        <v>6.0711909514304718E-2</v>
      </c>
      <c r="H57" s="359">
        <f>IFERROR(E57-D57,"-")</f>
        <v>638</v>
      </c>
      <c r="I57" s="359">
        <f t="shared" ref="I57:I59" si="16">IFERROR(D57-C57,"-")</f>
        <v>365</v>
      </c>
      <c r="J57" s="360">
        <f>E57/$E$57</f>
        <v>1</v>
      </c>
    </row>
    <row r="58" spans="1:11" x14ac:dyDescent="0.25">
      <c r="A58" s="341" t="s">
        <v>91</v>
      </c>
      <c r="B58" s="342">
        <v>4491</v>
      </c>
      <c r="C58" s="342">
        <v>5480</v>
      </c>
      <c r="D58" s="342">
        <v>5841</v>
      </c>
      <c r="E58" s="342">
        <v>6481</v>
      </c>
      <c r="F58" s="343">
        <f t="shared" ref="F58:F59" si="17">IFERROR(E58/D58-1,"-")</f>
        <v>0.1095702790618045</v>
      </c>
      <c r="G58" s="343">
        <f t="shared" si="15"/>
        <v>6.5875912408759119E-2</v>
      </c>
      <c r="H58" s="342">
        <f t="shared" ref="H58:H59" si="18">IFERROR(E58-D58,"-")</f>
        <v>640</v>
      </c>
      <c r="I58" s="342">
        <f t="shared" si="16"/>
        <v>361</v>
      </c>
      <c r="J58" s="343">
        <f>E58/$E$57</f>
        <v>0.92387740555951536</v>
      </c>
    </row>
    <row r="59" spans="1:11" x14ac:dyDescent="0.25">
      <c r="A59" s="341" t="s">
        <v>92</v>
      </c>
      <c r="B59" s="342">
        <v>479</v>
      </c>
      <c r="C59" s="342">
        <v>532</v>
      </c>
      <c r="D59" s="342">
        <v>536</v>
      </c>
      <c r="E59" s="342">
        <v>534</v>
      </c>
      <c r="F59" s="343">
        <f t="shared" si="17"/>
        <v>-3.7313432835820448E-3</v>
      </c>
      <c r="G59" s="343">
        <f t="shared" si="15"/>
        <v>7.5187969924812581E-3</v>
      </c>
      <c r="H59" s="342">
        <f t="shared" si="18"/>
        <v>-2</v>
      </c>
      <c r="I59" s="342">
        <f t="shared" si="16"/>
        <v>4</v>
      </c>
      <c r="J59" s="343">
        <f>E59/$E$57</f>
        <v>7.6122594440484678E-2</v>
      </c>
    </row>
    <row r="60" spans="1:11" ht="21" x14ac:dyDescent="0.35">
      <c r="A60" s="297" t="s">
        <v>116</v>
      </c>
      <c r="B60" s="297"/>
      <c r="C60" s="297"/>
      <c r="D60" s="297"/>
      <c r="E60" s="297"/>
      <c r="F60" s="297"/>
      <c r="G60" s="297"/>
      <c r="H60" s="297"/>
      <c r="I60" s="297"/>
      <c r="J60" s="297"/>
    </row>
    <row r="61" spans="1:11" x14ac:dyDescent="0.25">
      <c r="A61" s="59"/>
      <c r="B61" s="9" t="s">
        <v>150</v>
      </c>
      <c r="C61" s="10"/>
      <c r="D61" s="10"/>
      <c r="E61" s="10"/>
      <c r="F61" s="10"/>
      <c r="G61" s="10"/>
      <c r="H61" s="10"/>
      <c r="I61" s="10"/>
      <c r="J61" s="11"/>
    </row>
    <row r="62" spans="1:11" x14ac:dyDescent="0.25">
      <c r="A62" s="12" t="s">
        <v>94</v>
      </c>
      <c r="B62" s="13">
        <f>B$6</f>
        <v>2022</v>
      </c>
      <c r="C62" s="13">
        <f t="shared" ref="C62:E62" si="19">C$6</f>
        <v>2023</v>
      </c>
      <c r="D62" s="13">
        <f t="shared" si="19"/>
        <v>2024</v>
      </c>
      <c r="E62" s="13">
        <f t="shared" si="19"/>
        <v>2025</v>
      </c>
      <c r="F62" s="13" t="str">
        <f>CONCATENATE("var ",RIGHT(E62,2),"/",RIGHT(D62,2))</f>
        <v>var 25/24</v>
      </c>
      <c r="G62" s="13" t="str">
        <f>$G$6</f>
        <v>var 24/23</v>
      </c>
      <c r="H62" s="13" t="str">
        <f>CONCATENATE("dif ",RIGHT(E62,2),"-",RIGHT(D62,2))</f>
        <v>dif 25-24</v>
      </c>
      <c r="I62" s="13" t="str">
        <f>CONCATENATE("dif ",RIGHT(D62,2),"-",RIGHT(C62,2))</f>
        <v>dif 24-23</v>
      </c>
      <c r="J62" s="13" t="str">
        <f>CONCATENATE("cuota ",RIGHT(E62,2))</f>
        <v>cuota 25</v>
      </c>
    </row>
    <row r="63" spans="1:11" x14ac:dyDescent="0.25">
      <c r="A63" s="361" t="s">
        <v>95</v>
      </c>
      <c r="B63" s="362">
        <v>4970</v>
      </c>
      <c r="C63" s="362">
        <v>6012</v>
      </c>
      <c r="D63" s="362">
        <v>6377</v>
      </c>
      <c r="E63" s="362">
        <v>7015</v>
      </c>
      <c r="F63" s="363">
        <f>IFERROR(E63/D63-1,"-")</f>
        <v>0.10004704406460707</v>
      </c>
      <c r="G63" s="363">
        <f t="shared" ref="G63:G97" si="20">IFERROR(D63/C63-1,"-")</f>
        <v>6.0711909514304718E-2</v>
      </c>
      <c r="H63" s="362">
        <f>IFERROR(E63-D63,"-")</f>
        <v>638</v>
      </c>
      <c r="I63" s="362">
        <f>IFERROR(D63-C63,"-")</f>
        <v>365</v>
      </c>
      <c r="J63" s="363">
        <f>IFERROR(E63/$E$63,"-")</f>
        <v>1</v>
      </c>
    </row>
    <row r="64" spans="1:11" x14ac:dyDescent="0.25">
      <c r="A64" s="364" t="s">
        <v>96</v>
      </c>
      <c r="B64" s="365">
        <v>2458</v>
      </c>
      <c r="C64" s="365">
        <v>2940</v>
      </c>
      <c r="D64" s="365">
        <v>3078</v>
      </c>
      <c r="E64" s="365">
        <v>3380</v>
      </c>
      <c r="F64" s="366">
        <f t="shared" ref="F64:F97" si="21">IFERROR(E64/D64-1,"-")</f>
        <v>9.8115659519168341E-2</v>
      </c>
      <c r="G64" s="366">
        <f t="shared" si="20"/>
        <v>4.6938775510203978E-2</v>
      </c>
      <c r="H64" s="365">
        <f t="shared" ref="H64:H97" si="22">IFERROR(E64-D64,"-")</f>
        <v>302</v>
      </c>
      <c r="I64" s="365">
        <f t="shared" ref="I64:I97" si="23">IFERROR(D64-C64,"-")</f>
        <v>138</v>
      </c>
      <c r="J64" s="366">
        <f t="shared" ref="J64:J70" si="24">IFERROR(E64/$E$63,"-")</f>
        <v>0.48182466143977193</v>
      </c>
    </row>
    <row r="65" spans="1:10" x14ac:dyDescent="0.25">
      <c r="A65" s="341" t="s">
        <v>97</v>
      </c>
      <c r="B65" s="342">
        <v>1594</v>
      </c>
      <c r="C65" s="342">
        <v>1870</v>
      </c>
      <c r="D65" s="342">
        <v>1955</v>
      </c>
      <c r="E65" s="342">
        <v>2115</v>
      </c>
      <c r="F65" s="343">
        <f t="shared" si="21"/>
        <v>8.1841432225064015E-2</v>
      </c>
      <c r="G65" s="343">
        <f t="shared" si="20"/>
        <v>4.5454545454545414E-2</v>
      </c>
      <c r="H65" s="342">
        <f t="shared" si="22"/>
        <v>160</v>
      </c>
      <c r="I65" s="342">
        <f t="shared" si="23"/>
        <v>85</v>
      </c>
      <c r="J65" s="343">
        <f t="shared" si="24"/>
        <v>0.30149679258731288</v>
      </c>
    </row>
    <row r="66" spans="1:10" x14ac:dyDescent="0.25">
      <c r="A66" s="341" t="s">
        <v>98</v>
      </c>
      <c r="B66" s="342">
        <v>864</v>
      </c>
      <c r="C66" s="342">
        <v>1070</v>
      </c>
      <c r="D66" s="342">
        <v>1123</v>
      </c>
      <c r="E66" s="342">
        <v>1265</v>
      </c>
      <c r="F66" s="343">
        <f t="shared" si="21"/>
        <v>0.12644701691896709</v>
      </c>
      <c r="G66" s="343">
        <f t="shared" si="20"/>
        <v>4.953271028037376E-2</v>
      </c>
      <c r="H66" s="342">
        <f t="shared" si="22"/>
        <v>142</v>
      </c>
      <c r="I66" s="342">
        <f t="shared" si="23"/>
        <v>53</v>
      </c>
      <c r="J66" s="343">
        <f t="shared" si="24"/>
        <v>0.18032786885245902</v>
      </c>
    </row>
    <row r="67" spans="1:10" x14ac:dyDescent="0.25">
      <c r="A67" s="364" t="s">
        <v>99</v>
      </c>
      <c r="B67" s="365">
        <v>2512</v>
      </c>
      <c r="C67" s="365">
        <v>3072</v>
      </c>
      <c r="D67" s="365">
        <v>3299</v>
      </c>
      <c r="E67" s="365">
        <v>3635</v>
      </c>
      <c r="F67" s="366">
        <f t="shared" si="21"/>
        <v>0.10184904516520166</v>
      </c>
      <c r="G67" s="366">
        <f t="shared" si="20"/>
        <v>7.3893229166666741E-2</v>
      </c>
      <c r="H67" s="365">
        <f t="shared" si="22"/>
        <v>336</v>
      </c>
      <c r="I67" s="365">
        <f t="shared" si="23"/>
        <v>227</v>
      </c>
      <c r="J67" s="366">
        <f t="shared" si="24"/>
        <v>0.51817533856022813</v>
      </c>
    </row>
    <row r="68" spans="1:10" x14ac:dyDescent="0.25">
      <c r="A68" s="341" t="s">
        <v>29</v>
      </c>
      <c r="B68" s="342">
        <v>875</v>
      </c>
      <c r="C68" s="342">
        <v>1189</v>
      </c>
      <c r="D68" s="342">
        <v>1256</v>
      </c>
      <c r="E68" s="342">
        <v>1418</v>
      </c>
      <c r="F68" s="343">
        <f t="shared" si="21"/>
        <v>0.12898089171974525</v>
      </c>
      <c r="G68" s="343">
        <f t="shared" si="20"/>
        <v>5.6349873843565934E-2</v>
      </c>
      <c r="H68" s="342">
        <f t="shared" si="22"/>
        <v>162</v>
      </c>
      <c r="I68" s="342">
        <f t="shared" si="23"/>
        <v>67</v>
      </c>
      <c r="J68" s="343">
        <f t="shared" si="24"/>
        <v>0.2021382751247327</v>
      </c>
    </row>
    <row r="69" spans="1:10" x14ac:dyDescent="0.25">
      <c r="A69" s="341" t="s">
        <v>22</v>
      </c>
      <c r="B69" s="342">
        <v>469</v>
      </c>
      <c r="C69" s="342">
        <v>525</v>
      </c>
      <c r="D69" s="342">
        <v>557</v>
      </c>
      <c r="E69" s="342">
        <v>622</v>
      </c>
      <c r="F69" s="343">
        <f t="shared" si="21"/>
        <v>0.11669658886894085</v>
      </c>
      <c r="G69" s="343">
        <f t="shared" si="20"/>
        <v>6.0952380952380869E-2</v>
      </c>
      <c r="H69" s="342">
        <f t="shared" si="22"/>
        <v>65</v>
      </c>
      <c r="I69" s="342">
        <f t="shared" si="23"/>
        <v>32</v>
      </c>
      <c r="J69" s="343">
        <f t="shared" si="24"/>
        <v>8.8667141838916608E-2</v>
      </c>
    </row>
    <row r="70" spans="1:10" x14ac:dyDescent="0.25">
      <c r="A70" s="341" t="s">
        <v>100</v>
      </c>
      <c r="B70" s="342">
        <v>147</v>
      </c>
      <c r="C70" s="342">
        <v>153</v>
      </c>
      <c r="D70" s="342">
        <v>155</v>
      </c>
      <c r="E70" s="342">
        <v>174</v>
      </c>
      <c r="F70" s="343">
        <f t="shared" si="21"/>
        <v>0.1225806451612903</v>
      </c>
      <c r="G70" s="343">
        <f t="shared" si="20"/>
        <v>1.3071895424836555E-2</v>
      </c>
      <c r="H70" s="342">
        <f t="shared" si="22"/>
        <v>19</v>
      </c>
      <c r="I70" s="342">
        <f t="shared" si="23"/>
        <v>2</v>
      </c>
      <c r="J70" s="343">
        <f t="shared" si="24"/>
        <v>2.4803991446899501E-2</v>
      </c>
    </row>
    <row r="71" spans="1:10" x14ac:dyDescent="0.25">
      <c r="A71" s="341" t="s">
        <v>101</v>
      </c>
      <c r="B71" s="342">
        <v>113</v>
      </c>
      <c r="C71" s="342">
        <v>114</v>
      </c>
      <c r="D71" s="342">
        <v>108</v>
      </c>
      <c r="E71" s="342">
        <v>109</v>
      </c>
      <c r="F71" s="343">
        <f t="shared" si="21"/>
        <v>9.2592592592593004E-3</v>
      </c>
      <c r="G71" s="343">
        <f t="shared" si="20"/>
        <v>-5.2631578947368474E-2</v>
      </c>
      <c r="H71" s="342">
        <f>IFERROR(E71-D71,"-")</f>
        <v>1</v>
      </c>
      <c r="I71" s="342">
        <f t="shared" si="23"/>
        <v>-6</v>
      </c>
      <c r="J71" s="343">
        <f>IFERROR(E71/$E$63,"-")</f>
        <v>1.5538132573057733E-2</v>
      </c>
    </row>
    <row r="72" spans="1:10" x14ac:dyDescent="0.25">
      <c r="A72" s="341" t="s">
        <v>28</v>
      </c>
      <c r="B72" s="342">
        <v>15</v>
      </c>
      <c r="C72" s="342">
        <v>16</v>
      </c>
      <c r="D72" s="342">
        <v>17</v>
      </c>
      <c r="E72" s="342">
        <v>16</v>
      </c>
      <c r="F72" s="343">
        <f t="shared" si="21"/>
        <v>-5.8823529411764719E-2</v>
      </c>
      <c r="G72" s="343">
        <f t="shared" si="20"/>
        <v>6.25E-2</v>
      </c>
      <c r="H72" s="342">
        <f t="shared" si="22"/>
        <v>-1</v>
      </c>
      <c r="I72" s="342">
        <f t="shared" si="23"/>
        <v>1</v>
      </c>
      <c r="J72" s="343">
        <f t="shared" ref="J72:J96" si="25">IFERROR(E72/$E$63,"-")</f>
        <v>2.2808267997148969E-3</v>
      </c>
    </row>
    <row r="73" spans="1:10" x14ac:dyDescent="0.25">
      <c r="A73" s="341" t="s">
        <v>102</v>
      </c>
      <c r="B73" s="342">
        <f t="shared" ref="B73:E73" si="26">B74+B75+B76+B77</f>
        <v>236</v>
      </c>
      <c r="C73" s="342">
        <f t="shared" si="26"/>
        <v>309</v>
      </c>
      <c r="D73" s="342">
        <f t="shared" si="26"/>
        <v>295</v>
      </c>
      <c r="E73" s="342">
        <f t="shared" si="26"/>
        <v>250</v>
      </c>
      <c r="F73" s="343">
        <f>IFERROR(E73/D73-1,"-")</f>
        <v>-0.15254237288135597</v>
      </c>
      <c r="G73" s="343">
        <f t="shared" si="20"/>
        <v>-4.530744336569581E-2</v>
      </c>
      <c r="H73" s="342">
        <f t="shared" si="22"/>
        <v>-45</v>
      </c>
      <c r="I73" s="342">
        <f t="shared" si="23"/>
        <v>-14</v>
      </c>
      <c r="J73" s="343">
        <f t="shared" ref="J73" si="27">IFERROR(E73/$E$7,"-")</f>
        <v>2.8504776260310178E-4</v>
      </c>
    </row>
    <row r="74" spans="1:10" x14ac:dyDescent="0.25">
      <c r="A74" s="341" t="s">
        <v>27</v>
      </c>
      <c r="B74" s="342">
        <v>64</v>
      </c>
      <c r="C74" s="342">
        <v>81</v>
      </c>
      <c r="D74" s="342">
        <v>85</v>
      </c>
      <c r="E74" s="342">
        <v>74</v>
      </c>
      <c r="F74" s="343">
        <f t="shared" si="21"/>
        <v>-0.12941176470588234</v>
      </c>
      <c r="G74" s="343">
        <f t="shared" si="20"/>
        <v>4.9382716049382713E-2</v>
      </c>
      <c r="H74" s="342">
        <f t="shared" si="22"/>
        <v>-11</v>
      </c>
      <c r="I74" s="342">
        <f t="shared" si="23"/>
        <v>4</v>
      </c>
      <c r="J74" s="343">
        <f t="shared" si="25"/>
        <v>1.0548823948681396E-2</v>
      </c>
    </row>
    <row r="75" spans="1:10" x14ac:dyDescent="0.25">
      <c r="A75" s="341" t="s">
        <v>37</v>
      </c>
      <c r="B75" s="342">
        <v>52</v>
      </c>
      <c r="C75" s="342">
        <v>69</v>
      </c>
      <c r="D75" s="342">
        <v>69</v>
      </c>
      <c r="E75" s="342">
        <v>52</v>
      </c>
      <c r="F75" s="343">
        <f t="shared" si="21"/>
        <v>-0.24637681159420288</v>
      </c>
      <c r="G75" s="343">
        <f t="shared" si="20"/>
        <v>0</v>
      </c>
      <c r="H75" s="342">
        <f t="shared" si="22"/>
        <v>-17</v>
      </c>
      <c r="I75" s="342">
        <f t="shared" si="23"/>
        <v>0</v>
      </c>
      <c r="J75" s="343">
        <f t="shared" si="25"/>
        <v>7.4126870990734138E-3</v>
      </c>
    </row>
    <row r="76" spans="1:10" x14ac:dyDescent="0.25">
      <c r="A76" s="341" t="s">
        <v>25</v>
      </c>
      <c r="B76" s="342">
        <v>80</v>
      </c>
      <c r="C76" s="342">
        <v>104</v>
      </c>
      <c r="D76" s="342">
        <v>80</v>
      </c>
      <c r="E76" s="342">
        <v>71</v>
      </c>
      <c r="F76" s="343">
        <f t="shared" si="21"/>
        <v>-0.11250000000000004</v>
      </c>
      <c r="G76" s="343">
        <f t="shared" si="20"/>
        <v>-0.23076923076923073</v>
      </c>
      <c r="H76" s="342">
        <f t="shared" si="22"/>
        <v>-9</v>
      </c>
      <c r="I76" s="342">
        <f t="shared" si="23"/>
        <v>-24</v>
      </c>
      <c r="J76" s="343">
        <f t="shared" si="25"/>
        <v>1.0121168923734854E-2</v>
      </c>
    </row>
    <row r="77" spans="1:10" x14ac:dyDescent="0.25">
      <c r="A77" s="341" t="s">
        <v>36</v>
      </c>
      <c r="B77" s="342">
        <v>40</v>
      </c>
      <c r="C77" s="342">
        <v>55</v>
      </c>
      <c r="D77" s="342">
        <v>61</v>
      </c>
      <c r="E77" s="342">
        <v>53</v>
      </c>
      <c r="F77" s="343">
        <f t="shared" si="21"/>
        <v>-0.13114754098360659</v>
      </c>
      <c r="G77" s="343">
        <f t="shared" si="20"/>
        <v>0.10909090909090913</v>
      </c>
      <c r="H77" s="342">
        <f t="shared" si="22"/>
        <v>-8</v>
      </c>
      <c r="I77" s="342">
        <f t="shared" si="23"/>
        <v>6</v>
      </c>
      <c r="J77" s="343">
        <f t="shared" si="25"/>
        <v>7.5552387740555954E-3</v>
      </c>
    </row>
    <row r="78" spans="1:10" x14ac:dyDescent="0.25">
      <c r="A78" s="341" t="s">
        <v>30</v>
      </c>
      <c r="B78" s="342">
        <v>101</v>
      </c>
      <c r="C78" s="342">
        <v>131</v>
      </c>
      <c r="D78" s="342">
        <v>122</v>
      </c>
      <c r="E78" s="342">
        <v>135</v>
      </c>
      <c r="F78" s="343">
        <f t="shared" si="21"/>
        <v>0.10655737704918034</v>
      </c>
      <c r="G78" s="343">
        <f t="shared" si="20"/>
        <v>-6.8702290076335881E-2</v>
      </c>
      <c r="H78" s="342">
        <f t="shared" si="22"/>
        <v>13</v>
      </c>
      <c r="I78" s="342">
        <f t="shared" si="23"/>
        <v>-9</v>
      </c>
      <c r="J78" s="343">
        <f t="shared" si="25"/>
        <v>1.9244476122594441E-2</v>
      </c>
    </row>
    <row r="79" spans="1:10" x14ac:dyDescent="0.25">
      <c r="A79" s="341" t="s">
        <v>35</v>
      </c>
      <c r="B79" s="342">
        <v>146</v>
      </c>
      <c r="C79" s="342">
        <v>166</v>
      </c>
      <c r="D79" s="342">
        <v>201</v>
      </c>
      <c r="E79" s="342">
        <v>243</v>
      </c>
      <c r="F79" s="343">
        <f t="shared" si="21"/>
        <v>0.20895522388059695</v>
      </c>
      <c r="G79" s="343">
        <f t="shared" si="20"/>
        <v>0.21084337349397586</v>
      </c>
      <c r="H79" s="342">
        <f t="shared" si="22"/>
        <v>42</v>
      </c>
      <c r="I79" s="342">
        <f t="shared" si="23"/>
        <v>35</v>
      </c>
      <c r="J79" s="343">
        <f t="shared" si="25"/>
        <v>3.4640057020669995E-2</v>
      </c>
    </row>
    <row r="80" spans="1:10" x14ac:dyDescent="0.25">
      <c r="A80" s="341" t="s">
        <v>43</v>
      </c>
      <c r="B80" s="342">
        <v>54</v>
      </c>
      <c r="C80" s="342">
        <v>54</v>
      </c>
      <c r="D80" s="342">
        <v>94</v>
      </c>
      <c r="E80" s="342">
        <v>128</v>
      </c>
      <c r="F80" s="343">
        <f t="shared" si="21"/>
        <v>0.36170212765957444</v>
      </c>
      <c r="G80" s="343">
        <f t="shared" si="20"/>
        <v>0.7407407407407407</v>
      </c>
      <c r="H80" s="342">
        <f t="shared" si="22"/>
        <v>34</v>
      </c>
      <c r="I80" s="342">
        <f t="shared" si="23"/>
        <v>40</v>
      </c>
      <c r="J80" s="343">
        <f t="shared" si="25"/>
        <v>1.8246614397719175E-2</v>
      </c>
    </row>
    <row r="81" spans="1:10" x14ac:dyDescent="0.25">
      <c r="A81" s="341" t="s">
        <v>33</v>
      </c>
      <c r="B81" s="342">
        <v>87</v>
      </c>
      <c r="C81" s="342">
        <v>91</v>
      </c>
      <c r="D81" s="342">
        <v>129</v>
      </c>
      <c r="E81" s="342">
        <v>144</v>
      </c>
      <c r="F81" s="343">
        <f t="shared" si="21"/>
        <v>0.11627906976744184</v>
      </c>
      <c r="G81" s="343">
        <f t="shared" si="20"/>
        <v>0.41758241758241765</v>
      </c>
      <c r="H81" s="342">
        <f t="shared" si="22"/>
        <v>15</v>
      </c>
      <c r="I81" s="342">
        <f t="shared" si="23"/>
        <v>38</v>
      </c>
      <c r="J81" s="343">
        <f t="shared" si="25"/>
        <v>2.052744119743407E-2</v>
      </c>
    </row>
    <row r="82" spans="1:10" x14ac:dyDescent="0.25">
      <c r="A82" s="341" t="s">
        <v>44</v>
      </c>
      <c r="B82" s="342">
        <v>63</v>
      </c>
      <c r="C82" s="342">
        <v>76</v>
      </c>
      <c r="D82" s="342">
        <v>71</v>
      </c>
      <c r="E82" s="342">
        <v>79</v>
      </c>
      <c r="F82" s="343">
        <f t="shared" si="21"/>
        <v>0.11267605633802824</v>
      </c>
      <c r="G82" s="343">
        <f t="shared" si="20"/>
        <v>-6.5789473684210509E-2</v>
      </c>
      <c r="H82" s="342">
        <f t="shared" si="22"/>
        <v>8</v>
      </c>
      <c r="I82" s="342">
        <f t="shared" si="23"/>
        <v>-5</v>
      </c>
      <c r="J82" s="343">
        <f t="shared" si="25"/>
        <v>1.1261582323592301E-2</v>
      </c>
    </row>
    <row r="83" spans="1:10" x14ac:dyDescent="0.25">
      <c r="A83" s="341" t="s">
        <v>23</v>
      </c>
      <c r="B83" s="342">
        <v>37</v>
      </c>
      <c r="C83" s="342">
        <v>45</v>
      </c>
      <c r="D83" s="342">
        <v>59</v>
      </c>
      <c r="E83" s="342">
        <v>54</v>
      </c>
      <c r="F83" s="343">
        <f t="shared" si="21"/>
        <v>-8.4745762711864403E-2</v>
      </c>
      <c r="G83" s="343">
        <f t="shared" si="20"/>
        <v>0.31111111111111112</v>
      </c>
      <c r="H83" s="342">
        <f t="shared" si="22"/>
        <v>-5</v>
      </c>
      <c r="I83" s="342">
        <f t="shared" si="23"/>
        <v>14</v>
      </c>
      <c r="J83" s="343">
        <f t="shared" si="25"/>
        <v>7.6977904490377761E-3</v>
      </c>
    </row>
    <row r="84" spans="1:10" x14ac:dyDescent="0.25">
      <c r="A84" s="341" t="s">
        <v>40</v>
      </c>
      <c r="B84" s="342">
        <v>40</v>
      </c>
      <c r="C84" s="342">
        <v>59</v>
      </c>
      <c r="D84" s="342">
        <v>33</v>
      </c>
      <c r="E84" s="342">
        <v>31</v>
      </c>
      <c r="F84" s="343">
        <f t="shared" si="21"/>
        <v>-6.0606060606060552E-2</v>
      </c>
      <c r="G84" s="343">
        <f t="shared" si="20"/>
        <v>-0.44067796610169496</v>
      </c>
      <c r="H84" s="342">
        <f t="shared" si="22"/>
        <v>-2</v>
      </c>
      <c r="I84" s="342">
        <f t="shared" si="23"/>
        <v>-26</v>
      </c>
      <c r="J84" s="343">
        <f t="shared" si="25"/>
        <v>4.4191019244476121E-3</v>
      </c>
    </row>
    <row r="85" spans="1:10" x14ac:dyDescent="0.25">
      <c r="A85" s="341" t="s">
        <v>103</v>
      </c>
      <c r="B85" s="342">
        <v>5</v>
      </c>
      <c r="C85" s="342">
        <v>0</v>
      </c>
      <c r="D85" s="342">
        <v>0</v>
      </c>
      <c r="E85" s="342">
        <v>0</v>
      </c>
      <c r="F85" s="343" t="str">
        <f t="shared" si="21"/>
        <v>-</v>
      </c>
      <c r="G85" s="343" t="str">
        <f t="shared" si="20"/>
        <v>-</v>
      </c>
      <c r="H85" s="342">
        <f t="shared" si="22"/>
        <v>0</v>
      </c>
      <c r="I85" s="342">
        <f t="shared" si="23"/>
        <v>0</v>
      </c>
      <c r="J85" s="343">
        <f t="shared" si="25"/>
        <v>0</v>
      </c>
    </row>
    <row r="86" spans="1:10" x14ac:dyDescent="0.25">
      <c r="A86" s="341" t="s">
        <v>41</v>
      </c>
      <c r="B86" s="342">
        <v>9</v>
      </c>
      <c r="C86" s="342">
        <v>8</v>
      </c>
      <c r="D86" s="342">
        <v>21</v>
      </c>
      <c r="E86" s="342">
        <v>17</v>
      </c>
      <c r="F86" s="343">
        <f t="shared" si="21"/>
        <v>-0.19047619047619047</v>
      </c>
      <c r="G86" s="343">
        <f t="shared" si="20"/>
        <v>1.625</v>
      </c>
      <c r="H86" s="342">
        <f t="shared" si="22"/>
        <v>-4</v>
      </c>
      <c r="I86" s="342">
        <f t="shared" si="23"/>
        <v>13</v>
      </c>
      <c r="J86" s="343">
        <f t="shared" si="25"/>
        <v>2.4233784746970776E-3</v>
      </c>
    </row>
    <row r="87" spans="1:10" x14ac:dyDescent="0.25">
      <c r="A87" s="341" t="s">
        <v>104</v>
      </c>
      <c r="B87" s="342">
        <v>22</v>
      </c>
      <c r="C87" s="342">
        <v>14</v>
      </c>
      <c r="D87" s="342">
        <v>24</v>
      </c>
      <c r="E87" s="342">
        <v>23</v>
      </c>
      <c r="F87" s="343">
        <f t="shared" si="21"/>
        <v>-4.166666666666663E-2</v>
      </c>
      <c r="G87" s="343">
        <f t="shared" si="20"/>
        <v>0.71428571428571419</v>
      </c>
      <c r="H87" s="342">
        <f t="shared" si="22"/>
        <v>-1</v>
      </c>
      <c r="I87" s="342">
        <f t="shared" si="23"/>
        <v>10</v>
      </c>
      <c r="J87" s="343">
        <f t="shared" si="25"/>
        <v>3.2786885245901639E-3</v>
      </c>
    </row>
    <row r="88" spans="1:10" x14ac:dyDescent="0.25">
      <c r="A88" s="341" t="s">
        <v>105</v>
      </c>
      <c r="B88" s="342">
        <v>10</v>
      </c>
      <c r="C88" s="342">
        <v>4</v>
      </c>
      <c r="D88" s="342">
        <v>13</v>
      </c>
      <c r="E88" s="342">
        <v>11</v>
      </c>
      <c r="F88" s="343">
        <f t="shared" si="21"/>
        <v>-0.15384615384615385</v>
      </c>
      <c r="G88" s="343">
        <f t="shared" si="20"/>
        <v>2.25</v>
      </c>
      <c r="H88" s="342">
        <f t="shared" si="22"/>
        <v>-2</v>
      </c>
      <c r="I88" s="342">
        <f t="shared" si="23"/>
        <v>9</v>
      </c>
      <c r="J88" s="343">
        <f t="shared" si="25"/>
        <v>1.5680684248039914E-3</v>
      </c>
    </row>
    <row r="89" spans="1:10" x14ac:dyDescent="0.25">
      <c r="A89" s="341" t="s">
        <v>106</v>
      </c>
      <c r="B89" s="342">
        <v>9</v>
      </c>
      <c r="C89" s="342">
        <v>10</v>
      </c>
      <c r="D89" s="342">
        <v>33</v>
      </c>
      <c r="E89" s="342">
        <v>37</v>
      </c>
      <c r="F89" s="343">
        <f t="shared" si="21"/>
        <v>0.1212121212121211</v>
      </c>
      <c r="G89" s="343">
        <f t="shared" si="20"/>
        <v>2.2999999999999998</v>
      </c>
      <c r="H89" s="342">
        <f t="shared" si="22"/>
        <v>4</v>
      </c>
      <c r="I89" s="342">
        <f t="shared" si="23"/>
        <v>23</v>
      </c>
      <c r="J89" s="343">
        <f t="shared" si="25"/>
        <v>5.2744119743406981E-3</v>
      </c>
    </row>
    <row r="90" spans="1:10" x14ac:dyDescent="0.25">
      <c r="A90" s="341" t="s">
        <v>34</v>
      </c>
      <c r="B90" s="342">
        <v>35</v>
      </c>
      <c r="C90" s="342">
        <v>48</v>
      </c>
      <c r="D90" s="342">
        <v>45</v>
      </c>
      <c r="E90" s="342">
        <v>48</v>
      </c>
      <c r="F90" s="343">
        <f t="shared" si="21"/>
        <v>6.6666666666666652E-2</v>
      </c>
      <c r="G90" s="343">
        <f t="shared" si="20"/>
        <v>-6.25E-2</v>
      </c>
      <c r="H90" s="342">
        <f t="shared" si="22"/>
        <v>3</v>
      </c>
      <c r="I90" s="342">
        <f t="shared" si="23"/>
        <v>-3</v>
      </c>
      <c r="J90" s="343">
        <f t="shared" si="25"/>
        <v>6.8424803991446901E-3</v>
      </c>
    </row>
    <row r="91" spans="1:10" x14ac:dyDescent="0.25">
      <c r="A91" s="341" t="s">
        <v>107</v>
      </c>
      <c r="B91" s="342">
        <v>20</v>
      </c>
      <c r="C91" s="342">
        <v>27</v>
      </c>
      <c r="D91" s="342">
        <v>24</v>
      </c>
      <c r="E91" s="342">
        <v>23</v>
      </c>
      <c r="F91" s="343">
        <f t="shared" si="21"/>
        <v>-4.166666666666663E-2</v>
      </c>
      <c r="G91" s="343">
        <f t="shared" si="20"/>
        <v>-0.11111111111111116</v>
      </c>
      <c r="H91" s="342">
        <f t="shared" si="22"/>
        <v>-1</v>
      </c>
      <c r="I91" s="342">
        <f t="shared" si="23"/>
        <v>-3</v>
      </c>
      <c r="J91" s="343">
        <f t="shared" si="25"/>
        <v>3.2786885245901639E-3</v>
      </c>
    </row>
    <row r="92" spans="1:10" x14ac:dyDescent="0.25">
      <c r="A92" s="341" t="s">
        <v>108</v>
      </c>
      <c r="B92" s="342">
        <v>0</v>
      </c>
      <c r="C92" s="342">
        <v>16</v>
      </c>
      <c r="D92" s="342">
        <v>14</v>
      </c>
      <c r="E92" s="342">
        <v>28</v>
      </c>
      <c r="F92" s="343">
        <f t="shared" si="21"/>
        <v>1</v>
      </c>
      <c r="G92" s="343">
        <f t="shared" si="20"/>
        <v>-0.125</v>
      </c>
      <c r="H92" s="342">
        <f t="shared" si="22"/>
        <v>14</v>
      </c>
      <c r="I92" s="342">
        <f t="shared" si="23"/>
        <v>-2</v>
      </c>
      <c r="J92" s="343">
        <f t="shared" si="25"/>
        <v>3.9914468995010692E-3</v>
      </c>
    </row>
    <row r="93" spans="1:10" x14ac:dyDescent="0.25">
      <c r="A93" s="341" t="s">
        <v>42</v>
      </c>
      <c r="B93" s="342">
        <v>9</v>
      </c>
      <c r="C93" s="342">
        <v>9</v>
      </c>
      <c r="D93" s="342">
        <v>18</v>
      </c>
      <c r="E93" s="342">
        <v>19</v>
      </c>
      <c r="F93" s="343">
        <f t="shared" si="21"/>
        <v>5.555555555555558E-2</v>
      </c>
      <c r="G93" s="343">
        <f t="shared" si="20"/>
        <v>1</v>
      </c>
      <c r="H93" s="342">
        <f t="shared" si="22"/>
        <v>1</v>
      </c>
      <c r="I93" s="342">
        <f t="shared" si="23"/>
        <v>9</v>
      </c>
      <c r="J93" s="343">
        <f t="shared" si="25"/>
        <v>2.7084818246614398E-3</v>
      </c>
    </row>
    <row r="94" spans="1:10" x14ac:dyDescent="0.25">
      <c r="A94" s="341" t="s">
        <v>109</v>
      </c>
      <c r="B94" s="342">
        <v>4</v>
      </c>
      <c r="C94" s="342">
        <v>0</v>
      </c>
      <c r="D94" s="342">
        <v>0</v>
      </c>
      <c r="E94" s="342">
        <v>0</v>
      </c>
      <c r="F94" s="343" t="str">
        <f t="shared" si="21"/>
        <v>-</v>
      </c>
      <c r="G94" s="343" t="str">
        <f t="shared" si="20"/>
        <v>-</v>
      </c>
      <c r="H94" s="342">
        <f t="shared" si="22"/>
        <v>0</v>
      </c>
      <c r="I94" s="342">
        <f t="shared" si="23"/>
        <v>0</v>
      </c>
      <c r="J94" s="343">
        <f t="shared" si="25"/>
        <v>0</v>
      </c>
    </row>
    <row r="95" spans="1:10" x14ac:dyDescent="0.25">
      <c r="A95" s="341" t="s">
        <v>26</v>
      </c>
      <c r="B95" s="342">
        <v>0</v>
      </c>
      <c r="C95" s="342">
        <v>1</v>
      </c>
      <c r="D95" s="342">
        <v>0</v>
      </c>
      <c r="E95" s="342">
        <v>16</v>
      </c>
      <c r="F95" s="343" t="str">
        <f t="shared" si="21"/>
        <v>-</v>
      </c>
      <c r="G95" s="343">
        <f t="shared" si="20"/>
        <v>-1</v>
      </c>
      <c r="H95" s="342">
        <f t="shared" si="22"/>
        <v>16</v>
      </c>
      <c r="I95" s="342">
        <f t="shared" si="23"/>
        <v>-1</v>
      </c>
      <c r="J95" s="343">
        <f t="shared" si="25"/>
        <v>2.2808267997148969E-3</v>
      </c>
    </row>
    <row r="96" spans="1:10" x14ac:dyDescent="0.25">
      <c r="A96" s="341" t="s">
        <v>110</v>
      </c>
      <c r="B96" s="342">
        <v>0</v>
      </c>
      <c r="C96" s="342">
        <v>4</v>
      </c>
      <c r="D96" s="342">
        <v>4</v>
      </c>
      <c r="E96" s="342">
        <v>4</v>
      </c>
      <c r="F96" s="343">
        <f t="shared" si="21"/>
        <v>0</v>
      </c>
      <c r="G96" s="343">
        <f t="shared" si="20"/>
        <v>0</v>
      </c>
      <c r="H96" s="342">
        <f t="shared" si="22"/>
        <v>0</v>
      </c>
      <c r="I96" s="342">
        <f t="shared" si="23"/>
        <v>0</v>
      </c>
      <c r="J96" s="343">
        <f t="shared" si="25"/>
        <v>5.7020669992872421E-4</v>
      </c>
    </row>
    <row r="97" spans="1:10" x14ac:dyDescent="0.25">
      <c r="A97" s="341" t="s">
        <v>111</v>
      </c>
      <c r="B97" s="342">
        <f>IFERROR(B67-SUM(B68:B72)-SUM(B74:B96),"-")</f>
        <v>6</v>
      </c>
      <c r="C97" s="342">
        <f>IFERROR(C67-SUM(C68:C72)-SUM(C74:C96),"-")</f>
        <v>3</v>
      </c>
      <c r="D97" s="342">
        <f>IFERROR(D67-SUM(D68:D72)-SUM(D74:D96),"-")</f>
        <v>6</v>
      </c>
      <c r="E97" s="342">
        <f>IFERROR(E67-SUM(E68:E72)-SUM(E74:E96),"-")</f>
        <v>6</v>
      </c>
      <c r="F97" s="343">
        <f t="shared" si="21"/>
        <v>0</v>
      </c>
      <c r="G97" s="343">
        <f t="shared" si="20"/>
        <v>1</v>
      </c>
      <c r="H97" s="342">
        <f t="shared" si="22"/>
        <v>0</v>
      </c>
      <c r="I97" s="342">
        <f t="shared" si="23"/>
        <v>3</v>
      </c>
      <c r="J97" s="343">
        <f t="shared" ref="J97" si="28">IFERROR(E97/$E$7,"-")</f>
        <v>6.8411463024744427E-6</v>
      </c>
    </row>
    <row r="98" spans="1:10" ht="21" x14ac:dyDescent="0.35">
      <c r="A98" s="297" t="s">
        <v>117</v>
      </c>
      <c r="B98" s="297"/>
      <c r="C98" s="297"/>
      <c r="D98" s="297"/>
      <c r="E98" s="297"/>
      <c r="F98" s="297"/>
      <c r="G98" s="297"/>
      <c r="H98" s="297"/>
      <c r="I98" s="297"/>
      <c r="J98" s="297"/>
    </row>
    <row r="99" spans="1:10" x14ac:dyDescent="0.25">
      <c r="A99" s="59"/>
      <c r="B99" s="9" t="s">
        <v>150</v>
      </c>
      <c r="C99" s="10"/>
      <c r="D99" s="10"/>
      <c r="E99" s="10"/>
      <c r="F99" s="10"/>
      <c r="G99" s="10"/>
      <c r="H99" s="10"/>
      <c r="I99" s="10"/>
      <c r="J99" s="11"/>
    </row>
    <row r="100" spans="1:10" x14ac:dyDescent="0.25">
      <c r="A100" s="12"/>
      <c r="B100" s="13">
        <f>B$6</f>
        <v>2022</v>
      </c>
      <c r="C100" s="13">
        <f t="shared" ref="C100:E100" si="29">C$6</f>
        <v>2023</v>
      </c>
      <c r="D100" s="13">
        <f t="shared" si="29"/>
        <v>2024</v>
      </c>
      <c r="E100" s="13">
        <f t="shared" si="29"/>
        <v>2025</v>
      </c>
      <c r="F100" s="13" t="str">
        <f>CONCATENATE("var ",RIGHT(E100,2),"/",RIGHT(D100,2))</f>
        <v>var 25/24</v>
      </c>
      <c r="G100" s="13" t="str">
        <f>$G$6</f>
        <v>var 24/23</v>
      </c>
      <c r="H100" s="13" t="str">
        <f>CONCATENATE("dif ",RIGHT(E100,2),"-",RIGHT(D100,2))</f>
        <v>dif 25-24</v>
      </c>
      <c r="I100" s="13" t="str">
        <f>CONCATENATE("dif ",RIGHT(D100,2),"-",RIGHT(C100,2))</f>
        <v>dif 24-23</v>
      </c>
      <c r="J100" s="13" t="str">
        <f>CONCATENATE("cuota ",RIGHT(E100,2))</f>
        <v>cuota 25</v>
      </c>
    </row>
    <row r="101" spans="1:10" x14ac:dyDescent="0.25">
      <c r="A101" s="358" t="s">
        <v>90</v>
      </c>
      <c r="B101" s="359">
        <v>4970</v>
      </c>
      <c r="C101" s="359">
        <v>6012</v>
      </c>
      <c r="D101" s="359">
        <v>6377</v>
      </c>
      <c r="E101" s="359">
        <v>7015</v>
      </c>
      <c r="F101" s="360">
        <f>IFERROR(E101/D101-1,"-")</f>
        <v>0.10004704406460707</v>
      </c>
      <c r="G101" s="360">
        <f t="shared" ref="G101:G103" si="30">IFERROR(D101/C101-1,"-")</f>
        <v>6.0711909514304718E-2</v>
      </c>
      <c r="H101" s="359">
        <f>IFERROR(E101-D101,"-")</f>
        <v>638</v>
      </c>
      <c r="I101" s="359">
        <f t="shared" ref="I101:I103" si="31">IFERROR(D101-C101,"-")</f>
        <v>365</v>
      </c>
      <c r="J101" s="360">
        <f>E101/$E$101</f>
        <v>1</v>
      </c>
    </row>
    <row r="102" spans="1:10" x14ac:dyDescent="0.25">
      <c r="A102" s="341" t="s">
        <v>113</v>
      </c>
      <c r="B102" s="342">
        <v>2229</v>
      </c>
      <c r="C102" s="342">
        <v>2516</v>
      </c>
      <c r="D102" s="342">
        <v>2640</v>
      </c>
      <c r="E102" s="342">
        <v>2951</v>
      </c>
      <c r="F102" s="343">
        <f>IFERROR(E102/D102-1,"-")</f>
        <v>0.11780303030303041</v>
      </c>
      <c r="G102" s="343">
        <f t="shared" si="30"/>
        <v>4.9284578696343395E-2</v>
      </c>
      <c r="H102" s="342">
        <f>IFERROR(E102-D102,"-")</f>
        <v>311</v>
      </c>
      <c r="I102" s="342">
        <f t="shared" si="31"/>
        <v>124</v>
      </c>
      <c r="J102" s="343">
        <f>E102/$E$101</f>
        <v>0.42066999287241624</v>
      </c>
    </row>
    <row r="103" spans="1:10" x14ac:dyDescent="0.25">
      <c r="A103" s="341" t="s">
        <v>114</v>
      </c>
      <c r="B103" s="342">
        <v>2741</v>
      </c>
      <c r="C103" s="342">
        <v>3496</v>
      </c>
      <c r="D103" s="342">
        <v>3737</v>
      </c>
      <c r="E103" s="342">
        <v>4064</v>
      </c>
      <c r="F103" s="343">
        <f t="shared" ref="F103" si="32">IFERROR(E103/D103-1,"-")</f>
        <v>8.7503344929087401E-2</v>
      </c>
      <c r="G103" s="343">
        <f t="shared" si="30"/>
        <v>6.8935926773455281E-2</v>
      </c>
      <c r="H103" s="342">
        <f t="shared" ref="H103" si="33">IFERROR(E103-D103,"-")</f>
        <v>327</v>
      </c>
      <c r="I103" s="342">
        <f t="shared" si="31"/>
        <v>241</v>
      </c>
      <c r="J103" s="343">
        <f>E103/$E$101</f>
        <v>0.57933000712758376</v>
      </c>
    </row>
    <row r="104" spans="1:10" ht="21" x14ac:dyDescent="0.35">
      <c r="A104" s="297" t="s">
        <v>118</v>
      </c>
      <c r="B104" s="297"/>
      <c r="C104" s="297"/>
      <c r="D104" s="297"/>
      <c r="E104" s="297"/>
      <c r="F104" s="297"/>
      <c r="G104" s="297"/>
      <c r="H104" s="297"/>
      <c r="I104" s="297"/>
      <c r="J104" s="297"/>
    </row>
    <row r="105" spans="1:10" ht="15" customHeight="1" x14ac:dyDescent="0.25"/>
    <row r="106" spans="1:10" ht="15" customHeight="1" x14ac:dyDescent="0.25"/>
    <row r="107" spans="1:10" ht="15" customHeight="1" x14ac:dyDescent="0.25"/>
    <row r="108" spans="1:10" ht="15" customHeight="1" x14ac:dyDescent="0.25"/>
    <row r="109" spans="1:10" ht="15" customHeight="1" x14ac:dyDescent="0.25"/>
    <row r="110" spans="1:10" ht="15" customHeight="1" x14ac:dyDescent="0.25"/>
    <row r="111" spans="1:10" ht="15" customHeight="1" x14ac:dyDescent="0.25"/>
    <row r="112" spans="1:10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spans="2:10" ht="15" customHeight="1" x14ac:dyDescent="0.25"/>
    <row r="338" spans="2:10" ht="15" customHeight="1" x14ac:dyDescent="0.25"/>
    <row r="339" spans="2:10" ht="15" customHeight="1" x14ac:dyDescent="0.25"/>
    <row r="340" spans="2:10" ht="15" customHeight="1" x14ac:dyDescent="0.25"/>
    <row r="341" spans="2:10" ht="15" customHeight="1" x14ac:dyDescent="0.25"/>
    <row r="342" spans="2:10" ht="15" customHeight="1" x14ac:dyDescent="0.25"/>
    <row r="344" spans="2:10" ht="15" customHeight="1" x14ac:dyDescent="0.25"/>
    <row r="345" spans="2:10" ht="15" customHeight="1" x14ac:dyDescent="0.25"/>
    <row r="346" spans="2:10" ht="15" hidden="1" customHeight="1" x14ac:dyDescent="0.25">
      <c r="B346" s="368"/>
      <c r="C346" s="368"/>
      <c r="D346" s="368"/>
      <c r="E346" s="368"/>
      <c r="F346" s="368"/>
      <c r="G346" s="368"/>
      <c r="H346" s="368"/>
      <c r="I346" s="368"/>
      <c r="J346" s="368"/>
    </row>
    <row r="347" spans="2:10" ht="15" hidden="1" customHeight="1" x14ac:dyDescent="0.25">
      <c r="B347"/>
      <c r="D347"/>
      <c r="E347"/>
      <c r="F347"/>
      <c r="G347"/>
      <c r="H347"/>
      <c r="I347"/>
      <c r="J347"/>
    </row>
    <row r="348" spans="2:10" ht="15" hidden="1" customHeight="1" x14ac:dyDescent="0.25">
      <c r="B348"/>
      <c r="D348"/>
      <c r="E348"/>
      <c r="F348"/>
      <c r="G348"/>
      <c r="H348"/>
      <c r="I348"/>
      <c r="J348"/>
    </row>
    <row r="349" spans="2:10" ht="15" hidden="1" customHeight="1" x14ac:dyDescent="0.25">
      <c r="B349"/>
      <c r="D349"/>
      <c r="E349"/>
      <c r="F349"/>
      <c r="G349"/>
      <c r="H349"/>
      <c r="I349"/>
      <c r="J349"/>
    </row>
    <row r="350" spans="2:10" ht="15" hidden="1" customHeight="1" x14ac:dyDescent="0.25">
      <c r="B350"/>
      <c r="D350"/>
      <c r="E350"/>
      <c r="F350"/>
      <c r="G350"/>
      <c r="H350"/>
      <c r="I350"/>
      <c r="J350"/>
    </row>
    <row r="351" spans="2:10" ht="15" hidden="1" customHeight="1" x14ac:dyDescent="0.25">
      <c r="B351"/>
      <c r="D351"/>
      <c r="E351"/>
      <c r="F351"/>
      <c r="G351"/>
      <c r="H351"/>
      <c r="I351"/>
      <c r="J351"/>
    </row>
    <row r="352" spans="2:10" ht="15" hidden="1" customHeight="1" x14ac:dyDescent="0.25">
      <c r="B352"/>
      <c r="D352"/>
      <c r="E352"/>
      <c r="F352"/>
      <c r="G352"/>
      <c r="H352"/>
      <c r="I352"/>
      <c r="J352"/>
    </row>
    <row r="353" spans="2:10" ht="15" hidden="1" customHeight="1" x14ac:dyDescent="0.25">
      <c r="B353"/>
      <c r="D353"/>
      <c r="E353"/>
      <c r="F353"/>
      <c r="G353"/>
      <c r="H353"/>
      <c r="I353"/>
      <c r="J353"/>
    </row>
    <row r="354" spans="2:10" ht="15" hidden="1" customHeight="1" x14ac:dyDescent="0.25">
      <c r="B354"/>
      <c r="D354"/>
      <c r="E354"/>
      <c r="F354"/>
      <c r="G354"/>
      <c r="H354"/>
      <c r="I354"/>
      <c r="J354"/>
    </row>
    <row r="355" spans="2:10" ht="15" hidden="1" customHeight="1" x14ac:dyDescent="0.25">
      <c r="B355"/>
      <c r="D355"/>
      <c r="E355"/>
      <c r="F355"/>
      <c r="G355"/>
      <c r="H355"/>
      <c r="I355"/>
      <c r="J355"/>
    </row>
    <row r="356" spans="2:10" ht="15" hidden="1" customHeight="1" x14ac:dyDescent="0.25">
      <c r="B356"/>
      <c r="D356"/>
      <c r="E356"/>
      <c r="F356"/>
      <c r="G356"/>
      <c r="H356"/>
      <c r="I356"/>
      <c r="J356"/>
    </row>
    <row r="357" spans="2:10" ht="15" hidden="1" customHeight="1" x14ac:dyDescent="0.25">
      <c r="B357"/>
      <c r="D357"/>
      <c r="E357"/>
      <c r="F357"/>
      <c r="G357"/>
      <c r="H357"/>
      <c r="I357"/>
      <c r="J357"/>
    </row>
    <row r="358" spans="2:10" ht="15" hidden="1" customHeight="1" x14ac:dyDescent="0.25">
      <c r="B358"/>
      <c r="D358"/>
      <c r="E358"/>
      <c r="F358"/>
      <c r="G358"/>
      <c r="H358"/>
      <c r="I358"/>
      <c r="J358"/>
    </row>
    <row r="359" spans="2:10" ht="15" hidden="1" customHeight="1" x14ac:dyDescent="0.25">
      <c r="B359"/>
      <c r="E359"/>
      <c r="F359"/>
      <c r="G359"/>
      <c r="H359"/>
      <c r="I359"/>
      <c r="J359"/>
    </row>
    <row r="360" spans="2:10" ht="15" customHeight="1" x14ac:dyDescent="0.25"/>
    <row r="361" spans="2:10" ht="15" hidden="1" customHeight="1" x14ac:dyDescent="0.25">
      <c r="B361" s="368"/>
      <c r="C361" s="368"/>
      <c r="D361" s="368"/>
      <c r="E361" s="368"/>
      <c r="F361" s="368"/>
      <c r="G361" s="368"/>
      <c r="H361" s="368"/>
      <c r="I361" s="368"/>
      <c r="J361" s="368"/>
    </row>
    <row r="362" spans="2:10" ht="15" hidden="1" customHeight="1" x14ac:dyDescent="0.25">
      <c r="B362"/>
      <c r="D362"/>
      <c r="E362"/>
      <c r="F362"/>
      <c r="G362"/>
      <c r="H362"/>
      <c r="I362"/>
      <c r="J362"/>
    </row>
    <row r="363" spans="2:10" ht="15" hidden="1" customHeight="1" x14ac:dyDescent="0.25">
      <c r="B363"/>
      <c r="D363"/>
      <c r="E363"/>
      <c r="F363"/>
      <c r="G363"/>
      <c r="H363"/>
      <c r="I363"/>
      <c r="J363"/>
    </row>
    <row r="364" spans="2:10" ht="15" hidden="1" customHeight="1" x14ac:dyDescent="0.25">
      <c r="B364"/>
      <c r="D364"/>
      <c r="E364"/>
      <c r="F364"/>
      <c r="G364"/>
      <c r="H364"/>
      <c r="I364"/>
      <c r="J364"/>
    </row>
    <row r="365" spans="2:10" ht="15" hidden="1" customHeight="1" x14ac:dyDescent="0.25">
      <c r="B365"/>
      <c r="D365"/>
      <c r="E365"/>
      <c r="F365"/>
      <c r="G365"/>
      <c r="H365"/>
      <c r="I365"/>
      <c r="J365"/>
    </row>
    <row r="366" spans="2:10" ht="15" hidden="1" customHeight="1" x14ac:dyDescent="0.25">
      <c r="B366"/>
      <c r="D366"/>
      <c r="E366"/>
      <c r="F366"/>
      <c r="G366"/>
      <c r="H366"/>
      <c r="I366"/>
      <c r="J366"/>
    </row>
    <row r="367" spans="2:10" ht="15" hidden="1" customHeight="1" x14ac:dyDescent="0.25">
      <c r="B367"/>
      <c r="D367"/>
      <c r="E367"/>
      <c r="F367"/>
      <c r="G367"/>
      <c r="H367"/>
      <c r="I367"/>
      <c r="J367"/>
    </row>
    <row r="368" spans="2:10" ht="15" hidden="1" customHeight="1" x14ac:dyDescent="0.25">
      <c r="B368"/>
      <c r="D368"/>
      <c r="E368"/>
      <c r="F368"/>
      <c r="G368"/>
      <c r="H368"/>
      <c r="I368"/>
      <c r="J368"/>
    </row>
    <row r="369" spans="2:10" ht="15" hidden="1" customHeight="1" x14ac:dyDescent="0.25">
      <c r="B369"/>
      <c r="D369"/>
      <c r="E369"/>
      <c r="F369"/>
      <c r="G369"/>
      <c r="H369"/>
      <c r="I369"/>
      <c r="J369"/>
    </row>
    <row r="370" spans="2:10" ht="15" hidden="1" customHeight="1" x14ac:dyDescent="0.25">
      <c r="B370"/>
      <c r="D370"/>
      <c r="E370"/>
      <c r="F370"/>
      <c r="G370"/>
      <c r="H370"/>
      <c r="I370"/>
      <c r="J370"/>
    </row>
    <row r="371" spans="2:10" ht="15" hidden="1" customHeight="1" x14ac:dyDescent="0.25">
      <c r="B371"/>
      <c r="D371"/>
      <c r="E371"/>
      <c r="F371"/>
      <c r="G371"/>
      <c r="H371"/>
      <c r="I371"/>
      <c r="J371"/>
    </row>
    <row r="372" spans="2:10" ht="15" hidden="1" customHeight="1" x14ac:dyDescent="0.25">
      <c r="B372"/>
      <c r="D372"/>
      <c r="E372"/>
      <c r="F372"/>
      <c r="G372"/>
      <c r="H372"/>
      <c r="I372"/>
      <c r="J372"/>
    </row>
    <row r="373" spans="2:10" ht="15" hidden="1" customHeight="1" x14ac:dyDescent="0.25">
      <c r="B373"/>
      <c r="D373"/>
      <c r="E373"/>
      <c r="F373"/>
      <c r="G373"/>
      <c r="H373"/>
      <c r="I373"/>
      <c r="J373"/>
    </row>
    <row r="374" spans="2:10" ht="15" customHeight="1" x14ac:dyDescent="0.25"/>
    <row r="375" spans="2:10" ht="15" hidden="1" customHeight="1" x14ac:dyDescent="0.25">
      <c r="B375" s="368"/>
      <c r="C375" s="368"/>
      <c r="D375" s="368"/>
      <c r="E375" s="368"/>
      <c r="F375" s="368"/>
      <c r="G375" s="368"/>
      <c r="H375" s="368"/>
      <c r="I375" s="368"/>
      <c r="J375" s="368"/>
    </row>
    <row r="376" spans="2:10" ht="15" hidden="1" customHeight="1" x14ac:dyDescent="0.25">
      <c r="B376"/>
      <c r="D376"/>
      <c r="E376"/>
      <c r="F376"/>
      <c r="G376"/>
      <c r="H376"/>
      <c r="I376"/>
      <c r="J376"/>
    </row>
    <row r="377" spans="2:10" ht="15" hidden="1" customHeight="1" x14ac:dyDescent="0.25">
      <c r="B377"/>
      <c r="D377"/>
      <c r="E377"/>
      <c r="F377"/>
      <c r="G377"/>
      <c r="H377"/>
      <c r="I377"/>
      <c r="J377"/>
    </row>
    <row r="378" spans="2:10" ht="15" hidden="1" customHeight="1" x14ac:dyDescent="0.25">
      <c r="B378"/>
      <c r="D378"/>
      <c r="E378"/>
      <c r="F378"/>
      <c r="G378"/>
      <c r="H378"/>
      <c r="I378"/>
      <c r="J378"/>
    </row>
    <row r="379" spans="2:10" ht="15" hidden="1" customHeight="1" x14ac:dyDescent="0.25">
      <c r="B379"/>
      <c r="D379"/>
      <c r="E379"/>
      <c r="F379"/>
      <c r="G379"/>
      <c r="H379"/>
      <c r="I379"/>
      <c r="J379"/>
    </row>
    <row r="380" spans="2:10" ht="15" hidden="1" customHeight="1" x14ac:dyDescent="0.25">
      <c r="B380"/>
      <c r="D380"/>
      <c r="E380"/>
      <c r="F380"/>
      <c r="G380"/>
      <c r="H380"/>
      <c r="I380"/>
      <c r="J380"/>
    </row>
    <row r="381" spans="2:10" ht="15" hidden="1" customHeight="1" x14ac:dyDescent="0.25">
      <c r="B381"/>
      <c r="D381"/>
      <c r="E381"/>
      <c r="F381"/>
      <c r="G381"/>
      <c r="H381"/>
      <c r="I381"/>
      <c r="J381"/>
    </row>
    <row r="382" spans="2:10" ht="15" hidden="1" customHeight="1" x14ac:dyDescent="0.25">
      <c r="B382"/>
      <c r="D382"/>
      <c r="E382"/>
      <c r="F382"/>
      <c r="G382"/>
      <c r="H382"/>
      <c r="I382"/>
      <c r="J382"/>
    </row>
    <row r="383" spans="2:10" ht="15" hidden="1" customHeight="1" x14ac:dyDescent="0.25">
      <c r="B383"/>
      <c r="D383"/>
      <c r="E383"/>
      <c r="F383"/>
      <c r="G383"/>
      <c r="H383"/>
      <c r="I383"/>
      <c r="J383"/>
    </row>
    <row r="384" spans="2:10" ht="15" hidden="1" customHeight="1" x14ac:dyDescent="0.25">
      <c r="B384"/>
      <c r="D384"/>
      <c r="E384"/>
      <c r="F384"/>
      <c r="G384"/>
      <c r="H384"/>
      <c r="I384"/>
      <c r="J384"/>
    </row>
    <row r="385" spans="2:10" ht="15" hidden="1" customHeight="1" x14ac:dyDescent="0.25">
      <c r="B385"/>
      <c r="D385"/>
      <c r="E385"/>
      <c r="F385"/>
      <c r="G385"/>
      <c r="H385"/>
      <c r="I385"/>
      <c r="J385"/>
    </row>
    <row r="386" spans="2:10" ht="15" hidden="1" customHeight="1" x14ac:dyDescent="0.25">
      <c r="B386"/>
      <c r="D386"/>
      <c r="E386"/>
      <c r="F386"/>
      <c r="G386"/>
      <c r="H386"/>
      <c r="I386"/>
      <c r="J386"/>
    </row>
    <row r="387" spans="2:10" ht="15" hidden="1" customHeight="1" x14ac:dyDescent="0.25">
      <c r="B387"/>
      <c r="D387"/>
      <c r="E387"/>
      <c r="F387"/>
      <c r="G387"/>
      <c r="H387"/>
      <c r="I387"/>
      <c r="J387"/>
    </row>
    <row r="388" spans="2:10" ht="15" hidden="1" customHeight="1" x14ac:dyDescent="0.25">
      <c r="B388"/>
      <c r="D388"/>
      <c r="E388"/>
      <c r="F388"/>
      <c r="G388"/>
      <c r="H388"/>
      <c r="I388"/>
      <c r="J388"/>
    </row>
    <row r="389" spans="2:10" ht="15" customHeight="1" x14ac:dyDescent="0.25"/>
    <row r="390" spans="2:10" ht="15" hidden="1" customHeight="1" x14ac:dyDescent="0.25">
      <c r="B390" s="368"/>
      <c r="C390" s="368"/>
      <c r="D390" s="368"/>
      <c r="E390" s="368"/>
      <c r="F390" s="368"/>
      <c r="G390" s="368"/>
      <c r="H390" s="368"/>
      <c r="I390" s="368"/>
      <c r="J390" s="368"/>
    </row>
    <row r="391" spans="2:10" ht="15" hidden="1" customHeight="1" x14ac:dyDescent="0.25">
      <c r="B391"/>
      <c r="D391"/>
      <c r="E391"/>
      <c r="F391"/>
      <c r="G391"/>
      <c r="H391"/>
      <c r="I391"/>
      <c r="J391"/>
    </row>
    <row r="392" spans="2:10" ht="15" hidden="1" customHeight="1" x14ac:dyDescent="0.25">
      <c r="B392"/>
      <c r="D392"/>
      <c r="E392"/>
      <c r="F392"/>
      <c r="G392"/>
      <c r="H392"/>
      <c r="I392"/>
      <c r="J392"/>
    </row>
    <row r="393" spans="2:10" ht="15" hidden="1" customHeight="1" x14ac:dyDescent="0.25">
      <c r="B393"/>
      <c r="D393"/>
      <c r="E393"/>
      <c r="F393"/>
      <c r="G393"/>
      <c r="H393"/>
      <c r="I393"/>
      <c r="J393"/>
    </row>
    <row r="394" spans="2:10" ht="15" hidden="1" customHeight="1" x14ac:dyDescent="0.25">
      <c r="B394"/>
      <c r="D394"/>
      <c r="E394"/>
      <c r="F394"/>
      <c r="G394"/>
      <c r="H394"/>
      <c r="I394"/>
      <c r="J394"/>
    </row>
    <row r="395" spans="2:10" ht="15" hidden="1" customHeight="1" x14ac:dyDescent="0.25">
      <c r="B395"/>
      <c r="D395"/>
      <c r="E395"/>
      <c r="F395"/>
      <c r="G395"/>
      <c r="H395"/>
      <c r="I395"/>
      <c r="J395"/>
    </row>
    <row r="396" spans="2:10" ht="15" hidden="1" customHeight="1" x14ac:dyDescent="0.25">
      <c r="B396"/>
      <c r="D396"/>
      <c r="E396"/>
      <c r="F396"/>
      <c r="G396"/>
      <c r="H396"/>
      <c r="I396"/>
      <c r="J396"/>
    </row>
    <row r="397" spans="2:10" ht="15" hidden="1" customHeight="1" x14ac:dyDescent="0.25">
      <c r="B397"/>
      <c r="D397"/>
      <c r="E397"/>
      <c r="F397"/>
      <c r="G397"/>
      <c r="H397"/>
      <c r="I397"/>
      <c r="J397"/>
    </row>
    <row r="398" spans="2:10" ht="15" hidden="1" customHeight="1" x14ac:dyDescent="0.25">
      <c r="B398"/>
      <c r="D398"/>
      <c r="E398"/>
      <c r="F398"/>
      <c r="G398"/>
      <c r="H398"/>
      <c r="I398"/>
      <c r="J398"/>
    </row>
    <row r="399" spans="2:10" ht="15" hidden="1" customHeight="1" x14ac:dyDescent="0.25">
      <c r="B399"/>
      <c r="D399"/>
      <c r="E399"/>
      <c r="F399"/>
      <c r="G399"/>
      <c r="H399"/>
      <c r="I399"/>
      <c r="J399"/>
    </row>
    <row r="400" spans="2:10" ht="15" hidden="1" customHeight="1" x14ac:dyDescent="0.25">
      <c r="B400"/>
      <c r="D400"/>
      <c r="E400"/>
      <c r="F400"/>
      <c r="G400"/>
      <c r="H400"/>
      <c r="I400"/>
      <c r="J400"/>
    </row>
    <row r="401" spans="2:10" ht="15" hidden="1" customHeight="1" x14ac:dyDescent="0.25">
      <c r="B401"/>
      <c r="D401"/>
      <c r="E401"/>
      <c r="F401"/>
      <c r="G401"/>
      <c r="H401"/>
      <c r="I401"/>
      <c r="J401"/>
    </row>
    <row r="402" spans="2:10" ht="15" hidden="1" customHeight="1" x14ac:dyDescent="0.25">
      <c r="B402"/>
      <c r="D402"/>
      <c r="E402"/>
      <c r="F402"/>
      <c r="G402"/>
      <c r="H402"/>
      <c r="I402"/>
      <c r="J402"/>
    </row>
    <row r="403" spans="2:10" ht="15" customHeight="1" x14ac:dyDescent="0.25"/>
    <row r="404" spans="2:10" ht="15" customHeight="1" x14ac:dyDescent="0.25"/>
    <row r="405" spans="2:10" ht="15" customHeight="1" x14ac:dyDescent="0.25"/>
    <row r="406" spans="2:10" ht="15" customHeight="1" x14ac:dyDescent="0.25"/>
    <row r="407" spans="2:10" ht="15" customHeight="1" x14ac:dyDescent="0.25"/>
    <row r="408" spans="2:10" ht="15" customHeight="1" x14ac:dyDescent="0.25"/>
    <row r="409" spans="2:10" ht="15" customHeight="1" x14ac:dyDescent="0.25"/>
    <row r="410" spans="2:10" ht="15" customHeight="1" x14ac:dyDescent="0.25"/>
    <row r="411" spans="2:10" ht="15" customHeight="1" x14ac:dyDescent="0.25"/>
  </sheetData>
  <mergeCells count="20">
    <mergeCell ref="B375:J375"/>
    <mergeCell ref="B390:J390"/>
    <mergeCell ref="A98:J98"/>
    <mergeCell ref="B99:J99"/>
    <mergeCell ref="A104:J104"/>
    <mergeCell ref="B346:J346"/>
    <mergeCell ref="B361:J361"/>
    <mergeCell ref="A54:J54"/>
    <mergeCell ref="B55:J55"/>
    <mergeCell ref="A60:J60"/>
    <mergeCell ref="B61:J61"/>
    <mergeCell ref="A10:J10"/>
    <mergeCell ref="B11:J11"/>
    <mergeCell ref="A48:J48"/>
    <mergeCell ref="B49:J49"/>
    <mergeCell ref="A1:J1"/>
    <mergeCell ref="A2:J2"/>
    <mergeCell ref="A3:J3"/>
    <mergeCell ref="A4:J4"/>
    <mergeCell ref="B5:J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2A346-D8DD-4213-AB7E-10BC28E9E3A7}">
  <sheetPr codeName="Hoja11"/>
  <dimension ref="A1:J380"/>
  <sheetViews>
    <sheetView workbookViewId="0">
      <selection activeCell="B10" sqref="B10"/>
    </sheetView>
  </sheetViews>
  <sheetFormatPr baseColWidth="10" defaultColWidth="11.42578125" defaultRowHeight="15" x14ac:dyDescent="0.25"/>
  <cols>
    <col min="1" max="1" width="55.42578125" customWidth="1"/>
    <col min="2" max="5" width="11.42578125" style="367" customWidth="1"/>
    <col min="6" max="6" width="12.28515625" style="367" bestFit="1" customWidth="1"/>
    <col min="7" max="7" width="12.28515625" style="367" customWidth="1"/>
    <col min="8" max="9" width="12.7109375" style="367" customWidth="1"/>
    <col min="10" max="10" width="11.42578125" style="367" customWidth="1"/>
  </cols>
  <sheetData>
    <row r="1" spans="1:10" ht="53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 ht="36.75" customHeight="1" x14ac:dyDescent="0.25">
      <c r="A2" s="369" t="s">
        <v>119</v>
      </c>
      <c r="B2" s="369"/>
      <c r="C2" s="369"/>
      <c r="D2" s="369"/>
      <c r="E2" s="369"/>
      <c r="F2" s="369"/>
      <c r="G2" s="369"/>
      <c r="H2" s="369"/>
      <c r="I2" s="369"/>
      <c r="J2" s="369"/>
    </row>
    <row r="3" spans="1:10" ht="21" x14ac:dyDescent="0.25">
      <c r="A3" s="4" t="s">
        <v>120</v>
      </c>
      <c r="B3" s="5"/>
      <c r="C3" s="5"/>
      <c r="D3" s="5"/>
      <c r="E3" s="5"/>
      <c r="F3" s="5"/>
      <c r="G3" s="5"/>
      <c r="H3" s="5"/>
      <c r="I3" s="5"/>
      <c r="J3" s="5"/>
    </row>
    <row r="4" spans="1:10" ht="21" x14ac:dyDescent="0.35">
      <c r="A4" s="370" t="s">
        <v>121</v>
      </c>
      <c r="B4" s="370"/>
      <c r="C4" s="370"/>
      <c r="D4" s="370"/>
      <c r="E4" s="370"/>
      <c r="F4" s="370"/>
      <c r="G4" s="370"/>
      <c r="H4" s="370"/>
      <c r="I4" s="370"/>
      <c r="J4" s="370"/>
    </row>
    <row r="5" spans="1:10" x14ac:dyDescent="0.25">
      <c r="A5" s="59"/>
      <c r="B5" s="9" t="s">
        <v>150</v>
      </c>
      <c r="C5" s="10"/>
      <c r="D5" s="10"/>
      <c r="E5" s="10"/>
      <c r="F5" s="10"/>
      <c r="G5" s="10"/>
      <c r="H5" s="10"/>
      <c r="I5" s="10"/>
      <c r="J5" s="11"/>
    </row>
    <row r="6" spans="1:10" x14ac:dyDescent="0.25">
      <c r="A6" s="8"/>
      <c r="B6" s="371">
        <v>2020</v>
      </c>
      <c r="C6" s="371">
        <v>2023</v>
      </c>
      <c r="D6" s="371">
        <v>2024</v>
      </c>
      <c r="E6" s="371">
        <v>2025</v>
      </c>
      <c r="F6" s="371" t="str">
        <f>CONCATENATE("var ",RIGHT(E6,2),"/",RIGHT(D6,2))</f>
        <v>var 25/24</v>
      </c>
      <c r="G6" s="371" t="str">
        <f>CONCATENATE("var ",RIGHT(E6,2),"/",RIGHT(B6,2))</f>
        <v>var 25/20</v>
      </c>
      <c r="H6" s="371" t="str">
        <f>CONCATENATE("dif ",RIGHT(E6,2),"-",RIGHT(D6,2))</f>
        <v>dif 25-24</v>
      </c>
      <c r="I6" s="371" t="str">
        <f>CONCATENATE("dif ",RIGHT(E6,2),"-",RIGHT(B6,2))</f>
        <v>dif 25-20</v>
      </c>
      <c r="J6" s="371" t="str">
        <f>CONCATENATE("cuota ",RIGHT(E6,2))</f>
        <v>cuota 25</v>
      </c>
    </row>
    <row r="7" spans="1:10" x14ac:dyDescent="0.25">
      <c r="A7" s="372" t="s">
        <v>122</v>
      </c>
      <c r="B7" s="373">
        <v>512153</v>
      </c>
      <c r="C7" s="373">
        <v>562537</v>
      </c>
      <c r="D7" s="373">
        <v>631173</v>
      </c>
      <c r="E7" s="373">
        <v>658300</v>
      </c>
      <c r="F7" s="374">
        <f>E7/D7-1</f>
        <v>4.2978707897834756E-2</v>
      </c>
      <c r="G7" s="374">
        <f>E7/B7-1</f>
        <v>0.28535808635310156</v>
      </c>
      <c r="H7" s="373">
        <f>E7-D7</f>
        <v>27127</v>
      </c>
      <c r="I7" s="373">
        <f>E7-B7</f>
        <v>146147</v>
      </c>
      <c r="J7" s="374">
        <f t="shared" ref="J7:J18" si="0">E7/$E$7</f>
        <v>1</v>
      </c>
    </row>
    <row r="8" spans="1:10" x14ac:dyDescent="0.25">
      <c r="A8" s="375" t="s">
        <v>123</v>
      </c>
      <c r="B8" s="376">
        <v>53294</v>
      </c>
      <c r="C8" s="376">
        <v>72452</v>
      </c>
      <c r="D8" s="376">
        <v>70265</v>
      </c>
      <c r="E8" s="376">
        <v>62258</v>
      </c>
      <c r="F8" s="377">
        <f t="shared" ref="F8:F18" si="1">E8/D8-1</f>
        <v>-0.11395431580445459</v>
      </c>
      <c r="G8" s="377">
        <f>E8/B8-1</f>
        <v>0.1681990467970127</v>
      </c>
      <c r="H8" s="376">
        <f t="shared" ref="H8:H18" si="2">E8-D8</f>
        <v>-8007</v>
      </c>
      <c r="I8" s="376">
        <f t="shared" ref="I8:I18" si="3">E8-B8</f>
        <v>8964</v>
      </c>
      <c r="J8" s="377">
        <f t="shared" si="0"/>
        <v>9.4573902476074737E-2</v>
      </c>
    </row>
    <row r="9" spans="1:10" x14ac:dyDescent="0.25">
      <c r="A9" s="375" t="s">
        <v>124</v>
      </c>
      <c r="B9" s="376">
        <v>458860</v>
      </c>
      <c r="C9" s="376">
        <v>490086</v>
      </c>
      <c r="D9" s="376">
        <v>560908</v>
      </c>
      <c r="E9" s="376">
        <v>596041</v>
      </c>
      <c r="F9" s="377">
        <f>E9/D9-1</f>
        <v>6.2635940296804415E-2</v>
      </c>
      <c r="G9" s="377">
        <f t="shared" ref="G9:G18" si="4">E9/B9-1</f>
        <v>0.29896046724491132</v>
      </c>
      <c r="H9" s="376">
        <f t="shared" si="2"/>
        <v>35133</v>
      </c>
      <c r="I9" s="376">
        <f t="shared" si="3"/>
        <v>137181</v>
      </c>
      <c r="J9" s="377">
        <f t="shared" si="0"/>
        <v>0.90542457845966884</v>
      </c>
    </row>
    <row r="10" spans="1:10" x14ac:dyDescent="0.25">
      <c r="A10" s="341" t="s">
        <v>22</v>
      </c>
      <c r="B10" s="378">
        <v>81631</v>
      </c>
      <c r="C10" s="378">
        <v>72180</v>
      </c>
      <c r="D10" s="378">
        <v>93805</v>
      </c>
      <c r="E10" s="378">
        <v>95173</v>
      </c>
      <c r="F10" s="379">
        <f>E10/D10-1</f>
        <v>1.4583444379297372E-2</v>
      </c>
      <c r="G10" s="379">
        <f>E10/B10-1</f>
        <v>0.16589285933040143</v>
      </c>
      <c r="H10" s="378">
        <f t="shared" si="2"/>
        <v>1368</v>
      </c>
      <c r="I10" s="378">
        <f t="shared" si="3"/>
        <v>13542</v>
      </c>
      <c r="J10" s="379">
        <f t="shared" si="0"/>
        <v>0.14457390247607474</v>
      </c>
    </row>
    <row r="11" spans="1:10" x14ac:dyDescent="0.25">
      <c r="A11" s="341" t="s">
        <v>32</v>
      </c>
      <c r="B11" s="378">
        <v>20157</v>
      </c>
      <c r="C11" s="378">
        <v>18621</v>
      </c>
      <c r="D11" s="378">
        <v>22472</v>
      </c>
      <c r="E11" s="378">
        <v>23112</v>
      </c>
      <c r="F11" s="191">
        <f t="shared" si="1"/>
        <v>2.8479886080455596E-2</v>
      </c>
      <c r="G11" s="191">
        <f t="shared" si="4"/>
        <v>0.14659919630897456</v>
      </c>
      <c r="H11" s="209">
        <f t="shared" si="2"/>
        <v>640</v>
      </c>
      <c r="I11" s="209">
        <f t="shared" si="3"/>
        <v>2955</v>
      </c>
      <c r="J11" s="191">
        <f t="shared" si="0"/>
        <v>3.5108613094333892E-2</v>
      </c>
    </row>
    <row r="12" spans="1:10" x14ac:dyDescent="0.25">
      <c r="A12" s="341" t="s">
        <v>30</v>
      </c>
      <c r="B12" s="378">
        <v>18609</v>
      </c>
      <c r="C12" s="378">
        <v>25830</v>
      </c>
      <c r="D12" s="378">
        <v>29091</v>
      </c>
      <c r="E12" s="378">
        <v>29225</v>
      </c>
      <c r="F12" s="191">
        <f>E12/D12-1</f>
        <v>4.6062356055136533E-3</v>
      </c>
      <c r="G12" s="191">
        <f t="shared" si="4"/>
        <v>0.57047665108280943</v>
      </c>
      <c r="H12" s="209">
        <f t="shared" si="2"/>
        <v>134</v>
      </c>
      <c r="I12" s="209">
        <f t="shared" si="3"/>
        <v>10616</v>
      </c>
      <c r="J12" s="191">
        <f t="shared" si="0"/>
        <v>4.4394652893817409E-2</v>
      </c>
    </row>
    <row r="13" spans="1:10" x14ac:dyDescent="0.25">
      <c r="A13" s="341" t="s">
        <v>31</v>
      </c>
      <c r="B13" s="378">
        <v>16702</v>
      </c>
      <c r="C13" s="378">
        <v>15700</v>
      </c>
      <c r="D13" s="378">
        <v>19477</v>
      </c>
      <c r="E13" s="378">
        <v>21426</v>
      </c>
      <c r="F13" s="191">
        <f t="shared" si="1"/>
        <v>0.10006674539200078</v>
      </c>
      <c r="G13" s="191">
        <f t="shared" si="4"/>
        <v>0.28284037839779663</v>
      </c>
      <c r="H13" s="209">
        <f t="shared" si="2"/>
        <v>1949</v>
      </c>
      <c r="I13" s="209">
        <f t="shared" si="3"/>
        <v>4724</v>
      </c>
      <c r="J13" s="191">
        <f t="shared" si="0"/>
        <v>3.2547470758013064E-2</v>
      </c>
    </row>
    <row r="14" spans="1:10" x14ac:dyDescent="0.25">
      <c r="A14" s="341" t="s">
        <v>33</v>
      </c>
      <c r="B14" s="378">
        <v>12433</v>
      </c>
      <c r="C14" s="378">
        <v>16833</v>
      </c>
      <c r="D14" s="378">
        <v>22098</v>
      </c>
      <c r="E14" s="378">
        <v>23229</v>
      </c>
      <c r="F14" s="191">
        <f t="shared" si="1"/>
        <v>5.1181102362204633E-2</v>
      </c>
      <c r="G14" s="191">
        <f t="shared" si="4"/>
        <v>0.86833427169629207</v>
      </c>
      <c r="H14" s="209">
        <f t="shared" si="2"/>
        <v>1131</v>
      </c>
      <c r="I14" s="209">
        <f t="shared" si="3"/>
        <v>10796</v>
      </c>
      <c r="J14" s="191">
        <f t="shared" si="0"/>
        <v>3.5286343612334799E-2</v>
      </c>
    </row>
    <row r="15" spans="1:10" x14ac:dyDescent="0.25">
      <c r="A15" s="341" t="s">
        <v>35</v>
      </c>
      <c r="B15" s="378">
        <v>18954</v>
      </c>
      <c r="C15" s="378">
        <v>28916</v>
      </c>
      <c r="D15" s="378">
        <v>36861</v>
      </c>
      <c r="E15" s="378">
        <v>43148</v>
      </c>
      <c r="F15" s="191">
        <f t="shared" si="1"/>
        <v>0.17055967011204243</v>
      </c>
      <c r="G15" s="191">
        <f t="shared" si="4"/>
        <v>1.2764587949773136</v>
      </c>
      <c r="H15" s="209">
        <f t="shared" si="2"/>
        <v>6287</v>
      </c>
      <c r="I15" s="209">
        <f t="shared" si="3"/>
        <v>24194</v>
      </c>
      <c r="J15" s="191">
        <f t="shared" si="0"/>
        <v>6.5544584535925876E-2</v>
      </c>
    </row>
    <row r="16" spans="1:10" x14ac:dyDescent="0.25">
      <c r="A16" s="341" t="s">
        <v>102</v>
      </c>
      <c r="B16" s="378">
        <v>58935</v>
      </c>
      <c r="C16" s="378">
        <v>58453</v>
      </c>
      <c r="D16" s="378">
        <v>56044</v>
      </c>
      <c r="E16" s="378">
        <v>47739</v>
      </c>
      <c r="F16" s="191">
        <f t="shared" si="1"/>
        <v>-0.14818713867675393</v>
      </c>
      <c r="G16" s="191">
        <f t="shared" si="4"/>
        <v>-0.18997200305421225</v>
      </c>
      <c r="H16" s="209">
        <f t="shared" si="2"/>
        <v>-8305</v>
      </c>
      <c r="I16" s="209">
        <f t="shared" si="3"/>
        <v>-11196</v>
      </c>
      <c r="J16" s="191">
        <f t="shared" si="0"/>
        <v>7.2518608537141122E-2</v>
      </c>
    </row>
    <row r="17" spans="1:10" x14ac:dyDescent="0.25">
      <c r="A17" s="341" t="s">
        <v>29</v>
      </c>
      <c r="B17" s="378">
        <v>172354</v>
      </c>
      <c r="C17" s="378">
        <v>183141</v>
      </c>
      <c r="D17" s="378">
        <v>203833</v>
      </c>
      <c r="E17" s="378">
        <v>219422</v>
      </c>
      <c r="F17" s="191">
        <f t="shared" si="1"/>
        <v>7.6479274700367528E-2</v>
      </c>
      <c r="G17" s="191">
        <f t="shared" si="4"/>
        <v>0.27308910730241243</v>
      </c>
      <c r="H17" s="209">
        <f t="shared" si="2"/>
        <v>15589</v>
      </c>
      <c r="I17" s="209">
        <f t="shared" si="3"/>
        <v>47068</v>
      </c>
      <c r="J17" s="191">
        <f t="shared" si="0"/>
        <v>0.33331611727176058</v>
      </c>
    </row>
    <row r="18" spans="1:10" x14ac:dyDescent="0.25">
      <c r="A18" s="341" t="s">
        <v>46</v>
      </c>
      <c r="B18" s="378">
        <v>59085</v>
      </c>
      <c r="C18" s="378">
        <v>70412</v>
      </c>
      <c r="D18" s="378">
        <v>77229</v>
      </c>
      <c r="E18" s="378">
        <v>93569</v>
      </c>
      <c r="F18" s="191">
        <f t="shared" si="1"/>
        <v>0.21157855209830512</v>
      </c>
      <c r="G18" s="191">
        <f t="shared" si="4"/>
        <v>0.58363374799018364</v>
      </c>
      <c r="H18" s="209">
        <f t="shared" si="2"/>
        <v>16340</v>
      </c>
      <c r="I18" s="209">
        <f t="shared" si="3"/>
        <v>34484</v>
      </c>
      <c r="J18" s="191">
        <f t="shared" si="0"/>
        <v>0.14213732340878019</v>
      </c>
    </row>
    <row r="19" spans="1:10" ht="21" x14ac:dyDescent="0.35">
      <c r="A19" s="380" t="s">
        <v>125</v>
      </c>
      <c r="B19" s="380"/>
      <c r="C19" s="380"/>
      <c r="D19" s="380"/>
      <c r="E19" s="380"/>
      <c r="F19" s="380"/>
      <c r="G19" s="380"/>
      <c r="H19" s="380"/>
      <c r="I19" s="380"/>
      <c r="J19" s="380"/>
    </row>
    <row r="20" spans="1:10" x14ac:dyDescent="0.25">
      <c r="A20" s="59"/>
      <c r="B20" s="9" t="s">
        <v>150</v>
      </c>
      <c r="C20" s="10"/>
      <c r="D20" s="10"/>
      <c r="E20" s="10"/>
      <c r="F20" s="10"/>
      <c r="G20" s="10"/>
      <c r="H20" s="10"/>
      <c r="I20" s="10"/>
      <c r="J20" s="11"/>
    </row>
    <row r="21" spans="1:10" x14ac:dyDescent="0.25">
      <c r="A21" s="12"/>
      <c r="B21" s="13">
        <v>2020</v>
      </c>
      <c r="C21" s="13">
        <v>2023</v>
      </c>
      <c r="D21" s="13">
        <v>2024</v>
      </c>
      <c r="E21" s="13">
        <v>2025</v>
      </c>
      <c r="F21" s="13" t="str">
        <f>CONCATENATE("var ",RIGHT(E21,2),"/",RIGHT(D21,2))</f>
        <v>var 25/24</v>
      </c>
      <c r="G21" s="13" t="str">
        <f>CONCATENATE("var ",RIGHT(E21,2),"/",RIGHT(B21,2))</f>
        <v>var 25/20</v>
      </c>
      <c r="H21" s="13" t="str">
        <f>CONCATENATE("dif ",RIGHT(E21,2),"-",RIGHT(D21,2))</f>
        <v>dif 25-24</v>
      </c>
      <c r="I21" s="13" t="str">
        <f>CONCATENATE("dif ",RIGHT(E21,2),"-",RIGHT(B21,2))</f>
        <v>dif 25-20</v>
      </c>
      <c r="J21" s="13" t="str">
        <f>CONCATENATE("cuota ",RIGHT(E21,2))</f>
        <v>cuota 25</v>
      </c>
    </row>
    <row r="22" spans="1:10" x14ac:dyDescent="0.25">
      <c r="A22" s="381" t="s">
        <v>126</v>
      </c>
      <c r="B22" s="382">
        <v>512153</v>
      </c>
      <c r="C22" s="382">
        <v>562537</v>
      </c>
      <c r="D22" s="382">
        <v>631173</v>
      </c>
      <c r="E22" s="382">
        <v>658300</v>
      </c>
      <c r="F22" s="383">
        <f t="shared" ref="F22:F26" si="5">E22/D22-1</f>
        <v>4.2978707897834756E-2</v>
      </c>
      <c r="G22" s="383">
        <f t="shared" ref="G22:G26" si="6">E22/B22-1</f>
        <v>0.28535808635310156</v>
      </c>
      <c r="H22" s="382">
        <f t="shared" ref="H22:H26" si="7">E22-D22</f>
        <v>27127</v>
      </c>
      <c r="I22" s="382">
        <f t="shared" ref="I22:I26" si="8">E22-B22</f>
        <v>146147</v>
      </c>
      <c r="J22" s="383">
        <f>E22/$E$22</f>
        <v>1</v>
      </c>
    </row>
    <row r="23" spans="1:10" x14ac:dyDescent="0.25">
      <c r="A23" s="341" t="s">
        <v>127</v>
      </c>
      <c r="B23" s="378">
        <v>314517</v>
      </c>
      <c r="C23" s="378">
        <v>309080</v>
      </c>
      <c r="D23" s="378">
        <v>391860</v>
      </c>
      <c r="E23" s="378">
        <v>390726</v>
      </c>
      <c r="F23" s="379">
        <f>E23/D23-1</f>
        <v>-2.8938906752411508E-3</v>
      </c>
      <c r="G23" s="379">
        <f t="shared" si="6"/>
        <v>0.24230486746344404</v>
      </c>
      <c r="H23" s="378">
        <f t="shared" si="7"/>
        <v>-1134</v>
      </c>
      <c r="I23" s="378">
        <f t="shared" si="8"/>
        <v>76209</v>
      </c>
      <c r="J23" s="379">
        <f>E23/$E$22</f>
        <v>0.59353790065319767</v>
      </c>
    </row>
    <row r="24" spans="1:10" x14ac:dyDescent="0.25">
      <c r="A24" s="341" t="s">
        <v>128</v>
      </c>
      <c r="B24" s="378">
        <v>157677</v>
      </c>
      <c r="C24" s="378">
        <v>184387</v>
      </c>
      <c r="D24" s="378">
        <v>172960</v>
      </c>
      <c r="E24" s="378">
        <v>211338</v>
      </c>
      <c r="F24" s="379">
        <f t="shared" si="5"/>
        <v>0.2218894542090657</v>
      </c>
      <c r="G24" s="379">
        <f t="shared" si="6"/>
        <v>0.34032230445784739</v>
      </c>
      <c r="H24" s="378">
        <f t="shared" si="7"/>
        <v>38378</v>
      </c>
      <c r="I24" s="378">
        <f t="shared" si="8"/>
        <v>53661</v>
      </c>
      <c r="J24" s="379">
        <f>E24/$E$22</f>
        <v>0.32103600182287712</v>
      </c>
    </row>
    <row r="25" spans="1:10" x14ac:dyDescent="0.25">
      <c r="A25" s="341" t="s">
        <v>129</v>
      </c>
      <c r="B25" s="378">
        <v>31714</v>
      </c>
      <c r="C25" s="378">
        <v>52256</v>
      </c>
      <c r="D25" s="378">
        <v>54411</v>
      </c>
      <c r="E25" s="378">
        <v>42028</v>
      </c>
      <c r="F25" s="379">
        <f t="shared" si="5"/>
        <v>-0.22758265791843557</v>
      </c>
      <c r="G25" s="379">
        <f t="shared" si="6"/>
        <v>0.3252191461184335</v>
      </c>
      <c r="H25" s="378">
        <f t="shared" si="7"/>
        <v>-12383</v>
      </c>
      <c r="I25" s="378">
        <f t="shared" si="8"/>
        <v>10314</v>
      </c>
      <c r="J25" s="379">
        <f>E25/$E$22</f>
        <v>6.3843232568737654E-2</v>
      </c>
    </row>
    <row r="26" spans="1:10" x14ac:dyDescent="0.25">
      <c r="A26" s="341" t="s">
        <v>130</v>
      </c>
      <c r="B26" s="378">
        <v>8245</v>
      </c>
      <c r="C26" s="378">
        <v>16815</v>
      </c>
      <c r="D26" s="378">
        <v>11942</v>
      </c>
      <c r="E26" s="378">
        <v>14207</v>
      </c>
      <c r="F26" s="379">
        <f t="shared" si="5"/>
        <v>0.18966672249204497</v>
      </c>
      <c r="G26" s="379">
        <f t="shared" si="6"/>
        <v>0.72310491206792005</v>
      </c>
      <c r="H26" s="378">
        <f t="shared" si="7"/>
        <v>2265</v>
      </c>
      <c r="I26" s="378">
        <f t="shared" si="8"/>
        <v>5962</v>
      </c>
      <c r="J26" s="379">
        <f>E26/$E$22</f>
        <v>2.1581345890931185E-2</v>
      </c>
    </row>
    <row r="27" spans="1:10" ht="21" x14ac:dyDescent="0.35">
      <c r="A27" s="384" t="s">
        <v>131</v>
      </c>
      <c r="B27" s="384"/>
      <c r="C27" s="384"/>
      <c r="D27" s="384"/>
      <c r="E27" s="384"/>
      <c r="F27" s="384"/>
      <c r="G27" s="384"/>
      <c r="H27" s="384"/>
      <c r="I27" s="384"/>
      <c r="J27" s="384"/>
    </row>
    <row r="28" spans="1:10" x14ac:dyDescent="0.25">
      <c r="A28" s="59"/>
      <c r="B28" s="9" t="s">
        <v>150</v>
      </c>
      <c r="C28" s="10"/>
      <c r="D28" s="10"/>
      <c r="E28" s="10"/>
      <c r="F28" s="10"/>
      <c r="G28" s="10"/>
      <c r="H28" s="10"/>
      <c r="I28" s="10"/>
      <c r="J28" s="11"/>
    </row>
    <row r="29" spans="1:10" x14ac:dyDescent="0.25">
      <c r="A29" s="12"/>
      <c r="B29" s="13">
        <v>2020</v>
      </c>
      <c r="C29" s="13">
        <v>2023</v>
      </c>
      <c r="D29" s="13">
        <v>2024</v>
      </c>
      <c r="E29" s="13">
        <v>2025</v>
      </c>
      <c r="F29" s="13" t="str">
        <f>CONCATENATE("var ",RIGHT(E29,2),"/",RIGHT(D29,2))</f>
        <v>var 25/24</v>
      </c>
      <c r="G29" s="13" t="str">
        <f>CONCATENATE("var ",RIGHT(E29,2),"/",RIGHT(B29,2))</f>
        <v>var 25/20</v>
      </c>
      <c r="H29" s="13" t="str">
        <f>CONCATENATE("dif ",RIGHT(E29,2),"-",RIGHT(D29,2))</f>
        <v>dif 25-24</v>
      </c>
      <c r="I29" s="13" t="str">
        <f>CONCATENATE("dif ",RIGHT(E29,2),"-",RIGHT(B29,2))</f>
        <v>dif 25-20</v>
      </c>
      <c r="J29" s="13" t="str">
        <f>CONCATENATE("cuota ",RIGHT(E29,2))</f>
        <v>cuota 25</v>
      </c>
    </row>
    <row r="30" spans="1:10" x14ac:dyDescent="0.25">
      <c r="A30" s="385" t="s">
        <v>132</v>
      </c>
      <c r="B30" s="386">
        <v>512153</v>
      </c>
      <c r="C30" s="386">
        <v>562537</v>
      </c>
      <c r="D30" s="386">
        <v>631173</v>
      </c>
      <c r="E30" s="386">
        <v>658300</v>
      </c>
      <c r="F30" s="387">
        <f t="shared" ref="F30:F37" si="9">E30/D30-1</f>
        <v>4.2978707897834756E-2</v>
      </c>
      <c r="G30" s="387">
        <f t="shared" ref="G30:G37" si="10">E30/B30-1</f>
        <v>0.28535808635310156</v>
      </c>
      <c r="H30" s="386">
        <f t="shared" ref="H30:H37" si="11">E30-D30</f>
        <v>27127</v>
      </c>
      <c r="I30" s="386">
        <f t="shared" ref="I30:I37" si="12">E30-B30</f>
        <v>146147</v>
      </c>
      <c r="J30" s="387">
        <f>E30/$E$30</f>
        <v>1</v>
      </c>
    </row>
    <row r="31" spans="1:10" x14ac:dyDescent="0.25">
      <c r="A31" s="341" t="s">
        <v>133</v>
      </c>
      <c r="B31" s="342">
        <v>386812</v>
      </c>
      <c r="C31" s="342">
        <v>411820</v>
      </c>
      <c r="D31" s="342">
        <v>454188</v>
      </c>
      <c r="E31" s="342">
        <v>453569</v>
      </c>
      <c r="F31" s="344">
        <f t="shared" si="9"/>
        <v>-1.3628717623539455E-3</v>
      </c>
      <c r="G31" s="344">
        <f t="shared" si="10"/>
        <v>0.17258254656008609</v>
      </c>
      <c r="H31" s="342">
        <f t="shared" si="11"/>
        <v>-619</v>
      </c>
      <c r="I31" s="342">
        <f t="shared" si="12"/>
        <v>66757</v>
      </c>
      <c r="J31" s="344">
        <f t="shared" ref="J31:J37" si="13">E31/$E$30</f>
        <v>0.68900045571927693</v>
      </c>
    </row>
    <row r="32" spans="1:10" x14ac:dyDescent="0.25">
      <c r="A32" s="388" t="s">
        <v>134</v>
      </c>
      <c r="B32" s="342">
        <v>333261</v>
      </c>
      <c r="C32" s="342">
        <v>327166</v>
      </c>
      <c r="D32" s="342">
        <v>351360</v>
      </c>
      <c r="E32" s="342">
        <v>357150</v>
      </c>
      <c r="F32" s="344">
        <f t="shared" si="9"/>
        <v>1.6478825136611919E-2</v>
      </c>
      <c r="G32" s="344">
        <f t="shared" si="10"/>
        <v>7.1682555114459756E-2</v>
      </c>
      <c r="H32" s="342">
        <f t="shared" si="11"/>
        <v>5790</v>
      </c>
      <c r="I32" s="342">
        <f t="shared" si="12"/>
        <v>23889</v>
      </c>
      <c r="J32" s="344">
        <f>E32/$E$30</f>
        <v>0.54253379917970534</v>
      </c>
    </row>
    <row r="33" spans="1:10" x14ac:dyDescent="0.25">
      <c r="A33" s="388" t="s">
        <v>11</v>
      </c>
      <c r="B33" s="342">
        <v>53551</v>
      </c>
      <c r="C33" s="342">
        <v>84654</v>
      </c>
      <c r="D33" s="342">
        <v>102828</v>
      </c>
      <c r="E33" s="342">
        <v>96420</v>
      </c>
      <c r="F33" s="344">
        <f t="shared" si="9"/>
        <v>-6.2317656669389709E-2</v>
      </c>
      <c r="G33" s="344">
        <f t="shared" si="10"/>
        <v>0.80052660081044236</v>
      </c>
      <c r="H33" s="342">
        <f t="shared" si="11"/>
        <v>-6408</v>
      </c>
      <c r="I33" s="342">
        <f t="shared" si="12"/>
        <v>42869</v>
      </c>
      <c r="J33" s="344">
        <f t="shared" si="13"/>
        <v>0.14646817560382805</v>
      </c>
    </row>
    <row r="34" spans="1:10" x14ac:dyDescent="0.25">
      <c r="A34" s="341" t="s">
        <v>135</v>
      </c>
      <c r="B34" s="342">
        <v>35243</v>
      </c>
      <c r="C34" s="342">
        <v>53471</v>
      </c>
      <c r="D34" s="342">
        <v>52518</v>
      </c>
      <c r="E34" s="342">
        <v>45445</v>
      </c>
      <c r="F34" s="344">
        <f t="shared" si="9"/>
        <v>-0.13467763433489466</v>
      </c>
      <c r="G34" s="344">
        <f t="shared" si="10"/>
        <v>0.28947592429702351</v>
      </c>
      <c r="H34" s="342">
        <f t="shared" si="11"/>
        <v>-7073</v>
      </c>
      <c r="I34" s="342">
        <f t="shared" si="12"/>
        <v>10202</v>
      </c>
      <c r="J34" s="344">
        <f t="shared" si="13"/>
        <v>6.9033875132918116E-2</v>
      </c>
    </row>
    <row r="35" spans="1:10" x14ac:dyDescent="0.25">
      <c r="A35" s="341" t="s">
        <v>136</v>
      </c>
      <c r="B35" s="342">
        <v>20393</v>
      </c>
      <c r="C35" s="342">
        <v>24797</v>
      </c>
      <c r="D35" s="342">
        <v>21680</v>
      </c>
      <c r="E35" s="342">
        <v>24767</v>
      </c>
      <c r="F35" s="344">
        <f t="shared" si="9"/>
        <v>0.1423892988929889</v>
      </c>
      <c r="G35" s="344">
        <f t="shared" si="10"/>
        <v>0.21448536262442985</v>
      </c>
      <c r="H35" s="342">
        <f t="shared" si="11"/>
        <v>3087</v>
      </c>
      <c r="I35" s="342">
        <f t="shared" si="12"/>
        <v>4374</v>
      </c>
      <c r="J35" s="344">
        <f t="shared" si="13"/>
        <v>3.7622664438705759E-2</v>
      </c>
    </row>
    <row r="36" spans="1:10" x14ac:dyDescent="0.25">
      <c r="A36" s="341" t="s">
        <v>137</v>
      </c>
      <c r="B36" s="342">
        <v>35412</v>
      </c>
      <c r="C36" s="342">
        <v>23051</v>
      </c>
      <c r="D36" s="342">
        <v>54917</v>
      </c>
      <c r="E36" s="342">
        <v>54736</v>
      </c>
      <c r="F36" s="344">
        <f t="shared" si="9"/>
        <v>-3.2958828777973626E-3</v>
      </c>
      <c r="G36" s="344">
        <f t="shared" si="10"/>
        <v>0.5456907263074664</v>
      </c>
      <c r="H36" s="342">
        <f t="shared" si="11"/>
        <v>-181</v>
      </c>
      <c r="I36" s="342">
        <f t="shared" si="12"/>
        <v>19324</v>
      </c>
      <c r="J36" s="344">
        <f t="shared" si="13"/>
        <v>8.3147501139298197E-2</v>
      </c>
    </row>
    <row r="37" spans="1:10" x14ac:dyDescent="0.25">
      <c r="A37" s="341" t="s">
        <v>138</v>
      </c>
      <c r="B37" s="342">
        <v>34294</v>
      </c>
      <c r="C37" s="342">
        <v>49398</v>
      </c>
      <c r="D37" s="342">
        <v>47869</v>
      </c>
      <c r="E37" s="342">
        <v>79783</v>
      </c>
      <c r="F37" s="344">
        <f t="shared" si="9"/>
        <v>0.66669452046209443</v>
      </c>
      <c r="G37" s="344">
        <f t="shared" si="10"/>
        <v>1.3264419431970609</v>
      </c>
      <c r="H37" s="342">
        <f t="shared" si="11"/>
        <v>31914</v>
      </c>
      <c r="I37" s="342">
        <f t="shared" si="12"/>
        <v>45489</v>
      </c>
      <c r="J37" s="344">
        <f t="shared" si="13"/>
        <v>0.12119550356980101</v>
      </c>
    </row>
    <row r="38" spans="1:10" ht="21" x14ac:dyDescent="0.35">
      <c r="A38" s="389" t="s">
        <v>139</v>
      </c>
      <c r="B38" s="389"/>
      <c r="C38" s="389"/>
      <c r="D38" s="389"/>
      <c r="E38" s="389"/>
      <c r="F38" s="389"/>
      <c r="G38" s="389"/>
      <c r="H38" s="389"/>
      <c r="I38" s="389"/>
      <c r="J38" s="389"/>
    </row>
    <row r="39" spans="1:10" x14ac:dyDescent="0.25">
      <c r="A39" s="59"/>
      <c r="B39" s="9" t="s">
        <v>150</v>
      </c>
      <c r="C39" s="10"/>
      <c r="D39" s="10"/>
      <c r="E39" s="10"/>
      <c r="F39" s="10"/>
      <c r="G39" s="10"/>
      <c r="H39" s="10"/>
      <c r="I39" s="10"/>
      <c r="J39" s="11"/>
    </row>
    <row r="40" spans="1:10" x14ac:dyDescent="0.25">
      <c r="A40" s="12"/>
      <c r="B40" s="13">
        <v>2020</v>
      </c>
      <c r="C40" s="13">
        <v>2023</v>
      </c>
      <c r="D40" s="13">
        <v>2024</v>
      </c>
      <c r="E40" s="13">
        <v>2025</v>
      </c>
      <c r="F40" s="13" t="str">
        <f>CONCATENATE("var ",RIGHT(E40,2),"/",RIGHT(D40,2))</f>
        <v>var 25/24</v>
      </c>
      <c r="G40" s="13" t="str">
        <f>CONCATENATE("var ",RIGHT(E40,2),"/",RIGHT(B40,2))</f>
        <v>var 25/20</v>
      </c>
      <c r="H40" s="13" t="str">
        <f>CONCATENATE("dif ",RIGHT(E40,2),"-",RIGHT(D40,2))</f>
        <v>dif 25-24</v>
      </c>
      <c r="I40" s="13" t="str">
        <f>CONCATENATE("dif ",RIGHT(E40,2),"-",RIGHT(B40,2))</f>
        <v>dif 25-20</v>
      </c>
      <c r="J40" s="13" t="str">
        <f>CONCATENATE("cuota ",RIGHT(E40,2))</f>
        <v>cuota 25</v>
      </c>
    </row>
    <row r="41" spans="1:10" x14ac:dyDescent="0.25">
      <c r="A41" s="390" t="s">
        <v>140</v>
      </c>
      <c r="B41" s="391">
        <v>512153</v>
      </c>
      <c r="C41" s="391">
        <v>562537</v>
      </c>
      <c r="D41" s="391">
        <v>631173</v>
      </c>
      <c r="E41" s="391">
        <v>658300</v>
      </c>
      <c r="F41" s="392">
        <f t="shared" ref="F41:F45" si="14">E41/D41-1</f>
        <v>4.2978707897834756E-2</v>
      </c>
      <c r="G41" s="392">
        <f t="shared" ref="G41:G45" si="15">E41/B41-1</f>
        <v>0.28535808635310156</v>
      </c>
      <c r="H41" s="391">
        <f t="shared" ref="H41:H45" si="16">E41-D41</f>
        <v>27127</v>
      </c>
      <c r="I41" s="391">
        <f t="shared" ref="I41:I45" si="17">E41-B41</f>
        <v>146147</v>
      </c>
      <c r="J41" s="392">
        <f>E41/$E$41</f>
        <v>1</v>
      </c>
    </row>
    <row r="42" spans="1:10" x14ac:dyDescent="0.25">
      <c r="A42" s="341" t="s">
        <v>141</v>
      </c>
      <c r="B42" s="342">
        <v>489911</v>
      </c>
      <c r="C42" s="342">
        <v>522916</v>
      </c>
      <c r="D42" s="342">
        <v>593590</v>
      </c>
      <c r="E42" s="342">
        <v>635381</v>
      </c>
      <c r="F42" s="343">
        <f t="shared" si="14"/>
        <v>7.0403814080425953E-2</v>
      </c>
      <c r="G42" s="343">
        <f t="shared" si="15"/>
        <v>0.29693148347352882</v>
      </c>
      <c r="H42" s="342">
        <f t="shared" si="16"/>
        <v>41791</v>
      </c>
      <c r="I42" s="342">
        <f t="shared" si="17"/>
        <v>145470</v>
      </c>
      <c r="J42" s="343">
        <f>E42/$E$41</f>
        <v>0.96518456630715477</v>
      </c>
    </row>
    <row r="43" spans="1:10" x14ac:dyDescent="0.25">
      <c r="A43" s="341" t="s">
        <v>142</v>
      </c>
      <c r="B43" s="342">
        <v>8865</v>
      </c>
      <c r="C43" s="342">
        <v>23455</v>
      </c>
      <c r="D43" s="342">
        <v>20449</v>
      </c>
      <c r="E43" s="342">
        <v>8896</v>
      </c>
      <c r="F43" s="343">
        <f t="shared" si="14"/>
        <v>-0.5649665020294391</v>
      </c>
      <c r="G43" s="343">
        <f t="shared" si="15"/>
        <v>3.4968979131415612E-3</v>
      </c>
      <c r="H43" s="342">
        <f t="shared" si="16"/>
        <v>-11553</v>
      </c>
      <c r="I43" s="342">
        <f t="shared" si="17"/>
        <v>31</v>
      </c>
      <c r="J43" s="343">
        <f>E43/$E$41</f>
        <v>1.3513595625094941E-2</v>
      </c>
    </row>
    <row r="44" spans="1:10" x14ac:dyDescent="0.25">
      <c r="A44" s="393" t="s">
        <v>143</v>
      </c>
      <c r="B44" s="342">
        <v>12096</v>
      </c>
      <c r="C44" s="342">
        <v>11064</v>
      </c>
      <c r="D44" s="342">
        <v>13510</v>
      </c>
      <c r="E44" s="342">
        <v>7686</v>
      </c>
      <c r="F44" s="343">
        <f t="shared" si="14"/>
        <v>-0.43108808290155443</v>
      </c>
      <c r="G44" s="343">
        <f t="shared" si="15"/>
        <v>-0.36458333333333337</v>
      </c>
      <c r="H44" s="342">
        <f t="shared" si="16"/>
        <v>-5824</v>
      </c>
      <c r="I44" s="342">
        <f t="shared" si="17"/>
        <v>-4410</v>
      </c>
      <c r="J44" s="343">
        <f>E44/$E$41</f>
        <v>1.1675527874829105E-2</v>
      </c>
    </row>
    <row r="45" spans="1:10" x14ac:dyDescent="0.25">
      <c r="A45" s="341" t="s">
        <v>144</v>
      </c>
      <c r="B45" s="342">
        <v>1281</v>
      </c>
      <c r="C45" s="342">
        <v>5103</v>
      </c>
      <c r="D45" s="342">
        <v>3624</v>
      </c>
      <c r="E45" s="342">
        <v>6337</v>
      </c>
      <c r="F45" s="343">
        <f t="shared" si="14"/>
        <v>0.74862030905077259</v>
      </c>
      <c r="G45" s="343">
        <f t="shared" si="15"/>
        <v>3.9469164715066354</v>
      </c>
      <c r="H45" s="342">
        <f t="shared" si="16"/>
        <v>2713</v>
      </c>
      <c r="I45" s="342">
        <f t="shared" si="17"/>
        <v>5056</v>
      </c>
      <c r="J45" s="343">
        <f>E45/$E$41</f>
        <v>9.6263101929211607E-3</v>
      </c>
    </row>
    <row r="46" spans="1:10" ht="21" x14ac:dyDescent="0.35">
      <c r="A46" s="394" t="s">
        <v>145</v>
      </c>
      <c r="B46" s="394"/>
      <c r="C46" s="394"/>
      <c r="D46" s="394"/>
      <c r="E46" s="394"/>
      <c r="F46" s="394"/>
      <c r="G46" s="394"/>
      <c r="H46" s="394"/>
      <c r="I46" s="394"/>
      <c r="J46" s="394"/>
    </row>
    <row r="47" spans="1:10" x14ac:dyDescent="0.25">
      <c r="A47" s="59"/>
      <c r="B47" s="9" t="s">
        <v>150</v>
      </c>
      <c r="C47" s="10"/>
      <c r="D47" s="10"/>
      <c r="E47" s="10"/>
      <c r="F47" s="10"/>
      <c r="G47" s="10"/>
      <c r="H47" s="10"/>
      <c r="I47" s="10"/>
      <c r="J47" s="11"/>
    </row>
    <row r="48" spans="1:10" x14ac:dyDescent="0.25">
      <c r="A48" s="12"/>
      <c r="B48" s="13">
        <v>2020</v>
      </c>
      <c r="C48" s="13">
        <v>2023</v>
      </c>
      <c r="D48" s="13">
        <v>2024</v>
      </c>
      <c r="E48" s="13">
        <v>2025</v>
      </c>
      <c r="F48" s="13" t="str">
        <f>CONCATENATE("var ",RIGHT(E48,2),"/",RIGHT(D48,2))</f>
        <v>var 25/24</v>
      </c>
      <c r="G48" s="13" t="str">
        <f>CONCATENATE("var ",RIGHT(E48,2),"/",RIGHT(B48,2))</f>
        <v>var 25/20</v>
      </c>
      <c r="H48" s="13" t="str">
        <f>CONCATENATE("dif ",RIGHT(E48,2),"-",RIGHT(D48,2))</f>
        <v>dif 25-24</v>
      </c>
      <c r="I48" s="13" t="str">
        <f>CONCATENATE("dif ",RIGHT(E48,2),"-",RIGHT(B48,2))</f>
        <v>dif 25-20</v>
      </c>
      <c r="J48" s="13" t="str">
        <f>CONCATENATE("cuota ",RIGHT(E48,2))</f>
        <v>cuota 25</v>
      </c>
    </row>
    <row r="49" spans="1:10" x14ac:dyDescent="0.25">
      <c r="A49" s="395" t="s">
        <v>146</v>
      </c>
      <c r="B49" s="396">
        <v>512153</v>
      </c>
      <c r="C49" s="396">
        <v>562537</v>
      </c>
      <c r="D49" s="396">
        <v>631173</v>
      </c>
      <c r="E49" s="396">
        <v>658300</v>
      </c>
      <c r="F49" s="397">
        <f t="shared" ref="F49:F51" si="18">E49/D49-1</f>
        <v>4.2978707897834756E-2</v>
      </c>
      <c r="G49" s="397">
        <f>E49/B49-1</f>
        <v>0.28535808635310156</v>
      </c>
      <c r="H49" s="396">
        <f t="shared" ref="H49:H51" si="19">E49-D49</f>
        <v>27127</v>
      </c>
      <c r="I49" s="396">
        <f t="shared" ref="I49:I51" si="20">E49-B49</f>
        <v>146147</v>
      </c>
      <c r="J49" s="397">
        <f>E49/$E$49</f>
        <v>1</v>
      </c>
    </row>
    <row r="50" spans="1:10" x14ac:dyDescent="0.25">
      <c r="A50" s="341" t="s">
        <v>147</v>
      </c>
      <c r="B50" s="342">
        <v>250226</v>
      </c>
      <c r="C50" s="342">
        <v>187148</v>
      </c>
      <c r="D50" s="342">
        <v>247324</v>
      </c>
      <c r="E50" s="342">
        <v>263026</v>
      </c>
      <c r="F50" s="343">
        <f t="shared" si="18"/>
        <v>6.3487570959551043E-2</v>
      </c>
      <c r="G50" s="343">
        <f t="shared" ref="G50:G51" si="21">E50/B50-1</f>
        <v>5.1153757003668643E-2</v>
      </c>
      <c r="H50" s="342">
        <f t="shared" si="19"/>
        <v>15702</v>
      </c>
      <c r="I50" s="342">
        <f t="shared" si="20"/>
        <v>12800</v>
      </c>
      <c r="J50" s="343">
        <f>E50/$E$49</f>
        <v>0.3995533951086131</v>
      </c>
    </row>
    <row r="51" spans="1:10" x14ac:dyDescent="0.25">
      <c r="A51" s="341" t="s">
        <v>148</v>
      </c>
      <c r="B51" s="342">
        <v>261927</v>
      </c>
      <c r="C51" s="342">
        <v>375389</v>
      </c>
      <c r="D51" s="342">
        <v>383849</v>
      </c>
      <c r="E51" s="342">
        <v>395274</v>
      </c>
      <c r="F51" s="343">
        <f t="shared" si="18"/>
        <v>2.9764308360839875E-2</v>
      </c>
      <c r="G51" s="343">
        <f t="shared" si="21"/>
        <v>0.50909986370248195</v>
      </c>
      <c r="H51" s="342">
        <f t="shared" si="19"/>
        <v>11425</v>
      </c>
      <c r="I51" s="342">
        <f t="shared" si="20"/>
        <v>133347</v>
      </c>
      <c r="J51" s="343">
        <f>E51/$E$49</f>
        <v>0.6004466048913869</v>
      </c>
    </row>
    <row r="52" spans="1:10" ht="21" x14ac:dyDescent="0.35">
      <c r="A52" s="297" t="s">
        <v>149</v>
      </c>
      <c r="B52" s="297"/>
      <c r="C52" s="297"/>
      <c r="D52" s="297"/>
      <c r="E52" s="297"/>
      <c r="F52" s="297"/>
      <c r="G52" s="297"/>
      <c r="H52" s="297"/>
      <c r="I52" s="297"/>
      <c r="J52" s="297"/>
    </row>
    <row r="324" spans="2:10" x14ac:dyDescent="0.25">
      <c r="B324" s="368"/>
      <c r="C324" s="368"/>
      <c r="D324" s="368"/>
      <c r="E324" s="368"/>
      <c r="F324" s="368"/>
      <c r="G324" s="368"/>
      <c r="H324" s="368"/>
      <c r="I324" s="368"/>
      <c r="J324" s="368"/>
    </row>
    <row r="325" spans="2:10" x14ac:dyDescent="0.25">
      <c r="B325"/>
      <c r="D325"/>
      <c r="E325"/>
      <c r="F325"/>
      <c r="G325"/>
      <c r="H325"/>
      <c r="I325"/>
      <c r="J325"/>
    </row>
    <row r="326" spans="2:10" x14ac:dyDescent="0.25">
      <c r="B326"/>
      <c r="D326"/>
      <c r="E326"/>
      <c r="F326"/>
      <c r="G326"/>
      <c r="H326"/>
      <c r="I326"/>
      <c r="J326"/>
    </row>
    <row r="327" spans="2:10" x14ac:dyDescent="0.25">
      <c r="B327"/>
      <c r="D327"/>
      <c r="E327"/>
      <c r="F327"/>
      <c r="G327"/>
      <c r="H327"/>
      <c r="I327"/>
      <c r="J327"/>
    </row>
    <row r="328" spans="2:10" x14ac:dyDescent="0.25">
      <c r="B328"/>
      <c r="D328"/>
      <c r="E328"/>
      <c r="F328"/>
      <c r="G328"/>
      <c r="H328"/>
      <c r="I328"/>
      <c r="J328"/>
    </row>
    <row r="329" spans="2:10" x14ac:dyDescent="0.25">
      <c r="B329"/>
      <c r="D329"/>
      <c r="E329"/>
      <c r="F329"/>
      <c r="G329"/>
      <c r="H329"/>
      <c r="I329"/>
      <c r="J329"/>
    </row>
    <row r="330" spans="2:10" x14ac:dyDescent="0.25">
      <c r="B330"/>
      <c r="D330"/>
      <c r="E330"/>
      <c r="F330"/>
      <c r="G330"/>
      <c r="H330"/>
      <c r="I330"/>
      <c r="J330"/>
    </row>
    <row r="331" spans="2:10" x14ac:dyDescent="0.25">
      <c r="B331"/>
      <c r="D331"/>
      <c r="E331"/>
      <c r="F331"/>
      <c r="G331"/>
      <c r="H331"/>
      <c r="I331"/>
      <c r="J331"/>
    </row>
    <row r="332" spans="2:10" x14ac:dyDescent="0.25">
      <c r="B332"/>
      <c r="D332"/>
      <c r="E332"/>
      <c r="F332"/>
      <c r="G332"/>
      <c r="H332"/>
      <c r="I332"/>
      <c r="J332"/>
    </row>
    <row r="333" spans="2:10" x14ac:dyDescent="0.25">
      <c r="B333"/>
      <c r="D333"/>
      <c r="E333"/>
      <c r="F333"/>
      <c r="G333"/>
      <c r="H333"/>
      <c r="I333"/>
      <c r="J333"/>
    </row>
    <row r="334" spans="2:10" x14ac:dyDescent="0.25">
      <c r="B334"/>
      <c r="D334"/>
      <c r="E334"/>
      <c r="F334"/>
      <c r="G334"/>
      <c r="H334"/>
      <c r="I334"/>
      <c r="J334"/>
    </row>
    <row r="335" spans="2:10" x14ac:dyDescent="0.25">
      <c r="B335"/>
      <c r="D335"/>
      <c r="E335"/>
      <c r="F335"/>
      <c r="G335"/>
      <c r="H335"/>
      <c r="I335"/>
      <c r="J335"/>
    </row>
    <row r="336" spans="2:10" x14ac:dyDescent="0.25">
      <c r="B336"/>
      <c r="D336"/>
      <c r="E336"/>
      <c r="F336"/>
      <c r="G336"/>
      <c r="H336"/>
      <c r="I336"/>
      <c r="J336"/>
    </row>
    <row r="337" spans="2:10" x14ac:dyDescent="0.25">
      <c r="B337"/>
      <c r="E337"/>
      <c r="F337"/>
      <c r="G337"/>
      <c r="H337"/>
      <c r="I337"/>
      <c r="J337"/>
    </row>
    <row r="339" spans="2:10" x14ac:dyDescent="0.25">
      <c r="B339" s="368"/>
      <c r="C339" s="368"/>
      <c r="D339" s="368"/>
      <c r="E339" s="368"/>
      <c r="F339" s="368"/>
      <c r="G339" s="368"/>
      <c r="H339" s="368"/>
      <c r="I339" s="368"/>
      <c r="J339" s="368"/>
    </row>
    <row r="340" spans="2:10" x14ac:dyDescent="0.25">
      <c r="B340"/>
      <c r="D340"/>
      <c r="E340"/>
      <c r="F340"/>
      <c r="G340"/>
      <c r="H340"/>
      <c r="I340"/>
      <c r="J340"/>
    </row>
    <row r="341" spans="2:10" x14ac:dyDescent="0.25">
      <c r="B341"/>
      <c r="D341"/>
      <c r="E341"/>
      <c r="F341"/>
      <c r="G341"/>
      <c r="H341"/>
      <c r="I341"/>
      <c r="J341"/>
    </row>
    <row r="342" spans="2:10" x14ac:dyDescent="0.25">
      <c r="B342"/>
      <c r="D342"/>
      <c r="E342"/>
      <c r="F342"/>
      <c r="G342"/>
      <c r="H342"/>
      <c r="I342"/>
      <c r="J342"/>
    </row>
    <row r="343" spans="2:10" x14ac:dyDescent="0.25">
      <c r="B343"/>
      <c r="D343"/>
      <c r="E343"/>
      <c r="F343"/>
      <c r="G343"/>
      <c r="H343"/>
      <c r="I343"/>
      <c r="J343"/>
    </row>
    <row r="344" spans="2:10" x14ac:dyDescent="0.25">
      <c r="B344"/>
      <c r="D344"/>
      <c r="E344"/>
      <c r="F344"/>
      <c r="G344"/>
      <c r="H344"/>
      <c r="I344"/>
      <c r="J344"/>
    </row>
    <row r="345" spans="2:10" x14ac:dyDescent="0.25">
      <c r="B345"/>
      <c r="D345"/>
      <c r="E345"/>
      <c r="F345"/>
      <c r="G345"/>
      <c r="H345"/>
      <c r="I345"/>
      <c r="J345"/>
    </row>
    <row r="346" spans="2:10" x14ac:dyDescent="0.25">
      <c r="B346"/>
      <c r="D346"/>
      <c r="E346"/>
      <c r="F346"/>
      <c r="G346"/>
      <c r="H346"/>
      <c r="I346"/>
      <c r="J346"/>
    </row>
    <row r="347" spans="2:10" x14ac:dyDescent="0.25">
      <c r="B347"/>
      <c r="D347"/>
      <c r="E347"/>
      <c r="F347"/>
      <c r="G347"/>
      <c r="H347"/>
      <c r="I347"/>
      <c r="J347"/>
    </row>
    <row r="348" spans="2:10" x14ac:dyDescent="0.25">
      <c r="B348"/>
      <c r="D348"/>
      <c r="E348"/>
      <c r="F348"/>
      <c r="G348"/>
      <c r="H348"/>
      <c r="I348"/>
      <c r="J348"/>
    </row>
    <row r="349" spans="2:10" x14ac:dyDescent="0.25">
      <c r="B349"/>
      <c r="D349"/>
      <c r="E349"/>
      <c r="F349"/>
      <c r="G349"/>
      <c r="H349"/>
      <c r="I349"/>
      <c r="J349"/>
    </row>
    <row r="350" spans="2:10" x14ac:dyDescent="0.25">
      <c r="B350"/>
      <c r="D350"/>
      <c r="E350"/>
      <c r="F350"/>
      <c r="G350"/>
      <c r="H350"/>
      <c r="I350"/>
      <c r="J350"/>
    </row>
    <row r="351" spans="2:10" x14ac:dyDescent="0.25">
      <c r="B351"/>
      <c r="D351"/>
      <c r="E351"/>
      <c r="F351"/>
      <c r="G351"/>
      <c r="H351"/>
      <c r="I351"/>
      <c r="J351"/>
    </row>
    <row r="353" spans="2:10" x14ac:dyDescent="0.25">
      <c r="B353" s="368"/>
      <c r="C353" s="368"/>
      <c r="D353" s="368"/>
      <c r="E353" s="368"/>
      <c r="F353" s="368"/>
      <c r="G353" s="368"/>
      <c r="H353" s="368"/>
      <c r="I353" s="368"/>
      <c r="J353" s="368"/>
    </row>
    <row r="354" spans="2:10" x14ac:dyDescent="0.25">
      <c r="B354"/>
      <c r="D354"/>
      <c r="E354"/>
      <c r="F354"/>
      <c r="G354"/>
      <c r="H354"/>
      <c r="I354"/>
      <c r="J354"/>
    </row>
    <row r="355" spans="2:10" x14ac:dyDescent="0.25">
      <c r="B355"/>
      <c r="D355"/>
      <c r="E355"/>
      <c r="F355"/>
      <c r="G355"/>
      <c r="H355"/>
      <c r="I355"/>
      <c r="J355"/>
    </row>
    <row r="356" spans="2:10" x14ac:dyDescent="0.25">
      <c r="B356"/>
      <c r="D356"/>
      <c r="E356"/>
      <c r="F356"/>
      <c r="G356"/>
      <c r="H356"/>
      <c r="I356"/>
      <c r="J356"/>
    </row>
    <row r="357" spans="2:10" x14ac:dyDescent="0.25">
      <c r="B357"/>
      <c r="D357"/>
      <c r="E357"/>
      <c r="F357"/>
      <c r="G357"/>
      <c r="H357"/>
      <c r="I357"/>
      <c r="J357"/>
    </row>
    <row r="358" spans="2:10" x14ac:dyDescent="0.25">
      <c r="B358"/>
      <c r="D358"/>
      <c r="E358"/>
      <c r="F358"/>
      <c r="G358"/>
      <c r="H358"/>
      <c r="I358"/>
      <c r="J358"/>
    </row>
    <row r="359" spans="2:10" x14ac:dyDescent="0.25">
      <c r="B359"/>
      <c r="D359"/>
      <c r="E359"/>
      <c r="F359"/>
      <c r="G359"/>
      <c r="H359"/>
      <c r="I359"/>
      <c r="J359"/>
    </row>
    <row r="360" spans="2:10" x14ac:dyDescent="0.25">
      <c r="B360"/>
      <c r="D360"/>
      <c r="E360"/>
      <c r="F360"/>
      <c r="G360"/>
      <c r="H360"/>
      <c r="I360"/>
      <c r="J360"/>
    </row>
    <row r="361" spans="2:10" x14ac:dyDescent="0.25">
      <c r="B361"/>
      <c r="D361"/>
      <c r="E361"/>
      <c r="F361"/>
      <c r="G361"/>
      <c r="H361"/>
      <c r="I361"/>
      <c r="J361"/>
    </row>
    <row r="362" spans="2:10" x14ac:dyDescent="0.25">
      <c r="B362"/>
      <c r="D362"/>
      <c r="E362"/>
      <c r="F362"/>
      <c r="G362"/>
      <c r="H362"/>
      <c r="I362"/>
      <c r="J362"/>
    </row>
    <row r="363" spans="2:10" x14ac:dyDescent="0.25">
      <c r="B363"/>
      <c r="D363"/>
      <c r="E363"/>
      <c r="F363"/>
      <c r="G363"/>
      <c r="H363"/>
      <c r="I363"/>
      <c r="J363"/>
    </row>
    <row r="364" spans="2:10" x14ac:dyDescent="0.25">
      <c r="B364"/>
      <c r="D364"/>
      <c r="E364"/>
      <c r="F364"/>
      <c r="G364"/>
      <c r="H364"/>
      <c r="I364"/>
      <c r="J364"/>
    </row>
    <row r="365" spans="2:10" x14ac:dyDescent="0.25">
      <c r="B365"/>
      <c r="D365"/>
      <c r="E365"/>
      <c r="F365"/>
      <c r="G365"/>
      <c r="H365"/>
      <c r="I365"/>
      <c r="J365"/>
    </row>
    <row r="366" spans="2:10" x14ac:dyDescent="0.25">
      <c r="B366"/>
      <c r="D366"/>
      <c r="E366"/>
      <c r="F366"/>
      <c r="G366"/>
      <c r="H366"/>
      <c r="I366"/>
      <c r="J366"/>
    </row>
    <row r="368" spans="2:10" x14ac:dyDescent="0.25">
      <c r="B368" s="368"/>
      <c r="C368" s="368"/>
      <c r="D368" s="368"/>
      <c r="E368" s="368"/>
      <c r="F368" s="368"/>
      <c r="G368" s="368"/>
      <c r="H368" s="368"/>
      <c r="I368" s="368"/>
      <c r="J368" s="368"/>
    </row>
    <row r="369" spans="2:10" x14ac:dyDescent="0.25">
      <c r="B369"/>
      <c r="D369"/>
      <c r="E369"/>
      <c r="F369"/>
      <c r="G369"/>
      <c r="H369"/>
      <c r="I369"/>
      <c r="J369"/>
    </row>
    <row r="370" spans="2:10" x14ac:dyDescent="0.25">
      <c r="B370"/>
      <c r="D370"/>
      <c r="E370"/>
      <c r="F370"/>
      <c r="G370"/>
      <c r="H370"/>
      <c r="I370"/>
      <c r="J370"/>
    </row>
    <row r="371" spans="2:10" x14ac:dyDescent="0.25">
      <c r="B371"/>
      <c r="D371"/>
      <c r="E371"/>
      <c r="F371"/>
      <c r="G371"/>
      <c r="H371"/>
      <c r="I371"/>
      <c r="J371"/>
    </row>
    <row r="372" spans="2:10" x14ac:dyDescent="0.25">
      <c r="B372"/>
      <c r="D372"/>
      <c r="E372"/>
      <c r="F372"/>
      <c r="G372"/>
      <c r="H372"/>
      <c r="I372"/>
      <c r="J372"/>
    </row>
    <row r="373" spans="2:10" x14ac:dyDescent="0.25">
      <c r="B373"/>
      <c r="D373"/>
      <c r="E373"/>
      <c r="F373"/>
      <c r="G373"/>
      <c r="H373"/>
      <c r="I373"/>
      <c r="J373"/>
    </row>
    <row r="374" spans="2:10" x14ac:dyDescent="0.25">
      <c r="B374"/>
      <c r="D374"/>
      <c r="E374"/>
      <c r="F374"/>
      <c r="G374"/>
      <c r="H374"/>
      <c r="I374"/>
      <c r="J374"/>
    </row>
    <row r="375" spans="2:10" x14ac:dyDescent="0.25">
      <c r="B375"/>
      <c r="D375"/>
      <c r="E375"/>
      <c r="F375"/>
      <c r="G375"/>
      <c r="H375"/>
      <c r="I375"/>
      <c r="J375"/>
    </row>
    <row r="376" spans="2:10" x14ac:dyDescent="0.25">
      <c r="B376"/>
      <c r="D376"/>
      <c r="E376"/>
      <c r="F376"/>
      <c r="G376"/>
      <c r="H376"/>
      <c r="I376"/>
      <c r="J376"/>
    </row>
    <row r="377" spans="2:10" x14ac:dyDescent="0.25">
      <c r="B377"/>
      <c r="D377"/>
      <c r="E377"/>
      <c r="F377"/>
      <c r="G377"/>
      <c r="H377"/>
      <c r="I377"/>
      <c r="J377"/>
    </row>
    <row r="378" spans="2:10" x14ac:dyDescent="0.25">
      <c r="B378"/>
      <c r="D378"/>
      <c r="E378"/>
      <c r="F378"/>
      <c r="G378"/>
      <c r="H378"/>
      <c r="I378"/>
      <c r="J378"/>
    </row>
    <row r="379" spans="2:10" x14ac:dyDescent="0.25">
      <c r="B379"/>
      <c r="D379"/>
      <c r="E379"/>
      <c r="F379"/>
      <c r="G379"/>
      <c r="H379"/>
      <c r="I379"/>
      <c r="J379"/>
    </row>
    <row r="380" spans="2:10" x14ac:dyDescent="0.25">
      <c r="B380"/>
      <c r="D380"/>
      <c r="E380"/>
      <c r="F380"/>
      <c r="G380"/>
      <c r="H380"/>
      <c r="I380"/>
      <c r="J380"/>
    </row>
  </sheetData>
  <mergeCells count="18">
    <mergeCell ref="A52:J52"/>
    <mergeCell ref="B324:J324"/>
    <mergeCell ref="B339:J339"/>
    <mergeCell ref="B353:J353"/>
    <mergeCell ref="B368:J368"/>
    <mergeCell ref="A38:J38"/>
    <mergeCell ref="B39:J39"/>
    <mergeCell ref="A46:J46"/>
    <mergeCell ref="B47:J47"/>
    <mergeCell ref="A19:J19"/>
    <mergeCell ref="B20:J20"/>
    <mergeCell ref="A27:J27"/>
    <mergeCell ref="B28:J28"/>
    <mergeCell ref="A1:J1"/>
    <mergeCell ref="A2:J2"/>
    <mergeCell ref="A3:J3"/>
    <mergeCell ref="A4:J4"/>
    <mergeCell ref="B5:J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69C42FB1FA284BA60CDF94DEB4DBF3" ma:contentTypeVersion="19" ma:contentTypeDescription="Crear nuevo documento." ma:contentTypeScope="" ma:versionID="090c0b7294b84836526f6f7c1d9c854f">
  <xsd:schema xmlns:xsd="http://www.w3.org/2001/XMLSchema" xmlns:xs="http://www.w3.org/2001/XMLSchema" xmlns:p="http://schemas.microsoft.com/office/2006/metadata/properties" xmlns:ns2="9b82f571-e864-4b98-84bd-930f661ed42a" xmlns:ns3="8c9163ab-4d1c-46a7-8d61-b5cee27b7450" targetNamespace="http://schemas.microsoft.com/office/2006/metadata/properties" ma:root="true" ma:fieldsID="c85de1f908bc78fd08d97c8a0418e287" ns2:_="" ns3:_="">
    <xsd:import namespace="9b82f571-e864-4b98-84bd-930f661ed42a"/>
    <xsd:import namespace="8c9163ab-4d1c-46a7-8d61-b5cee27b7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2f571-e864-4b98-84bd-930f661ed4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3325280-2aef-4f39-8940-b77a215173c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163ab-4d1c-46a7-8d61-b5cee27b7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db4f369-2d72-4174-95fe-41f9ef52a544}" ma:internalName="TaxCatchAll" ma:showField="CatchAllData" ma:web="8c9163ab-4d1c-46a7-8d61-b5cee27b7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b82f571-e864-4b98-84bd-930f661ed42a">
      <Terms xmlns="http://schemas.microsoft.com/office/infopath/2007/PartnerControls"/>
    </lcf76f155ced4ddcb4097134ff3c332f>
    <TaxCatchAll xmlns="8c9163ab-4d1c-46a7-8d61-b5cee27b7450" xsi:nil="true"/>
  </documentManagement>
</p:properties>
</file>

<file path=customXml/itemProps1.xml><?xml version="1.0" encoding="utf-8"?>
<ds:datastoreItem xmlns:ds="http://schemas.openxmlformats.org/officeDocument/2006/customXml" ds:itemID="{0171BFDD-8BB6-4B7C-8F2B-C2FF0C86F4FA}"/>
</file>

<file path=customXml/itemProps2.xml><?xml version="1.0" encoding="utf-8"?>
<ds:datastoreItem xmlns:ds="http://schemas.openxmlformats.org/officeDocument/2006/customXml" ds:itemID="{31AE4424-A7F2-4B1E-A521-75B3F52B753C}"/>
</file>

<file path=customXml/itemProps3.xml><?xml version="1.0" encoding="utf-8"?>
<ds:datastoreItem xmlns:ds="http://schemas.openxmlformats.org/officeDocument/2006/customXml" ds:itemID="{170CF458-C963-4F7A-9278-D855717F14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alojativos</vt:lpstr>
      <vt:lpstr>Pasajeros</vt:lpstr>
      <vt:lpstr>Turistas FRONTUR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2025-03-19T13:28:00Z</dcterms:created>
  <dcterms:modified xsi:type="dcterms:W3CDTF">2025-03-19T13:30:44Z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0x010100F969C42FB1FA284BA60CDF94DEB4DBF3</vt:lpwstr>
  </property>
</Properties>
</file>