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TENERIFE (NEW)/2024/"/>
    </mc:Choice>
  </mc:AlternateContent>
  <xr:revisionPtr revIDLastSave="0" documentId="8_{17611D01-8EFF-40F9-B93E-089C56548955}" xr6:coauthVersionLast="47" xr6:coauthVersionMax="47" xr10:uidLastSave="{00000000-0000-0000-0000-000000000000}"/>
  <bookViews>
    <workbookView xWindow="22932" yWindow="-108" windowWidth="23256" windowHeight="12456" xr2:uid="{BA82028B-8686-419D-8935-CFCDA8A2F370}"/>
  </bookViews>
  <sheets>
    <sheet name="Indicadores alojativos" sheetId="1" r:id="rId1"/>
    <sheet name="Pasajeros" sheetId="2" r:id="rId2"/>
    <sheet name="Turistas FRONTU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8" i="3" l="1"/>
  <c r="R48" i="3"/>
  <c r="J48" i="3"/>
  <c r="L47" i="3"/>
  <c r="T40" i="3"/>
  <c r="R40" i="3"/>
  <c r="Q40" i="3"/>
  <c r="P40" i="3"/>
  <c r="J40" i="3"/>
  <c r="H40" i="3"/>
  <c r="G40" i="3"/>
  <c r="F40" i="3"/>
  <c r="L39" i="3"/>
  <c r="T29" i="3"/>
  <c r="G29" i="3"/>
  <c r="J29" i="3"/>
  <c r="L28" i="3"/>
  <c r="T21" i="3"/>
  <c r="S21" i="3"/>
  <c r="R21" i="3"/>
  <c r="Q21" i="3"/>
  <c r="J21" i="3"/>
  <c r="H21" i="3"/>
  <c r="L20" i="3"/>
  <c r="T6" i="3"/>
  <c r="I6" i="3"/>
  <c r="G6" i="3"/>
  <c r="L5" i="3"/>
  <c r="M99" i="2"/>
  <c r="M61" i="2"/>
  <c r="M55" i="2"/>
  <c r="M49" i="2"/>
  <c r="M12" i="2"/>
  <c r="D12" i="2"/>
  <c r="C12" i="2"/>
  <c r="M11" i="2"/>
  <c r="O56" i="2"/>
  <c r="N12" i="2"/>
  <c r="D62" i="2"/>
  <c r="C56" i="2"/>
  <c r="M5" i="2"/>
  <c r="L368" i="1"/>
  <c r="L353" i="1"/>
  <c r="L339" i="1"/>
  <c r="L324" i="1"/>
  <c r="B71" i="1"/>
  <c r="E22" i="1"/>
  <c r="D57" i="1"/>
  <c r="L5" i="1"/>
  <c r="H18" i="3" l="1"/>
  <c r="F18" i="3"/>
  <c r="P14" i="3"/>
  <c r="R14" i="3"/>
  <c r="T26" i="3"/>
  <c r="S26" i="3"/>
  <c r="R26" i="3"/>
  <c r="Q26" i="3"/>
  <c r="P26" i="3"/>
  <c r="H23" i="3"/>
  <c r="F23" i="3"/>
  <c r="H50" i="3"/>
  <c r="F50" i="3"/>
  <c r="T41" i="3"/>
  <c r="R41" i="3"/>
  <c r="P41" i="3"/>
  <c r="T45" i="3"/>
  <c r="S45" i="3"/>
  <c r="R45" i="3"/>
  <c r="Q45" i="3"/>
  <c r="P45" i="3"/>
  <c r="T23" i="3"/>
  <c r="R23" i="3"/>
  <c r="P23" i="3"/>
  <c r="P35" i="3"/>
  <c r="R35" i="3"/>
  <c r="R32" i="3"/>
  <c r="P32" i="3"/>
  <c r="J44" i="3"/>
  <c r="P44" i="3"/>
  <c r="T44" i="3"/>
  <c r="R44" i="3"/>
  <c r="T50" i="3"/>
  <c r="S50" i="3"/>
  <c r="R50" i="3"/>
  <c r="Q50" i="3"/>
  <c r="P50" i="3"/>
  <c r="R36" i="3"/>
  <c r="P36" i="3"/>
  <c r="T49" i="3"/>
  <c r="S49" i="3"/>
  <c r="Q49" i="3"/>
  <c r="J42" i="3"/>
  <c r="I42" i="3"/>
  <c r="H42" i="3"/>
  <c r="G42" i="3"/>
  <c r="F42" i="3"/>
  <c r="S24" i="3"/>
  <c r="Q24" i="3"/>
  <c r="T24" i="3"/>
  <c r="I30" i="3"/>
  <c r="G30" i="3"/>
  <c r="J30" i="3"/>
  <c r="I43" i="3"/>
  <c r="G43" i="3"/>
  <c r="J43" i="3"/>
  <c r="T22" i="3"/>
  <c r="S22" i="3"/>
  <c r="Q22" i="3"/>
  <c r="J32" i="3"/>
  <c r="J36" i="3"/>
  <c r="J41" i="3"/>
  <c r="H41" i="3"/>
  <c r="F41" i="3"/>
  <c r="J45" i="3"/>
  <c r="H45" i="3"/>
  <c r="F45" i="3"/>
  <c r="L261" i="1"/>
  <c r="L292" i="1"/>
  <c r="L277" i="1"/>
  <c r="L308" i="1"/>
  <c r="L247" i="1"/>
  <c r="L231" i="1"/>
  <c r="L186" i="1"/>
  <c r="L135" i="1"/>
  <c r="L216" i="1"/>
  <c r="L121" i="1"/>
  <c r="L200" i="1"/>
  <c r="L151" i="1"/>
  <c r="L86" i="1"/>
  <c r="L70" i="1"/>
  <c r="L56" i="1"/>
  <c r="L21" i="1"/>
  <c r="C71" i="1"/>
  <c r="D325" i="1"/>
  <c r="D354" i="1"/>
  <c r="D309" i="1"/>
  <c r="D340" i="1"/>
  <c r="D369" i="1"/>
  <c r="D248" i="1"/>
  <c r="D293" i="1"/>
  <c r="D278" i="1"/>
  <c r="D232" i="1"/>
  <c r="D217" i="1"/>
  <c r="D262" i="1"/>
  <c r="D201" i="1"/>
  <c r="D187" i="1"/>
  <c r="D152" i="1"/>
  <c r="D136" i="1"/>
  <c r="D87" i="1"/>
  <c r="D122" i="1"/>
  <c r="D22" i="1"/>
  <c r="D71" i="1"/>
  <c r="F6" i="1"/>
  <c r="E57" i="1"/>
  <c r="N325" i="1"/>
  <c r="N354" i="1"/>
  <c r="N309" i="1"/>
  <c r="N340" i="1"/>
  <c r="N293" i="1"/>
  <c r="N278" i="1"/>
  <c r="N369" i="1"/>
  <c r="N187" i="1"/>
  <c r="N232" i="1"/>
  <c r="N262" i="1"/>
  <c r="N217" i="1"/>
  <c r="N248" i="1"/>
  <c r="N201" i="1"/>
  <c r="N152" i="1"/>
  <c r="N87" i="1"/>
  <c r="N122" i="1"/>
  <c r="N136" i="1"/>
  <c r="N71" i="1"/>
  <c r="N22" i="1"/>
  <c r="M57" i="1"/>
  <c r="L71" i="1"/>
  <c r="O354" i="1"/>
  <c r="O340" i="1"/>
  <c r="O369" i="1"/>
  <c r="O293" i="1"/>
  <c r="O309" i="1"/>
  <c r="O278" i="1"/>
  <c r="O325" i="1"/>
  <c r="O262" i="1"/>
  <c r="O232" i="1"/>
  <c r="O217" i="1"/>
  <c r="O248" i="1"/>
  <c r="O201" i="1"/>
  <c r="P152" i="1"/>
  <c r="P187" i="1"/>
  <c r="O87" i="1"/>
  <c r="O122" i="1"/>
  <c r="P136" i="1"/>
  <c r="O22" i="1"/>
  <c r="O71" i="1"/>
  <c r="O57" i="1"/>
  <c r="Q6" i="1"/>
  <c r="N57" i="1"/>
  <c r="M325" i="1"/>
  <c r="M354" i="1"/>
  <c r="M309" i="1"/>
  <c r="M340" i="1"/>
  <c r="M248" i="1"/>
  <c r="M293" i="1"/>
  <c r="M232" i="1"/>
  <c r="M278" i="1"/>
  <c r="M187" i="1"/>
  <c r="M369" i="1"/>
  <c r="M262" i="1"/>
  <c r="M217" i="1"/>
  <c r="M136" i="1"/>
  <c r="M152" i="1"/>
  <c r="M201" i="1"/>
  <c r="M122" i="1"/>
  <c r="M22" i="1"/>
  <c r="M87" i="1"/>
  <c r="M71" i="1"/>
  <c r="G22" i="1"/>
  <c r="F22" i="1"/>
  <c r="J22" i="1"/>
  <c r="G6" i="1"/>
  <c r="I6" i="1"/>
  <c r="R6" i="1"/>
  <c r="E325" i="1"/>
  <c r="E354" i="1"/>
  <c r="E340" i="1"/>
  <c r="E293" i="1"/>
  <c r="E278" i="1"/>
  <c r="E309" i="1"/>
  <c r="E262" i="1"/>
  <c r="E248" i="1"/>
  <c r="E217" i="1"/>
  <c r="E201" i="1"/>
  <c r="F152" i="1"/>
  <c r="E369" i="1"/>
  <c r="F187" i="1"/>
  <c r="E232" i="1"/>
  <c r="E87" i="1"/>
  <c r="F136" i="1"/>
  <c r="E122" i="1"/>
  <c r="E71" i="1"/>
  <c r="P6" i="1"/>
  <c r="B369" i="1"/>
  <c r="B325" i="1"/>
  <c r="B354" i="1"/>
  <c r="B309" i="1"/>
  <c r="B262" i="1"/>
  <c r="B248" i="1"/>
  <c r="B340" i="1"/>
  <c r="B293" i="1"/>
  <c r="B232" i="1"/>
  <c r="B187" i="1"/>
  <c r="B217" i="1"/>
  <c r="B122" i="1"/>
  <c r="B201" i="1"/>
  <c r="B152" i="1"/>
  <c r="B87" i="1"/>
  <c r="B57" i="1"/>
  <c r="B278" i="1"/>
  <c r="B136" i="1"/>
  <c r="S6" i="1"/>
  <c r="H6" i="1"/>
  <c r="J6" i="1"/>
  <c r="C369" i="1"/>
  <c r="C325" i="1"/>
  <c r="C354" i="1"/>
  <c r="C309" i="1"/>
  <c r="C248" i="1"/>
  <c r="C340" i="1"/>
  <c r="C293" i="1"/>
  <c r="C278" i="1"/>
  <c r="C217" i="1"/>
  <c r="C262" i="1"/>
  <c r="C201" i="1"/>
  <c r="C122" i="1"/>
  <c r="C232" i="1"/>
  <c r="C187" i="1"/>
  <c r="C152" i="1"/>
  <c r="C87" i="1"/>
  <c r="C136" i="1"/>
  <c r="C57" i="1"/>
  <c r="C22" i="1"/>
  <c r="L369" i="1"/>
  <c r="L325" i="1"/>
  <c r="L354" i="1"/>
  <c r="L309" i="1"/>
  <c r="L262" i="1"/>
  <c r="L340" i="1"/>
  <c r="L248" i="1"/>
  <c r="L293" i="1"/>
  <c r="L152" i="1"/>
  <c r="L232" i="1"/>
  <c r="L187" i="1"/>
  <c r="L278" i="1"/>
  <c r="L122" i="1"/>
  <c r="L136" i="1"/>
  <c r="L201" i="1"/>
  <c r="L87" i="1"/>
  <c r="L57" i="1"/>
  <c r="L217" i="1"/>
  <c r="L22" i="1"/>
  <c r="T6" i="1"/>
  <c r="B22" i="1"/>
  <c r="I22" i="1" s="1"/>
  <c r="P100" i="2"/>
  <c r="P62" i="2"/>
  <c r="P50" i="2"/>
  <c r="U6" i="2"/>
  <c r="T6" i="2"/>
  <c r="S6" i="2"/>
  <c r="P12" i="2"/>
  <c r="R6" i="2"/>
  <c r="Q6" i="2"/>
  <c r="P56" i="2"/>
  <c r="E100" i="2"/>
  <c r="E50" i="2"/>
  <c r="E62" i="2"/>
  <c r="E56" i="2"/>
  <c r="E12" i="2"/>
  <c r="F100" i="2"/>
  <c r="F50" i="2"/>
  <c r="F62" i="2"/>
  <c r="F56" i="2"/>
  <c r="K6" i="2"/>
  <c r="J6" i="2"/>
  <c r="I6" i="2"/>
  <c r="F12" i="2"/>
  <c r="H6" i="2"/>
  <c r="G6" i="2"/>
  <c r="N100" i="2"/>
  <c r="N62" i="2"/>
  <c r="N50" i="2"/>
  <c r="N56" i="2"/>
  <c r="O100" i="2"/>
  <c r="O62" i="2"/>
  <c r="O50" i="2"/>
  <c r="O12" i="2"/>
  <c r="C100" i="2"/>
  <c r="C62" i="2"/>
  <c r="C50" i="2"/>
  <c r="D100" i="2"/>
  <c r="D56" i="2"/>
  <c r="D50" i="2"/>
  <c r="M56" i="2"/>
  <c r="M62" i="2"/>
  <c r="M100" i="2"/>
  <c r="M50" i="2"/>
  <c r="Q6" i="3"/>
  <c r="I21" i="3"/>
  <c r="J6" i="3"/>
  <c r="S6" i="3"/>
  <c r="F6" i="3"/>
  <c r="P6" i="3"/>
  <c r="H6" i="3"/>
  <c r="R6" i="3"/>
  <c r="F29" i="3"/>
  <c r="I48" i="3"/>
  <c r="I40" i="3"/>
  <c r="T48" i="3"/>
  <c r="S40" i="3"/>
  <c r="P29" i="3"/>
  <c r="F21" i="3"/>
  <c r="H29" i="3"/>
  <c r="Q29" i="3"/>
  <c r="F48" i="3"/>
  <c r="G21" i="3"/>
  <c r="P21" i="3"/>
  <c r="I29" i="3"/>
  <c r="R29" i="3"/>
  <c r="G48" i="3"/>
  <c r="P48" i="3"/>
  <c r="S29" i="3"/>
  <c r="H48" i="3"/>
  <c r="Q48" i="3"/>
  <c r="R13" i="3" l="1"/>
  <c r="T13" i="3"/>
  <c r="S13" i="3"/>
  <c r="Q13" i="3"/>
  <c r="P13" i="3"/>
  <c r="S7" i="3"/>
  <c r="R7" i="3"/>
  <c r="Q7" i="3"/>
  <c r="T7" i="3"/>
  <c r="P7" i="3"/>
  <c r="T15" i="3"/>
  <c r="T14" i="3"/>
  <c r="L179" i="1"/>
  <c r="C143" i="1"/>
  <c r="D191" i="1"/>
  <c r="B178" i="1"/>
  <c r="J39" i="1"/>
  <c r="I39" i="1"/>
  <c r="H39" i="1"/>
  <c r="F39" i="1"/>
  <c r="G39" i="1"/>
  <c r="I227" i="1"/>
  <c r="F227" i="1"/>
  <c r="H227" i="1"/>
  <c r="G227" i="1"/>
  <c r="P153" i="1"/>
  <c r="T88" i="1"/>
  <c r="R88" i="1"/>
  <c r="P88" i="1"/>
  <c r="S88" i="1"/>
  <c r="Q88" i="1"/>
  <c r="R279" i="1"/>
  <c r="Q279" i="1"/>
  <c r="P279" i="1"/>
  <c r="S279" i="1"/>
  <c r="I11" i="1"/>
  <c r="H11" i="1"/>
  <c r="G11" i="1"/>
  <c r="J11" i="1"/>
  <c r="F11" i="1"/>
  <c r="D138" i="1"/>
  <c r="D165" i="1"/>
  <c r="Q44" i="3"/>
  <c r="S44" i="3"/>
  <c r="L168" i="1"/>
  <c r="C191" i="1"/>
  <c r="B196" i="1"/>
  <c r="J43" i="1"/>
  <c r="I43" i="1"/>
  <c r="H43" i="1"/>
  <c r="G43" i="1"/>
  <c r="F43" i="1"/>
  <c r="H222" i="1"/>
  <c r="G222" i="1"/>
  <c r="F222" i="1"/>
  <c r="I222" i="1"/>
  <c r="F255" i="1"/>
  <c r="J255" i="1"/>
  <c r="I255" i="1"/>
  <c r="H255" i="1"/>
  <c r="G255" i="1"/>
  <c r="T82" i="1"/>
  <c r="P82" i="1"/>
  <c r="S82" i="1"/>
  <c r="R82" i="1"/>
  <c r="Q82" i="1"/>
  <c r="P147" i="1"/>
  <c r="P161" i="1"/>
  <c r="T96" i="1"/>
  <c r="R96" i="1"/>
  <c r="P96" i="1"/>
  <c r="S96" i="1"/>
  <c r="Q96" i="1"/>
  <c r="S270" i="1"/>
  <c r="R270" i="1"/>
  <c r="Q270" i="1"/>
  <c r="P270" i="1"/>
  <c r="D174" i="1"/>
  <c r="B54" i="1"/>
  <c r="R43" i="3"/>
  <c r="Q43" i="3"/>
  <c r="P43" i="3"/>
  <c r="T43" i="3"/>
  <c r="S43" i="3"/>
  <c r="J14" i="3"/>
  <c r="G14" i="3"/>
  <c r="I14" i="3"/>
  <c r="H14" i="3"/>
  <c r="F14" i="3"/>
  <c r="J11" i="3"/>
  <c r="I11" i="3"/>
  <c r="H11" i="3"/>
  <c r="G11" i="3"/>
  <c r="F11" i="3"/>
  <c r="J7" i="3"/>
  <c r="H7" i="3"/>
  <c r="I7" i="3"/>
  <c r="G7" i="3"/>
  <c r="F7" i="3"/>
  <c r="J10" i="3"/>
  <c r="J18" i="3"/>
  <c r="N23" i="2"/>
  <c r="P194" i="1"/>
  <c r="T129" i="1"/>
  <c r="S129" i="1"/>
  <c r="R129" i="1"/>
  <c r="Q129" i="1"/>
  <c r="P129" i="1"/>
  <c r="L138" i="1"/>
  <c r="L170" i="1"/>
  <c r="L133" i="1"/>
  <c r="L188" i="1"/>
  <c r="L172" i="1"/>
  <c r="L147" i="1"/>
  <c r="L190" i="1"/>
  <c r="L195" i="1"/>
  <c r="C142" i="1"/>
  <c r="C174" i="1"/>
  <c r="C188" i="1"/>
  <c r="C133" i="1"/>
  <c r="C168" i="1"/>
  <c r="C177" i="1"/>
  <c r="C195" i="1"/>
  <c r="D154" i="1"/>
  <c r="B145" i="1"/>
  <c r="B175" i="1"/>
  <c r="B189" i="1"/>
  <c r="B133" i="1"/>
  <c r="B148" i="1"/>
  <c r="I33" i="1"/>
  <c r="H33" i="1"/>
  <c r="G33" i="1"/>
  <c r="F33" i="1"/>
  <c r="J33" i="1"/>
  <c r="I66" i="1"/>
  <c r="H66" i="1"/>
  <c r="G66" i="1"/>
  <c r="F66" i="1"/>
  <c r="J66" i="1"/>
  <c r="G38" i="1"/>
  <c r="F38" i="1"/>
  <c r="J38" i="1"/>
  <c r="I38" i="1"/>
  <c r="H38" i="1"/>
  <c r="F141" i="1"/>
  <c r="G76" i="1"/>
  <c r="F76" i="1"/>
  <c r="J76" i="1"/>
  <c r="H76" i="1"/>
  <c r="I76" i="1"/>
  <c r="J47" i="1"/>
  <c r="I47" i="1"/>
  <c r="H47" i="1"/>
  <c r="G47" i="1"/>
  <c r="F47" i="1"/>
  <c r="F148" i="1"/>
  <c r="J83" i="1"/>
  <c r="I83" i="1"/>
  <c r="G83" i="1"/>
  <c r="H83" i="1"/>
  <c r="F83" i="1"/>
  <c r="H114" i="1"/>
  <c r="G114" i="1"/>
  <c r="F179" i="1"/>
  <c r="J114" i="1"/>
  <c r="I114" i="1"/>
  <c r="F114" i="1"/>
  <c r="F160" i="1"/>
  <c r="F95" i="1"/>
  <c r="I95" i="1"/>
  <c r="J95" i="1"/>
  <c r="H95" i="1"/>
  <c r="G95" i="1"/>
  <c r="F197" i="1"/>
  <c r="G132" i="1"/>
  <c r="F132" i="1"/>
  <c r="J132" i="1"/>
  <c r="I132" i="1"/>
  <c r="H132" i="1"/>
  <c r="H223" i="1"/>
  <c r="G223" i="1"/>
  <c r="F223" i="1"/>
  <c r="I223" i="1"/>
  <c r="J234" i="1"/>
  <c r="H234" i="1"/>
  <c r="G234" i="1"/>
  <c r="F234" i="1"/>
  <c r="I234" i="1"/>
  <c r="G310" i="1"/>
  <c r="F310" i="1"/>
  <c r="I310" i="1"/>
  <c r="H310" i="1"/>
  <c r="I266" i="1"/>
  <c r="H266" i="1"/>
  <c r="G266" i="1"/>
  <c r="F266" i="1"/>
  <c r="I274" i="1"/>
  <c r="H274" i="1"/>
  <c r="G274" i="1"/>
  <c r="F274" i="1"/>
  <c r="H280" i="1"/>
  <c r="G280" i="1"/>
  <c r="F280" i="1"/>
  <c r="I280" i="1"/>
  <c r="H288" i="1"/>
  <c r="G288" i="1"/>
  <c r="F288" i="1"/>
  <c r="I288" i="1"/>
  <c r="F259" i="1"/>
  <c r="J259" i="1"/>
  <c r="I259" i="1"/>
  <c r="H259" i="1"/>
  <c r="G259" i="1"/>
  <c r="I302" i="1"/>
  <c r="H302" i="1"/>
  <c r="F302" i="1"/>
  <c r="G302" i="1"/>
  <c r="G315" i="1"/>
  <c r="F315" i="1"/>
  <c r="H315" i="1"/>
  <c r="I315" i="1"/>
  <c r="D180" i="1"/>
  <c r="B68" i="1"/>
  <c r="B188" i="1"/>
  <c r="J24" i="1"/>
  <c r="I24" i="1"/>
  <c r="H24" i="1"/>
  <c r="G24" i="1"/>
  <c r="F24" i="1"/>
  <c r="G12" i="1"/>
  <c r="F12" i="1"/>
  <c r="H12" i="1"/>
  <c r="J12" i="1"/>
  <c r="I12" i="1"/>
  <c r="I7" i="1"/>
  <c r="H7" i="1"/>
  <c r="G7" i="1"/>
  <c r="F7" i="1"/>
  <c r="J7" i="1"/>
  <c r="M191" i="1"/>
  <c r="M68" i="1"/>
  <c r="M195" i="1"/>
  <c r="M141" i="1"/>
  <c r="M142" i="1"/>
  <c r="M171" i="1"/>
  <c r="M147" i="1"/>
  <c r="M190" i="1"/>
  <c r="B144" i="1"/>
  <c r="T32" i="1"/>
  <c r="S32" i="1"/>
  <c r="R32" i="1"/>
  <c r="Q32" i="1"/>
  <c r="P32" i="1"/>
  <c r="T65" i="1"/>
  <c r="S65" i="1"/>
  <c r="R65" i="1"/>
  <c r="Q65" i="1"/>
  <c r="P65" i="1"/>
  <c r="R29" i="1"/>
  <c r="O54" i="1"/>
  <c r="Q29" i="1"/>
  <c r="P29" i="1"/>
  <c r="T29" i="1"/>
  <c r="S29" i="1"/>
  <c r="R62" i="1"/>
  <c r="Q62" i="1"/>
  <c r="P62" i="1"/>
  <c r="T62" i="1"/>
  <c r="S62" i="1"/>
  <c r="P173" i="1"/>
  <c r="T108" i="1"/>
  <c r="R108" i="1"/>
  <c r="Q108" i="1"/>
  <c r="P108" i="1"/>
  <c r="S108" i="1"/>
  <c r="P46" i="1"/>
  <c r="T46" i="1"/>
  <c r="S46" i="1"/>
  <c r="R46" i="1"/>
  <c r="Q46" i="1"/>
  <c r="S89" i="1"/>
  <c r="R89" i="1"/>
  <c r="P154" i="1"/>
  <c r="P89" i="1"/>
  <c r="Q89" i="1"/>
  <c r="T89" i="1"/>
  <c r="S101" i="1"/>
  <c r="R101" i="1"/>
  <c r="P101" i="1"/>
  <c r="P166" i="1"/>
  <c r="T101" i="1"/>
  <c r="Q101" i="1"/>
  <c r="P188" i="1"/>
  <c r="R123" i="1"/>
  <c r="Q123" i="1"/>
  <c r="P123" i="1"/>
  <c r="T123" i="1"/>
  <c r="S123" i="1"/>
  <c r="O133" i="1"/>
  <c r="P176" i="1"/>
  <c r="T111" i="1"/>
  <c r="S111" i="1"/>
  <c r="R111" i="1"/>
  <c r="Q111" i="1"/>
  <c r="P111" i="1"/>
  <c r="T242" i="1"/>
  <c r="S242" i="1"/>
  <c r="Q242" i="1"/>
  <c r="R242" i="1"/>
  <c r="P242" i="1"/>
  <c r="S263" i="1"/>
  <c r="R263" i="1"/>
  <c r="Q263" i="1"/>
  <c r="P263" i="1"/>
  <c r="S271" i="1"/>
  <c r="R271" i="1"/>
  <c r="Q271" i="1"/>
  <c r="P271" i="1"/>
  <c r="S249" i="1"/>
  <c r="R249" i="1"/>
  <c r="Q249" i="1"/>
  <c r="T249" i="1"/>
  <c r="P249" i="1"/>
  <c r="R281" i="1"/>
  <c r="Q281" i="1"/>
  <c r="P281" i="1"/>
  <c r="S281" i="1"/>
  <c r="R289" i="1"/>
  <c r="Q289" i="1"/>
  <c r="P289" i="1"/>
  <c r="S289" i="1"/>
  <c r="S237" i="1"/>
  <c r="R237" i="1"/>
  <c r="Q237" i="1"/>
  <c r="P237" i="1"/>
  <c r="T237" i="1"/>
  <c r="S303" i="1"/>
  <c r="R303" i="1"/>
  <c r="P303" i="1"/>
  <c r="Q303" i="1"/>
  <c r="Q315" i="1"/>
  <c r="P315" i="1"/>
  <c r="S315" i="1"/>
  <c r="R315" i="1"/>
  <c r="I88" i="1"/>
  <c r="F153" i="1"/>
  <c r="G88" i="1"/>
  <c r="J88" i="1"/>
  <c r="H88" i="1"/>
  <c r="F88" i="1"/>
  <c r="J96" i="1"/>
  <c r="N181" i="1"/>
  <c r="N161" i="1"/>
  <c r="N165" i="1"/>
  <c r="N154" i="1"/>
  <c r="N191" i="1"/>
  <c r="N179" i="1"/>
  <c r="N193" i="1"/>
  <c r="N194" i="1"/>
  <c r="T23" i="1"/>
  <c r="S23" i="1"/>
  <c r="R23" i="1"/>
  <c r="Q23" i="1"/>
  <c r="P23" i="1"/>
  <c r="T51" i="1"/>
  <c r="T35" i="1"/>
  <c r="T10" i="1"/>
  <c r="S10" i="1"/>
  <c r="R10" i="1"/>
  <c r="Q10" i="1"/>
  <c r="P10" i="1"/>
  <c r="D166" i="1"/>
  <c r="D145" i="1"/>
  <c r="D146" i="1"/>
  <c r="D175" i="1"/>
  <c r="D193" i="1"/>
  <c r="D173" i="1"/>
  <c r="P22" i="3"/>
  <c r="R22" i="3"/>
  <c r="T51" i="3"/>
  <c r="S51" i="3"/>
  <c r="R51" i="3"/>
  <c r="Q51" i="3"/>
  <c r="P51" i="3"/>
  <c r="D47" i="2"/>
  <c r="C47" i="2"/>
  <c r="L68" i="1"/>
  <c r="L164" i="1"/>
  <c r="C170" i="1"/>
  <c r="C160" i="1"/>
  <c r="B159" i="1"/>
  <c r="B119" i="1"/>
  <c r="G67" i="1"/>
  <c r="F67" i="1"/>
  <c r="J67" i="1"/>
  <c r="H67" i="1"/>
  <c r="I67" i="1"/>
  <c r="F189" i="1"/>
  <c r="G124" i="1"/>
  <c r="F124" i="1"/>
  <c r="J124" i="1"/>
  <c r="I124" i="1"/>
  <c r="H124" i="1"/>
  <c r="F251" i="1"/>
  <c r="J251" i="1"/>
  <c r="I251" i="1"/>
  <c r="H251" i="1"/>
  <c r="G251" i="1"/>
  <c r="P159" i="1"/>
  <c r="O119" i="1"/>
  <c r="Q94" i="1"/>
  <c r="P94" i="1"/>
  <c r="T94" i="1"/>
  <c r="S94" i="1"/>
  <c r="R94" i="1"/>
  <c r="T126" i="1"/>
  <c r="S126" i="1"/>
  <c r="R126" i="1"/>
  <c r="Q126" i="1"/>
  <c r="P126" i="1"/>
  <c r="P191" i="1"/>
  <c r="S239" i="1"/>
  <c r="R239" i="1"/>
  <c r="Q239" i="1"/>
  <c r="T239" i="1"/>
  <c r="P239" i="1"/>
  <c r="Q313" i="1"/>
  <c r="P313" i="1"/>
  <c r="S313" i="1"/>
  <c r="R313" i="1"/>
  <c r="N141" i="1"/>
  <c r="N180" i="1"/>
  <c r="D137" i="1"/>
  <c r="J10" i="1"/>
  <c r="I10" i="1"/>
  <c r="H10" i="1"/>
  <c r="G10" i="1"/>
  <c r="F10" i="1"/>
  <c r="G35" i="3"/>
  <c r="F35" i="3"/>
  <c r="J35" i="3"/>
  <c r="I35" i="3"/>
  <c r="H35" i="3"/>
  <c r="I44" i="3"/>
  <c r="G44" i="3"/>
  <c r="F13" i="1"/>
  <c r="J13" i="1"/>
  <c r="I13" i="1"/>
  <c r="H13" i="1"/>
  <c r="G13" i="1"/>
  <c r="L183" i="1"/>
  <c r="P177" i="1"/>
  <c r="T112" i="1"/>
  <c r="R112" i="1"/>
  <c r="Q112" i="1"/>
  <c r="P112" i="1"/>
  <c r="S112" i="1"/>
  <c r="B141" i="1"/>
  <c r="B160" i="1"/>
  <c r="F182" i="1"/>
  <c r="J117" i="1"/>
  <c r="I117" i="1"/>
  <c r="G117" i="1"/>
  <c r="F117" i="1"/>
  <c r="H117" i="1"/>
  <c r="I228" i="1"/>
  <c r="F228" i="1"/>
  <c r="H228" i="1"/>
  <c r="G228" i="1"/>
  <c r="H287" i="1"/>
  <c r="G287" i="1"/>
  <c r="F287" i="1"/>
  <c r="I287" i="1"/>
  <c r="R7" i="1"/>
  <c r="Q7" i="1"/>
  <c r="P7" i="1"/>
  <c r="S7" i="1"/>
  <c r="T7" i="1"/>
  <c r="T9" i="1"/>
  <c r="T13" i="1"/>
  <c r="T17" i="1"/>
  <c r="M137" i="1"/>
  <c r="M181" i="1"/>
  <c r="R58" i="1"/>
  <c r="Q58" i="1"/>
  <c r="P58" i="1"/>
  <c r="O68" i="1"/>
  <c r="T58" i="1"/>
  <c r="S58" i="1"/>
  <c r="T64" i="1"/>
  <c r="T130" i="1"/>
  <c r="P195" i="1"/>
  <c r="S130" i="1"/>
  <c r="R130" i="1"/>
  <c r="Q130" i="1"/>
  <c r="P130" i="1"/>
  <c r="S233" i="1"/>
  <c r="T233" i="1"/>
  <c r="R233" i="1"/>
  <c r="Q233" i="1"/>
  <c r="P233" i="1"/>
  <c r="N148" i="1"/>
  <c r="D189" i="1"/>
  <c r="P31" i="3"/>
  <c r="T31" i="3"/>
  <c r="S31" i="3"/>
  <c r="R31" i="3"/>
  <c r="Q31" i="3"/>
  <c r="P49" i="3"/>
  <c r="R49" i="3"/>
  <c r="G31" i="3"/>
  <c r="F31" i="3"/>
  <c r="J31" i="3"/>
  <c r="I31" i="3"/>
  <c r="H31" i="3"/>
  <c r="G41" i="3"/>
  <c r="I41" i="3"/>
  <c r="H43" i="3"/>
  <c r="F43" i="3"/>
  <c r="J51" i="3"/>
  <c r="I51" i="3"/>
  <c r="H51" i="3"/>
  <c r="G51" i="3"/>
  <c r="F51" i="3"/>
  <c r="J33" i="3"/>
  <c r="I33" i="3"/>
  <c r="H33" i="3"/>
  <c r="G33" i="3"/>
  <c r="F33" i="3"/>
  <c r="H32" i="3"/>
  <c r="F32" i="3"/>
  <c r="T18" i="3"/>
  <c r="S18" i="3"/>
  <c r="R18" i="3"/>
  <c r="Q18" i="3"/>
  <c r="P18" i="3"/>
  <c r="J15" i="3"/>
  <c r="I15" i="3"/>
  <c r="H15" i="3"/>
  <c r="G15" i="3"/>
  <c r="F15" i="3"/>
  <c r="Q35" i="3"/>
  <c r="S35" i="3"/>
  <c r="C162" i="1"/>
  <c r="J44" i="1"/>
  <c r="I44" i="1"/>
  <c r="H44" i="1"/>
  <c r="G44" i="1"/>
  <c r="F44" i="1"/>
  <c r="L137" i="1"/>
  <c r="S35" i="1"/>
  <c r="Q35" i="1"/>
  <c r="L142" i="1"/>
  <c r="L119" i="1"/>
  <c r="L159" i="1"/>
  <c r="L192" i="1"/>
  <c r="L176" i="1"/>
  <c r="L153" i="1"/>
  <c r="L194" i="1"/>
  <c r="C137" i="1"/>
  <c r="C146" i="1"/>
  <c r="C159" i="1"/>
  <c r="C119" i="1"/>
  <c r="C192" i="1"/>
  <c r="C172" i="1"/>
  <c r="C181" i="1"/>
  <c r="P142" i="1"/>
  <c r="T77" i="1"/>
  <c r="S77" i="1"/>
  <c r="R77" i="1"/>
  <c r="Q77" i="1"/>
  <c r="P77" i="1"/>
  <c r="P16" i="1"/>
  <c r="Q16" i="1"/>
  <c r="T16" i="1"/>
  <c r="S16" i="1"/>
  <c r="R16" i="1"/>
  <c r="P146" i="1"/>
  <c r="P8" i="1"/>
  <c r="Q8" i="1"/>
  <c r="T8" i="1"/>
  <c r="S8" i="1"/>
  <c r="R8" i="1"/>
  <c r="B164" i="1"/>
  <c r="B181" i="1"/>
  <c r="B193" i="1"/>
  <c r="B154" i="1"/>
  <c r="B191" i="1"/>
  <c r="I37" i="1"/>
  <c r="H37" i="1"/>
  <c r="G37" i="1"/>
  <c r="F37" i="1"/>
  <c r="J37" i="1"/>
  <c r="G42" i="1"/>
  <c r="F42" i="1"/>
  <c r="J42" i="1"/>
  <c r="I42" i="1"/>
  <c r="H42" i="1"/>
  <c r="F145" i="1"/>
  <c r="G80" i="1"/>
  <c r="F80" i="1"/>
  <c r="J80" i="1"/>
  <c r="I80" i="1"/>
  <c r="H80" i="1"/>
  <c r="J51" i="1"/>
  <c r="I51" i="1"/>
  <c r="H51" i="1"/>
  <c r="G51" i="1"/>
  <c r="F51" i="1"/>
  <c r="F154" i="1"/>
  <c r="J89" i="1"/>
  <c r="I89" i="1"/>
  <c r="G89" i="1"/>
  <c r="H89" i="1"/>
  <c r="F89" i="1"/>
  <c r="F191" i="1"/>
  <c r="J126" i="1"/>
  <c r="I126" i="1"/>
  <c r="H126" i="1"/>
  <c r="G126" i="1"/>
  <c r="F126" i="1"/>
  <c r="I118" i="1"/>
  <c r="H118" i="1"/>
  <c r="F183" i="1"/>
  <c r="G118" i="1"/>
  <c r="J118" i="1"/>
  <c r="F118" i="1"/>
  <c r="F164" i="1"/>
  <c r="F99" i="1"/>
  <c r="I99" i="1"/>
  <c r="J99" i="1"/>
  <c r="H99" i="1"/>
  <c r="G99" i="1"/>
  <c r="H224" i="1"/>
  <c r="G224" i="1"/>
  <c r="F224" i="1"/>
  <c r="I224" i="1"/>
  <c r="J242" i="1"/>
  <c r="H242" i="1"/>
  <c r="G242" i="1"/>
  <c r="F242" i="1"/>
  <c r="I242" i="1"/>
  <c r="J249" i="1"/>
  <c r="I249" i="1"/>
  <c r="H249" i="1"/>
  <c r="F249" i="1"/>
  <c r="G249" i="1"/>
  <c r="I267" i="1"/>
  <c r="H267" i="1"/>
  <c r="G267" i="1"/>
  <c r="F267" i="1"/>
  <c r="H281" i="1"/>
  <c r="G281" i="1"/>
  <c r="F281" i="1"/>
  <c r="I281" i="1"/>
  <c r="H289" i="1"/>
  <c r="G289" i="1"/>
  <c r="F289" i="1"/>
  <c r="I289" i="1"/>
  <c r="I303" i="1"/>
  <c r="H303" i="1"/>
  <c r="F303" i="1"/>
  <c r="G303" i="1"/>
  <c r="G316" i="1"/>
  <c r="F316" i="1"/>
  <c r="I316" i="1"/>
  <c r="H316" i="1"/>
  <c r="M176" i="1"/>
  <c r="Q17" i="1"/>
  <c r="S17" i="1"/>
  <c r="S9" i="1"/>
  <c r="Q9" i="1"/>
  <c r="M54" i="1"/>
  <c r="M145" i="1"/>
  <c r="M146" i="1"/>
  <c r="M175" i="1"/>
  <c r="M189" i="1"/>
  <c r="M153" i="1"/>
  <c r="M194" i="1"/>
  <c r="P138" i="1"/>
  <c r="T73" i="1"/>
  <c r="S73" i="1"/>
  <c r="R73" i="1"/>
  <c r="Q73" i="1"/>
  <c r="P73" i="1"/>
  <c r="T36" i="1"/>
  <c r="S36" i="1"/>
  <c r="R36" i="1"/>
  <c r="Q36" i="1"/>
  <c r="P36" i="1"/>
  <c r="P139" i="1"/>
  <c r="T74" i="1"/>
  <c r="S74" i="1"/>
  <c r="R74" i="1"/>
  <c r="Q74" i="1"/>
  <c r="P74" i="1"/>
  <c r="R33" i="1"/>
  <c r="Q33" i="1"/>
  <c r="P33" i="1"/>
  <c r="S33" i="1"/>
  <c r="T33" i="1"/>
  <c r="R66" i="1"/>
  <c r="Q66" i="1"/>
  <c r="P66" i="1"/>
  <c r="T66" i="1"/>
  <c r="S66" i="1"/>
  <c r="P179" i="1"/>
  <c r="Q114" i="1"/>
  <c r="P114" i="1"/>
  <c r="T114" i="1"/>
  <c r="S114" i="1"/>
  <c r="R114" i="1"/>
  <c r="P50" i="1"/>
  <c r="T50" i="1"/>
  <c r="S50" i="1"/>
  <c r="R50" i="1"/>
  <c r="Q50" i="1"/>
  <c r="S97" i="1"/>
  <c r="R97" i="1"/>
  <c r="P162" i="1"/>
  <c r="P97" i="1"/>
  <c r="Q97" i="1"/>
  <c r="T97" i="1"/>
  <c r="S105" i="1"/>
  <c r="R105" i="1"/>
  <c r="P170" i="1"/>
  <c r="P105" i="1"/>
  <c r="T105" i="1"/>
  <c r="Q105" i="1"/>
  <c r="P192" i="1"/>
  <c r="R127" i="1"/>
  <c r="Q127" i="1"/>
  <c r="P127" i="1"/>
  <c r="T127" i="1"/>
  <c r="S127" i="1"/>
  <c r="P180" i="1"/>
  <c r="T115" i="1"/>
  <c r="S115" i="1"/>
  <c r="R115" i="1"/>
  <c r="Q115" i="1"/>
  <c r="P115" i="1"/>
  <c r="T256" i="1"/>
  <c r="S256" i="1"/>
  <c r="R256" i="1"/>
  <c r="Q256" i="1"/>
  <c r="P256" i="1"/>
  <c r="S264" i="1"/>
  <c r="R264" i="1"/>
  <c r="Q264" i="1"/>
  <c r="P264" i="1"/>
  <c r="S272" i="1"/>
  <c r="R272" i="1"/>
  <c r="Q272" i="1"/>
  <c r="P272" i="1"/>
  <c r="S253" i="1"/>
  <c r="R253" i="1"/>
  <c r="Q253" i="1"/>
  <c r="P253" i="1"/>
  <c r="T253" i="1"/>
  <c r="R282" i="1"/>
  <c r="Q282" i="1"/>
  <c r="P282" i="1"/>
  <c r="S282" i="1"/>
  <c r="Q236" i="1"/>
  <c r="P236" i="1"/>
  <c r="T236" i="1"/>
  <c r="S236" i="1"/>
  <c r="R236" i="1"/>
  <c r="P294" i="1"/>
  <c r="S294" i="1"/>
  <c r="Q294" i="1"/>
  <c r="R294" i="1"/>
  <c r="S241" i="1"/>
  <c r="T241" i="1"/>
  <c r="R241" i="1"/>
  <c r="Q241" i="1"/>
  <c r="P241" i="1"/>
  <c r="S304" i="1"/>
  <c r="R304" i="1"/>
  <c r="P304" i="1"/>
  <c r="Q304" i="1"/>
  <c r="Q316" i="1"/>
  <c r="P316" i="1"/>
  <c r="S316" i="1"/>
  <c r="R316" i="1"/>
  <c r="F147" i="1"/>
  <c r="J82" i="1"/>
  <c r="I82" i="1"/>
  <c r="H82" i="1"/>
  <c r="G82" i="1"/>
  <c r="F82" i="1"/>
  <c r="N68" i="1"/>
  <c r="N173" i="1"/>
  <c r="P64" i="1"/>
  <c r="R64" i="1"/>
  <c r="N162" i="1"/>
  <c r="N195" i="1"/>
  <c r="N183" i="1"/>
  <c r="N160" i="1"/>
  <c r="N197" i="1"/>
  <c r="M182" i="1"/>
  <c r="D195" i="1"/>
  <c r="D68" i="1"/>
  <c r="D172" i="1"/>
  <c r="D159" i="1"/>
  <c r="D119" i="1"/>
  <c r="D179" i="1"/>
  <c r="D197" i="1"/>
  <c r="D177" i="1"/>
  <c r="F143" i="1"/>
  <c r="J78" i="1"/>
  <c r="I78" i="1"/>
  <c r="H78" i="1"/>
  <c r="G78" i="1"/>
  <c r="F78" i="1"/>
  <c r="H12" i="3"/>
  <c r="G12" i="3"/>
  <c r="F12" i="3"/>
  <c r="J12" i="3"/>
  <c r="I12" i="3"/>
  <c r="P13" i="1"/>
  <c r="R13" i="1"/>
  <c r="L139" i="1"/>
  <c r="C169" i="1"/>
  <c r="T47" i="1"/>
  <c r="S47" i="1"/>
  <c r="R47" i="1"/>
  <c r="Q47" i="1"/>
  <c r="P47" i="1"/>
  <c r="B137" i="1"/>
  <c r="B176" i="1"/>
  <c r="E68" i="1"/>
  <c r="I58" i="1"/>
  <c r="H58" i="1"/>
  <c r="G58" i="1"/>
  <c r="F58" i="1"/>
  <c r="J58" i="1"/>
  <c r="F178" i="1"/>
  <c r="J113" i="1"/>
  <c r="I113" i="1"/>
  <c r="G113" i="1"/>
  <c r="F113" i="1"/>
  <c r="H113" i="1"/>
  <c r="I264" i="1"/>
  <c r="H264" i="1"/>
  <c r="G264" i="1"/>
  <c r="F264" i="1"/>
  <c r="M196" i="1"/>
  <c r="R15" i="1"/>
  <c r="Q15" i="1"/>
  <c r="P15" i="1"/>
  <c r="S15" i="1"/>
  <c r="T15" i="1"/>
  <c r="R53" i="1"/>
  <c r="Q53" i="1"/>
  <c r="P53" i="1"/>
  <c r="T53" i="1"/>
  <c r="S53" i="1"/>
  <c r="S269" i="1"/>
  <c r="R269" i="1"/>
  <c r="Q269" i="1"/>
  <c r="P269" i="1"/>
  <c r="S301" i="1"/>
  <c r="R301" i="1"/>
  <c r="P301" i="1"/>
  <c r="Q301" i="1"/>
  <c r="N182" i="1"/>
  <c r="F22" i="3"/>
  <c r="J22" i="3"/>
  <c r="I22" i="3"/>
  <c r="H22" i="3"/>
  <c r="G22" i="3"/>
  <c r="J23" i="3"/>
  <c r="S14" i="3"/>
  <c r="Q14" i="3"/>
  <c r="L166" i="1"/>
  <c r="C147" i="1"/>
  <c r="I62" i="1"/>
  <c r="H62" i="1"/>
  <c r="G62" i="1"/>
  <c r="F62" i="1"/>
  <c r="J62" i="1"/>
  <c r="F175" i="1"/>
  <c r="H110" i="1"/>
  <c r="G110" i="1"/>
  <c r="F110" i="1"/>
  <c r="J110" i="1"/>
  <c r="I110" i="1"/>
  <c r="J256" i="1"/>
  <c r="I256" i="1"/>
  <c r="H256" i="1"/>
  <c r="G256" i="1"/>
  <c r="F256" i="1"/>
  <c r="G311" i="1"/>
  <c r="F311" i="1"/>
  <c r="H311" i="1"/>
  <c r="I311" i="1"/>
  <c r="M168" i="1"/>
  <c r="M167" i="1"/>
  <c r="P42" i="1"/>
  <c r="T42" i="1"/>
  <c r="S42" i="1"/>
  <c r="Q42" i="1"/>
  <c r="R42" i="1"/>
  <c r="T234" i="1"/>
  <c r="S234" i="1"/>
  <c r="Q234" i="1"/>
  <c r="R234" i="1"/>
  <c r="P234" i="1"/>
  <c r="R288" i="1"/>
  <c r="Q288" i="1"/>
  <c r="P288" i="1"/>
  <c r="S288" i="1"/>
  <c r="J52" i="1"/>
  <c r="I52" i="1"/>
  <c r="H52" i="1"/>
  <c r="G52" i="1"/>
  <c r="F52" i="1"/>
  <c r="N145" i="1"/>
  <c r="N189" i="1"/>
  <c r="D163" i="1"/>
  <c r="D142" i="1"/>
  <c r="G49" i="3"/>
  <c r="F49" i="3"/>
  <c r="J49" i="3"/>
  <c r="I49" i="3"/>
  <c r="H49" i="3"/>
  <c r="J50" i="3"/>
  <c r="G36" i="3"/>
  <c r="I36" i="3"/>
  <c r="Q25" i="3"/>
  <c r="P25" i="3"/>
  <c r="T25" i="3"/>
  <c r="S25" i="3"/>
  <c r="R25" i="3"/>
  <c r="I34" i="3"/>
  <c r="H34" i="3"/>
  <c r="G34" i="3"/>
  <c r="F34" i="3"/>
  <c r="J34" i="3"/>
  <c r="T42" i="3"/>
  <c r="S42" i="3"/>
  <c r="R42" i="3"/>
  <c r="Q42" i="3"/>
  <c r="P42" i="3"/>
  <c r="H36" i="3"/>
  <c r="F36" i="3"/>
  <c r="S11" i="3"/>
  <c r="R11" i="3"/>
  <c r="Q11" i="3"/>
  <c r="P11" i="3"/>
  <c r="T11" i="3"/>
  <c r="Q8" i="3"/>
  <c r="P8" i="3"/>
  <c r="T8" i="3"/>
  <c r="S8" i="3"/>
  <c r="R8" i="3"/>
  <c r="P15" i="3"/>
  <c r="R15" i="3"/>
  <c r="S32" i="3"/>
  <c r="Q32" i="3"/>
  <c r="G23" i="3"/>
  <c r="I23" i="3"/>
  <c r="M23" i="2"/>
  <c r="D23" i="2"/>
  <c r="U9" i="2"/>
  <c r="T9" i="2"/>
  <c r="S9" i="2"/>
  <c r="R9" i="2"/>
  <c r="Q9" i="2"/>
  <c r="H8" i="2"/>
  <c r="G8" i="2"/>
  <c r="K8" i="2"/>
  <c r="J8" i="2"/>
  <c r="I8" i="2"/>
  <c r="M148" i="1"/>
  <c r="P17" i="1"/>
  <c r="R17" i="1"/>
  <c r="R9" i="1"/>
  <c r="N139" i="1"/>
  <c r="P9" i="1"/>
  <c r="L141" i="1"/>
  <c r="L146" i="1"/>
  <c r="Q81" i="1"/>
  <c r="S81" i="1"/>
  <c r="L163" i="1"/>
  <c r="L196" i="1"/>
  <c r="L180" i="1"/>
  <c r="L161" i="1"/>
  <c r="C141" i="1"/>
  <c r="C182" i="1"/>
  <c r="C163" i="1"/>
  <c r="C196" i="1"/>
  <c r="C176" i="1"/>
  <c r="C190" i="1"/>
  <c r="D139" i="1"/>
  <c r="T31" i="1"/>
  <c r="S31" i="1"/>
  <c r="R31" i="1"/>
  <c r="Q31" i="1"/>
  <c r="P31" i="1"/>
  <c r="B165" i="1"/>
  <c r="B138" i="1"/>
  <c r="B153" i="1"/>
  <c r="B197" i="1"/>
  <c r="B162" i="1"/>
  <c r="B195" i="1"/>
  <c r="I41" i="1"/>
  <c r="H41" i="1"/>
  <c r="G41" i="1"/>
  <c r="F41" i="1"/>
  <c r="J41" i="1"/>
  <c r="F140" i="1"/>
  <c r="I75" i="1"/>
  <c r="H75" i="1"/>
  <c r="G75" i="1"/>
  <c r="F75" i="1"/>
  <c r="J75" i="1"/>
  <c r="G46" i="1"/>
  <c r="F46" i="1"/>
  <c r="J46" i="1"/>
  <c r="H46" i="1"/>
  <c r="I46" i="1"/>
  <c r="F169" i="1"/>
  <c r="I104" i="1"/>
  <c r="H104" i="1"/>
  <c r="G104" i="1"/>
  <c r="F104" i="1"/>
  <c r="J104" i="1"/>
  <c r="J60" i="1"/>
  <c r="I60" i="1"/>
  <c r="H60" i="1"/>
  <c r="F60" i="1"/>
  <c r="G60" i="1"/>
  <c r="F162" i="1"/>
  <c r="J97" i="1"/>
  <c r="I97" i="1"/>
  <c r="G97" i="1"/>
  <c r="H97" i="1"/>
  <c r="F97" i="1"/>
  <c r="F195" i="1"/>
  <c r="J130" i="1"/>
  <c r="I130" i="1"/>
  <c r="H130" i="1"/>
  <c r="G130" i="1"/>
  <c r="F130" i="1"/>
  <c r="F188" i="1"/>
  <c r="E133" i="1"/>
  <c r="I123" i="1"/>
  <c r="H123" i="1"/>
  <c r="G123" i="1"/>
  <c r="J123" i="1"/>
  <c r="F123" i="1"/>
  <c r="F168" i="1"/>
  <c r="F103" i="1"/>
  <c r="J103" i="1"/>
  <c r="I103" i="1"/>
  <c r="H103" i="1"/>
  <c r="G103" i="1"/>
  <c r="H236" i="1"/>
  <c r="G236" i="1"/>
  <c r="F236" i="1"/>
  <c r="J236" i="1"/>
  <c r="I236" i="1"/>
  <c r="H225" i="1"/>
  <c r="G225" i="1"/>
  <c r="F225" i="1"/>
  <c r="I225" i="1"/>
  <c r="J252" i="1"/>
  <c r="I252" i="1"/>
  <c r="H252" i="1"/>
  <c r="G252" i="1"/>
  <c r="F252" i="1"/>
  <c r="J253" i="1"/>
  <c r="I253" i="1"/>
  <c r="H253" i="1"/>
  <c r="G253" i="1"/>
  <c r="F253" i="1"/>
  <c r="I268" i="1"/>
  <c r="H268" i="1"/>
  <c r="G268" i="1"/>
  <c r="F268" i="1"/>
  <c r="I301" i="1"/>
  <c r="H301" i="1"/>
  <c r="F301" i="1"/>
  <c r="G301" i="1"/>
  <c r="H282" i="1"/>
  <c r="G282" i="1"/>
  <c r="F282" i="1"/>
  <c r="I282" i="1"/>
  <c r="I299" i="1"/>
  <c r="F299" i="1"/>
  <c r="H299" i="1"/>
  <c r="G299" i="1"/>
  <c r="F294" i="1"/>
  <c r="I294" i="1"/>
  <c r="H294" i="1"/>
  <c r="G294" i="1"/>
  <c r="I304" i="1"/>
  <c r="H304" i="1"/>
  <c r="F304" i="1"/>
  <c r="G304" i="1"/>
  <c r="G317" i="1"/>
  <c r="F317" i="1"/>
  <c r="H317" i="1"/>
  <c r="I317" i="1"/>
  <c r="B167" i="1"/>
  <c r="M160" i="1"/>
  <c r="M154" i="1"/>
  <c r="M163" i="1"/>
  <c r="M179" i="1"/>
  <c r="M193" i="1"/>
  <c r="M161" i="1"/>
  <c r="R11" i="1"/>
  <c r="S11" i="1"/>
  <c r="Q11" i="1"/>
  <c r="P11" i="1"/>
  <c r="T11" i="1"/>
  <c r="T40" i="1"/>
  <c r="S40" i="1"/>
  <c r="R40" i="1"/>
  <c r="Q40" i="1"/>
  <c r="P40" i="1"/>
  <c r="T78" i="1"/>
  <c r="S78" i="1"/>
  <c r="P143" i="1"/>
  <c r="R78" i="1"/>
  <c r="Q78" i="1"/>
  <c r="P78" i="1"/>
  <c r="R37" i="1"/>
  <c r="Q37" i="1"/>
  <c r="P37" i="1"/>
  <c r="T37" i="1"/>
  <c r="S37" i="1"/>
  <c r="P183" i="1"/>
  <c r="R118" i="1"/>
  <c r="Q118" i="1"/>
  <c r="P118" i="1"/>
  <c r="T118" i="1"/>
  <c r="S118" i="1"/>
  <c r="P59" i="1"/>
  <c r="T59" i="1"/>
  <c r="S59" i="1"/>
  <c r="R59" i="1"/>
  <c r="Q59" i="1"/>
  <c r="P163" i="1"/>
  <c r="Q98" i="1"/>
  <c r="P98" i="1"/>
  <c r="T98" i="1"/>
  <c r="S98" i="1"/>
  <c r="R98" i="1"/>
  <c r="P174" i="1"/>
  <c r="S109" i="1"/>
  <c r="R109" i="1"/>
  <c r="P109" i="1"/>
  <c r="T109" i="1"/>
  <c r="Q109" i="1"/>
  <c r="P196" i="1"/>
  <c r="R131" i="1"/>
  <c r="Q131" i="1"/>
  <c r="P131" i="1"/>
  <c r="T131" i="1"/>
  <c r="S131" i="1"/>
  <c r="P124" i="1"/>
  <c r="P189" i="1"/>
  <c r="T124" i="1"/>
  <c r="S124" i="1"/>
  <c r="R124" i="1"/>
  <c r="Q124" i="1"/>
  <c r="S265" i="1"/>
  <c r="R265" i="1"/>
  <c r="Q265" i="1"/>
  <c r="P265" i="1"/>
  <c r="S273" i="1"/>
  <c r="R273" i="1"/>
  <c r="Q273" i="1"/>
  <c r="P273" i="1"/>
  <c r="S257" i="1"/>
  <c r="R257" i="1"/>
  <c r="Q257" i="1"/>
  <c r="P257" i="1"/>
  <c r="T257" i="1"/>
  <c r="R283" i="1"/>
  <c r="Q283" i="1"/>
  <c r="P283" i="1"/>
  <c r="S283" i="1"/>
  <c r="Q240" i="1"/>
  <c r="P240" i="1"/>
  <c r="T240" i="1"/>
  <c r="S240" i="1"/>
  <c r="R240" i="1"/>
  <c r="P295" i="1"/>
  <c r="S295" i="1"/>
  <c r="R295" i="1"/>
  <c r="Q295" i="1"/>
  <c r="T251" i="1"/>
  <c r="S251" i="1"/>
  <c r="R251" i="1"/>
  <c r="Q251" i="1"/>
  <c r="P251" i="1"/>
  <c r="S305" i="1"/>
  <c r="R305" i="1"/>
  <c r="P305" i="1"/>
  <c r="Q305" i="1"/>
  <c r="Q317" i="1"/>
  <c r="P317" i="1"/>
  <c r="S317" i="1"/>
  <c r="R317" i="1"/>
  <c r="N143" i="1"/>
  <c r="I15" i="1"/>
  <c r="H15" i="1"/>
  <c r="G15" i="1"/>
  <c r="J15" i="1"/>
  <c r="F15" i="1"/>
  <c r="N54" i="1"/>
  <c r="N138" i="1"/>
  <c r="N166" i="1"/>
  <c r="N188" i="1"/>
  <c r="N133" i="1"/>
  <c r="N164" i="1"/>
  <c r="B173" i="1"/>
  <c r="D54" i="1"/>
  <c r="D164" i="1"/>
  <c r="D148" i="1"/>
  <c r="D182" i="1"/>
  <c r="D183" i="1"/>
  <c r="D181" i="1"/>
  <c r="J32" i="1"/>
  <c r="I32" i="1"/>
  <c r="H32" i="1"/>
  <c r="G32" i="1"/>
  <c r="F32" i="1"/>
  <c r="J14" i="1"/>
  <c r="I14" i="1"/>
  <c r="H14" i="1"/>
  <c r="G14" i="1"/>
  <c r="F14" i="1"/>
  <c r="K9" i="2"/>
  <c r="J9" i="2"/>
  <c r="I9" i="2"/>
  <c r="H9" i="2"/>
  <c r="G9" i="2"/>
  <c r="C178" i="1"/>
  <c r="C179" i="1"/>
  <c r="B177" i="1"/>
  <c r="F173" i="1"/>
  <c r="I108" i="1"/>
  <c r="H108" i="1"/>
  <c r="G108" i="1"/>
  <c r="J108" i="1"/>
  <c r="F108" i="1"/>
  <c r="H106" i="1"/>
  <c r="F171" i="1"/>
  <c r="G106" i="1"/>
  <c r="J106" i="1"/>
  <c r="I106" i="1"/>
  <c r="F106" i="1"/>
  <c r="F298" i="1"/>
  <c r="I298" i="1"/>
  <c r="H298" i="1"/>
  <c r="G298" i="1"/>
  <c r="M159" i="1"/>
  <c r="M119" i="1"/>
  <c r="T43" i="1"/>
  <c r="S43" i="1"/>
  <c r="R43" i="1"/>
  <c r="Q43" i="1"/>
  <c r="P43" i="1"/>
  <c r="P141" i="1"/>
  <c r="P76" i="1"/>
  <c r="T76" i="1"/>
  <c r="S76" i="1"/>
  <c r="R76" i="1"/>
  <c r="Q76" i="1"/>
  <c r="S300" i="1"/>
  <c r="R300" i="1"/>
  <c r="P300" i="1"/>
  <c r="Q300" i="1"/>
  <c r="D144" i="1"/>
  <c r="D167" i="1"/>
  <c r="H10" i="3"/>
  <c r="F10" i="3"/>
  <c r="L191" i="1"/>
  <c r="C138" i="1"/>
  <c r="C173" i="1"/>
  <c r="B180" i="1"/>
  <c r="G34" i="1"/>
  <c r="F34" i="1"/>
  <c r="J34" i="1"/>
  <c r="I34" i="1"/>
  <c r="H34" i="1"/>
  <c r="F193" i="1"/>
  <c r="G128" i="1"/>
  <c r="F128" i="1"/>
  <c r="J128" i="1"/>
  <c r="I128" i="1"/>
  <c r="H128" i="1"/>
  <c r="H279" i="1"/>
  <c r="G279" i="1"/>
  <c r="F279" i="1"/>
  <c r="I279" i="1"/>
  <c r="T24" i="1"/>
  <c r="S24" i="1"/>
  <c r="R24" i="1"/>
  <c r="Q24" i="1"/>
  <c r="P24" i="1"/>
  <c r="P172" i="1"/>
  <c r="T107" i="1"/>
  <c r="S107" i="1"/>
  <c r="R107" i="1"/>
  <c r="Q107" i="1"/>
  <c r="P107" i="1"/>
  <c r="S302" i="1"/>
  <c r="R302" i="1"/>
  <c r="P302" i="1"/>
  <c r="Q302" i="1"/>
  <c r="N153" i="1"/>
  <c r="D141" i="1"/>
  <c r="R34" i="3"/>
  <c r="Q34" i="3"/>
  <c r="P34" i="3"/>
  <c r="T34" i="3"/>
  <c r="S34" i="3"/>
  <c r="H16" i="3"/>
  <c r="G16" i="3"/>
  <c r="F16" i="3"/>
  <c r="I16" i="3"/>
  <c r="J16" i="3"/>
  <c r="Q12" i="3"/>
  <c r="P12" i="3"/>
  <c r="T12" i="3"/>
  <c r="S12" i="3"/>
  <c r="R12" i="3"/>
  <c r="F9" i="3"/>
  <c r="I9" i="3"/>
  <c r="J9" i="3"/>
  <c r="H9" i="3"/>
  <c r="G9" i="3"/>
  <c r="S36" i="3"/>
  <c r="Q36" i="3"/>
  <c r="N47" i="2"/>
  <c r="L144" i="1"/>
  <c r="F17" i="1"/>
  <c r="J17" i="1"/>
  <c r="I17" i="1"/>
  <c r="H17" i="1"/>
  <c r="G17" i="1"/>
  <c r="J9" i="1"/>
  <c r="I9" i="1"/>
  <c r="H9" i="1"/>
  <c r="F9" i="1"/>
  <c r="G9" i="1"/>
  <c r="L145" i="1"/>
  <c r="L178" i="1"/>
  <c r="L167" i="1"/>
  <c r="L189" i="1"/>
  <c r="L165" i="1"/>
  <c r="C145" i="1"/>
  <c r="C167" i="1"/>
  <c r="C180" i="1"/>
  <c r="C153" i="1"/>
  <c r="C194" i="1"/>
  <c r="J65" i="1"/>
  <c r="I65" i="1"/>
  <c r="H65" i="1"/>
  <c r="G65" i="1"/>
  <c r="F65" i="1"/>
  <c r="B163" i="1"/>
  <c r="B183" i="1"/>
  <c r="B142" i="1"/>
  <c r="B139" i="1"/>
  <c r="B161" i="1"/>
  <c r="I96" i="1"/>
  <c r="G96" i="1"/>
  <c r="B166" i="1"/>
  <c r="I45" i="1"/>
  <c r="H45" i="1"/>
  <c r="G45" i="1"/>
  <c r="F45" i="1"/>
  <c r="J45" i="1"/>
  <c r="F144" i="1"/>
  <c r="I79" i="1"/>
  <c r="H79" i="1"/>
  <c r="G79" i="1"/>
  <c r="F79" i="1"/>
  <c r="J79" i="1"/>
  <c r="G50" i="1"/>
  <c r="F50" i="1"/>
  <c r="J50" i="1"/>
  <c r="I50" i="1"/>
  <c r="H50" i="1"/>
  <c r="J23" i="1"/>
  <c r="I23" i="1"/>
  <c r="H23" i="1"/>
  <c r="F23" i="1"/>
  <c r="G23" i="1"/>
  <c r="J64" i="1"/>
  <c r="I64" i="1"/>
  <c r="H64" i="1"/>
  <c r="G64" i="1"/>
  <c r="F64" i="1"/>
  <c r="F166" i="1"/>
  <c r="J101" i="1"/>
  <c r="I101" i="1"/>
  <c r="G101" i="1"/>
  <c r="F101" i="1"/>
  <c r="H101" i="1"/>
  <c r="H94" i="1"/>
  <c r="F159" i="1"/>
  <c r="E119" i="1"/>
  <c r="G94" i="1"/>
  <c r="F94" i="1"/>
  <c r="J94" i="1"/>
  <c r="I94" i="1"/>
  <c r="F192" i="1"/>
  <c r="I127" i="1"/>
  <c r="H127" i="1"/>
  <c r="G127" i="1"/>
  <c r="F127" i="1"/>
  <c r="J127" i="1"/>
  <c r="F172" i="1"/>
  <c r="F107" i="1"/>
  <c r="J107" i="1"/>
  <c r="I107" i="1"/>
  <c r="H107" i="1"/>
  <c r="G107" i="1"/>
  <c r="F190" i="1"/>
  <c r="J125" i="1"/>
  <c r="I125" i="1"/>
  <c r="H125" i="1"/>
  <c r="G125" i="1"/>
  <c r="F125" i="1"/>
  <c r="H218" i="1"/>
  <c r="G218" i="1"/>
  <c r="F218" i="1"/>
  <c r="I218" i="1"/>
  <c r="H226" i="1"/>
  <c r="G226" i="1"/>
  <c r="F226" i="1"/>
  <c r="I226" i="1"/>
  <c r="J235" i="1"/>
  <c r="I235" i="1"/>
  <c r="H235" i="1"/>
  <c r="F235" i="1"/>
  <c r="G235" i="1"/>
  <c r="J257" i="1"/>
  <c r="I257" i="1"/>
  <c r="H257" i="1"/>
  <c r="G257" i="1"/>
  <c r="F257" i="1"/>
  <c r="I269" i="1"/>
  <c r="H269" i="1"/>
  <c r="G269" i="1"/>
  <c r="F269" i="1"/>
  <c r="H250" i="1"/>
  <c r="G250" i="1"/>
  <c r="F250" i="1"/>
  <c r="J250" i="1"/>
  <c r="I250" i="1"/>
  <c r="H283" i="1"/>
  <c r="G283" i="1"/>
  <c r="F283" i="1"/>
  <c r="I283" i="1"/>
  <c r="F233" i="1"/>
  <c r="J233" i="1"/>
  <c r="I233" i="1"/>
  <c r="H233" i="1"/>
  <c r="G233" i="1"/>
  <c r="F295" i="1"/>
  <c r="I295" i="1"/>
  <c r="H295" i="1"/>
  <c r="G295" i="1"/>
  <c r="I305" i="1"/>
  <c r="H305" i="1"/>
  <c r="F305" i="1"/>
  <c r="G305" i="1"/>
  <c r="G318" i="1"/>
  <c r="F318" i="1"/>
  <c r="I318" i="1"/>
  <c r="H318" i="1"/>
  <c r="C154" i="1"/>
  <c r="E27" i="1"/>
  <c r="J25" i="1"/>
  <c r="M174" i="1"/>
  <c r="M162" i="1"/>
  <c r="M178" i="1"/>
  <c r="M183" i="1"/>
  <c r="M197" i="1"/>
  <c r="M165" i="1"/>
  <c r="J61" i="1"/>
  <c r="I61" i="1"/>
  <c r="H61" i="1"/>
  <c r="G61" i="1"/>
  <c r="F61" i="1"/>
  <c r="T44" i="1"/>
  <c r="S44" i="1"/>
  <c r="R44" i="1"/>
  <c r="Q44" i="1"/>
  <c r="P44" i="1"/>
  <c r="P148" i="1"/>
  <c r="S83" i="1"/>
  <c r="R83" i="1"/>
  <c r="P83" i="1"/>
  <c r="T83" i="1"/>
  <c r="Q83" i="1"/>
  <c r="R41" i="1"/>
  <c r="Q41" i="1"/>
  <c r="P41" i="1"/>
  <c r="T41" i="1"/>
  <c r="S41" i="1"/>
  <c r="P140" i="1"/>
  <c r="R75" i="1"/>
  <c r="Q75" i="1"/>
  <c r="P75" i="1"/>
  <c r="T75" i="1"/>
  <c r="S75" i="1"/>
  <c r="P63" i="1"/>
  <c r="T63" i="1"/>
  <c r="S63" i="1"/>
  <c r="Q63" i="1"/>
  <c r="R63" i="1"/>
  <c r="P165" i="1"/>
  <c r="T100" i="1"/>
  <c r="R100" i="1"/>
  <c r="Q100" i="1"/>
  <c r="P100" i="1"/>
  <c r="S100" i="1"/>
  <c r="S113" i="1"/>
  <c r="R113" i="1"/>
  <c r="P113" i="1"/>
  <c r="Q113" i="1"/>
  <c r="P178" i="1"/>
  <c r="T113" i="1"/>
  <c r="P128" i="1"/>
  <c r="T128" i="1"/>
  <c r="S128" i="1"/>
  <c r="R128" i="1"/>
  <c r="Q128" i="1"/>
  <c r="P193" i="1"/>
  <c r="S266" i="1"/>
  <c r="R266" i="1"/>
  <c r="Q266" i="1"/>
  <c r="P266" i="1"/>
  <c r="S274" i="1"/>
  <c r="R274" i="1"/>
  <c r="Q274" i="1"/>
  <c r="P274" i="1"/>
  <c r="S299" i="1"/>
  <c r="P299" i="1"/>
  <c r="R299" i="1"/>
  <c r="Q299" i="1"/>
  <c r="R284" i="1"/>
  <c r="Q284" i="1"/>
  <c r="P284" i="1"/>
  <c r="S284" i="1"/>
  <c r="Q244" i="1"/>
  <c r="P244" i="1"/>
  <c r="T244" i="1"/>
  <c r="S244" i="1"/>
  <c r="R244" i="1"/>
  <c r="P296" i="1"/>
  <c r="S296" i="1"/>
  <c r="Q296" i="1"/>
  <c r="R296" i="1"/>
  <c r="T255" i="1"/>
  <c r="S255" i="1"/>
  <c r="R255" i="1"/>
  <c r="Q255" i="1"/>
  <c r="P255" i="1"/>
  <c r="Q318" i="1"/>
  <c r="P318" i="1"/>
  <c r="S318" i="1"/>
  <c r="R318" i="1"/>
  <c r="C140" i="1"/>
  <c r="J36" i="1"/>
  <c r="I36" i="1"/>
  <c r="H36" i="1"/>
  <c r="G36" i="1"/>
  <c r="F36" i="1"/>
  <c r="R35" i="1"/>
  <c r="P35" i="1"/>
  <c r="N142" i="1"/>
  <c r="N170" i="1"/>
  <c r="N159" i="1"/>
  <c r="N119" i="1"/>
  <c r="N184" i="1" s="1"/>
  <c r="N192" i="1"/>
  <c r="N168" i="1"/>
  <c r="D147" i="1"/>
  <c r="M170" i="1"/>
  <c r="D178" i="1"/>
  <c r="D170" i="1"/>
  <c r="D188" i="1"/>
  <c r="D133" i="1"/>
  <c r="D198" i="1" s="1"/>
  <c r="D190" i="1"/>
  <c r="H8" i="3"/>
  <c r="G8" i="3"/>
  <c r="F8" i="3"/>
  <c r="J8" i="3"/>
  <c r="I8" i="3"/>
  <c r="L177" i="1"/>
  <c r="G30" i="1"/>
  <c r="F30" i="1"/>
  <c r="J30" i="1"/>
  <c r="H30" i="1"/>
  <c r="I30" i="1"/>
  <c r="J238" i="1"/>
  <c r="H238" i="1"/>
  <c r="I238" i="1"/>
  <c r="G238" i="1"/>
  <c r="F238" i="1"/>
  <c r="I272" i="1"/>
  <c r="H272" i="1"/>
  <c r="G272" i="1"/>
  <c r="F272" i="1"/>
  <c r="G313" i="1"/>
  <c r="F313" i="1"/>
  <c r="H313" i="1"/>
  <c r="I313" i="1"/>
  <c r="M177" i="1"/>
  <c r="P38" i="1"/>
  <c r="T38" i="1"/>
  <c r="S38" i="1"/>
  <c r="R38" i="1"/>
  <c r="Q38" i="1"/>
  <c r="Q258" i="1"/>
  <c r="P258" i="1"/>
  <c r="T258" i="1"/>
  <c r="S258" i="1"/>
  <c r="R258" i="1"/>
  <c r="N144" i="1"/>
  <c r="N171" i="1"/>
  <c r="M139" i="1"/>
  <c r="J48" i="1"/>
  <c r="I48" i="1"/>
  <c r="H48" i="1"/>
  <c r="G48" i="1"/>
  <c r="F48" i="1"/>
  <c r="Q64" i="1"/>
  <c r="S64" i="1"/>
  <c r="L181" i="1"/>
  <c r="C164" i="1"/>
  <c r="I29" i="1"/>
  <c r="H29" i="1"/>
  <c r="E54" i="1"/>
  <c r="G29" i="1"/>
  <c r="F29" i="1"/>
  <c r="J29" i="1"/>
  <c r="F181" i="1"/>
  <c r="I116" i="1"/>
  <c r="H116" i="1"/>
  <c r="G116" i="1"/>
  <c r="J116" i="1"/>
  <c r="F116" i="1"/>
  <c r="I265" i="1"/>
  <c r="H265" i="1"/>
  <c r="G265" i="1"/>
  <c r="F265" i="1"/>
  <c r="G314" i="1"/>
  <c r="F314" i="1"/>
  <c r="I314" i="1"/>
  <c r="H314" i="1"/>
  <c r="L54" i="1"/>
  <c r="T61" i="1"/>
  <c r="S61" i="1"/>
  <c r="R61" i="1"/>
  <c r="Q61" i="1"/>
  <c r="P61" i="1"/>
  <c r="P145" i="1"/>
  <c r="P80" i="1"/>
  <c r="T80" i="1"/>
  <c r="S80" i="1"/>
  <c r="R80" i="1"/>
  <c r="Q80" i="1"/>
  <c r="S243" i="1"/>
  <c r="R243" i="1"/>
  <c r="Q243" i="1"/>
  <c r="T243" i="1"/>
  <c r="P243" i="1"/>
  <c r="Q314" i="1"/>
  <c r="P314" i="1"/>
  <c r="S314" i="1"/>
  <c r="R314" i="1"/>
  <c r="N175" i="1"/>
  <c r="N190" i="1"/>
  <c r="D169" i="1"/>
  <c r="F26" i="3"/>
  <c r="J26" i="3"/>
  <c r="I26" i="3"/>
  <c r="H26" i="3"/>
  <c r="G26" i="3"/>
  <c r="I32" i="3"/>
  <c r="G32" i="3"/>
  <c r="G10" i="3"/>
  <c r="I10" i="3"/>
  <c r="T37" i="3"/>
  <c r="S37" i="3"/>
  <c r="R37" i="3"/>
  <c r="Q37" i="3"/>
  <c r="P37" i="3"/>
  <c r="P24" i="3"/>
  <c r="R24" i="3"/>
  <c r="T10" i="3"/>
  <c r="S10" i="3"/>
  <c r="P10" i="3"/>
  <c r="R10" i="3"/>
  <c r="Q10" i="3"/>
  <c r="Q16" i="3"/>
  <c r="P16" i="3"/>
  <c r="T16" i="3"/>
  <c r="S16" i="3"/>
  <c r="R16" i="3"/>
  <c r="F13" i="3"/>
  <c r="I13" i="3"/>
  <c r="J13" i="3"/>
  <c r="H13" i="3"/>
  <c r="G13" i="3"/>
  <c r="S15" i="3"/>
  <c r="Q15" i="3"/>
  <c r="M47" i="2"/>
  <c r="C23" i="2"/>
  <c r="Q8" i="2"/>
  <c r="U8" i="2"/>
  <c r="T8" i="2"/>
  <c r="S8" i="2"/>
  <c r="R8" i="2"/>
  <c r="F139" i="1"/>
  <c r="J74" i="1"/>
  <c r="I74" i="1"/>
  <c r="H74" i="1"/>
  <c r="G74" i="1"/>
  <c r="F74" i="1"/>
  <c r="L171" i="1"/>
  <c r="L193" i="1"/>
  <c r="L169" i="1"/>
  <c r="C171" i="1"/>
  <c r="C189" i="1"/>
  <c r="C161" i="1"/>
  <c r="B179" i="1"/>
  <c r="B192" i="1"/>
  <c r="B146" i="1"/>
  <c r="B143" i="1"/>
  <c r="B168" i="1"/>
  <c r="B190" i="1"/>
  <c r="B170" i="1"/>
  <c r="I49" i="1"/>
  <c r="H49" i="1"/>
  <c r="G49" i="1"/>
  <c r="F49" i="1"/>
  <c r="J49" i="1"/>
  <c r="I100" i="1"/>
  <c r="H100" i="1"/>
  <c r="F165" i="1"/>
  <c r="G100" i="1"/>
  <c r="J100" i="1"/>
  <c r="F100" i="1"/>
  <c r="G59" i="1"/>
  <c r="F59" i="1"/>
  <c r="J59" i="1"/>
  <c r="I59" i="1"/>
  <c r="H59" i="1"/>
  <c r="J31" i="1"/>
  <c r="I31" i="1"/>
  <c r="H31" i="1"/>
  <c r="G31" i="1"/>
  <c r="F31" i="1"/>
  <c r="F161" i="1"/>
  <c r="F138" i="1"/>
  <c r="J73" i="1"/>
  <c r="I73" i="1"/>
  <c r="H73" i="1"/>
  <c r="G73" i="1"/>
  <c r="F73" i="1"/>
  <c r="F170" i="1"/>
  <c r="J105" i="1"/>
  <c r="I105" i="1"/>
  <c r="G105" i="1"/>
  <c r="F105" i="1"/>
  <c r="H105" i="1"/>
  <c r="H98" i="1"/>
  <c r="F163" i="1"/>
  <c r="G98" i="1"/>
  <c r="J98" i="1"/>
  <c r="I98" i="1"/>
  <c r="F98" i="1"/>
  <c r="F196" i="1"/>
  <c r="I131" i="1"/>
  <c r="H131" i="1"/>
  <c r="G131" i="1"/>
  <c r="F131" i="1"/>
  <c r="J131" i="1"/>
  <c r="F176" i="1"/>
  <c r="F111" i="1"/>
  <c r="J111" i="1"/>
  <c r="I111" i="1"/>
  <c r="H111" i="1"/>
  <c r="G111" i="1"/>
  <c r="F194" i="1"/>
  <c r="J129" i="1"/>
  <c r="I129" i="1"/>
  <c r="H129" i="1"/>
  <c r="G129" i="1"/>
  <c r="F129" i="1"/>
  <c r="H219" i="1"/>
  <c r="G219" i="1"/>
  <c r="F219" i="1"/>
  <c r="I219" i="1"/>
  <c r="H240" i="1"/>
  <c r="G240" i="1"/>
  <c r="F240" i="1"/>
  <c r="J240" i="1"/>
  <c r="I240" i="1"/>
  <c r="J243" i="1"/>
  <c r="I243" i="1"/>
  <c r="H243" i="1"/>
  <c r="F243" i="1"/>
  <c r="G243" i="1"/>
  <c r="I270" i="1"/>
  <c r="H270" i="1"/>
  <c r="G270" i="1"/>
  <c r="F270" i="1"/>
  <c r="H254" i="1"/>
  <c r="G254" i="1"/>
  <c r="F254" i="1"/>
  <c r="I254" i="1"/>
  <c r="J254" i="1"/>
  <c r="H284" i="1"/>
  <c r="G284" i="1"/>
  <c r="F284" i="1"/>
  <c r="I284" i="1"/>
  <c r="F237" i="1"/>
  <c r="J237" i="1"/>
  <c r="I237" i="1"/>
  <c r="H237" i="1"/>
  <c r="G237" i="1"/>
  <c r="F296" i="1"/>
  <c r="I296" i="1"/>
  <c r="H296" i="1"/>
  <c r="G296" i="1"/>
  <c r="G319" i="1"/>
  <c r="F319" i="1"/>
  <c r="H319" i="1"/>
  <c r="I319" i="1"/>
  <c r="C144" i="1"/>
  <c r="J40" i="1"/>
  <c r="I40" i="1"/>
  <c r="H40" i="1"/>
  <c r="G40" i="1"/>
  <c r="F40" i="1"/>
  <c r="G16" i="1"/>
  <c r="F16" i="1"/>
  <c r="J16" i="1"/>
  <c r="I16" i="1"/>
  <c r="H16" i="1"/>
  <c r="G8" i="1"/>
  <c r="H8" i="1"/>
  <c r="F8" i="1"/>
  <c r="J8" i="1"/>
  <c r="I8" i="1"/>
  <c r="J26" i="1"/>
  <c r="M140" i="1"/>
  <c r="M180" i="1"/>
  <c r="M166" i="1"/>
  <c r="M188" i="1"/>
  <c r="M133" i="1"/>
  <c r="M169" i="1"/>
  <c r="T48" i="1"/>
  <c r="S48" i="1"/>
  <c r="R48" i="1"/>
  <c r="Q48" i="1"/>
  <c r="P48" i="1"/>
  <c r="P169" i="1"/>
  <c r="T104" i="1"/>
  <c r="R104" i="1"/>
  <c r="Q104" i="1"/>
  <c r="P104" i="1"/>
  <c r="S104" i="1"/>
  <c r="R45" i="1"/>
  <c r="Q45" i="1"/>
  <c r="P45" i="1"/>
  <c r="T45" i="1"/>
  <c r="S45" i="1"/>
  <c r="P144" i="1"/>
  <c r="R79" i="1"/>
  <c r="Q79" i="1"/>
  <c r="P79" i="1"/>
  <c r="S79" i="1"/>
  <c r="T79" i="1"/>
  <c r="P30" i="1"/>
  <c r="T30" i="1"/>
  <c r="S30" i="1"/>
  <c r="R30" i="1"/>
  <c r="Q30" i="1"/>
  <c r="P67" i="1"/>
  <c r="T67" i="1"/>
  <c r="S67" i="1"/>
  <c r="R67" i="1"/>
  <c r="Q67" i="1"/>
  <c r="P171" i="1"/>
  <c r="Q106" i="1"/>
  <c r="P106" i="1"/>
  <c r="T106" i="1"/>
  <c r="S106" i="1"/>
  <c r="R106" i="1"/>
  <c r="P182" i="1"/>
  <c r="T117" i="1"/>
  <c r="S117" i="1"/>
  <c r="R117" i="1"/>
  <c r="P117" i="1"/>
  <c r="Q117" i="1"/>
  <c r="P160" i="1"/>
  <c r="T95" i="1"/>
  <c r="R95" i="1"/>
  <c r="S95" i="1"/>
  <c r="Q95" i="1"/>
  <c r="P95" i="1"/>
  <c r="P132" i="1"/>
  <c r="P197" i="1"/>
  <c r="T132" i="1"/>
  <c r="S132" i="1"/>
  <c r="R132" i="1"/>
  <c r="Q132" i="1"/>
  <c r="S267" i="1"/>
  <c r="R267" i="1"/>
  <c r="Q267" i="1"/>
  <c r="P267" i="1"/>
  <c r="Q310" i="1"/>
  <c r="P310" i="1"/>
  <c r="S310" i="1"/>
  <c r="R310" i="1"/>
  <c r="R285" i="1"/>
  <c r="Q285" i="1"/>
  <c r="P285" i="1"/>
  <c r="S285" i="1"/>
  <c r="Q250" i="1"/>
  <c r="P250" i="1"/>
  <c r="T250" i="1"/>
  <c r="R250" i="1"/>
  <c r="S250" i="1"/>
  <c r="P297" i="1"/>
  <c r="S297" i="1"/>
  <c r="R297" i="1"/>
  <c r="Q297" i="1"/>
  <c r="T259" i="1"/>
  <c r="S259" i="1"/>
  <c r="R259" i="1"/>
  <c r="P259" i="1"/>
  <c r="Q259" i="1"/>
  <c r="Q311" i="1"/>
  <c r="P311" i="1"/>
  <c r="S311" i="1"/>
  <c r="R311" i="1"/>
  <c r="Q319" i="1"/>
  <c r="P319" i="1"/>
  <c r="S319" i="1"/>
  <c r="R319" i="1"/>
  <c r="N146" i="1"/>
  <c r="R81" i="1"/>
  <c r="P81" i="1"/>
  <c r="N174" i="1"/>
  <c r="N163" i="1"/>
  <c r="N196" i="1"/>
  <c r="N172" i="1"/>
  <c r="M143" i="1"/>
  <c r="T39" i="1"/>
  <c r="S39" i="1"/>
  <c r="R39" i="1"/>
  <c r="Q39" i="1"/>
  <c r="P39" i="1"/>
  <c r="T14" i="1"/>
  <c r="S14" i="1"/>
  <c r="R14" i="1"/>
  <c r="Q14" i="1"/>
  <c r="P14" i="1"/>
  <c r="D162" i="1"/>
  <c r="D176" i="1"/>
  <c r="D160" i="1"/>
  <c r="D192" i="1"/>
  <c r="D153" i="1"/>
  <c r="D194" i="1"/>
  <c r="T60" i="1"/>
  <c r="S60" i="1"/>
  <c r="R60" i="1"/>
  <c r="Q60" i="1"/>
  <c r="P60" i="1"/>
  <c r="G18" i="3"/>
  <c r="I18" i="3"/>
  <c r="L162" i="1"/>
  <c r="C68" i="1"/>
  <c r="C197" i="1"/>
  <c r="F146" i="1"/>
  <c r="J81" i="1"/>
  <c r="I81" i="1"/>
  <c r="H81" i="1"/>
  <c r="G81" i="1"/>
  <c r="F81" i="1"/>
  <c r="H221" i="1"/>
  <c r="G221" i="1"/>
  <c r="F221" i="1"/>
  <c r="I221" i="1"/>
  <c r="H286" i="1"/>
  <c r="G286" i="1"/>
  <c r="F286" i="1"/>
  <c r="I286" i="1"/>
  <c r="P168" i="1"/>
  <c r="T103" i="1"/>
  <c r="S103" i="1"/>
  <c r="R103" i="1"/>
  <c r="Q103" i="1"/>
  <c r="P103" i="1"/>
  <c r="R287" i="1"/>
  <c r="Q287" i="1"/>
  <c r="P287" i="1"/>
  <c r="S287" i="1"/>
  <c r="N177" i="1"/>
  <c r="G18" i="1"/>
  <c r="J18" i="1"/>
  <c r="I18" i="1"/>
  <c r="H18" i="1"/>
  <c r="F18" i="1"/>
  <c r="F44" i="3"/>
  <c r="H44" i="3"/>
  <c r="J37" i="3"/>
  <c r="I37" i="3"/>
  <c r="H37" i="3"/>
  <c r="G37" i="3"/>
  <c r="F37" i="3"/>
  <c r="I50" i="3"/>
  <c r="G50" i="3"/>
  <c r="T17" i="3"/>
  <c r="S17" i="3"/>
  <c r="R17" i="3"/>
  <c r="Q17" i="3"/>
  <c r="P17" i="3"/>
  <c r="S7" i="2"/>
  <c r="R7" i="2"/>
  <c r="Q7" i="2"/>
  <c r="T7" i="2"/>
  <c r="U7" i="2"/>
  <c r="L143" i="1"/>
  <c r="C183" i="1"/>
  <c r="B169" i="1"/>
  <c r="B182" i="1"/>
  <c r="F137" i="1"/>
  <c r="G72" i="1"/>
  <c r="F72" i="1"/>
  <c r="J72" i="1"/>
  <c r="I72" i="1"/>
  <c r="H72" i="1"/>
  <c r="J239" i="1"/>
  <c r="I239" i="1"/>
  <c r="H239" i="1"/>
  <c r="F239" i="1"/>
  <c r="G239" i="1"/>
  <c r="I273" i="1"/>
  <c r="H273" i="1"/>
  <c r="G273" i="1"/>
  <c r="F273" i="1"/>
  <c r="M138" i="1"/>
  <c r="P181" i="1"/>
  <c r="T116" i="1"/>
  <c r="R116" i="1"/>
  <c r="Q116" i="1"/>
  <c r="P116" i="1"/>
  <c r="S116" i="1"/>
  <c r="T252" i="1"/>
  <c r="S252" i="1"/>
  <c r="R252" i="1"/>
  <c r="Q252" i="1"/>
  <c r="P252" i="1"/>
  <c r="R280" i="1"/>
  <c r="Q280" i="1"/>
  <c r="P280" i="1"/>
  <c r="S280" i="1"/>
  <c r="N169" i="1"/>
  <c r="P51" i="1"/>
  <c r="R51" i="1"/>
  <c r="D171" i="1"/>
  <c r="Q41" i="3"/>
  <c r="S41" i="3"/>
  <c r="S23" i="3"/>
  <c r="Q23" i="3"/>
  <c r="I45" i="3"/>
  <c r="G45" i="3"/>
  <c r="R30" i="3"/>
  <c r="Q30" i="3"/>
  <c r="P30" i="3"/>
  <c r="T30" i="3"/>
  <c r="S30" i="3"/>
  <c r="T32" i="3"/>
  <c r="T35" i="3"/>
  <c r="T36" i="3"/>
  <c r="H25" i="3"/>
  <c r="G25" i="3"/>
  <c r="F25" i="3"/>
  <c r="J25" i="3"/>
  <c r="I25" i="3"/>
  <c r="T33" i="3"/>
  <c r="S33" i="3"/>
  <c r="R33" i="3"/>
  <c r="Q33" i="3"/>
  <c r="P33" i="3"/>
  <c r="J24" i="3"/>
  <c r="I24" i="3"/>
  <c r="H24" i="3"/>
  <c r="G24" i="3"/>
  <c r="F24" i="3"/>
  <c r="H30" i="3"/>
  <c r="F30" i="3"/>
  <c r="R9" i="3"/>
  <c r="T9" i="3"/>
  <c r="S9" i="3"/>
  <c r="Q9" i="3"/>
  <c r="P9" i="3"/>
  <c r="F17" i="3"/>
  <c r="J17" i="3"/>
  <c r="I17" i="3"/>
  <c r="G17" i="3"/>
  <c r="H17" i="3"/>
  <c r="J7" i="2"/>
  <c r="I7" i="2"/>
  <c r="H7" i="2"/>
  <c r="G7" i="2"/>
  <c r="K7" i="2"/>
  <c r="J28" i="1"/>
  <c r="L174" i="1"/>
  <c r="L154" i="1"/>
  <c r="S51" i="1"/>
  <c r="Q51" i="1"/>
  <c r="L175" i="1"/>
  <c r="L160" i="1"/>
  <c r="L197" i="1"/>
  <c r="L173" i="1"/>
  <c r="L182" i="1"/>
  <c r="C166" i="1"/>
  <c r="C148" i="1"/>
  <c r="C139" i="1"/>
  <c r="C175" i="1"/>
  <c r="C193" i="1"/>
  <c r="C165" i="1"/>
  <c r="L148" i="1"/>
  <c r="P12" i="1"/>
  <c r="T12" i="1"/>
  <c r="S12" i="1"/>
  <c r="R12" i="1"/>
  <c r="Q12" i="1"/>
  <c r="B171" i="1"/>
  <c r="B147" i="1"/>
  <c r="B172" i="1"/>
  <c r="B194" i="1"/>
  <c r="B174" i="1"/>
  <c r="I53" i="1"/>
  <c r="H53" i="1"/>
  <c r="G53" i="1"/>
  <c r="F53" i="1"/>
  <c r="J53" i="1"/>
  <c r="I112" i="1"/>
  <c r="H112" i="1"/>
  <c r="G112" i="1"/>
  <c r="J112" i="1"/>
  <c r="F112" i="1"/>
  <c r="F177" i="1"/>
  <c r="G63" i="1"/>
  <c r="F63" i="1"/>
  <c r="J63" i="1"/>
  <c r="I63" i="1"/>
  <c r="H63" i="1"/>
  <c r="J35" i="1"/>
  <c r="I35" i="1"/>
  <c r="H35" i="1"/>
  <c r="G35" i="1"/>
  <c r="F35" i="1"/>
  <c r="F142" i="1"/>
  <c r="J77" i="1"/>
  <c r="I77" i="1"/>
  <c r="H77" i="1"/>
  <c r="G77" i="1"/>
  <c r="F77" i="1"/>
  <c r="F174" i="1"/>
  <c r="J109" i="1"/>
  <c r="I109" i="1"/>
  <c r="G109" i="1"/>
  <c r="F109" i="1"/>
  <c r="H109" i="1"/>
  <c r="H102" i="1"/>
  <c r="G102" i="1"/>
  <c r="F167" i="1"/>
  <c r="J102" i="1"/>
  <c r="I102" i="1"/>
  <c r="F102" i="1"/>
  <c r="F180" i="1"/>
  <c r="F115" i="1"/>
  <c r="J115" i="1"/>
  <c r="I115" i="1"/>
  <c r="H115" i="1"/>
  <c r="G115" i="1"/>
  <c r="H220" i="1"/>
  <c r="G220" i="1"/>
  <c r="F220" i="1"/>
  <c r="I220" i="1"/>
  <c r="I300" i="1"/>
  <c r="H300" i="1"/>
  <c r="F300" i="1"/>
  <c r="G300" i="1"/>
  <c r="H244" i="1"/>
  <c r="G244" i="1"/>
  <c r="F244" i="1"/>
  <c r="J244" i="1"/>
  <c r="I244" i="1"/>
  <c r="I263" i="1"/>
  <c r="H263" i="1"/>
  <c r="G263" i="1"/>
  <c r="F263" i="1"/>
  <c r="I271" i="1"/>
  <c r="H271" i="1"/>
  <c r="G271" i="1"/>
  <c r="F271" i="1"/>
  <c r="H258" i="1"/>
  <c r="G258" i="1"/>
  <c r="F258" i="1"/>
  <c r="J258" i="1"/>
  <c r="I258" i="1"/>
  <c r="H285" i="1"/>
  <c r="G285" i="1"/>
  <c r="F285" i="1"/>
  <c r="I285" i="1"/>
  <c r="F241" i="1"/>
  <c r="J241" i="1"/>
  <c r="I241" i="1"/>
  <c r="H241" i="1"/>
  <c r="G241" i="1"/>
  <c r="F297" i="1"/>
  <c r="I297" i="1"/>
  <c r="H297" i="1"/>
  <c r="G297" i="1"/>
  <c r="G312" i="1"/>
  <c r="F312" i="1"/>
  <c r="I312" i="1"/>
  <c r="H312" i="1"/>
  <c r="G320" i="1"/>
  <c r="F320" i="1"/>
  <c r="I320" i="1"/>
  <c r="H320" i="1"/>
  <c r="L140" i="1"/>
  <c r="S13" i="1"/>
  <c r="Q13" i="1"/>
  <c r="M144" i="1"/>
  <c r="M172" i="1"/>
  <c r="M164" i="1"/>
  <c r="M192" i="1"/>
  <c r="M173" i="1"/>
  <c r="T52" i="1"/>
  <c r="S52" i="1"/>
  <c r="R52" i="1"/>
  <c r="Q52" i="1"/>
  <c r="P52" i="1"/>
  <c r="P175" i="1"/>
  <c r="Q110" i="1"/>
  <c r="P110" i="1"/>
  <c r="T110" i="1"/>
  <c r="S110" i="1"/>
  <c r="R110" i="1"/>
  <c r="R49" i="1"/>
  <c r="Q49" i="1"/>
  <c r="P49" i="1"/>
  <c r="S49" i="1"/>
  <c r="T49" i="1"/>
  <c r="P167" i="1"/>
  <c r="Q102" i="1"/>
  <c r="P102" i="1"/>
  <c r="T102" i="1"/>
  <c r="S102" i="1"/>
  <c r="R102" i="1"/>
  <c r="P34" i="1"/>
  <c r="T34" i="1"/>
  <c r="S34" i="1"/>
  <c r="R34" i="1"/>
  <c r="Q34" i="1"/>
  <c r="P137" i="1"/>
  <c r="P72" i="1"/>
  <c r="T72" i="1"/>
  <c r="S72" i="1"/>
  <c r="Q72" i="1"/>
  <c r="R72" i="1"/>
  <c r="T81" i="1"/>
  <c r="P190" i="1"/>
  <c r="T125" i="1"/>
  <c r="S125" i="1"/>
  <c r="R125" i="1"/>
  <c r="Q125" i="1"/>
  <c r="P125" i="1"/>
  <c r="P164" i="1"/>
  <c r="T99" i="1"/>
  <c r="S99" i="1"/>
  <c r="R99" i="1"/>
  <c r="Q99" i="1"/>
  <c r="P99" i="1"/>
  <c r="T238" i="1"/>
  <c r="S238" i="1"/>
  <c r="Q238" i="1"/>
  <c r="P238" i="1"/>
  <c r="R238" i="1"/>
  <c r="S268" i="1"/>
  <c r="R268" i="1"/>
  <c r="Q268" i="1"/>
  <c r="P268" i="1"/>
  <c r="S235" i="1"/>
  <c r="R235" i="1"/>
  <c r="Q235" i="1"/>
  <c r="T235" i="1"/>
  <c r="P235" i="1"/>
  <c r="R286" i="1"/>
  <c r="Q286" i="1"/>
  <c r="P286" i="1"/>
  <c r="S286" i="1"/>
  <c r="Q254" i="1"/>
  <c r="P254" i="1"/>
  <c r="T254" i="1"/>
  <c r="S254" i="1"/>
  <c r="R254" i="1"/>
  <c r="S298" i="1"/>
  <c r="P298" i="1"/>
  <c r="Q298" i="1"/>
  <c r="R298" i="1"/>
  <c r="Q312" i="1"/>
  <c r="P312" i="1"/>
  <c r="S312" i="1"/>
  <c r="R312" i="1"/>
  <c r="Q320" i="1"/>
  <c r="P320" i="1"/>
  <c r="S320" i="1"/>
  <c r="R320" i="1"/>
  <c r="C54" i="1"/>
  <c r="N140" i="1"/>
  <c r="N137" i="1"/>
  <c r="N147" i="1"/>
  <c r="N178" i="1"/>
  <c r="N167" i="1"/>
  <c r="N176" i="1"/>
  <c r="B140" i="1"/>
  <c r="D143" i="1"/>
  <c r="D140" i="1"/>
  <c r="D168" i="1"/>
  <c r="D196" i="1"/>
  <c r="D161" i="1"/>
  <c r="H96" i="1"/>
  <c r="F96" i="1"/>
  <c r="T18" i="1"/>
  <c r="P18" i="1"/>
  <c r="S18" i="1"/>
  <c r="R18" i="1"/>
  <c r="Q18" i="1"/>
  <c r="J100" i="2"/>
  <c r="I100" i="2"/>
  <c r="H100" i="2"/>
  <c r="G100" i="2"/>
  <c r="K100" i="2"/>
  <c r="H217" i="1"/>
  <c r="F217" i="1"/>
  <c r="I217" i="1"/>
  <c r="H278" i="1"/>
  <c r="G278" i="1"/>
  <c r="F278" i="1"/>
  <c r="I278" i="1"/>
  <c r="U50" i="2"/>
  <c r="T50" i="2"/>
  <c r="R50" i="2"/>
  <c r="Q50" i="2"/>
  <c r="S50" i="2"/>
  <c r="S12" i="2"/>
  <c r="R12" i="2"/>
  <c r="Q12" i="2"/>
  <c r="U12" i="2"/>
  <c r="T12" i="2"/>
  <c r="T62" i="2"/>
  <c r="S62" i="2"/>
  <c r="Q62" i="2"/>
  <c r="U62" i="2"/>
  <c r="R62" i="2"/>
  <c r="J122" i="1"/>
  <c r="I136" i="1"/>
  <c r="I122" i="1"/>
  <c r="G136" i="1"/>
  <c r="G122" i="1"/>
  <c r="F122" i="1"/>
  <c r="H122" i="1"/>
  <c r="J369" i="1"/>
  <c r="I369" i="1"/>
  <c r="H369" i="1"/>
  <c r="G369" i="1"/>
  <c r="F369" i="1"/>
  <c r="P293" i="1"/>
  <c r="S293" i="1"/>
  <c r="R293" i="1"/>
  <c r="Q293" i="1"/>
  <c r="J57" i="1"/>
  <c r="I57" i="1"/>
  <c r="H57" i="1"/>
  <c r="G57" i="1"/>
  <c r="F57" i="1"/>
  <c r="S262" i="1"/>
  <c r="R262" i="1"/>
  <c r="Q262" i="1"/>
  <c r="P262" i="1"/>
  <c r="S100" i="2"/>
  <c r="R100" i="2"/>
  <c r="Q100" i="2"/>
  <c r="U100" i="2"/>
  <c r="T100" i="2"/>
  <c r="I71" i="1"/>
  <c r="H71" i="1"/>
  <c r="G71" i="1"/>
  <c r="F71" i="1"/>
  <c r="J71" i="1"/>
  <c r="H232" i="1"/>
  <c r="G232" i="1"/>
  <c r="J232" i="1"/>
  <c r="I232" i="1"/>
  <c r="F232" i="1"/>
  <c r="I152" i="1"/>
  <c r="G152" i="1"/>
  <c r="G309" i="1"/>
  <c r="F309" i="1"/>
  <c r="I309" i="1"/>
  <c r="H309" i="1"/>
  <c r="F293" i="1"/>
  <c r="I293" i="1"/>
  <c r="H293" i="1"/>
  <c r="G293" i="1"/>
  <c r="J12" i="2"/>
  <c r="I12" i="2"/>
  <c r="H12" i="2"/>
  <c r="G12" i="2"/>
  <c r="K12" i="2"/>
  <c r="J325" i="1"/>
  <c r="I325" i="1"/>
  <c r="H325" i="1"/>
  <c r="G325" i="1"/>
  <c r="F325" i="1"/>
  <c r="H201" i="1"/>
  <c r="G201" i="1"/>
  <c r="F201" i="1"/>
  <c r="R71" i="1"/>
  <c r="Q71" i="1"/>
  <c r="P71" i="1"/>
  <c r="T71" i="1"/>
  <c r="S71" i="1"/>
  <c r="S201" i="1"/>
  <c r="R201" i="1"/>
  <c r="Q201" i="1"/>
  <c r="P201" i="1"/>
  <c r="J248" i="1"/>
  <c r="H248" i="1"/>
  <c r="G248" i="1"/>
  <c r="I248" i="1"/>
  <c r="F248" i="1"/>
  <c r="G354" i="1"/>
  <c r="F354" i="1"/>
  <c r="J354" i="1"/>
  <c r="I354" i="1"/>
  <c r="H354" i="1"/>
  <c r="S152" i="1"/>
  <c r="Q152" i="1"/>
  <c r="K56" i="2"/>
  <c r="J56" i="2"/>
  <c r="I56" i="2"/>
  <c r="H56" i="2"/>
  <c r="G56" i="2"/>
  <c r="U56" i="2"/>
  <c r="T56" i="2"/>
  <c r="S56" i="2"/>
  <c r="R56" i="2"/>
  <c r="Q56" i="2"/>
  <c r="P22" i="1"/>
  <c r="T22" i="1"/>
  <c r="S22" i="1"/>
  <c r="R22" i="1"/>
  <c r="Q22" i="1"/>
  <c r="T87" i="1"/>
  <c r="R87" i="1"/>
  <c r="S87" i="1"/>
  <c r="Q87" i="1"/>
  <c r="P87" i="1"/>
  <c r="T248" i="1"/>
  <c r="S248" i="1"/>
  <c r="Q248" i="1"/>
  <c r="P248" i="1"/>
  <c r="R248" i="1"/>
  <c r="R340" i="1"/>
  <c r="Q340" i="1"/>
  <c r="P340" i="1"/>
  <c r="S340" i="1"/>
  <c r="T340" i="1"/>
  <c r="Q232" i="1"/>
  <c r="P232" i="1"/>
  <c r="T232" i="1"/>
  <c r="S232" i="1"/>
  <c r="R232" i="1"/>
  <c r="F87" i="1"/>
  <c r="I87" i="1"/>
  <c r="J87" i="1"/>
  <c r="H87" i="1"/>
  <c r="G87" i="1"/>
  <c r="K62" i="2"/>
  <c r="J62" i="2"/>
  <c r="G62" i="2"/>
  <c r="I62" i="2"/>
  <c r="H62" i="2"/>
  <c r="I262" i="1"/>
  <c r="H262" i="1"/>
  <c r="G262" i="1"/>
  <c r="F262" i="1"/>
  <c r="I340" i="1"/>
  <c r="H340" i="1"/>
  <c r="G340" i="1"/>
  <c r="F340" i="1"/>
  <c r="J340" i="1"/>
  <c r="R217" i="1"/>
  <c r="Q217" i="1"/>
  <c r="P217" i="1"/>
  <c r="S217" i="1"/>
  <c r="T325" i="1"/>
  <c r="S325" i="1"/>
  <c r="R325" i="1"/>
  <c r="Q325" i="1"/>
  <c r="P325" i="1"/>
  <c r="H22" i="1"/>
  <c r="T57" i="1"/>
  <c r="S57" i="1"/>
  <c r="R57" i="1"/>
  <c r="Q57" i="1"/>
  <c r="P57" i="1"/>
  <c r="P354" i="1"/>
  <c r="T354" i="1"/>
  <c r="S354" i="1"/>
  <c r="R354" i="1"/>
  <c r="Q354" i="1"/>
  <c r="Q309" i="1"/>
  <c r="P309" i="1"/>
  <c r="S309" i="1"/>
  <c r="R309" i="1"/>
  <c r="G50" i="2"/>
  <c r="K50" i="2"/>
  <c r="J50" i="2"/>
  <c r="I50" i="2"/>
  <c r="H50" i="2"/>
  <c r="I187" i="1"/>
  <c r="G187" i="1"/>
  <c r="T122" i="1"/>
  <c r="S122" i="1"/>
  <c r="R122" i="1"/>
  <c r="S136" i="1"/>
  <c r="P122" i="1"/>
  <c r="Q136" i="1"/>
  <c r="Q122" i="1"/>
  <c r="S187" i="1"/>
  <c r="Q187" i="1"/>
  <c r="R278" i="1"/>
  <c r="Q278" i="1"/>
  <c r="P278" i="1"/>
  <c r="S278" i="1"/>
  <c r="T369" i="1"/>
  <c r="S369" i="1"/>
  <c r="R369" i="1"/>
  <c r="Q369" i="1"/>
  <c r="P369" i="1"/>
  <c r="P371" i="1" l="1"/>
  <c r="T371" i="1"/>
  <c r="S371" i="1"/>
  <c r="R371" i="1"/>
  <c r="Q371" i="1"/>
  <c r="P362" i="1"/>
  <c r="T362" i="1"/>
  <c r="S362" i="1"/>
  <c r="R362" i="1"/>
  <c r="Q362" i="1"/>
  <c r="H101" i="2"/>
  <c r="G101" i="2"/>
  <c r="K101" i="2"/>
  <c r="J101" i="2"/>
  <c r="I101" i="2"/>
  <c r="H86" i="2"/>
  <c r="G86" i="2"/>
  <c r="J86" i="2"/>
  <c r="I86" i="2"/>
  <c r="K86" i="2"/>
  <c r="P226" i="1"/>
  <c r="S226" i="1"/>
  <c r="R226" i="1"/>
  <c r="Q226" i="1"/>
  <c r="R224" i="1"/>
  <c r="Q224" i="1"/>
  <c r="P224" i="1"/>
  <c r="S224" i="1"/>
  <c r="T372" i="1"/>
  <c r="S372" i="1"/>
  <c r="R372" i="1"/>
  <c r="Q372" i="1"/>
  <c r="P372" i="1"/>
  <c r="S374" i="1"/>
  <c r="R374" i="1"/>
  <c r="Q374" i="1"/>
  <c r="P374" i="1"/>
  <c r="T374" i="1"/>
  <c r="C158" i="1"/>
  <c r="O97" i="2"/>
  <c r="N156" i="1"/>
  <c r="T360" i="1"/>
  <c r="S360" i="1"/>
  <c r="R360" i="1"/>
  <c r="Q360" i="1"/>
  <c r="P360" i="1"/>
  <c r="P366" i="1"/>
  <c r="T366" i="1"/>
  <c r="S366" i="1"/>
  <c r="R366" i="1"/>
  <c r="Q366" i="1"/>
  <c r="D27" i="1"/>
  <c r="F25" i="1"/>
  <c r="H25" i="1"/>
  <c r="T342" i="1"/>
  <c r="S342" i="1"/>
  <c r="R342" i="1"/>
  <c r="Q342" i="1"/>
  <c r="P342" i="1"/>
  <c r="P328" i="1"/>
  <c r="T328" i="1"/>
  <c r="S328" i="1"/>
  <c r="R328" i="1"/>
  <c r="Q328" i="1"/>
  <c r="O23" i="2"/>
  <c r="D156" i="1"/>
  <c r="P26" i="1"/>
  <c r="T26" i="1"/>
  <c r="S26" i="1"/>
  <c r="Q26" i="1"/>
  <c r="R26" i="1"/>
  <c r="J57" i="2"/>
  <c r="K57" i="2"/>
  <c r="I57" i="2"/>
  <c r="H57" i="2"/>
  <c r="G57" i="2"/>
  <c r="K59" i="2"/>
  <c r="J59" i="2"/>
  <c r="I59" i="2"/>
  <c r="H59" i="2"/>
  <c r="G59" i="2"/>
  <c r="I26" i="1"/>
  <c r="G26" i="1"/>
  <c r="J364" i="1"/>
  <c r="I364" i="1"/>
  <c r="H364" i="1"/>
  <c r="G364" i="1"/>
  <c r="F364" i="1"/>
  <c r="I365" i="1"/>
  <c r="H365" i="1"/>
  <c r="G365" i="1"/>
  <c r="F365" i="1"/>
  <c r="J365" i="1"/>
  <c r="J363" i="1"/>
  <c r="I363" i="1"/>
  <c r="H363" i="1"/>
  <c r="G363" i="1"/>
  <c r="F363" i="1"/>
  <c r="I208" i="1"/>
  <c r="H208" i="1"/>
  <c r="G208" i="1"/>
  <c r="F208" i="1"/>
  <c r="J351" i="1"/>
  <c r="I351" i="1"/>
  <c r="H351" i="1"/>
  <c r="G351" i="1"/>
  <c r="F351" i="1"/>
  <c r="I348" i="1"/>
  <c r="H348" i="1"/>
  <c r="G348" i="1"/>
  <c r="F348" i="1"/>
  <c r="J348" i="1"/>
  <c r="J329" i="1"/>
  <c r="I329" i="1"/>
  <c r="H329" i="1"/>
  <c r="G329" i="1"/>
  <c r="F329" i="1"/>
  <c r="J16" i="2"/>
  <c r="I16" i="2"/>
  <c r="H16" i="2"/>
  <c r="G16" i="2"/>
  <c r="K16" i="2"/>
  <c r="H17" i="2"/>
  <c r="G17" i="2"/>
  <c r="F47" i="2"/>
  <c r="K17" i="2"/>
  <c r="J17" i="2"/>
  <c r="I17" i="2"/>
  <c r="K14" i="2"/>
  <c r="J14" i="2"/>
  <c r="G14" i="2"/>
  <c r="I14" i="2"/>
  <c r="H14" i="2"/>
  <c r="I40" i="2"/>
  <c r="H40" i="2"/>
  <c r="G40" i="2"/>
  <c r="K40" i="2"/>
  <c r="J40" i="2"/>
  <c r="T102" i="2"/>
  <c r="R102" i="2"/>
  <c r="S102" i="2"/>
  <c r="Q102" i="2"/>
  <c r="U102" i="2"/>
  <c r="F376" i="1"/>
  <c r="J376" i="1"/>
  <c r="I376" i="1"/>
  <c r="H376" i="1"/>
  <c r="G376" i="1"/>
  <c r="J69" i="2"/>
  <c r="I69" i="2"/>
  <c r="H69" i="2"/>
  <c r="K69" i="2"/>
  <c r="G69" i="2"/>
  <c r="R63" i="2"/>
  <c r="Q63" i="2"/>
  <c r="U63" i="2"/>
  <c r="S63" i="2"/>
  <c r="T63" i="2"/>
  <c r="T66" i="2"/>
  <c r="S66" i="2"/>
  <c r="Q66" i="2"/>
  <c r="U66" i="2"/>
  <c r="R66" i="2"/>
  <c r="Q84" i="2"/>
  <c r="U84" i="2"/>
  <c r="T84" i="2"/>
  <c r="S84" i="2"/>
  <c r="R84" i="2"/>
  <c r="S87" i="2"/>
  <c r="R87" i="2"/>
  <c r="Q87" i="2"/>
  <c r="U87" i="2"/>
  <c r="T87" i="2"/>
  <c r="J83" i="2"/>
  <c r="G83" i="2"/>
  <c r="K83" i="2"/>
  <c r="I83" i="2"/>
  <c r="H83" i="2"/>
  <c r="U77" i="2"/>
  <c r="T77" i="2"/>
  <c r="S77" i="2"/>
  <c r="R77" i="2"/>
  <c r="Q77" i="2"/>
  <c r="U86" i="2"/>
  <c r="Q86" i="2"/>
  <c r="T86" i="2"/>
  <c r="S86" i="2"/>
  <c r="R86" i="2"/>
  <c r="J95" i="2"/>
  <c r="H95" i="2"/>
  <c r="G95" i="2"/>
  <c r="K95" i="2"/>
  <c r="I95" i="2"/>
  <c r="G81" i="2"/>
  <c r="K81" i="2"/>
  <c r="J81" i="2"/>
  <c r="I81" i="2"/>
  <c r="H81" i="2"/>
  <c r="U15" i="2"/>
  <c r="T15" i="2"/>
  <c r="S15" i="2"/>
  <c r="R15" i="2"/>
  <c r="Q15" i="2"/>
  <c r="U38" i="2"/>
  <c r="T38" i="2"/>
  <c r="S38" i="2"/>
  <c r="R38" i="2"/>
  <c r="Q38" i="2"/>
  <c r="Q13" i="2"/>
  <c r="U13" i="2"/>
  <c r="T13" i="2"/>
  <c r="S13" i="2"/>
  <c r="R13" i="2"/>
  <c r="S35" i="2"/>
  <c r="R35" i="2"/>
  <c r="Q35" i="2"/>
  <c r="U35" i="2"/>
  <c r="T35" i="2"/>
  <c r="U41" i="2"/>
  <c r="T41" i="2"/>
  <c r="R41" i="2"/>
  <c r="Q41" i="2"/>
  <c r="S41" i="2"/>
  <c r="L27" i="1"/>
  <c r="J52" i="2"/>
  <c r="K52" i="2"/>
  <c r="I52" i="2"/>
  <c r="H52" i="2"/>
  <c r="G52" i="2"/>
  <c r="R211" i="1"/>
  <c r="P211" i="1"/>
  <c r="R219" i="1"/>
  <c r="Q219" i="1"/>
  <c r="P219" i="1"/>
  <c r="S219" i="1"/>
  <c r="R222" i="1"/>
  <c r="Q222" i="1"/>
  <c r="P222" i="1"/>
  <c r="S222" i="1"/>
  <c r="S204" i="1"/>
  <c r="R204" i="1"/>
  <c r="Q204" i="1"/>
  <c r="P204" i="1"/>
  <c r="R25" i="1"/>
  <c r="Q25" i="1"/>
  <c r="P25" i="1"/>
  <c r="T25" i="1"/>
  <c r="O27" i="1"/>
  <c r="S25" i="1"/>
  <c r="H58" i="2"/>
  <c r="K58" i="2"/>
  <c r="J58" i="2"/>
  <c r="I58" i="2"/>
  <c r="G58" i="2"/>
  <c r="J326" i="1"/>
  <c r="I326" i="1"/>
  <c r="H326" i="1"/>
  <c r="G326" i="1"/>
  <c r="F326" i="1"/>
  <c r="K42" i="2"/>
  <c r="J42" i="2"/>
  <c r="I42" i="2"/>
  <c r="H42" i="2"/>
  <c r="G42" i="2"/>
  <c r="H36" i="2"/>
  <c r="G36" i="2"/>
  <c r="J36" i="2"/>
  <c r="I36" i="2"/>
  <c r="K36" i="2"/>
  <c r="I379" i="1"/>
  <c r="H379" i="1"/>
  <c r="G379" i="1"/>
  <c r="F379" i="1"/>
  <c r="J379" i="1"/>
  <c r="U82" i="2"/>
  <c r="Q82" i="2"/>
  <c r="T82" i="2"/>
  <c r="S82" i="2"/>
  <c r="R82" i="2"/>
  <c r="R44" i="2"/>
  <c r="Q44" i="2"/>
  <c r="U44" i="2"/>
  <c r="T44" i="2"/>
  <c r="S44" i="2"/>
  <c r="C155" i="1"/>
  <c r="C92" i="1"/>
  <c r="T355" i="1"/>
  <c r="S355" i="1"/>
  <c r="R355" i="1"/>
  <c r="Q355" i="1"/>
  <c r="P355" i="1"/>
  <c r="T364" i="1"/>
  <c r="S364" i="1"/>
  <c r="R364" i="1"/>
  <c r="Q364" i="1"/>
  <c r="P364" i="1"/>
  <c r="H26" i="1"/>
  <c r="F26" i="1"/>
  <c r="P332" i="1"/>
  <c r="T332" i="1"/>
  <c r="S332" i="1"/>
  <c r="R332" i="1"/>
  <c r="Q332" i="1"/>
  <c r="D158" i="1"/>
  <c r="Q58" i="2"/>
  <c r="U58" i="2"/>
  <c r="T58" i="2"/>
  <c r="S58" i="2"/>
  <c r="R58" i="2"/>
  <c r="M73" i="2"/>
  <c r="I28" i="1"/>
  <c r="G28" i="1"/>
  <c r="N73" i="2"/>
  <c r="G358" i="1"/>
  <c r="F358" i="1"/>
  <c r="J358" i="1"/>
  <c r="I358" i="1"/>
  <c r="H358" i="1"/>
  <c r="I209" i="1"/>
  <c r="H209" i="1"/>
  <c r="G209" i="1"/>
  <c r="F209" i="1"/>
  <c r="J330" i="1"/>
  <c r="I330" i="1"/>
  <c r="H330" i="1"/>
  <c r="G330" i="1"/>
  <c r="F330" i="1"/>
  <c r="J333" i="1"/>
  <c r="I333" i="1"/>
  <c r="H333" i="1"/>
  <c r="G333" i="1"/>
  <c r="F333" i="1"/>
  <c r="K19" i="2"/>
  <c r="J19" i="2"/>
  <c r="I19" i="2"/>
  <c r="H19" i="2"/>
  <c r="G19" i="2"/>
  <c r="J20" i="2"/>
  <c r="I20" i="2"/>
  <c r="H20" i="2"/>
  <c r="G20" i="2"/>
  <c r="K20" i="2"/>
  <c r="H21" i="2"/>
  <c r="G21" i="2"/>
  <c r="I21" i="2"/>
  <c r="K21" i="2"/>
  <c r="J21" i="2"/>
  <c r="K18" i="2"/>
  <c r="J18" i="2"/>
  <c r="I18" i="2"/>
  <c r="H18" i="2"/>
  <c r="G18" i="2"/>
  <c r="I44" i="2"/>
  <c r="H44" i="2"/>
  <c r="G44" i="2"/>
  <c r="K44" i="2"/>
  <c r="J44" i="2"/>
  <c r="B155" i="1"/>
  <c r="B92" i="1"/>
  <c r="B157" i="1" s="1"/>
  <c r="G380" i="1"/>
  <c r="F380" i="1"/>
  <c r="J380" i="1"/>
  <c r="I380" i="1"/>
  <c r="H380" i="1"/>
  <c r="H76" i="2"/>
  <c r="K76" i="2"/>
  <c r="J76" i="2"/>
  <c r="I76" i="2"/>
  <c r="G76" i="2"/>
  <c r="Q76" i="2"/>
  <c r="U76" i="2"/>
  <c r="T76" i="2"/>
  <c r="S76" i="2"/>
  <c r="R76" i="2"/>
  <c r="U69" i="2"/>
  <c r="S69" i="2"/>
  <c r="R69" i="2"/>
  <c r="Q69" i="2"/>
  <c r="T69" i="2"/>
  <c r="T70" i="2"/>
  <c r="S70" i="2"/>
  <c r="Q70" i="2"/>
  <c r="U70" i="2"/>
  <c r="R70" i="2"/>
  <c r="S83" i="2"/>
  <c r="Q83" i="2"/>
  <c r="U83" i="2"/>
  <c r="T83" i="2"/>
  <c r="R83" i="2"/>
  <c r="K78" i="2"/>
  <c r="J78" i="2"/>
  <c r="I78" i="2"/>
  <c r="H78" i="2"/>
  <c r="G78" i="2"/>
  <c r="S91" i="2"/>
  <c r="U91" i="2"/>
  <c r="T91" i="2"/>
  <c r="R91" i="2"/>
  <c r="Q91" i="2"/>
  <c r="J85" i="2"/>
  <c r="I85" i="2"/>
  <c r="K85" i="2"/>
  <c r="H85" i="2"/>
  <c r="G85" i="2"/>
  <c r="U46" i="2"/>
  <c r="T46" i="2"/>
  <c r="S46" i="2"/>
  <c r="R46" i="2"/>
  <c r="Q46" i="2"/>
  <c r="S16" i="2"/>
  <c r="R16" i="2"/>
  <c r="Q16" i="2"/>
  <c r="U16" i="2"/>
  <c r="T16" i="2"/>
  <c r="P47" i="2"/>
  <c r="Q17" i="2"/>
  <c r="U17" i="2"/>
  <c r="R17" i="2"/>
  <c r="T17" i="2"/>
  <c r="S17" i="2"/>
  <c r="T39" i="2"/>
  <c r="S39" i="2"/>
  <c r="R39" i="2"/>
  <c r="Q39" i="2"/>
  <c r="U39" i="2"/>
  <c r="U45" i="2"/>
  <c r="T45" i="2"/>
  <c r="S45" i="2"/>
  <c r="R45" i="2"/>
  <c r="Q45" i="2"/>
  <c r="L158" i="1"/>
  <c r="Q53" i="2"/>
  <c r="U53" i="2"/>
  <c r="T53" i="2"/>
  <c r="S53" i="2"/>
  <c r="R53" i="2"/>
  <c r="R220" i="1"/>
  <c r="Q220" i="1"/>
  <c r="P220" i="1"/>
  <c r="S220" i="1"/>
  <c r="S202" i="1"/>
  <c r="R202" i="1"/>
  <c r="Q202" i="1"/>
  <c r="P202" i="1"/>
  <c r="S227" i="1"/>
  <c r="P227" i="1"/>
  <c r="R227" i="1"/>
  <c r="Q227" i="1"/>
  <c r="S213" i="1"/>
  <c r="R213" i="1"/>
  <c r="Q213" i="1"/>
  <c r="P213" i="1"/>
  <c r="S207" i="1"/>
  <c r="R207" i="1"/>
  <c r="Q207" i="1"/>
  <c r="P207" i="1"/>
  <c r="S212" i="1"/>
  <c r="R212" i="1"/>
  <c r="Q212" i="1"/>
  <c r="P212" i="1"/>
  <c r="F28" i="1"/>
  <c r="H28" i="1"/>
  <c r="T351" i="1"/>
  <c r="S351" i="1"/>
  <c r="R351" i="1"/>
  <c r="Q351" i="1"/>
  <c r="P351" i="1"/>
  <c r="I361" i="1"/>
  <c r="H361" i="1"/>
  <c r="G361" i="1"/>
  <c r="F361" i="1"/>
  <c r="J361" i="1"/>
  <c r="I344" i="1"/>
  <c r="H344" i="1"/>
  <c r="G344" i="1"/>
  <c r="F344" i="1"/>
  <c r="J344" i="1"/>
  <c r="J378" i="1"/>
  <c r="I378" i="1"/>
  <c r="H378" i="1"/>
  <c r="G378" i="1"/>
  <c r="F378" i="1"/>
  <c r="I71" i="2"/>
  <c r="H71" i="2"/>
  <c r="K71" i="2"/>
  <c r="J71" i="2"/>
  <c r="G71" i="2"/>
  <c r="J91" i="2"/>
  <c r="I91" i="2"/>
  <c r="H91" i="2"/>
  <c r="G91" i="2"/>
  <c r="K91" i="2"/>
  <c r="T377" i="1"/>
  <c r="S377" i="1"/>
  <c r="R377" i="1"/>
  <c r="Q377" i="1"/>
  <c r="P377" i="1"/>
  <c r="M158" i="1"/>
  <c r="C156" i="1"/>
  <c r="T359" i="1"/>
  <c r="S359" i="1"/>
  <c r="R359" i="1"/>
  <c r="Q359" i="1"/>
  <c r="P359" i="1"/>
  <c r="T337" i="1"/>
  <c r="S337" i="1"/>
  <c r="R337" i="1"/>
  <c r="Q337" i="1"/>
  <c r="P337" i="1"/>
  <c r="T326" i="1"/>
  <c r="S326" i="1"/>
  <c r="R326" i="1"/>
  <c r="Q326" i="1"/>
  <c r="P326" i="1"/>
  <c r="R327" i="1"/>
  <c r="Q327" i="1"/>
  <c r="P327" i="1"/>
  <c r="T327" i="1"/>
  <c r="S327" i="1"/>
  <c r="P336" i="1"/>
  <c r="T336" i="1"/>
  <c r="S336" i="1"/>
  <c r="R336" i="1"/>
  <c r="Q336" i="1"/>
  <c r="P155" i="1"/>
  <c r="Q90" i="1"/>
  <c r="P90" i="1"/>
  <c r="T90" i="1"/>
  <c r="O92" i="1"/>
  <c r="S90" i="1"/>
  <c r="R90" i="1"/>
  <c r="S57" i="2"/>
  <c r="U57" i="2"/>
  <c r="T57" i="2"/>
  <c r="R57" i="2"/>
  <c r="Q57" i="2"/>
  <c r="G362" i="1"/>
  <c r="F362" i="1"/>
  <c r="J362" i="1"/>
  <c r="H362" i="1"/>
  <c r="I362" i="1"/>
  <c r="I202" i="1"/>
  <c r="H202" i="1"/>
  <c r="G202" i="1"/>
  <c r="F202" i="1"/>
  <c r="I210" i="1"/>
  <c r="H210" i="1"/>
  <c r="G210" i="1"/>
  <c r="F210" i="1"/>
  <c r="G328" i="1"/>
  <c r="F328" i="1"/>
  <c r="J328" i="1"/>
  <c r="I328" i="1"/>
  <c r="H328" i="1"/>
  <c r="J337" i="1"/>
  <c r="I337" i="1"/>
  <c r="H337" i="1"/>
  <c r="G337" i="1"/>
  <c r="F337" i="1"/>
  <c r="K43" i="2"/>
  <c r="J43" i="2"/>
  <c r="I43" i="2"/>
  <c r="H43" i="2"/>
  <c r="G43" i="2"/>
  <c r="J24" i="2"/>
  <c r="I24" i="2"/>
  <c r="H24" i="2"/>
  <c r="G24" i="2"/>
  <c r="K24" i="2"/>
  <c r="F23" i="2"/>
  <c r="H25" i="2"/>
  <c r="G25" i="2"/>
  <c r="K25" i="2"/>
  <c r="J25" i="2"/>
  <c r="I25" i="2"/>
  <c r="K22" i="2"/>
  <c r="J22" i="2"/>
  <c r="I22" i="2"/>
  <c r="H22" i="2"/>
  <c r="G22" i="2"/>
  <c r="K29" i="2"/>
  <c r="H29" i="2"/>
  <c r="G29" i="2"/>
  <c r="I29" i="2"/>
  <c r="J29" i="2"/>
  <c r="Q101" i="2"/>
  <c r="U101" i="2"/>
  <c r="T101" i="2"/>
  <c r="S101" i="2"/>
  <c r="R101" i="2"/>
  <c r="E47" i="2"/>
  <c r="B156" i="1"/>
  <c r="J374" i="1"/>
  <c r="I374" i="1"/>
  <c r="H374" i="1"/>
  <c r="G374" i="1"/>
  <c r="F374" i="1"/>
  <c r="G371" i="1"/>
  <c r="F371" i="1"/>
  <c r="J371" i="1"/>
  <c r="I371" i="1"/>
  <c r="H371" i="1"/>
  <c r="U74" i="2"/>
  <c r="T74" i="2"/>
  <c r="S74" i="2"/>
  <c r="R74" i="2"/>
  <c r="Q74" i="2"/>
  <c r="P73" i="2"/>
  <c r="H88" i="2"/>
  <c r="K88" i="2"/>
  <c r="J88" i="2"/>
  <c r="I88" i="2"/>
  <c r="G88" i="2"/>
  <c r="S89" i="2"/>
  <c r="R89" i="2"/>
  <c r="U89" i="2"/>
  <c r="T89" i="2"/>
  <c r="Q89" i="2"/>
  <c r="G64" i="2"/>
  <c r="K64" i="2"/>
  <c r="J64" i="2"/>
  <c r="I64" i="2"/>
  <c r="H64" i="2"/>
  <c r="H84" i="2"/>
  <c r="K84" i="2"/>
  <c r="G84" i="2"/>
  <c r="J84" i="2"/>
  <c r="I84" i="2"/>
  <c r="U78" i="2"/>
  <c r="T78" i="2"/>
  <c r="S78" i="2"/>
  <c r="R78" i="2"/>
  <c r="Q78" i="2"/>
  <c r="U90" i="2"/>
  <c r="Q90" i="2"/>
  <c r="T90" i="2"/>
  <c r="S90" i="2"/>
  <c r="R90" i="2"/>
  <c r="J89" i="2"/>
  <c r="I89" i="2"/>
  <c r="G89" i="2"/>
  <c r="K89" i="2"/>
  <c r="H89" i="2"/>
  <c r="U26" i="2"/>
  <c r="T26" i="2"/>
  <c r="S26" i="2"/>
  <c r="R26" i="2"/>
  <c r="Q26" i="2"/>
  <c r="S20" i="2"/>
  <c r="R20" i="2"/>
  <c r="Q20" i="2"/>
  <c r="U20" i="2"/>
  <c r="T20" i="2"/>
  <c r="Q21" i="2"/>
  <c r="U21" i="2"/>
  <c r="T21" i="2"/>
  <c r="S21" i="2"/>
  <c r="R21" i="2"/>
  <c r="T43" i="2"/>
  <c r="S43" i="2"/>
  <c r="R43" i="2"/>
  <c r="Q43" i="2"/>
  <c r="U43" i="2"/>
  <c r="S52" i="2"/>
  <c r="U52" i="2"/>
  <c r="T52" i="2"/>
  <c r="R52" i="2"/>
  <c r="Q52" i="2"/>
  <c r="S208" i="1"/>
  <c r="R208" i="1"/>
  <c r="Q208" i="1"/>
  <c r="P208" i="1"/>
  <c r="S211" i="1"/>
  <c r="Q211" i="1"/>
  <c r="R221" i="1"/>
  <c r="Q221" i="1"/>
  <c r="P221" i="1"/>
  <c r="S221" i="1"/>
  <c r="N155" i="1"/>
  <c r="N92" i="1"/>
  <c r="N157" i="1" s="1"/>
  <c r="I207" i="1"/>
  <c r="H207" i="1"/>
  <c r="G207" i="1"/>
  <c r="F207" i="1"/>
  <c r="G349" i="1"/>
  <c r="F349" i="1"/>
  <c r="J349" i="1"/>
  <c r="I349" i="1"/>
  <c r="H349" i="1"/>
  <c r="R357" i="1"/>
  <c r="Q357" i="1"/>
  <c r="P357" i="1"/>
  <c r="T357" i="1"/>
  <c r="S357" i="1"/>
  <c r="T346" i="1"/>
  <c r="S346" i="1"/>
  <c r="R346" i="1"/>
  <c r="Q346" i="1"/>
  <c r="P346" i="1"/>
  <c r="T330" i="1"/>
  <c r="S330" i="1"/>
  <c r="R330" i="1"/>
  <c r="Q330" i="1"/>
  <c r="P330" i="1"/>
  <c r="R331" i="1"/>
  <c r="Q331" i="1"/>
  <c r="P331" i="1"/>
  <c r="T331" i="1"/>
  <c r="S331" i="1"/>
  <c r="P341" i="1"/>
  <c r="T341" i="1"/>
  <c r="S341" i="1"/>
  <c r="R341" i="1"/>
  <c r="Q341" i="1"/>
  <c r="P156" i="1"/>
  <c r="T91" i="1"/>
  <c r="R91" i="1"/>
  <c r="S91" i="1"/>
  <c r="Q91" i="1"/>
  <c r="P91" i="1"/>
  <c r="C73" i="2"/>
  <c r="D97" i="2"/>
  <c r="D73" i="2"/>
  <c r="J356" i="1"/>
  <c r="I356" i="1"/>
  <c r="H356" i="1"/>
  <c r="G356" i="1"/>
  <c r="F356" i="1"/>
  <c r="G366" i="1"/>
  <c r="F366" i="1"/>
  <c r="J366" i="1"/>
  <c r="I366" i="1"/>
  <c r="H366" i="1"/>
  <c r="I203" i="1"/>
  <c r="H203" i="1"/>
  <c r="G203" i="1"/>
  <c r="F203" i="1"/>
  <c r="I211" i="1"/>
  <c r="H211" i="1"/>
  <c r="G211" i="1"/>
  <c r="F211" i="1"/>
  <c r="G332" i="1"/>
  <c r="F332" i="1"/>
  <c r="J332" i="1"/>
  <c r="I332" i="1"/>
  <c r="H332" i="1"/>
  <c r="J342" i="1"/>
  <c r="I342" i="1"/>
  <c r="H342" i="1"/>
  <c r="G342" i="1"/>
  <c r="F342" i="1"/>
  <c r="K34" i="2"/>
  <c r="J34" i="2"/>
  <c r="I34" i="2"/>
  <c r="H34" i="2"/>
  <c r="G34" i="2"/>
  <c r="J35" i="2"/>
  <c r="I35" i="2"/>
  <c r="H35" i="2"/>
  <c r="G35" i="2"/>
  <c r="K35" i="2"/>
  <c r="K26" i="2"/>
  <c r="J26" i="2"/>
  <c r="I26" i="2"/>
  <c r="H26" i="2"/>
  <c r="G26" i="2"/>
  <c r="K33" i="2"/>
  <c r="J33" i="2"/>
  <c r="I33" i="2"/>
  <c r="H33" i="2"/>
  <c r="G33" i="2"/>
  <c r="K102" i="2"/>
  <c r="I102" i="2"/>
  <c r="G102" i="2"/>
  <c r="J102" i="2"/>
  <c r="H102" i="2"/>
  <c r="B158" i="1"/>
  <c r="U65" i="2"/>
  <c r="S65" i="2"/>
  <c r="R65" i="2"/>
  <c r="Q65" i="2"/>
  <c r="T65" i="2"/>
  <c r="Q88" i="2"/>
  <c r="U88" i="2"/>
  <c r="T88" i="2"/>
  <c r="S88" i="2"/>
  <c r="R88" i="2"/>
  <c r="G68" i="2"/>
  <c r="K68" i="2"/>
  <c r="J68" i="2"/>
  <c r="I68" i="2"/>
  <c r="H68" i="2"/>
  <c r="J79" i="2"/>
  <c r="K79" i="2"/>
  <c r="I79" i="2"/>
  <c r="H79" i="2"/>
  <c r="G79" i="2"/>
  <c r="S95" i="2"/>
  <c r="Q95" i="2"/>
  <c r="T95" i="2"/>
  <c r="R95" i="2"/>
  <c r="U95" i="2"/>
  <c r="K93" i="2"/>
  <c r="J93" i="2"/>
  <c r="I93" i="2"/>
  <c r="H93" i="2"/>
  <c r="G93" i="2"/>
  <c r="U37" i="2"/>
  <c r="T37" i="2"/>
  <c r="S37" i="2"/>
  <c r="R37" i="2"/>
  <c r="Q37" i="2"/>
  <c r="S24" i="2"/>
  <c r="R24" i="2"/>
  <c r="Q24" i="2"/>
  <c r="T24" i="2"/>
  <c r="P23" i="2"/>
  <c r="U24" i="2"/>
  <c r="Q25" i="2"/>
  <c r="U25" i="2"/>
  <c r="T25" i="2"/>
  <c r="S25" i="2"/>
  <c r="R25" i="2"/>
  <c r="Q28" i="2"/>
  <c r="U28" i="2"/>
  <c r="T28" i="2"/>
  <c r="S28" i="2"/>
  <c r="R28" i="2"/>
  <c r="U51" i="2"/>
  <c r="T51" i="2"/>
  <c r="S51" i="2"/>
  <c r="R51" i="2"/>
  <c r="Q51" i="2"/>
  <c r="S209" i="1"/>
  <c r="R209" i="1"/>
  <c r="Q209" i="1"/>
  <c r="P209" i="1"/>
  <c r="S210" i="1"/>
  <c r="R210" i="1"/>
  <c r="Q210" i="1"/>
  <c r="P210" i="1"/>
  <c r="S206" i="1"/>
  <c r="R206" i="1"/>
  <c r="Q206" i="1"/>
  <c r="P206" i="1"/>
  <c r="D155" i="1"/>
  <c r="D92" i="1"/>
  <c r="D157" i="1" s="1"/>
  <c r="J359" i="1"/>
  <c r="I359" i="1"/>
  <c r="H359" i="1"/>
  <c r="G359" i="1"/>
  <c r="F359" i="1"/>
  <c r="H13" i="2"/>
  <c r="G13" i="2"/>
  <c r="K13" i="2"/>
  <c r="J13" i="2"/>
  <c r="I13" i="2"/>
  <c r="S85" i="2"/>
  <c r="R85" i="2"/>
  <c r="U85" i="2"/>
  <c r="T85" i="2"/>
  <c r="Q85" i="2"/>
  <c r="U14" i="2"/>
  <c r="T14" i="2"/>
  <c r="S14" i="2"/>
  <c r="R14" i="2"/>
  <c r="Q14" i="2"/>
  <c r="K51" i="2"/>
  <c r="J51" i="2"/>
  <c r="I51" i="2"/>
  <c r="H51" i="2"/>
  <c r="G51" i="2"/>
  <c r="R370" i="1"/>
  <c r="Q370" i="1"/>
  <c r="P370" i="1"/>
  <c r="S370" i="1"/>
  <c r="T370" i="1"/>
  <c r="T378" i="1"/>
  <c r="S378" i="1"/>
  <c r="R378" i="1"/>
  <c r="Q378" i="1"/>
  <c r="P378" i="1"/>
  <c r="Q375" i="1"/>
  <c r="P375" i="1"/>
  <c r="R375" i="1"/>
  <c r="S375" i="1"/>
  <c r="T375" i="1"/>
  <c r="E97" i="2"/>
  <c r="N27" i="1"/>
  <c r="T363" i="1"/>
  <c r="S363" i="1"/>
  <c r="R363" i="1"/>
  <c r="Q363" i="1"/>
  <c r="P363" i="1"/>
  <c r="R361" i="1"/>
  <c r="Q361" i="1"/>
  <c r="P361" i="1"/>
  <c r="T361" i="1"/>
  <c r="S361" i="1"/>
  <c r="T334" i="1"/>
  <c r="S334" i="1"/>
  <c r="R334" i="1"/>
  <c r="Q334" i="1"/>
  <c r="P334" i="1"/>
  <c r="R335" i="1"/>
  <c r="Q335" i="1"/>
  <c r="P335" i="1"/>
  <c r="T335" i="1"/>
  <c r="S335" i="1"/>
  <c r="P345" i="1"/>
  <c r="T345" i="1"/>
  <c r="S345" i="1"/>
  <c r="R345" i="1"/>
  <c r="Q345" i="1"/>
  <c r="F158" i="1"/>
  <c r="J93" i="1"/>
  <c r="I93" i="1"/>
  <c r="G93" i="1"/>
  <c r="H93" i="1"/>
  <c r="F93" i="1"/>
  <c r="T28" i="1"/>
  <c r="S28" i="1"/>
  <c r="R28" i="1"/>
  <c r="Q28" i="1"/>
  <c r="P28" i="1"/>
  <c r="J360" i="1"/>
  <c r="I360" i="1"/>
  <c r="H360" i="1"/>
  <c r="G360" i="1"/>
  <c r="F360" i="1"/>
  <c r="I204" i="1"/>
  <c r="H204" i="1"/>
  <c r="G204" i="1"/>
  <c r="F204" i="1"/>
  <c r="I212" i="1"/>
  <c r="H212" i="1"/>
  <c r="G212" i="1"/>
  <c r="F212" i="1"/>
  <c r="J334" i="1"/>
  <c r="I334" i="1"/>
  <c r="H334" i="1"/>
  <c r="G334" i="1"/>
  <c r="F334" i="1"/>
  <c r="I327" i="1"/>
  <c r="H327" i="1"/>
  <c r="G327" i="1"/>
  <c r="F327" i="1"/>
  <c r="J327" i="1"/>
  <c r="G336" i="1"/>
  <c r="F336" i="1"/>
  <c r="J336" i="1"/>
  <c r="I336" i="1"/>
  <c r="H336" i="1"/>
  <c r="J346" i="1"/>
  <c r="I346" i="1"/>
  <c r="H346" i="1"/>
  <c r="F346" i="1"/>
  <c r="G346" i="1"/>
  <c r="K15" i="2"/>
  <c r="J15" i="2"/>
  <c r="I15" i="2"/>
  <c r="H15" i="2"/>
  <c r="G15" i="2"/>
  <c r="K30" i="2"/>
  <c r="J30" i="2"/>
  <c r="I30" i="2"/>
  <c r="H30" i="2"/>
  <c r="G30" i="2"/>
  <c r="K37" i="2"/>
  <c r="H37" i="2"/>
  <c r="G37" i="2"/>
  <c r="J37" i="2"/>
  <c r="I37" i="2"/>
  <c r="E23" i="2"/>
  <c r="J372" i="1"/>
  <c r="I372" i="1"/>
  <c r="H372" i="1"/>
  <c r="G372" i="1"/>
  <c r="F372" i="1"/>
  <c r="R67" i="2"/>
  <c r="Q67" i="2"/>
  <c r="P97" i="2"/>
  <c r="U67" i="2"/>
  <c r="T67" i="2"/>
  <c r="S67" i="2"/>
  <c r="R71" i="2"/>
  <c r="Q71" i="2"/>
  <c r="U71" i="2"/>
  <c r="T71" i="2"/>
  <c r="S71" i="2"/>
  <c r="K66" i="2"/>
  <c r="J66" i="2"/>
  <c r="H66" i="2"/>
  <c r="G66" i="2"/>
  <c r="I66" i="2"/>
  <c r="J94" i="2"/>
  <c r="I94" i="2"/>
  <c r="H94" i="2"/>
  <c r="G94" i="2"/>
  <c r="K94" i="2"/>
  <c r="G72" i="2"/>
  <c r="K72" i="2"/>
  <c r="J72" i="2"/>
  <c r="I72" i="2"/>
  <c r="H72" i="2"/>
  <c r="S79" i="2"/>
  <c r="U79" i="2"/>
  <c r="T79" i="2"/>
  <c r="Q79" i="2"/>
  <c r="R79" i="2"/>
  <c r="U94" i="2"/>
  <c r="S94" i="2"/>
  <c r="R94" i="2"/>
  <c r="Q94" i="2"/>
  <c r="T94" i="2"/>
  <c r="U34" i="2"/>
  <c r="T34" i="2"/>
  <c r="S34" i="2"/>
  <c r="R34" i="2"/>
  <c r="Q34" i="2"/>
  <c r="U18" i="2"/>
  <c r="T18" i="2"/>
  <c r="S18" i="2"/>
  <c r="R18" i="2"/>
  <c r="Q18" i="2"/>
  <c r="U30" i="2"/>
  <c r="T30" i="2"/>
  <c r="S30" i="2"/>
  <c r="R30" i="2"/>
  <c r="Q30" i="2"/>
  <c r="U33" i="2"/>
  <c r="T33" i="2"/>
  <c r="Q33" i="2"/>
  <c r="S33" i="2"/>
  <c r="R33" i="2"/>
  <c r="Q32" i="2"/>
  <c r="S32" i="2"/>
  <c r="R32" i="2"/>
  <c r="U32" i="2"/>
  <c r="T32" i="2"/>
  <c r="L92" i="1"/>
  <c r="L155" i="1"/>
  <c r="S203" i="1"/>
  <c r="R203" i="1"/>
  <c r="Q203" i="1"/>
  <c r="P203" i="1"/>
  <c r="R225" i="1"/>
  <c r="Q225" i="1"/>
  <c r="P225" i="1"/>
  <c r="S225" i="1"/>
  <c r="N97" i="2"/>
  <c r="H90" i="2"/>
  <c r="G90" i="2"/>
  <c r="K90" i="2"/>
  <c r="J90" i="2"/>
  <c r="I90" i="2"/>
  <c r="U72" i="2"/>
  <c r="T72" i="2"/>
  <c r="S72" i="2"/>
  <c r="R72" i="2"/>
  <c r="Q72" i="2"/>
  <c r="K77" i="2"/>
  <c r="J77" i="2"/>
  <c r="I77" i="2"/>
  <c r="H77" i="2"/>
  <c r="G77" i="2"/>
  <c r="S31" i="2"/>
  <c r="R31" i="2"/>
  <c r="Q31" i="2"/>
  <c r="U31" i="2"/>
  <c r="T31" i="2"/>
  <c r="M27" i="1"/>
  <c r="T373" i="1"/>
  <c r="S373" i="1"/>
  <c r="R373" i="1"/>
  <c r="Q373" i="1"/>
  <c r="P373" i="1"/>
  <c r="R379" i="1"/>
  <c r="Q379" i="1"/>
  <c r="P379" i="1"/>
  <c r="T379" i="1"/>
  <c r="S379" i="1"/>
  <c r="M155" i="1"/>
  <c r="M92" i="1"/>
  <c r="E73" i="2"/>
  <c r="R365" i="1"/>
  <c r="Q365" i="1"/>
  <c r="P365" i="1"/>
  <c r="S365" i="1"/>
  <c r="T365" i="1"/>
  <c r="T350" i="1"/>
  <c r="S350" i="1"/>
  <c r="R350" i="1"/>
  <c r="Q350" i="1"/>
  <c r="P350" i="1"/>
  <c r="T343" i="1"/>
  <c r="S343" i="1"/>
  <c r="R343" i="1"/>
  <c r="Q343" i="1"/>
  <c r="P343" i="1"/>
  <c r="R344" i="1"/>
  <c r="Q344" i="1"/>
  <c r="P344" i="1"/>
  <c r="T344" i="1"/>
  <c r="S344" i="1"/>
  <c r="P349" i="1"/>
  <c r="T349" i="1"/>
  <c r="S349" i="1"/>
  <c r="Q349" i="1"/>
  <c r="R349" i="1"/>
  <c r="H90" i="1"/>
  <c r="F155" i="1"/>
  <c r="G90" i="1"/>
  <c r="J90" i="1"/>
  <c r="E92" i="1"/>
  <c r="I90" i="1"/>
  <c r="F90" i="1"/>
  <c r="O47" i="2"/>
  <c r="S93" i="1"/>
  <c r="R93" i="1"/>
  <c r="P158" i="1"/>
  <c r="P93" i="1"/>
  <c r="T93" i="1"/>
  <c r="Q93" i="1"/>
  <c r="M97" i="2"/>
  <c r="I205" i="1"/>
  <c r="H205" i="1"/>
  <c r="G205" i="1"/>
  <c r="F205" i="1"/>
  <c r="I213" i="1"/>
  <c r="H213" i="1"/>
  <c r="G213" i="1"/>
  <c r="F213" i="1"/>
  <c r="J343" i="1"/>
  <c r="I343" i="1"/>
  <c r="H343" i="1"/>
  <c r="G343" i="1"/>
  <c r="F343" i="1"/>
  <c r="I331" i="1"/>
  <c r="H331" i="1"/>
  <c r="G331" i="1"/>
  <c r="F331" i="1"/>
  <c r="J331" i="1"/>
  <c r="G341" i="1"/>
  <c r="F341" i="1"/>
  <c r="J341" i="1"/>
  <c r="I341" i="1"/>
  <c r="H341" i="1"/>
  <c r="J350" i="1"/>
  <c r="I350" i="1"/>
  <c r="H350" i="1"/>
  <c r="G350" i="1"/>
  <c r="F350" i="1"/>
  <c r="J31" i="2"/>
  <c r="I31" i="2"/>
  <c r="H31" i="2"/>
  <c r="G31" i="2"/>
  <c r="K31" i="2"/>
  <c r="K46" i="2"/>
  <c r="J46" i="2"/>
  <c r="I46" i="2"/>
  <c r="H46" i="2"/>
  <c r="G46" i="2"/>
  <c r="K38" i="2"/>
  <c r="J38" i="2"/>
  <c r="I38" i="2"/>
  <c r="G38" i="2"/>
  <c r="H38" i="2"/>
  <c r="H28" i="2"/>
  <c r="G28" i="2"/>
  <c r="J28" i="2"/>
  <c r="I28" i="2"/>
  <c r="K28" i="2"/>
  <c r="G41" i="2"/>
  <c r="K41" i="2"/>
  <c r="J41" i="2"/>
  <c r="I41" i="2"/>
  <c r="H41" i="2"/>
  <c r="I103" i="2"/>
  <c r="G103" i="2"/>
  <c r="K103" i="2"/>
  <c r="J103" i="2"/>
  <c r="H103" i="2"/>
  <c r="R103" i="2"/>
  <c r="U103" i="2"/>
  <c r="T103" i="2"/>
  <c r="S103" i="2"/>
  <c r="Q103" i="2"/>
  <c r="I370" i="1"/>
  <c r="H370" i="1"/>
  <c r="G370" i="1"/>
  <c r="F370" i="1"/>
  <c r="J370" i="1"/>
  <c r="J373" i="1"/>
  <c r="I373" i="1"/>
  <c r="H373" i="1"/>
  <c r="G373" i="1"/>
  <c r="F373" i="1"/>
  <c r="J65" i="2"/>
  <c r="I65" i="2"/>
  <c r="H65" i="2"/>
  <c r="G65" i="2"/>
  <c r="K65" i="2"/>
  <c r="J74" i="2"/>
  <c r="I74" i="2"/>
  <c r="H74" i="2"/>
  <c r="K74" i="2"/>
  <c r="F73" i="2"/>
  <c r="G74" i="2"/>
  <c r="K70" i="2"/>
  <c r="J70" i="2"/>
  <c r="H70" i="2"/>
  <c r="G70" i="2"/>
  <c r="I70" i="2"/>
  <c r="I63" i="2"/>
  <c r="H63" i="2"/>
  <c r="K63" i="2"/>
  <c r="J63" i="2"/>
  <c r="G63" i="2"/>
  <c r="Q96" i="2"/>
  <c r="U96" i="2"/>
  <c r="T96" i="2"/>
  <c r="S96" i="2"/>
  <c r="R96" i="2"/>
  <c r="Q81" i="2"/>
  <c r="U81" i="2"/>
  <c r="T81" i="2"/>
  <c r="S81" i="2"/>
  <c r="R81" i="2"/>
  <c r="U64" i="2"/>
  <c r="T64" i="2"/>
  <c r="S64" i="2"/>
  <c r="R64" i="2"/>
  <c r="Q64" i="2"/>
  <c r="H80" i="2"/>
  <c r="K80" i="2"/>
  <c r="J80" i="2"/>
  <c r="I80" i="2"/>
  <c r="G80" i="2"/>
  <c r="H92" i="2"/>
  <c r="K92" i="2"/>
  <c r="I92" i="2"/>
  <c r="G92" i="2"/>
  <c r="J92" i="2"/>
  <c r="U22" i="2"/>
  <c r="T22" i="2"/>
  <c r="S22" i="2"/>
  <c r="R22" i="2"/>
  <c r="Q22" i="2"/>
  <c r="U19" i="2"/>
  <c r="T19" i="2"/>
  <c r="S19" i="2"/>
  <c r="R19" i="2"/>
  <c r="Q19" i="2"/>
  <c r="Q36" i="2"/>
  <c r="U36" i="2"/>
  <c r="T36" i="2"/>
  <c r="S36" i="2"/>
  <c r="R36" i="2"/>
  <c r="L156" i="1"/>
  <c r="H53" i="2"/>
  <c r="K53" i="2"/>
  <c r="J53" i="2"/>
  <c r="I53" i="2"/>
  <c r="G53" i="2"/>
  <c r="S205" i="1"/>
  <c r="R205" i="1"/>
  <c r="Q205" i="1"/>
  <c r="P205" i="1"/>
  <c r="R218" i="1"/>
  <c r="Q218" i="1"/>
  <c r="P218" i="1"/>
  <c r="S218" i="1"/>
  <c r="P380" i="1"/>
  <c r="T380" i="1"/>
  <c r="S380" i="1"/>
  <c r="R380" i="1"/>
  <c r="Q380" i="1"/>
  <c r="T356" i="1"/>
  <c r="S356" i="1"/>
  <c r="R356" i="1"/>
  <c r="Q356" i="1"/>
  <c r="P356" i="1"/>
  <c r="T333" i="1"/>
  <c r="S333" i="1"/>
  <c r="R333" i="1"/>
  <c r="Q333" i="1"/>
  <c r="P333" i="1"/>
  <c r="B27" i="1"/>
  <c r="G25" i="1"/>
  <c r="I25" i="1"/>
  <c r="U93" i="2"/>
  <c r="T93" i="2"/>
  <c r="S93" i="2"/>
  <c r="R93" i="2"/>
  <c r="Q93" i="2"/>
  <c r="T376" i="1"/>
  <c r="P376" i="1"/>
  <c r="S376" i="1"/>
  <c r="R376" i="1"/>
  <c r="Q376" i="1"/>
  <c r="M156" i="1"/>
  <c r="O73" i="2"/>
  <c r="N158" i="1"/>
  <c r="P358" i="1"/>
  <c r="T358" i="1"/>
  <c r="S358" i="1"/>
  <c r="Q358" i="1"/>
  <c r="R358" i="1"/>
  <c r="T329" i="1"/>
  <c r="S329" i="1"/>
  <c r="R329" i="1"/>
  <c r="Q329" i="1"/>
  <c r="P329" i="1"/>
  <c r="T347" i="1"/>
  <c r="S347" i="1"/>
  <c r="R347" i="1"/>
  <c r="Q347" i="1"/>
  <c r="P347" i="1"/>
  <c r="R348" i="1"/>
  <c r="Q348" i="1"/>
  <c r="P348" i="1"/>
  <c r="T348" i="1"/>
  <c r="S348" i="1"/>
  <c r="J75" i="2"/>
  <c r="K75" i="2"/>
  <c r="I75" i="2"/>
  <c r="H75" i="2"/>
  <c r="G75" i="2"/>
  <c r="F156" i="1"/>
  <c r="F91" i="1"/>
  <c r="I91" i="1"/>
  <c r="J91" i="1"/>
  <c r="H91" i="1"/>
  <c r="G91" i="1"/>
  <c r="T59" i="2"/>
  <c r="U59" i="2"/>
  <c r="S59" i="2"/>
  <c r="R59" i="2"/>
  <c r="Q59" i="2"/>
  <c r="C97" i="2"/>
  <c r="I357" i="1"/>
  <c r="H357" i="1"/>
  <c r="G357" i="1"/>
  <c r="F357" i="1"/>
  <c r="J357" i="1"/>
  <c r="J355" i="1"/>
  <c r="I355" i="1"/>
  <c r="H355" i="1"/>
  <c r="F355" i="1"/>
  <c r="G355" i="1"/>
  <c r="I206" i="1"/>
  <c r="H206" i="1"/>
  <c r="G206" i="1"/>
  <c r="F206" i="1"/>
  <c r="J347" i="1"/>
  <c r="I347" i="1"/>
  <c r="H347" i="1"/>
  <c r="G347" i="1"/>
  <c r="F347" i="1"/>
  <c r="I335" i="1"/>
  <c r="H335" i="1"/>
  <c r="G335" i="1"/>
  <c r="F335" i="1"/>
  <c r="J335" i="1"/>
  <c r="G345" i="1"/>
  <c r="F345" i="1"/>
  <c r="J345" i="1"/>
  <c r="I345" i="1"/>
  <c r="H345" i="1"/>
  <c r="C27" i="1"/>
  <c r="G27" i="2"/>
  <c r="K27" i="2"/>
  <c r="J27" i="2"/>
  <c r="I27" i="2"/>
  <c r="H27" i="2"/>
  <c r="K39" i="2"/>
  <c r="J39" i="2"/>
  <c r="I39" i="2"/>
  <c r="H39" i="2"/>
  <c r="G39" i="2"/>
  <c r="H32" i="2"/>
  <c r="G32" i="2"/>
  <c r="K32" i="2"/>
  <c r="J32" i="2"/>
  <c r="I32" i="2"/>
  <c r="G45" i="2"/>
  <c r="K45" i="2"/>
  <c r="I45" i="2"/>
  <c r="H45" i="2"/>
  <c r="J45" i="2"/>
  <c r="J377" i="1"/>
  <c r="I377" i="1"/>
  <c r="H377" i="1"/>
  <c r="G377" i="1"/>
  <c r="F377" i="1"/>
  <c r="H375" i="1"/>
  <c r="G375" i="1"/>
  <c r="F375" i="1"/>
  <c r="J375" i="1"/>
  <c r="I375" i="1"/>
  <c r="Q92" i="2"/>
  <c r="U92" i="2"/>
  <c r="T92" i="2"/>
  <c r="S92" i="2"/>
  <c r="R92" i="2"/>
  <c r="S75" i="2"/>
  <c r="U75" i="2"/>
  <c r="T75" i="2"/>
  <c r="R75" i="2"/>
  <c r="Q75" i="2"/>
  <c r="F97" i="2"/>
  <c r="I67" i="2"/>
  <c r="H67" i="2"/>
  <c r="J67" i="2"/>
  <c r="G67" i="2"/>
  <c r="K67" i="2"/>
  <c r="G82" i="2"/>
  <c r="K82" i="2"/>
  <c r="J82" i="2"/>
  <c r="I82" i="2"/>
  <c r="H82" i="2"/>
  <c r="U68" i="2"/>
  <c r="T68" i="2"/>
  <c r="S68" i="2"/>
  <c r="Q68" i="2"/>
  <c r="R68" i="2"/>
  <c r="Q80" i="2"/>
  <c r="U80" i="2"/>
  <c r="T80" i="2"/>
  <c r="S80" i="2"/>
  <c r="R80" i="2"/>
  <c r="J87" i="2"/>
  <c r="K87" i="2"/>
  <c r="I87" i="2"/>
  <c r="H87" i="2"/>
  <c r="G87" i="2"/>
  <c r="H96" i="2"/>
  <c r="K96" i="2"/>
  <c r="J96" i="2"/>
  <c r="I96" i="2"/>
  <c r="G96" i="2"/>
  <c r="U29" i="2"/>
  <c r="T29" i="2"/>
  <c r="S29" i="2"/>
  <c r="R29" i="2"/>
  <c r="Q29" i="2"/>
  <c r="U42" i="2"/>
  <c r="T42" i="2"/>
  <c r="S42" i="2"/>
  <c r="R42" i="2"/>
  <c r="Q42" i="2"/>
  <c r="S27" i="2"/>
  <c r="R27" i="2"/>
  <c r="U27" i="2"/>
  <c r="T27" i="2"/>
  <c r="Q27" i="2"/>
  <c r="R40" i="2"/>
  <c r="Q40" i="2"/>
  <c r="U40" i="2"/>
  <c r="T40" i="2"/>
  <c r="S40" i="2"/>
  <c r="R223" i="1"/>
  <c r="Q223" i="1"/>
  <c r="P223" i="1"/>
  <c r="S223" i="1"/>
  <c r="S143" i="1"/>
  <c r="Q143" i="1"/>
  <c r="I147" i="1"/>
  <c r="G147" i="1"/>
  <c r="S154" i="1"/>
  <c r="Q154" i="1"/>
  <c r="S190" i="1"/>
  <c r="Q190" i="1"/>
  <c r="S137" i="1"/>
  <c r="Q137" i="1"/>
  <c r="I167" i="1"/>
  <c r="G167" i="1"/>
  <c r="I174" i="1"/>
  <c r="G174" i="1"/>
  <c r="I163" i="1"/>
  <c r="G163" i="1"/>
  <c r="S193" i="1"/>
  <c r="Q193" i="1"/>
  <c r="S178" i="1"/>
  <c r="Q178" i="1"/>
  <c r="G190" i="1"/>
  <c r="I190" i="1"/>
  <c r="G188" i="1"/>
  <c r="I188" i="1"/>
  <c r="I178" i="1"/>
  <c r="G178" i="1"/>
  <c r="I183" i="1"/>
  <c r="G183" i="1"/>
  <c r="I191" i="1"/>
  <c r="G191" i="1"/>
  <c r="T68" i="1"/>
  <c r="S68" i="1"/>
  <c r="R68" i="1"/>
  <c r="Q68" i="1"/>
  <c r="P68" i="1"/>
  <c r="P184" i="1"/>
  <c r="P119" i="1"/>
  <c r="T119" i="1"/>
  <c r="S119" i="1"/>
  <c r="R119" i="1"/>
  <c r="Q119" i="1"/>
  <c r="S166" i="1"/>
  <c r="Q166" i="1"/>
  <c r="I160" i="1"/>
  <c r="G160" i="1"/>
  <c r="B198" i="1"/>
  <c r="C198" i="1"/>
  <c r="G194" i="1"/>
  <c r="I194" i="1"/>
  <c r="I141" i="1"/>
  <c r="G141" i="1"/>
  <c r="I177" i="1"/>
  <c r="G177" i="1"/>
  <c r="J27" i="1"/>
  <c r="I27" i="1"/>
  <c r="H27" i="1"/>
  <c r="G27" i="1"/>
  <c r="F27" i="1"/>
  <c r="F184" i="1"/>
  <c r="G119" i="1"/>
  <c r="F119" i="1"/>
  <c r="J119" i="1"/>
  <c r="I119" i="1"/>
  <c r="H119" i="1"/>
  <c r="I166" i="1"/>
  <c r="G166" i="1"/>
  <c r="M184" i="1"/>
  <c r="I168" i="1"/>
  <c r="G168" i="1"/>
  <c r="D184" i="1"/>
  <c r="S180" i="1"/>
  <c r="Q180" i="1"/>
  <c r="I145" i="1"/>
  <c r="G145" i="1"/>
  <c r="L184" i="1"/>
  <c r="Q159" i="1"/>
  <c r="S159" i="1"/>
  <c r="I181" i="1"/>
  <c r="G181" i="1"/>
  <c r="S164" i="1"/>
  <c r="Q164" i="1"/>
  <c r="S145" i="1"/>
  <c r="Q145" i="1"/>
  <c r="Q165" i="1"/>
  <c r="S165" i="1"/>
  <c r="S148" i="1"/>
  <c r="Q148" i="1"/>
  <c r="I159" i="1"/>
  <c r="G159" i="1"/>
  <c r="I193" i="1"/>
  <c r="G193" i="1"/>
  <c r="S141" i="1"/>
  <c r="Q141" i="1"/>
  <c r="G173" i="1"/>
  <c r="I173" i="1"/>
  <c r="I140" i="1"/>
  <c r="G140" i="1"/>
  <c r="I175" i="1"/>
  <c r="G175" i="1"/>
  <c r="S162" i="1"/>
  <c r="Q162" i="1"/>
  <c r="S142" i="1"/>
  <c r="Q142" i="1"/>
  <c r="S195" i="1"/>
  <c r="Q195" i="1"/>
  <c r="B184" i="1"/>
  <c r="I197" i="1"/>
  <c r="G197" i="1"/>
  <c r="Q161" i="1"/>
  <c r="S161" i="1"/>
  <c r="Q175" i="1"/>
  <c r="S175" i="1"/>
  <c r="I139" i="1"/>
  <c r="G139" i="1"/>
  <c r="G146" i="1"/>
  <c r="I146" i="1"/>
  <c r="Q171" i="1"/>
  <c r="S171" i="1"/>
  <c r="G196" i="1"/>
  <c r="I196" i="1"/>
  <c r="G54" i="1"/>
  <c r="F54" i="1"/>
  <c r="J54" i="1"/>
  <c r="I54" i="1"/>
  <c r="H54" i="1"/>
  <c r="S172" i="1"/>
  <c r="Q172" i="1"/>
  <c r="I171" i="1"/>
  <c r="G171" i="1"/>
  <c r="Q163" i="1"/>
  <c r="S163" i="1"/>
  <c r="S138" i="1"/>
  <c r="Q138" i="1"/>
  <c r="S147" i="1"/>
  <c r="Q147" i="1"/>
  <c r="S160" i="1"/>
  <c r="Q160" i="1"/>
  <c r="Q169" i="1"/>
  <c r="S169" i="1"/>
  <c r="Q167" i="1"/>
  <c r="S167" i="1"/>
  <c r="I180" i="1"/>
  <c r="G180" i="1"/>
  <c r="Q181" i="1"/>
  <c r="S181" i="1"/>
  <c r="S144" i="1"/>
  <c r="Q144" i="1"/>
  <c r="I165" i="1"/>
  <c r="G165" i="1"/>
  <c r="G192" i="1"/>
  <c r="I192" i="1"/>
  <c r="I162" i="1"/>
  <c r="G162" i="1"/>
  <c r="S170" i="1"/>
  <c r="Q170" i="1"/>
  <c r="I164" i="1"/>
  <c r="G164" i="1"/>
  <c r="I182" i="1"/>
  <c r="G182" i="1"/>
  <c r="Q177" i="1"/>
  <c r="S177" i="1"/>
  <c r="S191" i="1"/>
  <c r="Q191" i="1"/>
  <c r="I189" i="1"/>
  <c r="G189" i="1"/>
  <c r="S188" i="1"/>
  <c r="Q188" i="1"/>
  <c r="Q173" i="1"/>
  <c r="S173" i="1"/>
  <c r="I179" i="1"/>
  <c r="G179" i="1"/>
  <c r="G148" i="1"/>
  <c r="I148" i="1"/>
  <c r="I169" i="1"/>
  <c r="G169" i="1"/>
  <c r="S192" i="1"/>
  <c r="Q192" i="1"/>
  <c r="S139" i="1"/>
  <c r="Q139" i="1"/>
  <c r="I153" i="1"/>
  <c r="G153" i="1"/>
  <c r="I137" i="1"/>
  <c r="G137" i="1"/>
  <c r="S168" i="1"/>
  <c r="Q168" i="1"/>
  <c r="S182" i="1"/>
  <c r="Q182" i="1"/>
  <c r="I176" i="1"/>
  <c r="G176" i="1"/>
  <c r="I138" i="1"/>
  <c r="G138" i="1"/>
  <c r="N198" i="1"/>
  <c r="S174" i="1"/>
  <c r="Q174" i="1"/>
  <c r="I143" i="1"/>
  <c r="G143" i="1"/>
  <c r="S176" i="1"/>
  <c r="Q176" i="1"/>
  <c r="L198" i="1"/>
  <c r="Q153" i="1"/>
  <c r="S153" i="1"/>
  <c r="S197" i="1"/>
  <c r="Q197" i="1"/>
  <c r="I170" i="1"/>
  <c r="G170" i="1"/>
  <c r="F198" i="1"/>
  <c r="J133" i="1"/>
  <c r="I133" i="1"/>
  <c r="H133" i="1"/>
  <c r="G133" i="1"/>
  <c r="F133" i="1"/>
  <c r="Q179" i="1"/>
  <c r="S179" i="1"/>
  <c r="G142" i="1"/>
  <c r="I142" i="1"/>
  <c r="M198" i="1"/>
  <c r="I161" i="1"/>
  <c r="G161" i="1"/>
  <c r="S140" i="1"/>
  <c r="Q140" i="1"/>
  <c r="I172" i="1"/>
  <c r="G172" i="1"/>
  <c r="G144" i="1"/>
  <c r="I144" i="1"/>
  <c r="S189" i="1"/>
  <c r="Q189" i="1"/>
  <c r="S196" i="1"/>
  <c r="Q196" i="1"/>
  <c r="Q183" i="1"/>
  <c r="S183" i="1"/>
  <c r="I195" i="1"/>
  <c r="G195" i="1"/>
  <c r="J68" i="1"/>
  <c r="I68" i="1"/>
  <c r="H68" i="1"/>
  <c r="G68" i="1"/>
  <c r="F68" i="1"/>
  <c r="I154" i="1"/>
  <c r="G154" i="1"/>
  <c r="S146" i="1"/>
  <c r="Q146" i="1"/>
  <c r="C184" i="1"/>
  <c r="P198" i="1"/>
  <c r="T133" i="1"/>
  <c r="S133" i="1"/>
  <c r="R133" i="1"/>
  <c r="Q133" i="1"/>
  <c r="P133" i="1"/>
  <c r="P54" i="1"/>
  <c r="T54" i="1"/>
  <c r="S54" i="1"/>
  <c r="R54" i="1"/>
  <c r="Q54" i="1"/>
  <c r="S194" i="1"/>
  <c r="Q194" i="1"/>
  <c r="S228" i="1" l="1"/>
  <c r="P228" i="1"/>
  <c r="R228" i="1"/>
  <c r="Q228" i="1"/>
  <c r="S198" i="1"/>
  <c r="Q198" i="1"/>
  <c r="T73" i="2"/>
  <c r="S73" i="2"/>
  <c r="R73" i="2"/>
  <c r="U73" i="2"/>
  <c r="Q73" i="2"/>
  <c r="T47" i="2"/>
  <c r="S47" i="2"/>
  <c r="R47" i="2"/>
  <c r="Q47" i="2"/>
  <c r="U47" i="2"/>
  <c r="T27" i="1"/>
  <c r="S27" i="1"/>
  <c r="R27" i="1"/>
  <c r="Q27" i="1"/>
  <c r="P27" i="1"/>
  <c r="S184" i="1"/>
  <c r="Q184" i="1"/>
  <c r="U97" i="2"/>
  <c r="T97" i="2"/>
  <c r="S97" i="2"/>
  <c r="R97" i="2"/>
  <c r="Q97" i="2"/>
  <c r="C157" i="1"/>
  <c r="I184" i="1"/>
  <c r="G184" i="1"/>
  <c r="Q155" i="1"/>
  <c r="S155" i="1"/>
  <c r="K47" i="2"/>
  <c r="J47" i="2"/>
  <c r="I47" i="2"/>
  <c r="H47" i="2"/>
  <c r="G47" i="2"/>
  <c r="J73" i="2"/>
  <c r="I73" i="2"/>
  <c r="H73" i="2"/>
  <c r="G73" i="2"/>
  <c r="K73" i="2"/>
  <c r="K97" i="2"/>
  <c r="J97" i="2"/>
  <c r="I97" i="2"/>
  <c r="H97" i="2"/>
  <c r="G97" i="2"/>
  <c r="M157" i="1"/>
  <c r="I92" i="1"/>
  <c r="F157" i="1"/>
  <c r="G92" i="1"/>
  <c r="J92" i="1"/>
  <c r="H92" i="1"/>
  <c r="F92" i="1"/>
  <c r="I158" i="1"/>
  <c r="G158" i="1"/>
  <c r="S156" i="1"/>
  <c r="Q156" i="1"/>
  <c r="I155" i="1"/>
  <c r="G155" i="1"/>
  <c r="G198" i="1"/>
  <c r="I198" i="1"/>
  <c r="I156" i="1"/>
  <c r="G156" i="1"/>
  <c r="K23" i="2"/>
  <c r="J23" i="2"/>
  <c r="I23" i="2"/>
  <c r="H23" i="2"/>
  <c r="G23" i="2"/>
  <c r="S158" i="1"/>
  <c r="Q158" i="1"/>
  <c r="L157" i="1"/>
  <c r="U23" i="2"/>
  <c r="T23" i="2"/>
  <c r="S23" i="2"/>
  <c r="R23" i="2"/>
  <c r="Q23" i="2"/>
  <c r="P157" i="1"/>
  <c r="T92" i="1"/>
  <c r="R92" i="1"/>
  <c r="P92" i="1"/>
  <c r="S92" i="1"/>
  <c r="Q92" i="1"/>
  <c r="Q157" i="1" l="1"/>
  <c r="S157" i="1"/>
  <c r="I157" i="1"/>
  <c r="G157" i="1"/>
</calcChain>
</file>

<file path=xl/sharedStrings.xml><?xml version="1.0" encoding="utf-8"?>
<sst xmlns="http://schemas.openxmlformats.org/spreadsheetml/2006/main" count="593" uniqueCount="153">
  <si>
    <t>Indicadores Turísticos Tenerife</t>
  </si>
  <si>
    <t>Fuente: Encuestas de Alojamientos Turístico ISTAC</t>
  </si>
  <si>
    <t>Viajeros entrados en hoteles y apartamentos. Indicadores de capacidad. Indicadores de ocupación y de rentabilidad.</t>
  </si>
  <si>
    <t>Viajeros entrados en establecimientos alojativos (hoteles y apartamentos)</t>
  </si>
  <si>
    <t>Total (hotel + apartamento)</t>
  </si>
  <si>
    <t>Hoteles</t>
  </si>
  <si>
    <t>5 estrellas</t>
  </si>
  <si>
    <t>4 estrellas</t>
  </si>
  <si>
    <t>3 estrellas</t>
  </si>
  <si>
    <t>2 estrellas</t>
  </si>
  <si>
    <t>1 estrella</t>
  </si>
  <si>
    <t>Apartamentos</t>
  </si>
  <si>
    <t>4, 5 estrellas</t>
  </si>
  <si>
    <t>nd: dato no disponible ya que en algunos meses no se ha publicado el dato desagregado por tipología y categoría alojativa</t>
  </si>
  <si>
    <t>Viajeros entrados en establecimientos alojativos (hoteles y apartamentos) según lugar de residencia</t>
  </si>
  <si>
    <t>Total lugares de residencia</t>
  </si>
  <si>
    <t>Total residentes en España</t>
  </si>
  <si>
    <t>Canarias</t>
  </si>
  <si>
    <t>Residentes en Tenerife</t>
  </si>
  <si>
    <t>Resto Canarias</t>
  </si>
  <si>
    <t>Resto de España</t>
  </si>
  <si>
    <t>Total residentes en el extranjero</t>
  </si>
  <si>
    <t>Alemania</t>
  </si>
  <si>
    <t>Austria</t>
  </si>
  <si>
    <t>Canada</t>
  </si>
  <si>
    <t>Dinamarca</t>
  </si>
  <si>
    <t>Estados Unidos</t>
  </si>
  <si>
    <t>Finlandia</t>
  </si>
  <si>
    <t>Luxemburgo</t>
  </si>
  <si>
    <t>Reino Unido</t>
  </si>
  <si>
    <t>Francia</t>
  </si>
  <si>
    <t>Países Bajos</t>
  </si>
  <si>
    <t>Bélgica</t>
  </si>
  <si>
    <t>Irlanda</t>
  </si>
  <si>
    <t>Islandia</t>
  </si>
  <si>
    <t>Italia</t>
  </si>
  <si>
    <t>Noruega</t>
  </si>
  <si>
    <t>Suecia</t>
  </si>
  <si>
    <t>República Checa</t>
  </si>
  <si>
    <t>Hungría</t>
  </si>
  <si>
    <t>Portugal</t>
  </si>
  <si>
    <t>Lituania</t>
  </si>
  <si>
    <t>Rumania</t>
  </si>
  <si>
    <t>Polonia</t>
  </si>
  <si>
    <t>Suiza</t>
  </si>
  <si>
    <t>Rusia</t>
  </si>
  <si>
    <t>Otros países</t>
  </si>
  <si>
    <t>Viajeros entrados en establecimientos alojativos (hoteles y apartamentos) según municipio de alojamiento</t>
  </si>
  <si>
    <t>Total municipios de alojamiento</t>
  </si>
  <si>
    <t>Adeje</t>
  </si>
  <si>
    <t>Arona</t>
  </si>
  <si>
    <t>Granadilla de Abona</t>
  </si>
  <si>
    <t>Puerto de la Cruz</t>
  </si>
  <si>
    <t>San Miguel de Abona</t>
  </si>
  <si>
    <t>Santa Cruz de Tenerife</t>
  </si>
  <si>
    <t>San Cristóbal de La Laguna</t>
  </si>
  <si>
    <t>Santiago del Teide</t>
  </si>
  <si>
    <t>Guía de Isora</t>
  </si>
  <si>
    <t>Resto de municipios de Tenerife</t>
  </si>
  <si>
    <t>Pernoctaciones en establecimientos alojativos (hoteles y apartamentos)</t>
  </si>
  <si>
    <t>Pernoctaciones en establecimientos alojativos (hoteles y apartamentos) según lugar de residencia</t>
  </si>
  <si>
    <t>Pernoctaciones en establecimientos alojativos (hoteles y apartamentos) según municipio de alojamiento</t>
  </si>
  <si>
    <r>
      <t xml:space="preserve">Estancia media en establecimientos alojativos (hoteles y apartamentos) </t>
    </r>
    <r>
      <rPr>
        <sz val="12"/>
        <color theme="1"/>
        <rFont val="Aptos Narrow"/>
        <family val="2"/>
        <scheme val="minor"/>
      </rPr>
      <t>(en días)</t>
    </r>
  </si>
  <si>
    <r>
      <t>Estancia media  según lugar de residencia</t>
    </r>
    <r>
      <rPr>
        <sz val="12"/>
        <color theme="1"/>
        <rFont val="Aptos Narrow"/>
        <family val="2"/>
        <scheme val="minor"/>
      </rPr>
      <t xml:space="preserve"> (en días)</t>
    </r>
  </si>
  <si>
    <t>Resto España</t>
  </si>
  <si>
    <r>
      <t>Estancia media  según municipio de alojamiento</t>
    </r>
    <r>
      <rPr>
        <sz val="12"/>
        <color theme="1"/>
        <rFont val="Aptos Narrow"/>
        <family val="2"/>
        <scheme val="minor"/>
      </rPr>
      <t xml:space="preserve"> (en días)</t>
    </r>
  </si>
  <si>
    <t>Tasas de ocupación por plaza en establecimientos alojativos (hoteles y apartamentos)</t>
  </si>
  <si>
    <t>dif 24-19</t>
  </si>
  <si>
    <t>Tasas de ocupación según municipio de alojamiento</t>
  </si>
  <si>
    <t>var 24/19</t>
  </si>
  <si>
    <t>Indicadores de rentabilidad alojativa (hoteles y apartamentos)</t>
  </si>
  <si>
    <t>Ingresos totales según tipología y categoría alojativa</t>
  </si>
  <si>
    <t>5 Estrellas</t>
  </si>
  <si>
    <t>4 Estrellas</t>
  </si>
  <si>
    <t>3 Estrellas</t>
  </si>
  <si>
    <t>2 Estrellas</t>
  </si>
  <si>
    <t>1 Estrella</t>
  </si>
  <si>
    <t>Ingresos totales según municipio del alojamiento</t>
  </si>
  <si>
    <t>Tarifa media diaria (ADR) según tipología y categoría alojativa</t>
  </si>
  <si>
    <t>Tarifa media diaria (ADR) según municipio del alojamiento</t>
  </si>
  <si>
    <t>Resto de Tenerife</t>
  </si>
  <si>
    <t>Ingresos por habitación disponible (RevPAR) según tipología y categoría alojativa</t>
  </si>
  <si>
    <t>Ingresos por habitación disponible (RevPAR) según municipio del alojamiento</t>
  </si>
  <si>
    <t>Establecimientos abiertos y plazas ofertadas</t>
  </si>
  <si>
    <t>Número de establecimientos abiertos por tipología y categoría</t>
  </si>
  <si>
    <t>Número de establecimientos abiertos por municipio</t>
  </si>
  <si>
    <t>Número de plazas por tipología y categoría</t>
  </si>
  <si>
    <t>Número de plazas ofertadas por municipio</t>
  </si>
  <si>
    <t>Fuente: Encuestas de Alojamientos Turístico ISTAC. Elaboración Turismo de Tenerife</t>
  </si>
  <si>
    <t>Fuente: Estadísticas de tráfico aéreo - AENA</t>
  </si>
  <si>
    <t>Pasajeros llegados a los aeropuertos de Tenerife</t>
  </si>
  <si>
    <t>Pasajeros llegados a los aeropuertos de Tenerife según tipo de servicio</t>
  </si>
  <si>
    <t>Total llegadas</t>
  </si>
  <si>
    <t>llegadas regulares</t>
  </si>
  <si>
    <t>llegadas no regulares</t>
  </si>
  <si>
    <t>Pasajeros llegados a los aeropuertos de Tenerife procedencia del vuelo</t>
  </si>
  <si>
    <t>Procedencia del vuelo</t>
  </si>
  <si>
    <t>Total</t>
  </si>
  <si>
    <t>España</t>
  </si>
  <si>
    <t>aeropuertos insulares</t>
  </si>
  <si>
    <t>aeropuertos peninsulares</t>
  </si>
  <si>
    <t>Extranjero</t>
  </si>
  <si>
    <t>Belgica</t>
  </si>
  <si>
    <t>Holanda</t>
  </si>
  <si>
    <t>Países Nórdicos</t>
  </si>
  <si>
    <t>Federacion Rusa</t>
  </si>
  <si>
    <t>Republica Checa</t>
  </si>
  <si>
    <t>Estonia</t>
  </si>
  <si>
    <t>Hungria</t>
  </si>
  <si>
    <t>Letonia</t>
  </si>
  <si>
    <t>Marruecos</t>
  </si>
  <si>
    <t>Rumanía</t>
  </si>
  <si>
    <t>Ucrania</t>
  </si>
  <si>
    <t>Venezuela</t>
  </si>
  <si>
    <t>Resto países</t>
  </si>
  <si>
    <t>Pasajeros llegados a los aeropuertos de Tenerife según aeropuerto de llegada</t>
  </si>
  <si>
    <t>Tenerife Norte - Los Rodeos</t>
  </si>
  <si>
    <t>Tenerife Sur - Reina Sofía</t>
  </si>
  <si>
    <t>Operaciones de llegada a los aeropuertos de Tenerife según tipo de servicio</t>
  </si>
  <si>
    <t>Operaciones de llegada a los aeropuertos de Tenerife según procedencia del vuelo</t>
  </si>
  <si>
    <t>Operaciones de llegada a los aeropuertos de Tenerife según aeropuerto de llegada</t>
  </si>
  <si>
    <t>Fuente: AENA. Elaboración Turismo de Tenerife</t>
  </si>
  <si>
    <t>Fuente: Estadísticas de Movimientos Turísticos en Fronteras de Canarias 
FRONTUR ISTAC (turistas residentes en el extranjero y en Península)</t>
  </si>
  <si>
    <t>Entrada de turistas en Tenerife - procedencia y características del viaje</t>
  </si>
  <si>
    <t>Turistas entrados en Tenerife según lugar de residencia</t>
  </si>
  <si>
    <t>TOTAL</t>
  </si>
  <si>
    <t>TOTAL RESIDENTES EN ESPAÑA</t>
  </si>
  <si>
    <t>TOTAL RESIDENTES EN EL EXTRANJERO</t>
  </si>
  <si>
    <t>Turistas entrados en Tenerife según número de pernoctaciones realizadas</t>
  </si>
  <si>
    <t>TOTAL NOCHES</t>
  </si>
  <si>
    <t>De 1 a 7 noches</t>
  </si>
  <si>
    <t>De 8 a 15 noches</t>
  </si>
  <si>
    <t>De 16 a 31 noches</t>
  </si>
  <si>
    <t>Más de 31 noches</t>
  </si>
  <si>
    <t>Turistas entrados en Tenerife según tipo de alojamiento utilizado</t>
  </si>
  <si>
    <t>TOTAL ALOJAMIENTO</t>
  </si>
  <si>
    <t>Hoteles y alojamientos similares</t>
  </si>
  <si>
    <t>Hoteles y alojamientos similares excepto apartamentos</t>
  </si>
  <si>
    <t>Vivienda de amigos y familiares</t>
  </si>
  <si>
    <t>Vivienda propia</t>
  </si>
  <si>
    <t>Cruceros</t>
  </si>
  <si>
    <t>Otro</t>
  </si>
  <si>
    <t>Turistas entrados en Tenerife según motivo del viaje</t>
  </si>
  <si>
    <t>TOTAL MOTIVOS</t>
  </si>
  <si>
    <t>Vacaciones, recreo y ocio</t>
  </si>
  <si>
    <t>Visita y salud</t>
  </si>
  <si>
    <t>Negocios y motivos profesionales</t>
  </si>
  <si>
    <t>Educación, religión, compras y otros motivos personales</t>
  </si>
  <si>
    <t>Turistas entrados en Tenerife según forma de contratación del viaje</t>
  </si>
  <si>
    <t>Si contrataron un paquete turístico</t>
  </si>
  <si>
    <t>No contrataron un paquete turístico</t>
  </si>
  <si>
    <t>Fuente: FRONTUR - ISTAC. Elaboración Turismo de Tenerife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</si>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</sst>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0.0"/>
    <numFmt numFmtId="166" formatCode="#,##0.0"/>
    <numFmt numFmtId="167" formatCode="#,##0\ &quot;€&quot;"/>
    <numFmt numFmtId="168" formatCode="#,##0.0\ &quot;€&quot;"/>
    <numFmt numFmtId="169" formatCode="#,##0.00\ &quot;€&quot;"/>
  </numFmts>
  <fonts count="3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36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6"/>
      <color theme="1" tint="0.34998626667073579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1"/>
      <color rgb="FF147DFC"/>
      <name val="Aptos Narrow"/>
      <family val="2"/>
      <scheme val="minor"/>
    </font>
    <font>
      <sz val="11"/>
      <color rgb="FF147DFC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0FACCB"/>
      <name val="Aptos Narrow"/>
      <family val="2"/>
      <scheme val="minor"/>
    </font>
    <font>
      <sz val="11"/>
      <color rgb="FF0FACCB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E29700"/>
      <name val="Aptos Narrow"/>
      <family val="2"/>
      <scheme val="minor"/>
    </font>
    <font>
      <sz val="11"/>
      <color rgb="FFE297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sz val="11"/>
      <color theme="9" tint="-0.249977111117893"/>
      <name val="Aptos Narrow"/>
      <family val="2"/>
      <scheme val="minor"/>
    </font>
    <font>
      <sz val="18"/>
      <color theme="0"/>
      <name val="Aptos Narrow"/>
      <family val="2"/>
      <scheme val="minor"/>
    </font>
    <font>
      <b/>
      <sz val="11"/>
      <color rgb="FF666633"/>
      <name val="Aptos Narrow"/>
      <family val="2"/>
      <scheme val="minor"/>
    </font>
    <font>
      <sz val="11"/>
      <color rgb="FF666633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  <font>
      <sz val="11"/>
      <color theme="8" tint="-0.249977111117893"/>
      <name val="Aptos Narrow"/>
      <family val="2"/>
      <scheme val="minor"/>
    </font>
    <font>
      <b/>
      <sz val="11"/>
      <color rgb="FFF79057"/>
      <name val="Aptos Narrow"/>
      <family val="2"/>
      <scheme val="minor"/>
    </font>
    <font>
      <sz val="11"/>
      <color rgb="FFF79057"/>
      <name val="Aptos Narrow"/>
      <family val="2"/>
      <scheme val="minor"/>
    </font>
    <font>
      <b/>
      <sz val="11"/>
      <color theme="5" tint="-0.249977111117893"/>
      <name val="Aptos Narrow"/>
      <family val="2"/>
      <scheme val="minor"/>
    </font>
    <font>
      <sz val="11"/>
      <color theme="5" tint="-0.249977111117893"/>
      <name val="Aptos Narrow"/>
      <family val="2"/>
      <scheme val="minor"/>
    </font>
    <font>
      <b/>
      <sz val="11"/>
      <color theme="8"/>
      <name val="Aptos Narrow"/>
      <family val="2"/>
      <scheme val="minor"/>
    </font>
    <font>
      <sz val="11"/>
      <color theme="8"/>
      <name val="Aptos Narrow"/>
      <family val="2"/>
      <scheme val="minor"/>
    </font>
    <font>
      <sz val="11"/>
      <color rgb="FFD8767F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sz val="11"/>
      <color theme="4"/>
      <name val="Aptos Narrow"/>
      <family val="2"/>
      <scheme val="minor"/>
    </font>
    <font>
      <b/>
      <sz val="11"/>
      <color rgb="FF77CCD7"/>
      <name val="Aptos Narrow"/>
      <family val="2"/>
      <scheme val="minor"/>
    </font>
    <font>
      <b/>
      <sz val="11"/>
      <color rgb="FF8DC192"/>
      <name val="Aptos Narrow"/>
      <family val="2"/>
      <scheme val="minor"/>
    </font>
    <font>
      <sz val="11"/>
      <color rgb="FF8DC192"/>
      <name val="Aptos Narrow"/>
      <family val="2"/>
      <scheme val="minor"/>
    </font>
    <font>
      <b/>
      <sz val="11"/>
      <color rgb="FF60A4EE"/>
      <name val="Aptos Narrow"/>
      <family val="2"/>
      <scheme val="minor"/>
    </font>
    <font>
      <sz val="11"/>
      <color rgb="FF60A4EE"/>
      <name val="Aptos Narrow"/>
      <family val="2"/>
      <scheme val="minor"/>
    </font>
    <font>
      <b/>
      <sz val="11"/>
      <color rgb="FFD8767F"/>
      <name val="Aptos Narrow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CD1FE"/>
        <bgColor indexed="64"/>
      </patternFill>
    </fill>
    <fill>
      <patternFill patternType="solid">
        <fgColor rgb="FFB1EDF9"/>
        <bgColor indexed="64"/>
      </patternFill>
    </fill>
    <fill>
      <patternFill patternType="solid">
        <fgColor rgb="FFB1F6F9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C1BF7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B7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7CCD7"/>
        <bgColor indexed="64"/>
      </patternFill>
    </fill>
    <fill>
      <patternFill patternType="solid">
        <fgColor rgb="FF8DC192"/>
        <bgColor indexed="64"/>
      </patternFill>
    </fill>
    <fill>
      <patternFill patternType="solid">
        <fgColor rgb="FF60A4EE"/>
        <bgColor indexed="64"/>
      </patternFill>
    </fill>
    <fill>
      <patternFill patternType="solid">
        <fgColor rgb="FFD8767F"/>
        <bgColor indexed="64"/>
      </patternFill>
    </fill>
  </fills>
  <borders count="157">
    <border>
      <left/>
      <right/>
      <top/>
      <bottom/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rgb="FFACD1FE"/>
      </left>
      <right style="hair">
        <color rgb="FFACD1FE"/>
      </right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 style="hair">
        <color rgb="FFACD1FE"/>
      </top>
      <bottom/>
      <diagonal/>
    </border>
    <border>
      <left style="hair">
        <color rgb="FFACD1FE"/>
      </left>
      <right style="hair">
        <color rgb="FFACD1FE"/>
      </right>
      <top style="hair">
        <color rgb="FFACD1FE"/>
      </top>
      <bottom style="hair">
        <color rgb="FFACD1FE"/>
      </bottom>
      <diagonal/>
    </border>
    <border>
      <left style="hair">
        <color rgb="FFACD1FE"/>
      </left>
      <right style="hair">
        <color rgb="FFACD1FE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ACD1FE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0070C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hair">
        <color rgb="FF0FACCB"/>
      </left>
      <right style="hair">
        <color rgb="FF0FACCB"/>
      </right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0FACCB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0FACCB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/>
      <top style="dashed">
        <color theme="0" tint="-0.34998626667073579"/>
      </top>
      <bottom style="hair">
        <color rgb="FFE29700"/>
      </bottom>
      <diagonal/>
    </border>
    <border>
      <left/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thin">
        <color theme="0" tint="-0.24994659260841701"/>
      </bottom>
      <diagonal/>
    </border>
    <border>
      <left style="hair">
        <color rgb="FFE29700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hair">
        <color rgb="FFE29700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/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0.34998626667073579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9" tint="-0.24994659260841701"/>
      </left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dashed">
        <color theme="0" tint="-0.34998626667073579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9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9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thin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/>
      <diagonal/>
    </border>
    <border>
      <left/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rgb="FF666633"/>
      </left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rgb="FF666633"/>
      </bottom>
      <diagonal/>
    </border>
    <border>
      <left/>
      <right/>
      <top/>
      <bottom style="hair">
        <color rgb="FF666633"/>
      </bottom>
      <diagonal/>
    </border>
    <border>
      <left style="hair">
        <color rgb="FF666633"/>
      </left>
      <right/>
      <top style="dashed">
        <color theme="0" tint="-0.34998626667073579"/>
      </top>
      <bottom style="hair">
        <color rgb="FF666633"/>
      </bottom>
      <diagonal/>
    </border>
    <border>
      <left/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/>
      <top style="hair">
        <color rgb="FF666633"/>
      </top>
      <bottom style="hair">
        <color rgb="FF666633"/>
      </bottom>
      <diagonal/>
    </border>
    <border>
      <left/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theme="0" tint="-4.9989318521683403E-2"/>
      </top>
      <bottom/>
      <diagonal/>
    </border>
    <border>
      <left/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rgb="FF666633"/>
      </bottom>
      <diagonal/>
    </border>
    <border>
      <left/>
      <right style="hair">
        <color theme="0" tint="-0.34998626667073579"/>
      </right>
      <top/>
      <bottom style="hair">
        <color rgb="FF666633"/>
      </bottom>
      <diagonal/>
    </border>
    <border>
      <left style="hair">
        <color theme="0" tint="-0.24994659260841701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/>
      <bottom style="hair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4.9989318521683403E-2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/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dashed">
        <color theme="0" tint="-0.34998626667073579"/>
      </top>
      <bottom style="hair">
        <color theme="8" tint="-0.24994659260841701"/>
      </bottom>
      <diagonal/>
    </border>
    <border>
      <left/>
      <right/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0" tint="-0.24994659260841701"/>
      </left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8" tint="-0.24994659260841701"/>
      </bottom>
      <diagonal/>
    </border>
    <border>
      <left style="hair">
        <color rgb="FF0FACCB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/>
      <top/>
      <bottom style="dashed">
        <color theme="0" tint="-0.34998626667073579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 style="hair">
        <color rgb="FFF79057"/>
      </bottom>
      <diagonal/>
    </border>
    <border>
      <left style="hair">
        <color theme="5" tint="-0.24994659260841701"/>
      </left>
      <right style="hair">
        <color theme="5" tint="-0.24994659260841701"/>
      </right>
      <top style="dashed">
        <color theme="0" tint="-0.34998626667073579"/>
      </top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/>
      <diagonal/>
    </border>
    <border>
      <left style="hair">
        <color rgb="FFF79057"/>
      </left>
      <right style="hair">
        <color rgb="FFF79057"/>
      </right>
      <top style="hair">
        <color rgb="FFF79057"/>
      </top>
      <bottom style="hair">
        <color rgb="FFF79057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/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/>
      <right/>
      <top style="dashed">
        <color theme="0" tint="-0.499984740745262"/>
      </top>
      <bottom/>
      <diagonal/>
    </border>
    <border>
      <left style="hair">
        <color theme="4" tint="0.59996337778862885"/>
      </left>
      <right style="hair">
        <color theme="4" tint="0.59996337778862885"/>
      </right>
      <top style="hair">
        <color theme="4" tint="0.59996337778862885"/>
      </top>
      <bottom style="hair">
        <color theme="4" tint="0.59996337778862885"/>
      </bottom>
      <diagonal/>
    </border>
    <border>
      <left style="hair">
        <color rgb="FF77CCD7"/>
      </left>
      <right style="hair">
        <color rgb="FF77CCD7"/>
      </right>
      <top style="dashed">
        <color theme="0" tint="-0.34998626667073579"/>
      </top>
      <bottom style="hair">
        <color rgb="FF77CCD7"/>
      </bottom>
      <diagonal/>
    </border>
    <border>
      <left style="hair">
        <color rgb="FF8DC192"/>
      </left>
      <right style="hair">
        <color rgb="FF8DC192"/>
      </right>
      <top style="dashed">
        <color theme="0" tint="-0.34998626667073579"/>
      </top>
      <bottom style="hair">
        <color rgb="FF8DC192"/>
      </bottom>
      <diagonal/>
    </border>
    <border>
      <left style="hair">
        <color rgb="FF60A4EE"/>
      </left>
      <right style="hair">
        <color rgb="FF60A4EE"/>
      </right>
      <top style="dashed">
        <color theme="0" tint="-0.34998626667073579"/>
      </top>
      <bottom style="hair">
        <color rgb="FF60A4EE"/>
      </bottom>
      <diagonal/>
    </border>
    <border>
      <left style="hair">
        <color rgb="FF60A4EE"/>
      </left>
      <right style="hair">
        <color rgb="FF60A4EE"/>
      </right>
      <top/>
      <bottom/>
      <diagonal/>
    </border>
    <border>
      <left style="hair">
        <color rgb="FFD8767F"/>
      </left>
      <right style="hair">
        <color rgb="FFD8767F"/>
      </right>
      <top style="dashed">
        <color theme="0" tint="-0.34998626667073579"/>
      </top>
      <bottom style="hair">
        <color rgb="FFD8767F"/>
      </bottom>
      <diagonal/>
    </border>
    <border>
      <left style="hair">
        <color rgb="FFD8767F"/>
      </left>
      <right style="hair">
        <color rgb="FFD8767F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9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4" fontId="7" fillId="4" borderId="0" xfId="1" applyNumberFormat="1" applyFont="1" applyFill="1"/>
    <xf numFmtId="0" fontId="0" fillId="2" borderId="11" xfId="0" applyFill="1" applyBorder="1"/>
    <xf numFmtId="0" fontId="0" fillId="2" borderId="12" xfId="0" applyFill="1" applyBorder="1" applyAlignment="1">
      <alignment horizontal="center" vertical="center" wrapText="1"/>
    </xf>
    <xf numFmtId="164" fontId="7" fillId="4" borderId="0" xfId="1" applyNumberFormat="1" applyFont="1" applyFill="1" applyAlignment="1">
      <alignment horizontal="center" vertical="center" wrapText="1"/>
    </xf>
    <xf numFmtId="0" fontId="7" fillId="0" borderId="13" xfId="0" applyFont="1" applyBorder="1"/>
    <xf numFmtId="3" fontId="7" fillId="0" borderId="13" xfId="0" applyNumberFormat="1" applyFont="1" applyBorder="1"/>
    <xf numFmtId="164" fontId="7" fillId="0" borderId="13" xfId="1" applyNumberFormat="1" applyFont="1" applyBorder="1"/>
    <xf numFmtId="164" fontId="7" fillId="4" borderId="14" xfId="1" applyNumberFormat="1" applyFont="1" applyFill="1" applyBorder="1"/>
    <xf numFmtId="0" fontId="8" fillId="0" borderId="15" xfId="0" applyFont="1" applyBorder="1" applyAlignment="1">
      <alignment horizontal="left" indent="1"/>
    </xf>
    <xf numFmtId="3" fontId="8" fillId="0" borderId="15" xfId="0" applyNumberFormat="1" applyFont="1" applyBorder="1"/>
    <xf numFmtId="164" fontId="8" fillId="0" borderId="15" xfId="1" applyNumberFormat="1" applyFont="1" applyBorder="1"/>
    <xf numFmtId="164" fontId="8" fillId="4" borderId="16" xfId="1" applyNumberFormat="1" applyFont="1" applyFill="1" applyBorder="1"/>
    <xf numFmtId="0" fontId="0" fillId="0" borderId="17" xfId="0" applyBorder="1" applyAlignment="1">
      <alignment horizontal="left" indent="3"/>
    </xf>
    <xf numFmtId="3" fontId="0" fillId="0" borderId="17" xfId="0" applyNumberFormat="1" applyBorder="1"/>
    <xf numFmtId="164" fontId="0" fillId="0" borderId="17" xfId="1" applyNumberFormat="1" applyFont="1" applyBorder="1"/>
    <xf numFmtId="164" fontId="0" fillId="4" borderId="18" xfId="1" applyNumberFormat="1" applyFont="1" applyFill="1" applyBorder="1"/>
    <xf numFmtId="0" fontId="0" fillId="0" borderId="19" xfId="0" applyBorder="1" applyAlignment="1">
      <alignment horizontal="left" indent="3"/>
    </xf>
    <xf numFmtId="3" fontId="0" fillId="0" borderId="19" xfId="0" applyNumberFormat="1" applyBorder="1"/>
    <xf numFmtId="164" fontId="0" fillId="0" borderId="19" xfId="1" applyNumberFormat="1" applyFont="1" applyBorder="1"/>
    <xf numFmtId="0" fontId="0" fillId="0" borderId="20" xfId="0" applyBorder="1" applyAlignment="1">
      <alignment horizontal="left" indent="3"/>
    </xf>
    <xf numFmtId="3" fontId="0" fillId="0" borderId="20" xfId="0" applyNumberFormat="1" applyBorder="1"/>
    <xf numFmtId="164" fontId="0" fillId="0" borderId="20" xfId="1" applyNumberFormat="1" applyFont="1" applyBorder="1"/>
    <xf numFmtId="0" fontId="0" fillId="0" borderId="21" xfId="0" applyBorder="1" applyAlignment="1">
      <alignment horizontal="left" indent="2"/>
    </xf>
    <xf numFmtId="0" fontId="0" fillId="0" borderId="19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3" fontId="0" fillId="0" borderId="23" xfId="0" applyNumberFormat="1" applyBorder="1"/>
    <xf numFmtId="164" fontId="0" fillId="0" borderId="23" xfId="1" applyNumberFormat="1" applyFont="1" applyBorder="1"/>
    <xf numFmtId="164" fontId="0" fillId="4" borderId="24" xfId="1" applyNumberFormat="1" applyFont="1" applyFill="1" applyBorder="1"/>
    <xf numFmtId="2" fontId="0" fillId="0" borderId="25" xfId="0" applyNumberFormat="1" applyBorder="1" applyAlignment="1">
      <alignment horizontal="right"/>
    </xf>
    <xf numFmtId="2" fontId="0" fillId="0" borderId="26" xfId="0" applyNumberFormat="1" applyBorder="1" applyAlignment="1">
      <alignment horizontal="right"/>
    </xf>
    <xf numFmtId="2" fontId="0" fillId="0" borderId="27" xfId="0" applyNumberFormat="1" applyBorder="1" applyAlignment="1">
      <alignment horizontal="right"/>
    </xf>
    <xf numFmtId="0" fontId="6" fillId="4" borderId="28" xfId="0" applyFont="1" applyFill="1" applyBorder="1"/>
    <xf numFmtId="0" fontId="6" fillId="4" borderId="29" xfId="0" applyFont="1" applyFill="1" applyBorder="1"/>
    <xf numFmtId="0" fontId="6" fillId="4" borderId="30" xfId="0" applyFont="1" applyFill="1" applyBorder="1"/>
    <xf numFmtId="164" fontId="8" fillId="4" borderId="15" xfId="1" applyNumberFormat="1" applyFont="1" applyFill="1" applyBorder="1"/>
    <xf numFmtId="0" fontId="0" fillId="0" borderId="17" xfId="0" applyBorder="1" applyAlignment="1">
      <alignment horizontal="left" indent="1"/>
    </xf>
    <xf numFmtId="0" fontId="0" fillId="0" borderId="18" xfId="0" applyBorder="1" applyAlignment="1">
      <alignment horizontal="left" indent="2"/>
    </xf>
    <xf numFmtId="164" fontId="0" fillId="0" borderId="18" xfId="1" applyNumberFormat="1" applyFont="1" applyBorder="1"/>
    <xf numFmtId="3" fontId="0" fillId="0" borderId="18" xfId="0" applyNumberFormat="1" applyBorder="1"/>
    <xf numFmtId="0" fontId="0" fillId="0" borderId="20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23" xfId="0" applyBorder="1" applyAlignment="1">
      <alignment horizontal="left" indent="1"/>
    </xf>
    <xf numFmtId="0" fontId="6" fillId="4" borderId="28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9" fillId="0" borderId="14" xfId="0" applyFont="1" applyBorder="1" applyAlignment="1">
      <alignment horizontal="left"/>
    </xf>
    <xf numFmtId="3" fontId="9" fillId="0" borderId="14" xfId="0" applyNumberFormat="1" applyFont="1" applyBorder="1"/>
    <xf numFmtId="164" fontId="9" fillId="0" borderId="14" xfId="1" applyNumberFormat="1" applyFont="1" applyBorder="1"/>
    <xf numFmtId="164" fontId="9" fillId="4" borderId="16" xfId="1" applyNumberFormat="1" applyFont="1" applyFill="1" applyBorder="1"/>
    <xf numFmtId="0" fontId="0" fillId="0" borderId="19" xfId="0" applyBorder="1" applyAlignment="1">
      <alignment horizontal="left"/>
    </xf>
    <xf numFmtId="0" fontId="0" fillId="0" borderId="31" xfId="0" applyBorder="1" applyAlignment="1">
      <alignment horizontal="left"/>
    </xf>
    <xf numFmtId="3" fontId="0" fillId="0" borderId="31" xfId="0" applyNumberFormat="1" applyBorder="1"/>
    <xf numFmtId="164" fontId="0" fillId="0" borderId="31" xfId="1" applyNumberFormat="1" applyFont="1" applyBorder="1"/>
    <xf numFmtId="0" fontId="0" fillId="0" borderId="23" xfId="0" applyBorder="1" applyAlignment="1">
      <alignment horizontal="left"/>
    </xf>
    <xf numFmtId="0" fontId="0" fillId="0" borderId="32" xfId="0" applyBorder="1" applyAlignment="1">
      <alignment horizontal="left"/>
    </xf>
    <xf numFmtId="3" fontId="0" fillId="0" borderId="32" xfId="0" applyNumberFormat="1" applyBorder="1"/>
    <xf numFmtId="164" fontId="0" fillId="0" borderId="32" xfId="1" applyNumberFormat="1" applyFont="1" applyBorder="1"/>
    <xf numFmtId="0" fontId="6" fillId="5" borderId="0" xfId="0" applyFont="1" applyFill="1" applyAlignment="1">
      <alignment horizontal="center"/>
    </xf>
    <xf numFmtId="0" fontId="0" fillId="2" borderId="33" xfId="0" applyFill="1" applyBorder="1"/>
    <xf numFmtId="164" fontId="7" fillId="6" borderId="0" xfId="1" applyNumberFormat="1" applyFont="1" applyFill="1"/>
    <xf numFmtId="164" fontId="7" fillId="6" borderId="0" xfId="1" applyNumberFormat="1" applyFont="1" applyFill="1" applyAlignment="1">
      <alignment horizontal="center" vertical="center" wrapText="1"/>
    </xf>
    <xf numFmtId="0" fontId="10" fillId="0" borderId="34" xfId="0" applyFont="1" applyBorder="1"/>
    <xf numFmtId="3" fontId="10" fillId="0" borderId="34" xfId="0" applyNumberFormat="1" applyFont="1" applyBorder="1"/>
    <xf numFmtId="164" fontId="10" fillId="0" borderId="34" xfId="1" applyNumberFormat="1" applyFont="1" applyBorder="1"/>
    <xf numFmtId="164" fontId="10" fillId="6" borderId="35" xfId="1" applyNumberFormat="1" applyFont="1" applyFill="1" applyBorder="1"/>
    <xf numFmtId="0" fontId="11" fillId="0" borderId="36" xfId="0" applyFont="1" applyBorder="1" applyAlignment="1">
      <alignment horizontal="left" indent="1"/>
    </xf>
    <xf numFmtId="3" fontId="11" fillId="0" borderId="36" xfId="0" applyNumberFormat="1" applyFont="1" applyBorder="1"/>
    <xf numFmtId="164" fontId="11" fillId="0" borderId="36" xfId="1" applyNumberFormat="1" applyFont="1" applyBorder="1"/>
    <xf numFmtId="164" fontId="11" fillId="6" borderId="36" xfId="1" applyNumberFormat="1" applyFont="1" applyFill="1" applyBorder="1"/>
    <xf numFmtId="164" fontId="0" fillId="6" borderId="18" xfId="1" applyNumberFormat="1" applyFont="1" applyFill="1" applyBorder="1"/>
    <xf numFmtId="0" fontId="0" fillId="0" borderId="20" xfId="0" applyBorder="1" applyAlignment="1">
      <alignment horizontal="left" indent="2"/>
    </xf>
    <xf numFmtId="0" fontId="11" fillId="0" borderId="34" xfId="0" applyFont="1" applyBorder="1"/>
    <xf numFmtId="3" fontId="11" fillId="0" borderId="34" xfId="0" applyNumberFormat="1" applyFont="1" applyBorder="1"/>
    <xf numFmtId="164" fontId="11" fillId="0" borderId="34" xfId="1" applyNumberFormat="1" applyFont="1" applyBorder="1"/>
    <xf numFmtId="164" fontId="11" fillId="6" borderId="37" xfId="1" applyNumberFormat="1" applyFont="1" applyFill="1" applyBorder="1"/>
    <xf numFmtId="164" fontId="0" fillId="6" borderId="38" xfId="1" applyNumberFormat="1" applyFont="1" applyFill="1" applyBorder="1"/>
    <xf numFmtId="164" fontId="0" fillId="6" borderId="0" xfId="1" applyNumberFormat="1" applyFont="1" applyFill="1"/>
    <xf numFmtId="0" fontId="0" fillId="0" borderId="39" xfId="0" applyBorder="1" applyAlignment="1">
      <alignment horizontal="left" indent="1"/>
    </xf>
    <xf numFmtId="3" fontId="0" fillId="0" borderId="40" xfId="0" applyNumberFormat="1" applyBorder="1"/>
    <xf numFmtId="164" fontId="0" fillId="0" borderId="40" xfId="1" applyNumberFormat="1" applyFont="1" applyBorder="1"/>
    <xf numFmtId="0" fontId="0" fillId="0" borderId="41" xfId="0" applyBorder="1"/>
    <xf numFmtId="3" fontId="0" fillId="0" borderId="41" xfId="0" applyNumberFormat="1" applyBorder="1"/>
    <xf numFmtId="164" fontId="0" fillId="0" borderId="41" xfId="1" applyNumberFormat="1" applyFont="1" applyBorder="1"/>
    <xf numFmtId="0" fontId="0" fillId="0" borderId="19" xfId="0" applyBorder="1"/>
    <xf numFmtId="0" fontId="0" fillId="0" borderId="23" xfId="0" applyBorder="1"/>
    <xf numFmtId="0" fontId="0" fillId="0" borderId="22" xfId="0" applyBorder="1"/>
    <xf numFmtId="3" fontId="0" fillId="0" borderId="22" xfId="0" applyNumberFormat="1" applyBorder="1"/>
    <xf numFmtId="164" fontId="0" fillId="0" borderId="22" xfId="1" applyNumberFormat="1" applyFont="1" applyBorder="1"/>
    <xf numFmtId="0" fontId="6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2" borderId="42" xfId="0" applyFill="1" applyBorder="1"/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7" borderId="0" xfId="0" applyFill="1"/>
    <xf numFmtId="0" fontId="13" fillId="0" borderId="43" xfId="0" applyFont="1" applyBorder="1"/>
    <xf numFmtId="2" fontId="14" fillId="0" borderId="43" xfId="0" applyNumberFormat="1" applyFont="1" applyBorder="1" applyAlignment="1">
      <alignment horizontal="right"/>
    </xf>
    <xf numFmtId="2" fontId="14" fillId="0" borderId="44" xfId="0" applyNumberFormat="1" applyFont="1" applyBorder="1"/>
    <xf numFmtId="2" fontId="14" fillId="0" borderId="44" xfId="0" applyNumberFormat="1" applyFont="1" applyBorder="1" applyAlignment="1">
      <alignment horizontal="center"/>
    </xf>
    <xf numFmtId="2" fontId="14" fillId="0" borderId="45" xfId="0" applyNumberFormat="1" applyFont="1" applyBorder="1" applyAlignment="1">
      <alignment horizontal="center"/>
    </xf>
    <xf numFmtId="2" fontId="14" fillId="7" borderId="0" xfId="0" applyNumberFormat="1" applyFont="1" applyFill="1" applyAlignment="1">
      <alignment horizontal="center"/>
    </xf>
    <xf numFmtId="0" fontId="14" fillId="0" borderId="46" xfId="0" applyFont="1" applyBorder="1" applyAlignment="1">
      <alignment horizontal="left" indent="1"/>
    </xf>
    <xf numFmtId="2" fontId="14" fillId="0" borderId="46" xfId="0" applyNumberFormat="1" applyFont="1" applyBorder="1" applyAlignment="1">
      <alignment horizontal="right"/>
    </xf>
    <xf numFmtId="2" fontId="14" fillId="0" borderId="47" xfId="0" applyNumberFormat="1" applyFont="1" applyBorder="1"/>
    <xf numFmtId="2" fontId="14" fillId="0" borderId="47" xfId="0" applyNumberFormat="1" applyFont="1" applyBorder="1" applyAlignment="1">
      <alignment horizontal="center"/>
    </xf>
    <xf numFmtId="2" fontId="14" fillId="0" borderId="48" xfId="0" applyNumberFormat="1" applyFont="1" applyBorder="1" applyAlignment="1">
      <alignment horizontal="center"/>
    </xf>
    <xf numFmtId="0" fontId="0" fillId="0" borderId="49" xfId="0" applyBorder="1" applyAlignment="1">
      <alignment horizontal="left" indent="2"/>
    </xf>
    <xf numFmtId="2" fontId="0" fillId="0" borderId="49" xfId="0" applyNumberFormat="1" applyBorder="1" applyAlignment="1">
      <alignment horizontal="right"/>
    </xf>
    <xf numFmtId="2" fontId="0" fillId="0" borderId="50" xfId="0" applyNumberFormat="1" applyBorder="1"/>
    <xf numFmtId="2" fontId="0" fillId="0" borderId="50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2" fontId="0" fillId="7" borderId="0" xfId="0" applyNumberFormat="1" applyFill="1" applyAlignment="1">
      <alignment horizontal="center"/>
    </xf>
    <xf numFmtId="2" fontId="0" fillId="0" borderId="19" xfId="0" applyNumberFormat="1" applyBorder="1" applyAlignment="1">
      <alignment horizontal="right"/>
    </xf>
    <xf numFmtId="2" fontId="0" fillId="0" borderId="52" xfId="0" applyNumberFormat="1" applyBorder="1"/>
    <xf numFmtId="2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0" fillId="0" borderId="54" xfId="0" applyBorder="1" applyAlignment="1">
      <alignment horizontal="left" indent="2"/>
    </xf>
    <xf numFmtId="2" fontId="0" fillId="0" borderId="54" xfId="0" applyNumberFormat="1" applyBorder="1" applyAlignment="1">
      <alignment horizontal="right"/>
    </xf>
    <xf numFmtId="2" fontId="0" fillId="0" borderId="55" xfId="0" applyNumberFormat="1" applyBorder="1"/>
    <xf numFmtId="2" fontId="0" fillId="0" borderId="55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0" fontId="14" fillId="0" borderId="57" xfId="0" applyFont="1" applyBorder="1" applyAlignment="1">
      <alignment horizontal="left" indent="1"/>
    </xf>
    <xf numFmtId="2" fontId="14" fillId="0" borderId="57" xfId="0" applyNumberFormat="1" applyFont="1" applyBorder="1" applyAlignment="1">
      <alignment horizontal="right"/>
    </xf>
    <xf numFmtId="2" fontId="0" fillId="0" borderId="58" xfId="0" applyNumberFormat="1" applyBorder="1" applyAlignment="1">
      <alignment horizontal="right"/>
    </xf>
    <xf numFmtId="2" fontId="0" fillId="0" borderId="59" xfId="0" applyNumberFormat="1" applyBorder="1"/>
    <xf numFmtId="2" fontId="0" fillId="0" borderId="59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2" fontId="0" fillId="0" borderId="61" xfId="0" applyNumberFormat="1" applyBorder="1" applyAlignment="1">
      <alignment horizontal="right"/>
    </xf>
    <xf numFmtId="2" fontId="0" fillId="0" borderId="62" xfId="0" applyNumberFormat="1" applyBorder="1"/>
    <xf numFmtId="2" fontId="0" fillId="0" borderId="62" xfId="0" applyNumberFormat="1" applyBorder="1" applyAlignment="1">
      <alignment horizontal="center"/>
    </xf>
    <xf numFmtId="2" fontId="0" fillId="0" borderId="63" xfId="0" applyNumberFormat="1" applyBorder="1" applyAlignment="1">
      <alignment horizontal="center"/>
    </xf>
    <xf numFmtId="2" fontId="0" fillId="0" borderId="64" xfId="0" applyNumberFormat="1" applyBorder="1" applyAlignment="1">
      <alignment horizontal="right"/>
    </xf>
    <xf numFmtId="2" fontId="0" fillId="0" borderId="65" xfId="0" applyNumberFormat="1" applyBorder="1"/>
    <xf numFmtId="2" fontId="0" fillId="0" borderId="65" xfId="0" applyNumberFormat="1" applyBorder="1" applyAlignment="1">
      <alignment horizontal="center"/>
    </xf>
    <xf numFmtId="2" fontId="0" fillId="0" borderId="66" xfId="0" applyNumberFormat="1" applyBorder="1" applyAlignment="1">
      <alignment horizontal="center"/>
    </xf>
    <xf numFmtId="165" fontId="14" fillId="0" borderId="43" xfId="0" applyNumberFormat="1" applyFont="1" applyBorder="1" applyAlignment="1">
      <alignment horizontal="right"/>
    </xf>
    <xf numFmtId="2" fontId="14" fillId="0" borderId="43" xfId="0" applyNumberFormat="1" applyFont="1" applyBorder="1"/>
    <xf numFmtId="2" fontId="14" fillId="0" borderId="67" xfId="0" applyNumberFormat="1" applyFont="1" applyBorder="1" applyAlignment="1">
      <alignment horizontal="center"/>
    </xf>
    <xf numFmtId="2" fontId="14" fillId="0" borderId="68" xfId="0" applyNumberFormat="1" applyFont="1" applyBorder="1" applyAlignment="1">
      <alignment horizontal="center"/>
    </xf>
    <xf numFmtId="165" fontId="14" fillId="0" borderId="43" xfId="0" applyNumberFormat="1" applyFont="1" applyBorder="1" applyAlignment="1">
      <alignment horizontal="center"/>
    </xf>
    <xf numFmtId="0" fontId="14" fillId="0" borderId="43" xfId="0" applyFont="1" applyBorder="1"/>
    <xf numFmtId="2" fontId="14" fillId="0" borderId="43" xfId="0" applyNumberFormat="1" applyFont="1" applyBorder="1" applyAlignment="1">
      <alignment horizontal="center"/>
    </xf>
    <xf numFmtId="0" fontId="0" fillId="0" borderId="49" xfId="0" applyBorder="1" applyAlignment="1">
      <alignment horizontal="left" indent="1"/>
    </xf>
    <xf numFmtId="2" fontId="0" fillId="0" borderId="49" xfId="0" applyNumberFormat="1" applyBorder="1"/>
    <xf numFmtId="2" fontId="0" fillId="0" borderId="69" xfId="0" applyNumberFormat="1" applyBorder="1" applyAlignment="1">
      <alignment horizontal="center"/>
    </xf>
    <xf numFmtId="2" fontId="0" fillId="0" borderId="70" xfId="0" applyNumberForma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165" fontId="0" fillId="0" borderId="49" xfId="0" applyNumberFormat="1" applyBorder="1" applyAlignment="1">
      <alignment horizontal="right"/>
    </xf>
    <xf numFmtId="165" fontId="0" fillId="0" borderId="49" xfId="0" applyNumberFormat="1" applyBorder="1" applyAlignment="1">
      <alignment horizontal="center"/>
    </xf>
    <xf numFmtId="0" fontId="0" fillId="0" borderId="54" xfId="0" applyBorder="1" applyAlignment="1">
      <alignment horizontal="left" indent="1"/>
    </xf>
    <xf numFmtId="2" fontId="0" fillId="0" borderId="54" xfId="0" applyNumberFormat="1" applyBorder="1"/>
    <xf numFmtId="2" fontId="0" fillId="0" borderId="54" xfId="0" applyNumberFormat="1" applyBorder="1" applyAlignment="1">
      <alignment horizontal="center"/>
    </xf>
    <xf numFmtId="165" fontId="0" fillId="0" borderId="54" xfId="0" applyNumberFormat="1" applyBorder="1" applyAlignment="1">
      <alignment horizontal="right"/>
    </xf>
    <xf numFmtId="165" fontId="0" fillId="0" borderId="54" xfId="0" applyNumberFormat="1" applyBorder="1" applyAlignment="1">
      <alignment horizontal="center"/>
    </xf>
    <xf numFmtId="0" fontId="14" fillId="0" borderId="46" xfId="0" applyFont="1" applyBorder="1"/>
    <xf numFmtId="2" fontId="14" fillId="0" borderId="46" xfId="0" applyNumberFormat="1" applyFont="1" applyBorder="1"/>
    <xf numFmtId="2" fontId="14" fillId="0" borderId="46" xfId="0" applyNumberFormat="1" applyFont="1" applyBorder="1" applyAlignment="1">
      <alignment horizontal="center"/>
    </xf>
    <xf numFmtId="165" fontId="14" fillId="0" borderId="46" xfId="0" applyNumberFormat="1" applyFont="1" applyBorder="1" applyAlignment="1">
      <alignment horizontal="right"/>
    </xf>
    <xf numFmtId="165" fontId="14" fillId="0" borderId="46" xfId="0" applyNumberFormat="1" applyFont="1" applyBorder="1" applyAlignment="1">
      <alignment horizontal="center"/>
    </xf>
    <xf numFmtId="2" fontId="0" fillId="0" borderId="71" xfId="0" applyNumberFormat="1" applyBorder="1"/>
    <xf numFmtId="2" fontId="0" fillId="0" borderId="71" xfId="0" applyNumberFormat="1" applyBorder="1" applyAlignment="1">
      <alignment horizontal="center"/>
    </xf>
    <xf numFmtId="165" fontId="0" fillId="0" borderId="71" xfId="0" applyNumberFormat="1" applyBorder="1" applyAlignment="1">
      <alignment horizontal="right"/>
    </xf>
    <xf numFmtId="165" fontId="0" fillId="0" borderId="71" xfId="0" applyNumberFormat="1" applyBorder="1" applyAlignment="1">
      <alignment horizontal="center"/>
    </xf>
    <xf numFmtId="2" fontId="0" fillId="0" borderId="61" xfId="0" applyNumberFormat="1" applyBorder="1"/>
    <xf numFmtId="2" fontId="0" fillId="0" borderId="61" xfId="0" applyNumberFormat="1" applyBorder="1" applyAlignment="1">
      <alignment horizontal="center"/>
    </xf>
    <xf numFmtId="165" fontId="0" fillId="0" borderId="61" xfId="0" applyNumberFormat="1" applyBorder="1" applyAlignment="1">
      <alignment horizontal="right"/>
    </xf>
    <xf numFmtId="165" fontId="0" fillId="0" borderId="61" xfId="0" applyNumberFormat="1" applyBorder="1" applyAlignment="1">
      <alignment horizontal="center"/>
    </xf>
    <xf numFmtId="2" fontId="14" fillId="0" borderId="67" xfId="0" applyNumberFormat="1" applyFont="1" applyBorder="1"/>
    <xf numFmtId="0" fontId="0" fillId="0" borderId="72" xfId="0" applyBorder="1"/>
    <xf numFmtId="2" fontId="0" fillId="0" borderId="72" xfId="0" applyNumberFormat="1" applyBorder="1" applyAlignment="1">
      <alignment horizontal="right"/>
    </xf>
    <xf numFmtId="2" fontId="0" fillId="0" borderId="72" xfId="0" applyNumberFormat="1" applyBorder="1"/>
    <xf numFmtId="2" fontId="0" fillId="0" borderId="73" xfId="0" applyNumberFormat="1" applyBorder="1" applyAlignment="1">
      <alignment horizontal="center"/>
    </xf>
    <xf numFmtId="2" fontId="0" fillId="0" borderId="74" xfId="0" applyNumberFormat="1" applyBorder="1" applyAlignment="1">
      <alignment horizontal="center"/>
    </xf>
    <xf numFmtId="2" fontId="0" fillId="0" borderId="72" xfId="0" applyNumberFormat="1" applyBorder="1" applyAlignment="1">
      <alignment horizontal="center"/>
    </xf>
    <xf numFmtId="0" fontId="0" fillId="0" borderId="61" xfId="0" applyBorder="1"/>
    <xf numFmtId="0" fontId="0" fillId="0" borderId="75" xfId="0" applyBorder="1"/>
    <xf numFmtId="2" fontId="0" fillId="0" borderId="75" xfId="0" applyNumberFormat="1" applyBorder="1" applyAlignment="1">
      <alignment horizontal="center"/>
    </xf>
    <xf numFmtId="0" fontId="0" fillId="0" borderId="64" xfId="0" applyBorder="1"/>
    <xf numFmtId="2" fontId="0" fillId="0" borderId="64" xfId="0" applyNumberFormat="1" applyBorder="1"/>
    <xf numFmtId="2" fontId="0" fillId="0" borderId="76" xfId="0" applyNumberFormat="1" applyBorder="1" applyAlignment="1">
      <alignment horizontal="center"/>
    </xf>
    <xf numFmtId="2" fontId="0" fillId="0" borderId="77" xfId="0" applyNumberFormat="1" applyBorder="1" applyAlignment="1">
      <alignment horizontal="center"/>
    </xf>
    <xf numFmtId="2" fontId="0" fillId="0" borderId="64" xfId="0" applyNumberFormat="1" applyBorder="1" applyAlignment="1">
      <alignment horizontal="center"/>
    </xf>
    <xf numFmtId="0" fontId="6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15" fillId="0" borderId="78" xfId="0" applyFont="1" applyBorder="1"/>
    <xf numFmtId="164" fontId="16" fillId="0" borderId="78" xfId="1" applyNumberFormat="1" applyFont="1" applyBorder="1"/>
    <xf numFmtId="166" fontId="16" fillId="0" borderId="79" xfId="0" applyNumberFormat="1" applyFont="1" applyBorder="1" applyAlignment="1">
      <alignment horizontal="center"/>
    </xf>
    <xf numFmtId="166" fontId="16" fillId="0" borderId="79" xfId="0" applyNumberFormat="1" applyFont="1" applyBorder="1" applyAlignment="1">
      <alignment horizontal="center"/>
    </xf>
    <xf numFmtId="166" fontId="16" fillId="0" borderId="80" xfId="0" applyNumberFormat="1" applyFont="1" applyBorder="1" applyAlignment="1">
      <alignment horizontal="center"/>
    </xf>
    <xf numFmtId="166" fontId="16" fillId="8" borderId="0" xfId="0" applyNumberFormat="1" applyFont="1" applyFill="1" applyAlignment="1">
      <alignment horizontal="center"/>
    </xf>
    <xf numFmtId="0" fontId="16" fillId="0" borderId="81" xfId="0" applyFont="1" applyBorder="1" applyAlignment="1">
      <alignment horizontal="left" indent="1"/>
    </xf>
    <xf numFmtId="164" fontId="16" fillId="0" borderId="81" xfId="1" applyNumberFormat="1" applyFont="1" applyBorder="1"/>
    <xf numFmtId="166" fontId="16" fillId="0" borderId="82" xfId="0" applyNumberFormat="1" applyFont="1" applyBorder="1" applyAlignment="1">
      <alignment horizontal="center"/>
    </xf>
    <xf numFmtId="166" fontId="16" fillId="0" borderId="82" xfId="0" applyNumberFormat="1" applyFont="1" applyBorder="1" applyAlignment="1">
      <alignment horizontal="center"/>
    </xf>
    <xf numFmtId="166" fontId="16" fillId="0" borderId="83" xfId="0" applyNumberFormat="1" applyFont="1" applyBorder="1" applyAlignment="1">
      <alignment horizontal="center"/>
    </xf>
    <xf numFmtId="0" fontId="0" fillId="0" borderId="84" xfId="0" applyBorder="1" applyAlignment="1">
      <alignment horizontal="left" indent="2"/>
    </xf>
    <xf numFmtId="164" fontId="0" fillId="0" borderId="84" xfId="1" applyNumberFormat="1" applyFont="1" applyBorder="1"/>
    <xf numFmtId="166" fontId="0" fillId="0" borderId="85" xfId="0" applyNumberFormat="1" applyBorder="1" applyAlignment="1">
      <alignment horizontal="center"/>
    </xf>
    <xf numFmtId="166" fontId="0" fillId="0" borderId="85" xfId="0" applyNumberFormat="1" applyBorder="1" applyAlignment="1">
      <alignment horizontal="center"/>
    </xf>
    <xf numFmtId="166" fontId="0" fillId="0" borderId="86" xfId="0" applyNumberFormat="1" applyBorder="1" applyAlignment="1">
      <alignment horizontal="center"/>
    </xf>
    <xf numFmtId="166" fontId="0" fillId="8" borderId="0" xfId="0" applyNumberFormat="1" applyFill="1" applyAlignment="1">
      <alignment horizontal="center"/>
    </xf>
    <xf numFmtId="166" fontId="0" fillId="0" borderId="52" xfId="0" applyNumberFormat="1" applyBorder="1" applyAlignment="1">
      <alignment horizontal="center"/>
    </xf>
    <xf numFmtId="166" fontId="0" fillId="0" borderId="52" xfId="0" applyNumberFormat="1" applyBorder="1" applyAlignment="1">
      <alignment horizontal="center"/>
    </xf>
    <xf numFmtId="166" fontId="0" fillId="0" borderId="53" xfId="0" applyNumberFormat="1" applyBorder="1" applyAlignment="1">
      <alignment horizontal="center"/>
    </xf>
    <xf numFmtId="0" fontId="0" fillId="0" borderId="87" xfId="0" applyBorder="1" applyAlignment="1">
      <alignment horizontal="left" indent="2"/>
    </xf>
    <xf numFmtId="164" fontId="0" fillId="0" borderId="87" xfId="1" applyNumberFormat="1" applyFont="1" applyBorder="1"/>
    <xf numFmtId="166" fontId="0" fillId="0" borderId="88" xfId="0" applyNumberFormat="1" applyBorder="1" applyAlignment="1">
      <alignment horizontal="center"/>
    </xf>
    <xf numFmtId="166" fontId="0" fillId="0" borderId="88" xfId="0" applyNumberFormat="1" applyBorder="1" applyAlignment="1">
      <alignment horizontal="center"/>
    </xf>
    <xf numFmtId="166" fontId="0" fillId="0" borderId="89" xfId="0" applyNumberFormat="1" applyBorder="1" applyAlignment="1">
      <alignment horizontal="center"/>
    </xf>
    <xf numFmtId="166" fontId="0" fillId="0" borderId="90" xfId="0" applyNumberFormat="1" applyBorder="1" applyAlignment="1">
      <alignment horizontal="center"/>
    </xf>
    <xf numFmtId="166" fontId="0" fillId="0" borderId="90" xfId="0" applyNumberFormat="1" applyBorder="1" applyAlignment="1">
      <alignment horizontal="center"/>
    </xf>
    <xf numFmtId="166" fontId="0" fillId="0" borderId="91" xfId="0" applyNumberFormat="1" applyBorder="1" applyAlignment="1">
      <alignment horizontal="center"/>
    </xf>
    <xf numFmtId="164" fontId="16" fillId="0" borderId="78" xfId="1" applyNumberFormat="1" applyFont="1" applyBorder="1" applyAlignment="1">
      <alignment horizontal="right"/>
    </xf>
    <xf numFmtId="0" fontId="0" fillId="0" borderId="84" xfId="0" applyBorder="1"/>
    <xf numFmtId="164" fontId="0" fillId="0" borderId="19" xfId="1" applyNumberFormat="1" applyFont="1" applyBorder="1" applyAlignment="1">
      <alignment horizontal="right"/>
    </xf>
    <xf numFmtId="164" fontId="0" fillId="0" borderId="23" xfId="1" applyNumberFormat="1" applyFont="1" applyBorder="1" applyAlignment="1">
      <alignment horizontal="right"/>
    </xf>
    <xf numFmtId="166" fontId="0" fillId="0" borderId="92" xfId="0" applyNumberFormat="1" applyBorder="1" applyAlignment="1">
      <alignment horizontal="center"/>
    </xf>
    <xf numFmtId="166" fontId="0" fillId="0" borderId="92" xfId="0" applyNumberFormat="1" applyBorder="1" applyAlignment="1">
      <alignment horizontal="center"/>
    </xf>
    <xf numFmtId="166" fontId="0" fillId="0" borderId="93" xfId="0" applyNumberFormat="1" applyBorder="1" applyAlignment="1">
      <alignment horizontal="center"/>
    </xf>
    <xf numFmtId="0" fontId="17" fillId="9" borderId="0" xfId="0" applyFont="1" applyFill="1" applyAlignment="1">
      <alignment horizontal="center"/>
    </xf>
    <xf numFmtId="0" fontId="6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18" fillId="0" borderId="94" xfId="0" applyFont="1" applyBorder="1"/>
    <xf numFmtId="167" fontId="18" fillId="0" borderId="94" xfId="0" applyNumberFormat="1" applyFont="1" applyBorder="1"/>
    <xf numFmtId="164" fontId="18" fillId="0" borderId="94" xfId="1" applyNumberFormat="1" applyFont="1" applyBorder="1"/>
    <xf numFmtId="164" fontId="18" fillId="10" borderId="0" xfId="1" applyNumberFormat="1" applyFont="1" applyFill="1"/>
    <xf numFmtId="0" fontId="19" fillId="0" borderId="95" xfId="0" applyFont="1" applyBorder="1" applyAlignment="1">
      <alignment horizontal="left" indent="1"/>
    </xf>
    <xf numFmtId="167" fontId="19" fillId="0" borderId="95" xfId="0" applyNumberFormat="1" applyFont="1" applyBorder="1"/>
    <xf numFmtId="164" fontId="19" fillId="0" borderId="95" xfId="1" applyNumberFormat="1" applyFont="1" applyBorder="1"/>
    <xf numFmtId="164" fontId="19" fillId="10" borderId="0" xfId="1" applyNumberFormat="1" applyFont="1" applyFill="1"/>
    <xf numFmtId="164" fontId="19" fillId="0" borderId="95" xfId="1" applyNumberFormat="1" applyFont="1" applyBorder="1" applyAlignment="1">
      <alignment horizontal="right"/>
    </xf>
    <xf numFmtId="3" fontId="19" fillId="0" borderId="95" xfId="0" applyNumberFormat="1" applyFont="1" applyBorder="1" applyAlignment="1">
      <alignment horizontal="right"/>
    </xf>
    <xf numFmtId="0" fontId="0" fillId="0" borderId="96" xfId="0" applyBorder="1" applyAlignment="1">
      <alignment horizontal="left" indent="2"/>
    </xf>
    <xf numFmtId="167" fontId="0" fillId="0" borderId="97" xfId="0" applyNumberFormat="1" applyBorder="1"/>
    <xf numFmtId="164" fontId="0" fillId="0" borderId="97" xfId="1" applyNumberFormat="1" applyFont="1" applyBorder="1"/>
    <xf numFmtId="164" fontId="0" fillId="10" borderId="0" xfId="1" applyNumberFormat="1" applyFont="1" applyFill="1"/>
    <xf numFmtId="164" fontId="0" fillId="0" borderId="96" xfId="1" applyNumberFormat="1" applyFont="1" applyBorder="1" applyAlignment="1">
      <alignment horizontal="right"/>
    </xf>
    <xf numFmtId="3" fontId="0" fillId="0" borderId="96" xfId="0" applyNumberFormat="1" applyBorder="1" applyAlignment="1">
      <alignment horizontal="right"/>
    </xf>
    <xf numFmtId="0" fontId="0" fillId="0" borderId="98" xfId="0" applyBorder="1" applyAlignment="1">
      <alignment horizontal="left" indent="2"/>
    </xf>
    <xf numFmtId="167" fontId="0" fillId="0" borderId="19" xfId="0" applyNumberFormat="1" applyBorder="1"/>
    <xf numFmtId="3" fontId="0" fillId="0" borderId="19" xfId="0" applyNumberFormat="1" applyBorder="1" applyAlignment="1">
      <alignment horizontal="right"/>
    </xf>
    <xf numFmtId="0" fontId="0" fillId="0" borderId="99" xfId="0" applyBorder="1" applyAlignment="1">
      <alignment horizontal="left" indent="2"/>
    </xf>
    <xf numFmtId="0" fontId="0" fillId="0" borderId="100" xfId="0" applyBorder="1" applyAlignment="1">
      <alignment horizontal="left" indent="2"/>
    </xf>
    <xf numFmtId="167" fontId="0" fillId="0" borderId="101" xfId="0" applyNumberFormat="1" applyBorder="1"/>
    <xf numFmtId="164" fontId="0" fillId="0" borderId="101" xfId="1" applyNumberFormat="1" applyFont="1" applyBorder="1"/>
    <xf numFmtId="164" fontId="0" fillId="0" borderId="101" xfId="1" applyNumberFormat="1" applyFont="1" applyBorder="1" applyAlignment="1">
      <alignment horizontal="right"/>
    </xf>
    <xf numFmtId="3" fontId="0" fillId="0" borderId="101" xfId="0" applyNumberFormat="1" applyBorder="1" applyAlignment="1">
      <alignment horizontal="right"/>
    </xf>
    <xf numFmtId="167" fontId="0" fillId="0" borderId="21" xfId="0" applyNumberFormat="1" applyBorder="1"/>
    <xf numFmtId="164" fontId="0" fillId="0" borderId="21" xfId="1" applyNumberFormat="1" applyFont="1" applyBorder="1"/>
    <xf numFmtId="164" fontId="0" fillId="0" borderId="21" xfId="1" applyNumberFormat="1" applyFon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167" fontId="0" fillId="0" borderId="22" xfId="0" applyNumberFormat="1" applyBorder="1"/>
    <xf numFmtId="164" fontId="0" fillId="0" borderId="22" xfId="1" applyNumberFormat="1" applyFont="1" applyBorder="1" applyAlignment="1">
      <alignment horizontal="right"/>
    </xf>
    <xf numFmtId="3" fontId="0" fillId="0" borderId="22" xfId="0" applyNumberFormat="1" applyBorder="1" applyAlignment="1">
      <alignment horizontal="right"/>
    </xf>
    <xf numFmtId="164" fontId="18" fillId="0" borderId="94" xfId="1" applyNumberFormat="1" applyFont="1" applyBorder="1" applyAlignment="1">
      <alignment horizontal="right"/>
    </xf>
    <xf numFmtId="167" fontId="0" fillId="0" borderId="41" xfId="0" applyNumberFormat="1" applyBorder="1"/>
    <xf numFmtId="164" fontId="0" fillId="0" borderId="41" xfId="1" applyNumberFormat="1" applyFont="1" applyBorder="1" applyAlignment="1">
      <alignment horizontal="right"/>
    </xf>
    <xf numFmtId="168" fontId="18" fillId="0" borderId="94" xfId="0" applyNumberFormat="1" applyFont="1" applyBorder="1"/>
    <xf numFmtId="164" fontId="18" fillId="0" borderId="102" xfId="1" applyNumberFormat="1" applyFont="1" applyBorder="1" applyAlignment="1"/>
    <xf numFmtId="169" fontId="18" fillId="0" borderId="102" xfId="0" applyNumberFormat="1" applyFont="1" applyBorder="1" applyAlignment="1">
      <alignment horizontal="right" indent="1"/>
    </xf>
    <xf numFmtId="169" fontId="18" fillId="0" borderId="102" xfId="0" applyNumberFormat="1" applyFont="1" applyBorder="1" applyAlignment="1">
      <alignment horizontal="center" vertical="center"/>
    </xf>
    <xf numFmtId="169" fontId="18" fillId="0" borderId="103" xfId="0" applyNumberFormat="1" applyFont="1" applyBorder="1" applyAlignment="1">
      <alignment horizontal="center" vertical="center"/>
    </xf>
    <xf numFmtId="0" fontId="18" fillId="10" borderId="0" xfId="0" applyFont="1" applyFill="1"/>
    <xf numFmtId="169" fontId="18" fillId="0" borderId="102" xfId="0" applyNumberFormat="1" applyFont="1" applyBorder="1" applyAlignment="1">
      <alignment horizontal="right" indent="1"/>
    </xf>
    <xf numFmtId="169" fontId="18" fillId="0" borderId="103" xfId="0" applyNumberFormat="1" applyFont="1" applyBorder="1" applyAlignment="1">
      <alignment horizontal="right" indent="1"/>
    </xf>
    <xf numFmtId="168" fontId="19" fillId="0" borderId="95" xfId="0" applyNumberFormat="1" applyFont="1" applyBorder="1"/>
    <xf numFmtId="164" fontId="19" fillId="0" borderId="104" xfId="1" applyNumberFormat="1" applyFont="1" applyBorder="1" applyAlignment="1"/>
    <xf numFmtId="169" fontId="19" fillId="0" borderId="104" xfId="0" applyNumberFormat="1" applyFont="1" applyBorder="1" applyAlignment="1">
      <alignment horizontal="right" indent="1"/>
    </xf>
    <xf numFmtId="169" fontId="19" fillId="0" borderId="104" xfId="0" applyNumberFormat="1" applyFont="1" applyBorder="1" applyAlignment="1">
      <alignment horizontal="center" vertical="center"/>
    </xf>
    <xf numFmtId="169" fontId="19" fillId="0" borderId="105" xfId="0" applyNumberFormat="1" applyFont="1" applyBorder="1" applyAlignment="1">
      <alignment horizontal="center" vertical="center"/>
    </xf>
    <xf numFmtId="0" fontId="19" fillId="10" borderId="0" xfId="0" applyFont="1" applyFill="1"/>
    <xf numFmtId="169" fontId="19" fillId="0" borderId="104" xfId="0" applyNumberFormat="1" applyFont="1" applyBorder="1" applyAlignment="1">
      <alignment horizontal="right" indent="1"/>
    </xf>
    <xf numFmtId="169" fontId="19" fillId="0" borderId="105" xfId="0" applyNumberFormat="1" applyFont="1" applyBorder="1" applyAlignment="1">
      <alignment horizontal="right" indent="1"/>
    </xf>
    <xf numFmtId="168" fontId="0" fillId="0" borderId="97" xfId="0" applyNumberFormat="1" applyBorder="1"/>
    <xf numFmtId="164" fontId="0" fillId="0" borderId="106" xfId="1" applyNumberFormat="1" applyFont="1" applyBorder="1" applyAlignment="1"/>
    <xf numFmtId="169" fontId="0" fillId="0" borderId="106" xfId="0" applyNumberFormat="1" applyBorder="1" applyAlignment="1">
      <alignment horizontal="right" indent="1"/>
    </xf>
    <xf numFmtId="169" fontId="0" fillId="0" borderId="106" xfId="0" applyNumberFormat="1" applyBorder="1" applyAlignment="1">
      <alignment horizontal="center" vertical="center"/>
    </xf>
    <xf numFmtId="169" fontId="0" fillId="0" borderId="107" xfId="0" applyNumberFormat="1" applyBorder="1" applyAlignment="1">
      <alignment horizontal="center" vertical="center"/>
    </xf>
    <xf numFmtId="169" fontId="0" fillId="0" borderId="106" xfId="0" applyNumberFormat="1" applyBorder="1" applyAlignment="1">
      <alignment horizontal="right" indent="1"/>
    </xf>
    <xf numFmtId="169" fontId="0" fillId="0" borderId="107" xfId="0" applyNumberFormat="1" applyBorder="1" applyAlignment="1">
      <alignment horizontal="right" indent="1"/>
    </xf>
    <xf numFmtId="168" fontId="0" fillId="0" borderId="19" xfId="0" applyNumberFormat="1" applyBorder="1"/>
    <xf numFmtId="164" fontId="0" fillId="0" borderId="108" xfId="1" applyNumberFormat="1" applyFont="1" applyBorder="1" applyAlignment="1"/>
    <xf numFmtId="169" fontId="0" fillId="0" borderId="108" xfId="0" applyNumberFormat="1" applyBorder="1" applyAlignment="1">
      <alignment horizontal="right" indent="1"/>
    </xf>
    <xf numFmtId="169" fontId="0" fillId="0" borderId="108" xfId="0" applyNumberFormat="1" applyBorder="1" applyAlignment="1">
      <alignment horizontal="center" vertical="center"/>
    </xf>
    <xf numFmtId="169" fontId="0" fillId="0" borderId="109" xfId="0" applyNumberFormat="1" applyBorder="1" applyAlignment="1">
      <alignment horizontal="center" vertical="center"/>
    </xf>
    <xf numFmtId="169" fontId="0" fillId="0" borderId="108" xfId="0" applyNumberFormat="1" applyBorder="1" applyAlignment="1">
      <alignment horizontal="right" indent="1"/>
    </xf>
    <xf numFmtId="169" fontId="0" fillId="0" borderId="109" xfId="0" applyNumberFormat="1" applyBorder="1" applyAlignment="1">
      <alignment horizontal="right" indent="1"/>
    </xf>
    <xf numFmtId="164" fontId="0" fillId="0" borderId="110" xfId="1" applyNumberFormat="1" applyFont="1" applyBorder="1" applyAlignment="1"/>
    <xf numFmtId="169" fontId="0" fillId="0" borderId="110" xfId="0" applyNumberFormat="1" applyBorder="1" applyAlignment="1">
      <alignment horizontal="right" indent="1"/>
    </xf>
    <xf numFmtId="169" fontId="0" fillId="0" borderId="110" xfId="0" applyNumberFormat="1" applyBorder="1" applyAlignment="1">
      <alignment horizontal="center" vertical="center"/>
    </xf>
    <xf numFmtId="169" fontId="0" fillId="0" borderId="111" xfId="0" applyNumberFormat="1" applyBorder="1" applyAlignment="1">
      <alignment horizontal="center" vertical="center"/>
    </xf>
    <xf numFmtId="169" fontId="0" fillId="0" borderId="110" xfId="0" applyNumberFormat="1" applyBorder="1" applyAlignment="1">
      <alignment horizontal="right" indent="1"/>
    </xf>
    <xf numFmtId="169" fontId="0" fillId="0" borderId="111" xfId="0" applyNumberFormat="1" applyBorder="1" applyAlignment="1">
      <alignment horizontal="right" indent="1"/>
    </xf>
    <xf numFmtId="168" fontId="0" fillId="0" borderId="101" xfId="0" applyNumberFormat="1" applyBorder="1"/>
    <xf numFmtId="164" fontId="0" fillId="0" borderId="112" xfId="1" applyNumberFormat="1" applyFont="1" applyBorder="1" applyAlignment="1"/>
    <xf numFmtId="169" fontId="0" fillId="0" borderId="112" xfId="0" applyNumberFormat="1" applyBorder="1" applyAlignment="1">
      <alignment horizontal="right" indent="1"/>
    </xf>
    <xf numFmtId="169" fontId="0" fillId="0" borderId="112" xfId="0" applyNumberFormat="1" applyBorder="1" applyAlignment="1">
      <alignment horizontal="center" vertical="center"/>
    </xf>
    <xf numFmtId="169" fontId="0" fillId="0" borderId="113" xfId="0" applyNumberFormat="1" applyBorder="1" applyAlignment="1">
      <alignment horizontal="center" vertical="center"/>
    </xf>
    <xf numFmtId="169" fontId="0" fillId="0" borderId="112" xfId="0" applyNumberFormat="1" applyBorder="1" applyAlignment="1">
      <alignment horizontal="right" indent="1"/>
    </xf>
    <xf numFmtId="169" fontId="0" fillId="0" borderId="113" xfId="0" applyNumberFormat="1" applyBorder="1" applyAlignment="1">
      <alignment horizontal="right" indent="1"/>
    </xf>
    <xf numFmtId="168" fontId="0" fillId="0" borderId="21" xfId="0" applyNumberFormat="1" applyBorder="1"/>
    <xf numFmtId="164" fontId="0" fillId="0" borderId="114" xfId="1" applyNumberFormat="1" applyFont="1" applyBorder="1" applyAlignment="1"/>
    <xf numFmtId="169" fontId="0" fillId="0" borderId="114" xfId="0" applyNumberFormat="1" applyBorder="1" applyAlignment="1">
      <alignment horizontal="right" indent="1"/>
    </xf>
    <xf numFmtId="169" fontId="0" fillId="0" borderId="114" xfId="0" applyNumberFormat="1" applyBorder="1" applyAlignment="1">
      <alignment horizontal="center" vertical="center"/>
    </xf>
    <xf numFmtId="169" fontId="0" fillId="0" borderId="115" xfId="0" applyNumberFormat="1" applyBorder="1" applyAlignment="1">
      <alignment horizontal="center" vertical="center"/>
    </xf>
    <xf numFmtId="169" fontId="0" fillId="0" borderId="114" xfId="0" applyNumberFormat="1" applyBorder="1" applyAlignment="1">
      <alignment horizontal="right" indent="1"/>
    </xf>
    <xf numFmtId="169" fontId="0" fillId="0" borderId="115" xfId="0" applyNumberFormat="1" applyBorder="1" applyAlignment="1">
      <alignment horizontal="right" indent="1"/>
    </xf>
    <xf numFmtId="164" fontId="0" fillId="0" borderId="52" xfId="1" applyNumberFormat="1" applyFont="1" applyBorder="1" applyAlignment="1"/>
    <xf numFmtId="169" fontId="0" fillId="0" borderId="52" xfId="0" applyNumberFormat="1" applyBorder="1" applyAlignment="1">
      <alignment horizontal="right" indent="1"/>
    </xf>
    <xf numFmtId="169" fontId="0" fillId="0" borderId="52" xfId="0" applyNumberFormat="1" applyBorder="1" applyAlignment="1">
      <alignment horizontal="center" vertical="center"/>
    </xf>
    <xf numFmtId="169" fontId="0" fillId="0" borderId="53" xfId="0" applyNumberFormat="1" applyBorder="1" applyAlignment="1">
      <alignment horizontal="center" vertical="center"/>
    </xf>
    <xf numFmtId="169" fontId="0" fillId="0" borderId="52" xfId="0" applyNumberFormat="1" applyBorder="1" applyAlignment="1">
      <alignment horizontal="right" indent="1"/>
    </xf>
    <xf numFmtId="169" fontId="0" fillId="0" borderId="53" xfId="0" applyNumberFormat="1" applyBorder="1" applyAlignment="1">
      <alignment horizontal="right" indent="1"/>
    </xf>
    <xf numFmtId="168" fontId="0" fillId="0" borderId="22" xfId="0" applyNumberFormat="1" applyBorder="1"/>
    <xf numFmtId="164" fontId="0" fillId="0" borderId="92" xfId="1" applyNumberFormat="1" applyFont="1" applyBorder="1" applyAlignment="1"/>
    <xf numFmtId="169" fontId="0" fillId="0" borderId="90" xfId="0" applyNumberFormat="1" applyBorder="1" applyAlignment="1">
      <alignment horizontal="right" indent="1"/>
    </xf>
    <xf numFmtId="169" fontId="0" fillId="0" borderId="90" xfId="0" applyNumberFormat="1" applyBorder="1" applyAlignment="1">
      <alignment horizontal="center" vertical="center"/>
    </xf>
    <xf numFmtId="169" fontId="0" fillId="0" borderId="91" xfId="0" applyNumberFormat="1" applyBorder="1" applyAlignment="1">
      <alignment horizontal="center" vertical="center"/>
    </xf>
    <xf numFmtId="169" fontId="0" fillId="0" borderId="90" xfId="0" applyNumberFormat="1" applyBorder="1" applyAlignment="1">
      <alignment horizontal="right" indent="1"/>
    </xf>
    <xf numFmtId="169" fontId="0" fillId="0" borderId="91" xfId="0" applyNumberFormat="1" applyBorder="1" applyAlignment="1">
      <alignment horizontal="right" indent="1"/>
    </xf>
    <xf numFmtId="164" fontId="18" fillId="0" borderId="102" xfId="1" applyNumberFormat="1" applyFont="1" applyBorder="1" applyAlignment="1">
      <alignment horizontal="right"/>
    </xf>
    <xf numFmtId="169" fontId="18" fillId="0" borderId="102" xfId="0" applyNumberFormat="1" applyFont="1" applyBorder="1" applyAlignment="1">
      <alignment horizontal="right" indent="2"/>
    </xf>
    <xf numFmtId="169" fontId="18" fillId="0" borderId="102" xfId="0" applyNumberFormat="1" applyFont="1" applyBorder="1" applyAlignment="1">
      <alignment horizontal="right" indent="2"/>
    </xf>
    <xf numFmtId="169" fontId="18" fillId="0" borderId="103" xfId="0" applyNumberFormat="1" applyFont="1" applyBorder="1" applyAlignment="1">
      <alignment horizontal="right" indent="2"/>
    </xf>
    <xf numFmtId="168" fontId="0" fillId="0" borderId="41" xfId="0" applyNumberFormat="1" applyBorder="1"/>
    <xf numFmtId="164" fontId="0" fillId="0" borderId="116" xfId="1" applyNumberFormat="1" applyFont="1" applyBorder="1" applyAlignment="1">
      <alignment horizontal="right"/>
    </xf>
    <xf numFmtId="169" fontId="0" fillId="0" borderId="117" xfId="0" applyNumberFormat="1" applyBorder="1" applyAlignment="1">
      <alignment horizontal="right" indent="1"/>
    </xf>
    <xf numFmtId="169" fontId="0" fillId="0" borderId="117" xfId="0" applyNumberFormat="1" applyBorder="1" applyAlignment="1">
      <alignment horizontal="right" indent="1"/>
    </xf>
    <xf numFmtId="169" fontId="0" fillId="0" borderId="118" xfId="0" applyNumberFormat="1" applyBorder="1" applyAlignment="1">
      <alignment horizontal="right" indent="1"/>
    </xf>
    <xf numFmtId="164" fontId="0" fillId="0" borderId="52" xfId="1" applyNumberFormat="1" applyFont="1" applyBorder="1" applyAlignment="1">
      <alignment horizontal="right"/>
    </xf>
    <xf numFmtId="169" fontId="0" fillId="0" borderId="119" xfId="0" applyNumberFormat="1" applyBorder="1" applyAlignment="1">
      <alignment horizontal="right" indent="1"/>
    </xf>
    <xf numFmtId="169" fontId="0" fillId="0" borderId="120" xfId="0" applyNumberFormat="1" applyBorder="1" applyAlignment="1">
      <alignment horizontal="right" indent="1"/>
    </xf>
    <xf numFmtId="169" fontId="0" fillId="0" borderId="116" xfId="0" applyNumberFormat="1" applyBorder="1" applyAlignment="1">
      <alignment horizontal="right" indent="1"/>
    </xf>
    <xf numFmtId="169" fontId="0" fillId="0" borderId="121" xfId="0" applyNumberFormat="1" applyBorder="1" applyAlignment="1">
      <alignment horizontal="right" indent="1"/>
    </xf>
    <xf numFmtId="169" fontId="18" fillId="0" borderId="102" xfId="0" applyNumberFormat="1" applyFont="1" applyBorder="1"/>
    <xf numFmtId="169" fontId="18" fillId="0" borderId="102" xfId="0" applyNumberFormat="1" applyFont="1" applyBorder="1"/>
    <xf numFmtId="169" fontId="18" fillId="0" borderId="103" xfId="0" applyNumberFormat="1" applyFont="1" applyBorder="1"/>
    <xf numFmtId="169" fontId="19" fillId="0" borderId="104" xfId="0" applyNumberFormat="1" applyFont="1" applyBorder="1" applyAlignment="1">
      <alignment horizontal="right"/>
    </xf>
    <xf numFmtId="169" fontId="19" fillId="0" borderId="104" xfId="0" applyNumberFormat="1" applyFont="1" applyBorder="1" applyAlignment="1">
      <alignment horizontal="right"/>
    </xf>
    <xf numFmtId="169" fontId="19" fillId="0" borderId="105" xfId="0" applyNumberFormat="1" applyFont="1" applyBorder="1" applyAlignment="1">
      <alignment horizontal="right"/>
    </xf>
    <xf numFmtId="169" fontId="0" fillId="0" borderId="52" xfId="0" applyNumberFormat="1" applyBorder="1"/>
    <xf numFmtId="169" fontId="0" fillId="0" borderId="52" xfId="0" applyNumberFormat="1" applyBorder="1"/>
    <xf numFmtId="169" fontId="0" fillId="0" borderId="53" xfId="0" applyNumberFormat="1" applyBorder="1"/>
    <xf numFmtId="164" fontId="0" fillId="0" borderId="119" xfId="1" applyNumberFormat="1" applyFont="1" applyBorder="1" applyAlignment="1">
      <alignment horizontal="right"/>
    </xf>
    <xf numFmtId="169" fontId="0" fillId="0" borderId="119" xfId="0" applyNumberFormat="1" applyBorder="1"/>
    <xf numFmtId="169" fontId="0" fillId="0" borderId="119" xfId="0" applyNumberFormat="1" applyBorder="1"/>
    <xf numFmtId="169" fontId="0" fillId="0" borderId="120" xfId="0" applyNumberFormat="1" applyBorder="1"/>
    <xf numFmtId="0" fontId="0" fillId="10" borderId="122" xfId="0" applyFill="1" applyBorder="1"/>
    <xf numFmtId="2" fontId="0" fillId="0" borderId="123" xfId="0" applyNumberFormat="1" applyBorder="1" applyAlignment="1">
      <alignment horizontal="right"/>
    </xf>
    <xf numFmtId="2" fontId="0" fillId="0" borderId="124" xfId="0" applyNumberFormat="1" applyBorder="1" applyAlignment="1">
      <alignment horizontal="right"/>
    </xf>
    <xf numFmtId="2" fontId="0" fillId="0" borderId="125" xfId="0" applyNumberFormat="1" applyBorder="1" applyAlignment="1">
      <alignment horizontal="right"/>
    </xf>
    <xf numFmtId="164" fontId="0" fillId="0" borderId="117" xfId="1" applyNumberFormat="1" applyFont="1" applyBorder="1" applyAlignment="1">
      <alignment horizontal="right"/>
    </xf>
    <xf numFmtId="169" fontId="0" fillId="0" borderId="117" xfId="0" applyNumberFormat="1" applyBorder="1" applyAlignment="1">
      <alignment horizontal="right"/>
    </xf>
    <xf numFmtId="169" fontId="0" fillId="0" borderId="117" xfId="0" applyNumberFormat="1" applyBorder="1" applyAlignment="1">
      <alignment horizontal="right"/>
    </xf>
    <xf numFmtId="169" fontId="0" fillId="0" borderId="118" xfId="0" applyNumberFormat="1" applyBorder="1" applyAlignment="1">
      <alignment horizontal="right"/>
    </xf>
    <xf numFmtId="169" fontId="0" fillId="0" borderId="52" xfId="0" applyNumberFormat="1" applyBorder="1" applyAlignment="1">
      <alignment horizontal="right"/>
    </xf>
    <xf numFmtId="169" fontId="0" fillId="0" borderId="52" xfId="0" applyNumberFormat="1" applyBorder="1" applyAlignment="1">
      <alignment horizontal="right"/>
    </xf>
    <xf numFmtId="169" fontId="0" fillId="0" borderId="53" xfId="0" applyNumberFormat="1" applyBorder="1" applyAlignment="1">
      <alignment horizontal="right"/>
    </xf>
    <xf numFmtId="169" fontId="0" fillId="0" borderId="90" xfId="0" applyNumberFormat="1" applyBorder="1" applyAlignment="1">
      <alignment horizontal="right"/>
    </xf>
    <xf numFmtId="169" fontId="0" fillId="0" borderId="91" xfId="0" applyNumberFormat="1" applyBorder="1" applyAlignment="1">
      <alignment horizontal="right"/>
    </xf>
    <xf numFmtId="0" fontId="17" fillId="11" borderId="0" xfId="0" applyFont="1" applyFill="1" applyAlignment="1">
      <alignment horizontal="center"/>
    </xf>
    <xf numFmtId="0" fontId="6" fillId="12" borderId="0" xfId="0" applyFont="1" applyFill="1" applyAlignment="1">
      <alignment horizontal="center"/>
    </xf>
    <xf numFmtId="0" fontId="0" fillId="12" borderId="9" xfId="0" applyFill="1" applyBorder="1"/>
    <xf numFmtId="0" fontId="0" fillId="2" borderId="8" xfId="0" applyFill="1" applyBorder="1" applyAlignment="1">
      <alignment vertical="center" wrapText="1"/>
    </xf>
    <xf numFmtId="0" fontId="0" fillId="2" borderId="126" xfId="0" applyFill="1" applyBorder="1" applyAlignment="1">
      <alignment vertical="center" wrapText="1"/>
    </xf>
    <xf numFmtId="0" fontId="0" fillId="12" borderId="12" xfId="0" applyFill="1" applyBorder="1" applyAlignment="1">
      <alignment horizontal="center" vertical="center" wrapText="1"/>
    </xf>
    <xf numFmtId="0" fontId="20" fillId="0" borderId="127" xfId="0" applyFont="1" applyBorder="1"/>
    <xf numFmtId="0" fontId="20" fillId="0" borderId="128" xfId="0" applyFont="1" applyBorder="1"/>
    <xf numFmtId="164" fontId="20" fillId="0" borderId="128" xfId="1" applyNumberFormat="1" applyFont="1" applyBorder="1" applyAlignment="1"/>
    <xf numFmtId="1" fontId="20" fillId="0" borderId="128" xfId="1" applyNumberFormat="1" applyFont="1" applyBorder="1" applyAlignment="1"/>
    <xf numFmtId="164" fontId="20" fillId="12" borderId="129" xfId="1" applyNumberFormat="1" applyFont="1" applyFill="1" applyBorder="1" applyAlignment="1"/>
    <xf numFmtId="1" fontId="20" fillId="0" borderId="128" xfId="0" applyNumberFormat="1" applyFont="1" applyBorder="1"/>
    <xf numFmtId="0" fontId="21" fillId="0" borderId="130" xfId="0" applyFont="1" applyBorder="1" applyAlignment="1">
      <alignment horizontal="left" indent="1"/>
    </xf>
    <xf numFmtId="0" fontId="21" fillId="0" borderId="131" xfId="0" applyFont="1" applyBorder="1"/>
    <xf numFmtId="164" fontId="21" fillId="0" borderId="131" xfId="1" applyNumberFormat="1" applyFont="1" applyBorder="1" applyAlignment="1"/>
    <xf numFmtId="1" fontId="21" fillId="0" borderId="131" xfId="1" applyNumberFormat="1" applyFont="1" applyBorder="1" applyAlignment="1"/>
    <xf numFmtId="164" fontId="21" fillId="12" borderId="132" xfId="1" applyNumberFormat="1" applyFont="1" applyFill="1" applyBorder="1" applyAlignment="1"/>
    <xf numFmtId="1" fontId="21" fillId="0" borderId="131" xfId="0" applyNumberFormat="1" applyFont="1" applyBorder="1"/>
    <xf numFmtId="0" fontId="0" fillId="0" borderId="31" xfId="0" applyBorder="1" applyAlignment="1">
      <alignment horizontal="left" indent="2"/>
    </xf>
    <xf numFmtId="0" fontId="0" fillId="0" borderId="133" xfId="0" applyBorder="1"/>
    <xf numFmtId="164" fontId="0" fillId="0" borderId="133" xfId="1" applyNumberFormat="1" applyFont="1" applyBorder="1" applyAlignment="1"/>
    <xf numFmtId="1" fontId="0" fillId="0" borderId="133" xfId="1" applyNumberFormat="1" applyFont="1" applyBorder="1" applyAlignment="1"/>
    <xf numFmtId="164" fontId="0" fillId="12" borderId="134" xfId="1" applyNumberFormat="1" applyFont="1" applyFill="1" applyBorder="1" applyAlignment="1"/>
    <xf numFmtId="1" fontId="0" fillId="0" borderId="133" xfId="0" applyNumberFormat="1" applyBorder="1"/>
    <xf numFmtId="0" fontId="0" fillId="0" borderId="52" xfId="0" applyBorder="1"/>
    <xf numFmtId="1" fontId="0" fillId="0" borderId="52" xfId="1" applyNumberFormat="1" applyFont="1" applyBorder="1" applyAlignment="1"/>
    <xf numFmtId="164" fontId="0" fillId="12" borderId="135" xfId="1" applyNumberFormat="1" applyFont="1" applyFill="1" applyBorder="1" applyAlignment="1"/>
    <xf numFmtId="1" fontId="0" fillId="0" borderId="52" xfId="0" applyNumberFormat="1" applyBorder="1"/>
    <xf numFmtId="0" fontId="0" fillId="0" borderId="23" xfId="0" applyBorder="1" applyAlignment="1">
      <alignment horizontal="left" indent="2"/>
    </xf>
    <xf numFmtId="0" fontId="0" fillId="0" borderId="136" xfId="0" applyBorder="1"/>
    <xf numFmtId="164" fontId="0" fillId="0" borderId="136" xfId="1" applyNumberFormat="1" applyFont="1" applyBorder="1" applyAlignment="1"/>
    <xf numFmtId="1" fontId="0" fillId="0" borderId="136" xfId="1" applyNumberFormat="1" applyFont="1" applyBorder="1" applyAlignment="1"/>
    <xf numFmtId="164" fontId="0" fillId="12" borderId="137" xfId="1" applyNumberFormat="1" applyFont="1" applyFill="1" applyBorder="1" applyAlignment="1"/>
    <xf numFmtId="1" fontId="0" fillId="0" borderId="136" xfId="0" applyNumberFormat="1" applyBorder="1"/>
    <xf numFmtId="0" fontId="21" fillId="0" borderId="138" xfId="0" applyFont="1" applyBorder="1" applyAlignment="1">
      <alignment horizontal="left" indent="1"/>
    </xf>
    <xf numFmtId="0" fontId="0" fillId="0" borderId="32" xfId="0" applyBorder="1" applyAlignment="1">
      <alignment horizontal="left" indent="2"/>
    </xf>
    <xf numFmtId="164" fontId="0" fillId="0" borderId="119" xfId="1" applyNumberFormat="1" applyFont="1" applyBorder="1" applyAlignment="1"/>
    <xf numFmtId="1" fontId="0" fillId="0" borderId="119" xfId="1" applyNumberFormat="1" applyFont="1" applyBorder="1" applyAlignment="1"/>
    <xf numFmtId="164" fontId="0" fillId="12" borderId="139" xfId="1" applyNumberFormat="1" applyFont="1" applyFill="1" applyBorder="1" applyAlignment="1"/>
    <xf numFmtId="0" fontId="6" fillId="12" borderId="140" xfId="0" applyFont="1" applyFill="1" applyBorder="1" applyAlignment="1">
      <alignment horizontal="center"/>
    </xf>
    <xf numFmtId="3" fontId="20" fillId="0" borderId="128" xfId="0" applyNumberFormat="1" applyFont="1" applyBorder="1"/>
    <xf numFmtId="3" fontId="20" fillId="0" borderId="128" xfId="1" applyNumberFormat="1" applyFont="1" applyBorder="1" applyAlignment="1"/>
    <xf numFmtId="3" fontId="21" fillId="0" borderId="131" xfId="0" applyNumberFormat="1" applyFont="1" applyBorder="1"/>
    <xf numFmtId="3" fontId="21" fillId="0" borderId="131" xfId="1" applyNumberFormat="1" applyFont="1" applyBorder="1" applyAlignment="1"/>
    <xf numFmtId="3" fontId="0" fillId="0" borderId="133" xfId="0" applyNumberFormat="1" applyBorder="1"/>
    <xf numFmtId="3" fontId="0" fillId="0" borderId="133" xfId="1" applyNumberFormat="1" applyFont="1" applyBorder="1" applyAlignment="1"/>
    <xf numFmtId="3" fontId="0" fillId="0" borderId="52" xfId="0" applyNumberFormat="1" applyBorder="1"/>
    <xf numFmtId="3" fontId="0" fillId="0" borderId="52" xfId="1" applyNumberFormat="1" applyFont="1" applyBorder="1" applyAlignment="1"/>
    <xf numFmtId="3" fontId="0" fillId="0" borderId="136" xfId="0" applyNumberFormat="1" applyBorder="1"/>
    <xf numFmtId="3" fontId="0" fillId="0" borderId="136" xfId="1" applyNumberFormat="1" applyFont="1" applyBorder="1" applyAlignment="1"/>
    <xf numFmtId="3" fontId="0" fillId="0" borderId="119" xfId="1" applyNumberFormat="1" applyFont="1" applyBorder="1" applyAlignment="1"/>
    <xf numFmtId="0" fontId="4" fillId="3" borderId="5" xfId="0" applyFont="1" applyFill="1" applyBorder="1" applyAlignment="1">
      <alignment horizontal="center" wrapText="1"/>
    </xf>
    <xf numFmtId="0" fontId="6" fillId="13" borderId="0" xfId="0" applyFont="1" applyFill="1" applyAlignment="1">
      <alignment horizontal="center"/>
    </xf>
    <xf numFmtId="0" fontId="0" fillId="13" borderId="0" xfId="0" applyFill="1" applyAlignment="1">
      <alignment horizontal="center"/>
    </xf>
    <xf numFmtId="0" fontId="0" fillId="13" borderId="0" xfId="0" applyFill="1" applyAlignment="1">
      <alignment horizontal="right"/>
    </xf>
    <xf numFmtId="3" fontId="7" fillId="0" borderId="13" xfId="0" applyNumberFormat="1" applyFont="1" applyBorder="1" applyAlignment="1">
      <alignment horizontal="right" vertical="center"/>
    </xf>
    <xf numFmtId="0" fontId="22" fillId="0" borderId="141" xfId="0" applyFont="1" applyBorder="1" applyAlignment="1">
      <alignment horizontal="left" indent="1"/>
    </xf>
    <xf numFmtId="3" fontId="22" fillId="0" borderId="141" xfId="0" applyNumberFormat="1" applyFont="1" applyBorder="1" applyAlignment="1">
      <alignment horizontal="right" vertical="center"/>
    </xf>
    <xf numFmtId="164" fontId="22" fillId="0" borderId="141" xfId="1" applyNumberFormat="1" applyFont="1" applyBorder="1" applyAlignment="1">
      <alignment horizontal="right" vertical="center"/>
    </xf>
    <xf numFmtId="0" fontId="23" fillId="13" borderId="0" xfId="0" applyFont="1" applyFill="1" applyAlignment="1">
      <alignment horizontal="right"/>
    </xf>
    <xf numFmtId="3" fontId="0" fillId="0" borderId="0" xfId="0" applyNumberFormat="1"/>
    <xf numFmtId="3" fontId="0" fillId="0" borderId="31" xfId="0" applyNumberFormat="1" applyBorder="1" applyAlignment="1">
      <alignment horizontal="left" indent="3"/>
    </xf>
    <xf numFmtId="3" fontId="0" fillId="0" borderId="31" xfId="0" applyNumberFormat="1" applyBorder="1" applyAlignment="1">
      <alignment horizontal="right" vertical="center"/>
    </xf>
    <xf numFmtId="164" fontId="1" fillId="0" borderId="31" xfId="1" applyNumberFormat="1" applyFont="1" applyBorder="1" applyAlignment="1">
      <alignment horizontal="right" vertical="center"/>
    </xf>
    <xf numFmtId="164" fontId="0" fillId="0" borderId="31" xfId="1" applyNumberFormat="1" applyFont="1" applyBorder="1" applyAlignment="1">
      <alignment horizontal="right" vertical="center"/>
    </xf>
    <xf numFmtId="3" fontId="24" fillId="0" borderId="142" xfId="0" applyNumberFormat="1" applyFont="1" applyBorder="1" applyAlignment="1">
      <alignment horizontal="right"/>
    </xf>
    <xf numFmtId="3" fontId="25" fillId="0" borderId="143" xfId="0" applyNumberFormat="1" applyFont="1" applyBorder="1" applyAlignment="1">
      <alignment horizontal="right"/>
    </xf>
    <xf numFmtId="0" fontId="22" fillId="0" borderId="144" xfId="0" applyFont="1" applyBorder="1" applyAlignment="1">
      <alignment horizontal="left"/>
    </xf>
    <xf numFmtId="3" fontId="22" fillId="0" borderId="144" xfId="0" applyNumberFormat="1" applyFont="1" applyBorder="1" applyAlignment="1">
      <alignment horizontal="right" vertical="center"/>
    </xf>
    <xf numFmtId="164" fontId="22" fillId="0" borderId="144" xfId="1" applyNumberFormat="1" applyFont="1" applyBorder="1" applyAlignment="1">
      <alignment horizontal="right" vertical="center"/>
    </xf>
    <xf numFmtId="0" fontId="23" fillId="0" borderId="145" xfId="0" applyFont="1" applyBorder="1" applyAlignment="1">
      <alignment horizontal="left" indent="1"/>
    </xf>
    <xf numFmtId="3" fontId="23" fillId="0" borderId="145" xfId="0" applyNumberFormat="1" applyFont="1" applyBorder="1" applyAlignment="1">
      <alignment horizontal="right" vertical="center"/>
    </xf>
    <xf numFmtId="164" fontId="23" fillId="0" borderId="145" xfId="1" applyNumberFormat="1" applyFont="1" applyBorder="1" applyAlignment="1">
      <alignment horizontal="right" vertical="center"/>
    </xf>
    <xf numFmtId="3" fontId="0" fillId="0" borderId="18" xfId="0" applyNumberFormat="1" applyBorder="1" applyAlignment="1">
      <alignment horizontal="left" indent="3"/>
    </xf>
    <xf numFmtId="3" fontId="0" fillId="0" borderId="18" xfId="0" applyNumberFormat="1" applyBorder="1" applyAlignment="1">
      <alignment horizontal="right" vertical="center"/>
    </xf>
    <xf numFmtId="164" fontId="1" fillId="0" borderId="18" xfId="1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3" fontId="0" fillId="0" borderId="31" xfId="0" applyNumberFormat="1" applyBorder="1" applyAlignment="1">
      <alignment horizontal="left" indent="4"/>
    </xf>
    <xf numFmtId="0" fontId="22" fillId="0" borderId="141" xfId="0" applyFont="1" applyBorder="1" applyAlignment="1">
      <alignment horizontal="left"/>
    </xf>
    <xf numFmtId="0" fontId="0" fillId="12" borderId="0" xfId="0" applyFill="1" applyAlignment="1">
      <alignment horizontal="center"/>
    </xf>
    <xf numFmtId="0" fontId="0" fillId="12" borderId="0" xfId="0" applyFill="1" applyAlignment="1">
      <alignment horizontal="right"/>
    </xf>
    <xf numFmtId="0" fontId="26" fillId="0" borderId="146" xfId="0" applyFont="1" applyBorder="1" applyAlignment="1">
      <alignment horizontal="left"/>
    </xf>
    <xf numFmtId="3" fontId="26" fillId="0" borderId="146" xfId="0" applyNumberFormat="1" applyFont="1" applyBorder="1" applyAlignment="1">
      <alignment horizontal="right" vertical="center"/>
    </xf>
    <xf numFmtId="164" fontId="26" fillId="0" borderId="146" xfId="1" applyNumberFormat="1" applyFont="1" applyBorder="1" applyAlignment="1">
      <alignment horizontal="right" vertical="center"/>
    </xf>
    <xf numFmtId="0" fontId="23" fillId="12" borderId="0" xfId="0" applyFont="1" applyFill="1" applyAlignment="1">
      <alignment horizontal="right"/>
    </xf>
    <xf numFmtId="0" fontId="26" fillId="0" borderId="147" xfId="0" applyFont="1" applyBorder="1" applyAlignment="1">
      <alignment horizontal="left"/>
    </xf>
    <xf numFmtId="3" fontId="26" fillId="0" borderId="147" xfId="0" applyNumberFormat="1" applyFont="1" applyBorder="1" applyAlignment="1">
      <alignment horizontal="right" vertical="center"/>
    </xf>
    <xf numFmtId="164" fontId="26" fillId="0" borderId="147" xfId="1" applyNumberFormat="1" applyFont="1" applyBorder="1" applyAlignment="1">
      <alignment horizontal="right" vertical="center"/>
    </xf>
    <xf numFmtId="0" fontId="27" fillId="0" borderId="148" xfId="0" applyFont="1" applyBorder="1" applyAlignment="1">
      <alignment horizontal="left" indent="1"/>
    </xf>
    <xf numFmtId="3" fontId="27" fillId="0" borderId="148" xfId="0" applyNumberFormat="1" applyFont="1" applyBorder="1" applyAlignment="1">
      <alignment horizontal="right" vertical="center"/>
    </xf>
    <xf numFmtId="164" fontId="27" fillId="0" borderId="148" xfId="1" applyNumberFormat="1" applyFont="1" applyBorder="1" applyAlignment="1">
      <alignment horizontal="right" vertical="center"/>
    </xf>
    <xf numFmtId="0" fontId="28" fillId="1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12" borderId="0" xfId="0" applyFill="1"/>
    <xf numFmtId="0" fontId="4" fillId="3" borderId="5" xfId="0" applyFont="1" applyFill="1" applyBorder="1" applyAlignment="1">
      <alignment horizontal="center" vertical="center" wrapText="1"/>
    </xf>
    <xf numFmtId="0" fontId="6" fillId="14" borderId="149" xfId="0" applyFont="1" applyFill="1" applyBorder="1" applyAlignment="1">
      <alignment horizontal="center"/>
    </xf>
    <xf numFmtId="0" fontId="0" fillId="14" borderId="0" xfId="0" applyFill="1" applyAlignment="1">
      <alignment horizontal="right"/>
    </xf>
    <xf numFmtId="0" fontId="0" fillId="2" borderId="33" xfId="0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9" fillId="0" borderId="150" xfId="0" applyFont="1" applyBorder="1" applyAlignment="1">
      <alignment horizontal="left" indent="1"/>
    </xf>
    <xf numFmtId="3" fontId="29" fillId="0" borderId="150" xfId="0" applyNumberFormat="1" applyFont="1" applyBorder="1" applyAlignment="1">
      <alignment horizontal="right"/>
    </xf>
    <xf numFmtId="164" fontId="29" fillId="0" borderId="150" xfId="1" applyNumberFormat="1" applyFont="1" applyBorder="1" applyAlignment="1">
      <alignment horizontal="right"/>
    </xf>
    <xf numFmtId="0" fontId="30" fillId="0" borderId="150" xfId="0" applyFont="1" applyBorder="1" applyAlignment="1">
      <alignment horizontal="left" indent="2"/>
    </xf>
    <xf numFmtId="3" fontId="30" fillId="0" borderId="150" xfId="0" applyNumberFormat="1" applyFont="1" applyBorder="1" applyAlignment="1">
      <alignment horizontal="right"/>
    </xf>
    <xf numFmtId="164" fontId="30" fillId="0" borderId="150" xfId="1" applyNumberFormat="1" applyFont="1" applyBorder="1" applyAlignment="1">
      <alignment horizontal="right"/>
    </xf>
    <xf numFmtId="3" fontId="0" fillId="0" borderId="31" xfId="0" applyNumberFormat="1" applyBorder="1" applyAlignment="1">
      <alignment horizontal="right"/>
    </xf>
    <xf numFmtId="164" fontId="0" fillId="0" borderId="31" xfId="1" applyNumberFormat="1" applyFont="1" applyBorder="1" applyAlignment="1">
      <alignment horizontal="right"/>
    </xf>
    <xf numFmtId="0" fontId="6" fillId="15" borderId="0" xfId="0" applyFont="1" applyFill="1" applyAlignment="1">
      <alignment horizontal="center"/>
    </xf>
    <xf numFmtId="0" fontId="0" fillId="15" borderId="0" xfId="0" applyFill="1" applyAlignment="1">
      <alignment horizontal="right"/>
    </xf>
    <xf numFmtId="0" fontId="31" fillId="0" borderId="151" xfId="0" applyFont="1" applyBorder="1" applyAlignment="1">
      <alignment horizontal="left" indent="1"/>
    </xf>
    <xf numFmtId="3" fontId="31" fillId="0" borderId="151" xfId="0" applyNumberFormat="1" applyFont="1" applyBorder="1" applyAlignment="1">
      <alignment horizontal="right"/>
    </xf>
    <xf numFmtId="164" fontId="31" fillId="0" borderId="151" xfId="1" applyNumberFormat="1" applyFont="1" applyBorder="1" applyAlignment="1">
      <alignment horizontal="right"/>
    </xf>
    <xf numFmtId="0" fontId="6" fillId="16" borderId="0" xfId="0" applyFont="1" applyFill="1" applyAlignment="1">
      <alignment horizontal="center"/>
    </xf>
    <xf numFmtId="0" fontId="0" fillId="16" borderId="0" xfId="0" applyFill="1" applyAlignment="1">
      <alignment horizontal="right"/>
    </xf>
    <xf numFmtId="0" fontId="32" fillId="0" borderId="152" xfId="0" applyFont="1" applyBorder="1" applyAlignment="1">
      <alignment horizontal="left" indent="1"/>
    </xf>
    <xf numFmtId="3" fontId="32" fillId="0" borderId="152" xfId="0" applyNumberFormat="1" applyFont="1" applyBorder="1" applyAlignment="1">
      <alignment horizontal="right" vertical="center"/>
    </xf>
    <xf numFmtId="164" fontId="32" fillId="0" borderId="152" xfId="1" applyNumberFormat="1" applyFont="1" applyBorder="1" applyAlignment="1">
      <alignment horizontal="right" vertical="center"/>
    </xf>
    <xf numFmtId="0" fontId="33" fillId="16" borderId="0" xfId="0" applyFont="1" applyFill="1" applyAlignment="1">
      <alignment horizontal="right"/>
    </xf>
    <xf numFmtId="0" fontId="6" fillId="17" borderId="0" xfId="0" applyFont="1" applyFill="1" applyAlignment="1">
      <alignment horizontal="center"/>
    </xf>
    <xf numFmtId="0" fontId="0" fillId="17" borderId="0" xfId="0" applyFill="1" applyAlignment="1">
      <alignment horizontal="right"/>
    </xf>
    <xf numFmtId="0" fontId="34" fillId="0" borderId="153" xfId="0" applyFont="1" applyBorder="1" applyAlignment="1">
      <alignment horizontal="left" indent="1"/>
    </xf>
    <xf numFmtId="3" fontId="34" fillId="0" borderId="153" xfId="0" applyNumberFormat="1" applyFont="1" applyBorder="1" applyAlignment="1">
      <alignment horizontal="right" vertical="center"/>
    </xf>
    <xf numFmtId="164" fontId="34" fillId="0" borderId="153" xfId="1" applyNumberFormat="1" applyFont="1" applyBorder="1" applyAlignment="1">
      <alignment horizontal="right" vertical="center"/>
    </xf>
    <xf numFmtId="0" fontId="35" fillId="17" borderId="154" xfId="0" applyFont="1" applyFill="1" applyBorder="1" applyAlignment="1">
      <alignment horizontal="right"/>
    </xf>
    <xf numFmtId="3" fontId="0" fillId="0" borderId="31" xfId="0" applyNumberFormat="1" applyBorder="1" applyAlignment="1">
      <alignment horizontal="left" wrapText="1" indent="3"/>
    </xf>
    <xf numFmtId="0" fontId="6" fillId="18" borderId="0" xfId="0" applyFont="1" applyFill="1" applyAlignment="1">
      <alignment horizontal="center"/>
    </xf>
    <xf numFmtId="0" fontId="0" fillId="18" borderId="0" xfId="0" applyFill="1" applyAlignment="1">
      <alignment horizontal="right"/>
    </xf>
    <xf numFmtId="0" fontId="36" fillId="0" borderId="155" xfId="0" applyFont="1" applyBorder="1" applyAlignment="1">
      <alignment horizontal="left" indent="1"/>
    </xf>
    <xf numFmtId="3" fontId="36" fillId="0" borderId="155" xfId="0" applyNumberFormat="1" applyFont="1" applyBorder="1" applyAlignment="1">
      <alignment horizontal="right" vertical="center"/>
    </xf>
    <xf numFmtId="164" fontId="36" fillId="0" borderId="155" xfId="1" applyNumberFormat="1" applyFont="1" applyBorder="1" applyAlignment="1">
      <alignment horizontal="right" vertical="center"/>
    </xf>
    <xf numFmtId="0" fontId="28" fillId="18" borderId="156" xfId="0" applyFont="1" applyFill="1" applyBorder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38100</xdr:rowOff>
    </xdr:from>
    <xdr:to>
      <xdr:col>0</xdr:col>
      <xdr:colOff>1708574</xdr:colOff>
      <xdr:row>0</xdr:row>
      <xdr:rowOff>529378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0F2E5C-2A96-455D-A934-06C16C998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1" y="38100"/>
          <a:ext cx="1636183" cy="4817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57150</xdr:rowOff>
    </xdr:from>
    <xdr:ext cx="2133600" cy="582209"/>
    <xdr:pic>
      <xdr:nvPicPr>
        <xdr:cNvPr id="2" name="Imagen 1">
          <a:extLst>
            <a:ext uri="{FF2B5EF4-FFF2-40B4-BE49-F238E27FC236}">
              <a16:creationId xmlns:a16="http://schemas.microsoft.com/office/drawing/2014/main" id="{4A8B0ACF-AFDA-41AE-A830-7BD29DC3A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8820" y="60960"/>
          <a:ext cx="2133600" cy="58220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2205990</xdr:colOff>
      <xdr:row>0</xdr:row>
      <xdr:rowOff>574589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6B6A21-385D-425E-82EA-2E37EE2BF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0"/>
          <a:ext cx="2137410" cy="57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nerife azul">
      <a:dk1>
        <a:srgbClr val="373A36"/>
      </a:dk1>
      <a:lt1>
        <a:sysClr val="window" lastClr="FFFFFF"/>
      </a:lt1>
      <a:dk2>
        <a:srgbClr val="1F497D"/>
      </a:dk2>
      <a:lt2>
        <a:srgbClr val="EEECE1"/>
      </a:lt2>
      <a:accent1>
        <a:srgbClr val="1226AA"/>
      </a:accent1>
      <a:accent2>
        <a:srgbClr val="0071CE"/>
      </a:accent2>
      <a:accent3>
        <a:srgbClr val="1ECAD3"/>
      </a:accent3>
      <a:accent4>
        <a:srgbClr val="3CB4E5"/>
      </a:accent4>
      <a:accent5>
        <a:srgbClr val="F32735"/>
      </a:accent5>
      <a:accent6>
        <a:srgbClr val="0047BA"/>
      </a:accent6>
      <a:hlink>
        <a:srgbClr val="000B8C"/>
      </a:hlink>
      <a:folHlink>
        <a:srgbClr val="009ADE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DD030-9BA7-4152-8394-1488FB7F2BC1}">
  <dimension ref="A1:T381"/>
  <sheetViews>
    <sheetView tabSelected="1" zoomScaleNormal="100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C12" sqref="C12"/>
    </sheetView>
  </sheetViews>
  <sheetFormatPr baseColWidth="10" defaultRowHeight="15" x14ac:dyDescent="0.25"/>
  <cols>
    <col min="1" max="1" width="31.7109375" customWidth="1"/>
    <col min="2" max="3" width="13.140625" customWidth="1"/>
    <col min="4" max="5" width="13.85546875" customWidth="1"/>
    <col min="6" max="7" width="10.42578125" customWidth="1"/>
    <col min="8" max="8" width="12.7109375" customWidth="1"/>
    <col min="9" max="9" width="13.85546875" customWidth="1"/>
    <col min="10" max="10" width="11" customWidth="1"/>
    <col min="11" max="11" width="2.7109375" customWidth="1"/>
    <col min="12" max="15" width="14.28515625" customWidth="1"/>
    <col min="16" max="17" width="10.5703125" customWidth="1"/>
    <col min="18" max="18" width="15.85546875" customWidth="1"/>
    <col min="19" max="19" width="15.28515625" customWidth="1"/>
    <col min="20" max="20" width="9.5703125" customWidth="1"/>
  </cols>
  <sheetData>
    <row r="1" spans="1:20" ht="46.5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46.35" customHeight="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0" ht="21" x14ac:dyDescent="0.35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9"/>
    </row>
    <row r="5" spans="1:20" x14ac:dyDescent="0.25">
      <c r="A5" s="10"/>
      <c r="B5" s="11" t="s">
        <v>152</v>
      </c>
      <c r="C5" s="12"/>
      <c r="D5" s="12"/>
      <c r="E5" s="12"/>
      <c r="F5" s="12"/>
      <c r="G5" s="12"/>
      <c r="H5" s="12"/>
      <c r="I5" s="12"/>
      <c r="J5" s="13"/>
      <c r="K5" s="14"/>
      <c r="L5" s="11" t="str">
        <f>CONCATENATE("acumulado ",B5)</f>
        <v>acumulado mayo</v>
      </c>
      <c r="M5" s="12"/>
      <c r="N5" s="12"/>
      <c r="O5" s="12"/>
      <c r="P5" s="12"/>
      <c r="Q5" s="12"/>
      <c r="R5" s="12"/>
      <c r="S5" s="12"/>
      <c r="T5" s="13"/>
    </row>
    <row r="6" spans="1:20" x14ac:dyDescent="0.25">
      <c r="A6" s="15"/>
      <c r="B6" s="16">
        <v>2019</v>
      </c>
      <c r="C6" s="16">
        <v>2022</v>
      </c>
      <c r="D6" s="16">
        <v>2023</v>
      </c>
      <c r="E6" s="16">
        <v>2024</v>
      </c>
      <c r="F6" s="16" t="str">
        <f>CONCATENATE("var ",RIGHT(E6,2),"/",RIGHT(D6,2))</f>
        <v>var 24/23</v>
      </c>
      <c r="G6" s="16" t="str">
        <f>CONCATENATE("var ",RIGHT(E6,2),"/",RIGHT(B6,2))</f>
        <v>var 24/19</v>
      </c>
      <c r="H6" s="16" t="str">
        <f>CONCATENATE("dif ",RIGHT(E6,2),"-",RIGHT(C6,2))</f>
        <v>dif 24-22</v>
      </c>
      <c r="I6" s="16" t="str">
        <f>CONCATENATE("dif ",RIGHT(E6,2),"-",RIGHT(B6,2))</f>
        <v>dif 24-19</v>
      </c>
      <c r="J6" s="16" t="str">
        <f>CONCATENATE("cuota ",RIGHT(E6,2))</f>
        <v>cuota 24</v>
      </c>
      <c r="K6" s="17"/>
      <c r="L6" s="16">
        <v>2019</v>
      </c>
      <c r="M6" s="16">
        <v>2022</v>
      </c>
      <c r="N6" s="16">
        <v>2023</v>
      </c>
      <c r="O6" s="16">
        <v>2024</v>
      </c>
      <c r="P6" s="16" t="str">
        <f>CONCATENATE("var ",RIGHT(O6,2),"/",RIGHT(N6,2))</f>
        <v>var 24/23</v>
      </c>
      <c r="Q6" s="16" t="str">
        <f>CONCATENATE("var ",RIGHT(O6,2),"/",RIGHT(L6,2))</f>
        <v>var 24/19</v>
      </c>
      <c r="R6" s="16" t="str">
        <f>CONCATENATE("dif ",RIGHT(O6,2),"-",RIGHT(N6,2))</f>
        <v>dif 24-23</v>
      </c>
      <c r="S6" s="16" t="str">
        <f>CONCATENATE("dif ",RIGHT(O6,2),"-",RIGHT(L6,2))</f>
        <v>dif 24-19</v>
      </c>
      <c r="T6" s="16" t="str">
        <f>CONCATENATE("cuota ",RIGHT(O6,2))</f>
        <v>cuota 24</v>
      </c>
    </row>
    <row r="7" spans="1:20" x14ac:dyDescent="0.25">
      <c r="A7" s="18" t="s">
        <v>4</v>
      </c>
      <c r="B7" s="19">
        <v>387465</v>
      </c>
      <c r="C7" s="19">
        <v>379380</v>
      </c>
      <c r="D7" s="19">
        <v>391272</v>
      </c>
      <c r="E7" s="19">
        <v>451281</v>
      </c>
      <c r="F7" s="20">
        <f>E7/D7-1</f>
        <v>0.15336901183831197</v>
      </c>
      <c r="G7" s="20">
        <f>E7/B7-1</f>
        <v>0.16470132786187142</v>
      </c>
      <c r="H7" s="19">
        <f t="shared" ref="H7:H18" si="0">E7-C7</f>
        <v>71901</v>
      </c>
      <c r="I7" s="19">
        <f t="shared" ref="I7:I18" si="1">E7-B7</f>
        <v>63816</v>
      </c>
      <c r="J7" s="20">
        <f t="shared" ref="J7:J18" si="2">E7/$E$7</f>
        <v>1</v>
      </c>
      <c r="K7" s="21"/>
      <c r="L7" s="19">
        <v>1958653</v>
      </c>
      <c r="M7" s="19">
        <v>1821530</v>
      </c>
      <c r="N7" s="19">
        <v>2092095</v>
      </c>
      <c r="O7" s="19">
        <v>2239198</v>
      </c>
      <c r="P7" s="20">
        <f>O7/N7-1</f>
        <v>7.0313728583071056E-2</v>
      </c>
      <c r="Q7" s="20">
        <f t="shared" ref="Q7:Q18" si="3">O7/L7-1</f>
        <v>0.14323364067039956</v>
      </c>
      <c r="R7" s="19">
        <f>O7-N7</f>
        <v>147103</v>
      </c>
      <c r="S7" s="19">
        <f t="shared" ref="S7:S18" si="4">O7-L7</f>
        <v>280545</v>
      </c>
      <c r="T7" s="20">
        <f t="shared" ref="T7:T18" si="5">O7/$O$7</f>
        <v>1</v>
      </c>
    </row>
    <row r="8" spans="1:20" x14ac:dyDescent="0.25">
      <c r="A8" s="22" t="s">
        <v>5</v>
      </c>
      <c r="B8" s="23">
        <v>283721</v>
      </c>
      <c r="C8" s="23">
        <v>305518</v>
      </c>
      <c r="D8" s="23">
        <v>311677</v>
      </c>
      <c r="E8" s="23">
        <v>354643</v>
      </c>
      <c r="F8" s="24">
        <f t="shared" ref="F8:F18" si="6">E8/D8-1</f>
        <v>0.13785425296059706</v>
      </c>
      <c r="G8" s="24">
        <f t="shared" ref="G8:G18" si="7">E8/B8-1</f>
        <v>0.24997092213829775</v>
      </c>
      <c r="H8" s="23">
        <f t="shared" si="0"/>
        <v>49125</v>
      </c>
      <c r="I8" s="23">
        <f t="shared" si="1"/>
        <v>70922</v>
      </c>
      <c r="J8" s="24">
        <f t="shared" si="2"/>
        <v>0.78585847842031908</v>
      </c>
      <c r="K8" s="25"/>
      <c r="L8" s="23">
        <v>1437433</v>
      </c>
      <c r="M8" s="23">
        <v>1449676</v>
      </c>
      <c r="N8" s="23">
        <v>1654424</v>
      </c>
      <c r="O8" s="23">
        <v>1752365</v>
      </c>
      <c r="P8" s="24">
        <f t="shared" ref="P8:P18" si="8">O8/N8-1</f>
        <v>5.9199455520471123E-2</v>
      </c>
      <c r="Q8" s="24">
        <f t="shared" si="3"/>
        <v>0.21909334208968345</v>
      </c>
      <c r="R8" s="23">
        <f t="shared" ref="R8:R18" si="9">O8-N8</f>
        <v>97941</v>
      </c>
      <c r="S8" s="23">
        <f t="shared" si="4"/>
        <v>314932</v>
      </c>
      <c r="T8" s="24">
        <f t="shared" si="5"/>
        <v>0.78258599730796474</v>
      </c>
    </row>
    <row r="9" spans="1:20" x14ac:dyDescent="0.25">
      <c r="A9" s="26" t="s">
        <v>6</v>
      </c>
      <c r="B9" s="27">
        <v>47042</v>
      </c>
      <c r="C9" s="27">
        <v>62414</v>
      </c>
      <c r="D9" s="27">
        <v>48965</v>
      </c>
      <c r="E9" s="27">
        <v>70902</v>
      </c>
      <c r="F9" s="28">
        <f t="shared" si="6"/>
        <v>0.4480138874706423</v>
      </c>
      <c r="G9" s="28">
        <f t="shared" si="7"/>
        <v>0.50720632626163864</v>
      </c>
      <c r="H9" s="27">
        <f t="shared" si="0"/>
        <v>8488</v>
      </c>
      <c r="I9" s="27">
        <f t="shared" si="1"/>
        <v>23860</v>
      </c>
      <c r="J9" s="28">
        <f t="shared" si="2"/>
        <v>0.15711275236493449</v>
      </c>
      <c r="K9" s="29"/>
      <c r="L9" s="27">
        <v>241220</v>
      </c>
      <c r="M9" s="27">
        <v>306911</v>
      </c>
      <c r="N9" s="27">
        <v>305020</v>
      </c>
      <c r="O9" s="27">
        <v>345508</v>
      </c>
      <c r="P9" s="28">
        <f t="shared" si="8"/>
        <v>0.13273883679758702</v>
      </c>
      <c r="Q9" s="28">
        <f t="shared" si="3"/>
        <v>0.43233562722825636</v>
      </c>
      <c r="R9" s="27">
        <f t="shared" si="9"/>
        <v>40488</v>
      </c>
      <c r="S9" s="27">
        <f t="shared" si="4"/>
        <v>104288</v>
      </c>
      <c r="T9" s="28">
        <f t="shared" si="5"/>
        <v>0.15429988772765962</v>
      </c>
    </row>
    <row r="10" spans="1:20" x14ac:dyDescent="0.25">
      <c r="A10" s="30" t="s">
        <v>7</v>
      </c>
      <c r="B10" s="31">
        <v>175897</v>
      </c>
      <c r="C10" s="31">
        <v>191717</v>
      </c>
      <c r="D10" s="31">
        <v>206620</v>
      </c>
      <c r="E10" s="31">
        <v>224963</v>
      </c>
      <c r="F10" s="32">
        <f t="shared" si="6"/>
        <v>8.8776497918884978E-2</v>
      </c>
      <c r="G10" s="32">
        <f t="shared" si="7"/>
        <v>0.27894733849923536</v>
      </c>
      <c r="H10" s="31">
        <f t="shared" si="0"/>
        <v>33246</v>
      </c>
      <c r="I10" s="31">
        <f t="shared" si="1"/>
        <v>49066</v>
      </c>
      <c r="J10" s="32">
        <f t="shared" si="2"/>
        <v>0.49849871809360463</v>
      </c>
      <c r="K10" s="29"/>
      <c r="L10" s="31">
        <v>882577</v>
      </c>
      <c r="M10" s="31">
        <v>880480</v>
      </c>
      <c r="N10" s="31">
        <v>1035245</v>
      </c>
      <c r="O10" s="31">
        <v>1096054</v>
      </c>
      <c r="P10" s="32">
        <f>O10/N10-1</f>
        <v>5.8738752662413241E-2</v>
      </c>
      <c r="Q10" s="32">
        <f t="shared" si="3"/>
        <v>0.2418791788138599</v>
      </c>
      <c r="R10" s="31">
        <f>O10-N10</f>
        <v>60809</v>
      </c>
      <c r="S10" s="31">
        <f t="shared" si="4"/>
        <v>213477</v>
      </c>
      <c r="T10" s="32">
        <f t="shared" si="5"/>
        <v>0.48948507456687618</v>
      </c>
    </row>
    <row r="11" spans="1:20" x14ac:dyDescent="0.25">
      <c r="A11" s="30" t="s">
        <v>8</v>
      </c>
      <c r="B11" s="31">
        <v>45731</v>
      </c>
      <c r="C11" s="31">
        <v>41886</v>
      </c>
      <c r="D11" s="31">
        <v>45073</v>
      </c>
      <c r="E11" s="31">
        <v>46719</v>
      </c>
      <c r="F11" s="32">
        <f t="shared" si="6"/>
        <v>3.6518536596188422E-2</v>
      </c>
      <c r="G11" s="32">
        <f t="shared" si="7"/>
        <v>2.1604600817825892E-2</v>
      </c>
      <c r="H11" s="31">
        <f t="shared" si="0"/>
        <v>4833</v>
      </c>
      <c r="I11" s="31">
        <f t="shared" si="1"/>
        <v>988</v>
      </c>
      <c r="J11" s="32">
        <f t="shared" si="2"/>
        <v>0.10352529798506917</v>
      </c>
      <c r="K11" s="29"/>
      <c r="L11" s="31">
        <v>233690</v>
      </c>
      <c r="M11" s="31">
        <v>217852</v>
      </c>
      <c r="N11" s="31">
        <v>252267</v>
      </c>
      <c r="O11" s="31">
        <v>244508</v>
      </c>
      <c r="P11" s="32">
        <f t="shared" si="8"/>
        <v>-3.0757094665572637E-2</v>
      </c>
      <c r="Q11" s="32">
        <f t="shared" si="3"/>
        <v>4.629209636698195E-2</v>
      </c>
      <c r="R11" s="31">
        <f t="shared" si="9"/>
        <v>-7759</v>
      </c>
      <c r="S11" s="31">
        <f t="shared" si="4"/>
        <v>10818</v>
      </c>
      <c r="T11" s="32">
        <f t="shared" si="5"/>
        <v>0.10919445265671013</v>
      </c>
    </row>
    <row r="12" spans="1:20" x14ac:dyDescent="0.25">
      <c r="A12" s="30" t="s">
        <v>9</v>
      </c>
      <c r="B12" s="31">
        <v>11200</v>
      </c>
      <c r="C12" s="31">
        <v>7008</v>
      </c>
      <c r="D12" s="31">
        <v>8233</v>
      </c>
      <c r="E12" s="31">
        <v>9004</v>
      </c>
      <c r="F12" s="32">
        <f t="shared" si="6"/>
        <v>9.3647516093768868E-2</v>
      </c>
      <c r="G12" s="32">
        <f t="shared" si="7"/>
        <v>-0.19607142857142856</v>
      </c>
      <c r="H12" s="31">
        <f t="shared" si="0"/>
        <v>1996</v>
      </c>
      <c r="I12" s="31">
        <f t="shared" si="1"/>
        <v>-2196</v>
      </c>
      <c r="J12" s="32">
        <f t="shared" si="2"/>
        <v>1.9952091933850526E-2</v>
      </c>
      <c r="K12" s="29"/>
      <c r="L12" s="31">
        <v>58292</v>
      </c>
      <c r="M12" s="31">
        <v>33664</v>
      </c>
      <c r="N12" s="31">
        <v>45814</v>
      </c>
      <c r="O12" s="31">
        <v>49202</v>
      </c>
      <c r="P12" s="32">
        <f t="shared" si="8"/>
        <v>7.3951193958178729E-2</v>
      </c>
      <c r="Q12" s="32">
        <f t="shared" si="3"/>
        <v>-0.15593906539490843</v>
      </c>
      <c r="R12" s="31">
        <f t="shared" si="9"/>
        <v>3388</v>
      </c>
      <c r="S12" s="31">
        <f t="shared" si="4"/>
        <v>-9090</v>
      </c>
      <c r="T12" s="32">
        <f t="shared" si="5"/>
        <v>2.1973045706543147E-2</v>
      </c>
    </row>
    <row r="13" spans="1:20" x14ac:dyDescent="0.25">
      <c r="A13" s="33" t="s">
        <v>10</v>
      </c>
      <c r="B13" s="34">
        <v>3851</v>
      </c>
      <c r="C13" s="34">
        <v>2493</v>
      </c>
      <c r="D13" s="34">
        <v>2786</v>
      </c>
      <c r="E13" s="34">
        <v>3055</v>
      </c>
      <c r="F13" s="35">
        <f t="shared" si="6"/>
        <v>9.6554199569274912E-2</v>
      </c>
      <c r="G13" s="35">
        <f t="shared" si="7"/>
        <v>-0.20669955855621913</v>
      </c>
      <c r="H13" s="34">
        <f t="shared" si="0"/>
        <v>562</v>
      </c>
      <c r="I13" s="34">
        <f t="shared" si="1"/>
        <v>-796</v>
      </c>
      <c r="J13" s="35">
        <f t="shared" si="2"/>
        <v>6.7696180428602135E-3</v>
      </c>
      <c r="K13" s="29"/>
      <c r="L13" s="34">
        <v>21654</v>
      </c>
      <c r="M13" s="34">
        <v>10769</v>
      </c>
      <c r="N13" s="34">
        <v>16078</v>
      </c>
      <c r="O13" s="34">
        <v>17093</v>
      </c>
      <c r="P13" s="35">
        <f t="shared" si="8"/>
        <v>6.3129742505286801E-2</v>
      </c>
      <c r="Q13" s="35">
        <f t="shared" si="3"/>
        <v>-0.21063083033157848</v>
      </c>
      <c r="R13" s="34">
        <f t="shared" si="9"/>
        <v>1015</v>
      </c>
      <c r="S13" s="34">
        <f t="shared" si="4"/>
        <v>-4561</v>
      </c>
      <c r="T13" s="35">
        <f t="shared" si="5"/>
        <v>7.6335366501756432E-3</v>
      </c>
    </row>
    <row r="14" spans="1:20" x14ac:dyDescent="0.25">
      <c r="A14" s="22" t="s">
        <v>11</v>
      </c>
      <c r="B14" s="23">
        <v>103744</v>
      </c>
      <c r="C14" s="23">
        <v>73862</v>
      </c>
      <c r="D14" s="23">
        <v>79595</v>
      </c>
      <c r="E14" s="23">
        <v>96638</v>
      </c>
      <c r="F14" s="24">
        <f t="shared" si="6"/>
        <v>0.21412149004334435</v>
      </c>
      <c r="G14" s="24">
        <f t="shared" si="7"/>
        <v>-6.8495527452190008E-2</v>
      </c>
      <c r="H14" s="23">
        <f t="shared" si="0"/>
        <v>22776</v>
      </c>
      <c r="I14" s="23">
        <f t="shared" si="1"/>
        <v>-7106</v>
      </c>
      <c r="J14" s="24">
        <f t="shared" si="2"/>
        <v>0.21414152157968094</v>
      </c>
      <c r="K14" s="25"/>
      <c r="L14" s="23">
        <v>521220</v>
      </c>
      <c r="M14" s="23">
        <v>371854</v>
      </c>
      <c r="N14" s="23">
        <v>437671</v>
      </c>
      <c r="O14" s="23">
        <v>486833</v>
      </c>
      <c r="P14" s="24">
        <f t="shared" si="8"/>
        <v>0.11232638214549295</v>
      </c>
      <c r="Q14" s="24">
        <f t="shared" si="3"/>
        <v>-6.5974060857219574E-2</v>
      </c>
      <c r="R14" s="23">
        <f t="shared" si="9"/>
        <v>49162</v>
      </c>
      <c r="S14" s="23">
        <f t="shared" si="4"/>
        <v>-34387</v>
      </c>
      <c r="T14" s="24">
        <f t="shared" si="5"/>
        <v>0.21741400269203529</v>
      </c>
    </row>
    <row r="15" spans="1:20" x14ac:dyDescent="0.25">
      <c r="A15" s="36" t="s">
        <v>12</v>
      </c>
      <c r="B15" s="27">
        <v>5099</v>
      </c>
      <c r="C15" s="27">
        <v>6149</v>
      </c>
      <c r="D15" s="27">
        <v>6548</v>
      </c>
      <c r="E15" s="27">
        <v>8381</v>
      </c>
      <c r="F15" s="28">
        <f t="shared" si="6"/>
        <v>0.27993280390959074</v>
      </c>
      <c r="G15" s="28">
        <f t="shared" si="7"/>
        <v>0.64365561874877431</v>
      </c>
      <c r="H15" s="27">
        <f t="shared" si="0"/>
        <v>2232</v>
      </c>
      <c r="I15" s="27">
        <f t="shared" si="1"/>
        <v>3282</v>
      </c>
      <c r="J15" s="28">
        <f t="shared" si="2"/>
        <v>1.85715773542427E-2</v>
      </c>
      <c r="K15" s="29"/>
      <c r="L15" s="27">
        <v>26631</v>
      </c>
      <c r="M15" s="27">
        <v>32297</v>
      </c>
      <c r="N15" s="27">
        <v>33559</v>
      </c>
      <c r="O15" s="27">
        <v>46366</v>
      </c>
      <c r="P15" s="28">
        <f t="shared" si="8"/>
        <v>0.38162638934414006</v>
      </c>
      <c r="Q15" s="28">
        <f t="shared" si="3"/>
        <v>0.74105365926927269</v>
      </c>
      <c r="R15" s="27">
        <f t="shared" si="9"/>
        <v>12807</v>
      </c>
      <c r="S15" s="27">
        <f t="shared" si="4"/>
        <v>19735</v>
      </c>
      <c r="T15" s="28">
        <f t="shared" si="5"/>
        <v>2.0706520816828167E-2</v>
      </c>
    </row>
    <row r="16" spans="1:20" x14ac:dyDescent="0.25">
      <c r="A16" s="37" t="s">
        <v>8</v>
      </c>
      <c r="B16" s="31">
        <v>56864</v>
      </c>
      <c r="C16" s="31">
        <v>45510</v>
      </c>
      <c r="D16" s="31">
        <v>45837</v>
      </c>
      <c r="E16" s="31">
        <v>56404</v>
      </c>
      <c r="F16" s="32">
        <f t="shared" si="6"/>
        <v>0.23053428452996494</v>
      </c>
      <c r="G16" s="32">
        <f t="shared" si="7"/>
        <v>-8.0894766460326561E-3</v>
      </c>
      <c r="H16" s="31">
        <f t="shared" si="0"/>
        <v>10894</v>
      </c>
      <c r="I16" s="31">
        <f t="shared" si="1"/>
        <v>-460</v>
      </c>
      <c r="J16" s="32">
        <f t="shared" si="2"/>
        <v>0.12498642752520049</v>
      </c>
      <c r="K16" s="29"/>
      <c r="L16" s="31">
        <v>283422</v>
      </c>
      <c r="M16" s="31">
        <v>215674</v>
      </c>
      <c r="N16" s="31">
        <v>247283</v>
      </c>
      <c r="O16" s="31">
        <v>273765</v>
      </c>
      <c r="P16" s="32">
        <f t="shared" si="8"/>
        <v>0.10709187449197888</v>
      </c>
      <c r="Q16" s="32">
        <f t="shared" si="3"/>
        <v>-3.4072866608802377E-2</v>
      </c>
      <c r="R16" s="31">
        <f t="shared" si="9"/>
        <v>26482</v>
      </c>
      <c r="S16" s="31">
        <f t="shared" si="4"/>
        <v>-9657</v>
      </c>
      <c r="T16" s="32">
        <f t="shared" si="5"/>
        <v>0.12226029140790587</v>
      </c>
    </row>
    <row r="17" spans="1:20" x14ac:dyDescent="0.25">
      <c r="A17" s="37" t="s">
        <v>9</v>
      </c>
      <c r="B17" s="31">
        <v>28735</v>
      </c>
      <c r="C17" s="31">
        <v>16785</v>
      </c>
      <c r="D17" s="31">
        <v>20221</v>
      </c>
      <c r="E17" s="31">
        <v>22672</v>
      </c>
      <c r="F17" s="32">
        <f t="shared" si="6"/>
        <v>0.12121062262004845</v>
      </c>
      <c r="G17" s="32">
        <f t="shared" si="7"/>
        <v>-0.21099704193492252</v>
      </c>
      <c r="H17" s="31">
        <f t="shared" si="0"/>
        <v>5887</v>
      </c>
      <c r="I17" s="31">
        <f t="shared" si="1"/>
        <v>-6063</v>
      </c>
      <c r="J17" s="32">
        <f t="shared" si="2"/>
        <v>5.0239207943609414E-2</v>
      </c>
      <c r="K17" s="29"/>
      <c r="L17" s="31">
        <v>145848</v>
      </c>
      <c r="M17" s="31">
        <v>88324</v>
      </c>
      <c r="N17" s="31">
        <v>113805</v>
      </c>
      <c r="O17" s="31">
        <v>120263</v>
      </c>
      <c r="P17" s="32">
        <f t="shared" si="8"/>
        <v>5.6746188656034535E-2</v>
      </c>
      <c r="Q17" s="32">
        <f t="shared" si="3"/>
        <v>-0.17542235752290058</v>
      </c>
      <c r="R17" s="31">
        <f t="shared" si="9"/>
        <v>6458</v>
      </c>
      <c r="S17" s="31">
        <f t="shared" si="4"/>
        <v>-25585</v>
      </c>
      <c r="T17" s="32">
        <f t="shared" si="5"/>
        <v>5.3708068692451497E-2</v>
      </c>
    </row>
    <row r="18" spans="1:20" x14ac:dyDescent="0.25">
      <c r="A18" s="38" t="s">
        <v>10</v>
      </c>
      <c r="B18" s="39">
        <v>13046</v>
      </c>
      <c r="C18" s="39">
        <v>5418</v>
      </c>
      <c r="D18" s="39">
        <v>6989</v>
      </c>
      <c r="E18" s="39">
        <v>9181</v>
      </c>
      <c r="F18" s="40">
        <f t="shared" si="6"/>
        <v>0.31363571326370021</v>
      </c>
      <c r="G18" s="40">
        <f t="shared" si="7"/>
        <v>-0.29625938985129541</v>
      </c>
      <c r="H18" s="39">
        <f t="shared" si="0"/>
        <v>3763</v>
      </c>
      <c r="I18" s="39">
        <f t="shared" si="1"/>
        <v>-3865</v>
      </c>
      <c r="J18" s="40">
        <f t="shared" si="2"/>
        <v>2.0344308756628352E-2</v>
      </c>
      <c r="K18" s="41"/>
      <c r="L18" s="39">
        <v>65319</v>
      </c>
      <c r="M18" s="39">
        <v>35559</v>
      </c>
      <c r="N18" s="39">
        <v>43024</v>
      </c>
      <c r="O18" s="39">
        <v>46439</v>
      </c>
      <c r="P18" s="40">
        <f t="shared" si="8"/>
        <v>7.9374302714763756E-2</v>
      </c>
      <c r="Q18" s="40">
        <f t="shared" si="3"/>
        <v>-0.28904300433258312</v>
      </c>
      <c r="R18" s="39">
        <f t="shared" si="9"/>
        <v>3415</v>
      </c>
      <c r="S18" s="39">
        <f t="shared" si="4"/>
        <v>-18880</v>
      </c>
      <c r="T18" s="40">
        <f t="shared" si="5"/>
        <v>2.0739121774849746E-2</v>
      </c>
    </row>
    <row r="19" spans="1:20" x14ac:dyDescent="0.25">
      <c r="A19" s="42" t="s">
        <v>13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21" x14ac:dyDescent="0.35">
      <c r="A20" s="45" t="s">
        <v>14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7"/>
    </row>
    <row r="21" spans="1:20" x14ac:dyDescent="0.25">
      <c r="A21" s="10"/>
      <c r="B21" s="11" t="s">
        <v>152</v>
      </c>
      <c r="C21" s="12"/>
      <c r="D21" s="12"/>
      <c r="E21" s="12"/>
      <c r="F21" s="12"/>
      <c r="G21" s="12"/>
      <c r="H21" s="12"/>
      <c r="I21" s="12"/>
      <c r="J21" s="13"/>
      <c r="K21" s="14"/>
      <c r="L21" s="11" t="str">
        <f>L$5</f>
        <v>acumulado mayo</v>
      </c>
      <c r="M21" s="12"/>
      <c r="N21" s="12"/>
      <c r="O21" s="12"/>
      <c r="P21" s="12"/>
      <c r="Q21" s="12"/>
      <c r="R21" s="12"/>
      <c r="S21" s="12"/>
      <c r="T21" s="13"/>
    </row>
    <row r="22" spans="1:20" x14ac:dyDescent="0.25">
      <c r="A22" s="15"/>
      <c r="B22" s="16">
        <f>B$6</f>
        <v>2019</v>
      </c>
      <c r="C22" s="16">
        <f>C$6</f>
        <v>2022</v>
      </c>
      <c r="D22" s="16">
        <f>D$6</f>
        <v>2023</v>
      </c>
      <c r="E22" s="16">
        <f>E$6</f>
        <v>2024</v>
      </c>
      <c r="F22" s="16" t="str">
        <f>CONCATENATE("var ",RIGHT(E22,2),"/",RIGHT(D22,2))</f>
        <v>var 24/23</v>
      </c>
      <c r="G22" s="16" t="str">
        <f>CONCATENATE("var ",RIGHT(E22,2),"/",RIGHT(B22,2))</f>
        <v>var 24/19</v>
      </c>
      <c r="H22" s="16" t="str">
        <f>CONCATENATE("dif ",RIGHT(E22,2),"-",RIGHT(D22,2))</f>
        <v>dif 24-23</v>
      </c>
      <c r="I22" s="16" t="str">
        <f>CONCATENATE("dif ",RIGHT(E22,2),"-",RIGHT(B22,2))</f>
        <v>dif 24-19</v>
      </c>
      <c r="J22" s="16" t="str">
        <f>CONCATENATE("cuota ",RIGHT(E22,2))</f>
        <v>cuota 24</v>
      </c>
      <c r="K22" s="17"/>
      <c r="L22" s="16">
        <f>L$6</f>
        <v>2019</v>
      </c>
      <c r="M22" s="16">
        <f>M$6</f>
        <v>2022</v>
      </c>
      <c r="N22" s="16">
        <f>N$6</f>
        <v>2023</v>
      </c>
      <c r="O22" s="16">
        <f>O$6</f>
        <v>2024</v>
      </c>
      <c r="P22" s="16" t="str">
        <f>CONCATENATE("var ",RIGHT(O22,2),"/",RIGHT(N22,2))</f>
        <v>var 24/23</v>
      </c>
      <c r="Q22" s="16" t="str">
        <f>CONCATENATE("var ",RIGHT(O22,2),"/",RIGHT(L22,2))</f>
        <v>var 24/19</v>
      </c>
      <c r="R22" s="16" t="str">
        <f>CONCATENATE("dif ",RIGHT(O22,2),"-",RIGHT(N22,2))</f>
        <v>dif 24-23</v>
      </c>
      <c r="S22" s="16" t="str">
        <f>CONCATENATE("dif ",RIGHT(O22,2),"-",RIGHT(L22,2))</f>
        <v>dif 24-19</v>
      </c>
      <c r="T22" s="16" t="str">
        <f>CONCATENATE("cuota ",RIGHT(O22,2))</f>
        <v>cuota 24</v>
      </c>
    </row>
    <row r="23" spans="1:20" x14ac:dyDescent="0.25">
      <c r="A23" s="18" t="s">
        <v>15</v>
      </c>
      <c r="B23" s="19">
        <v>387465</v>
      </c>
      <c r="C23" s="19">
        <v>379380</v>
      </c>
      <c r="D23" s="19">
        <v>391272</v>
      </c>
      <c r="E23" s="19">
        <v>451281</v>
      </c>
      <c r="F23" s="20">
        <f>E23/D23-1</f>
        <v>0.15336901183831197</v>
      </c>
      <c r="G23" s="20">
        <f>E23/B23-1</f>
        <v>0.16470132786187142</v>
      </c>
      <c r="H23" s="19">
        <f>E23-D23</f>
        <v>60009</v>
      </c>
      <c r="I23" s="19">
        <f t="shared" ref="I23:I54" si="10">E23-B23</f>
        <v>63816</v>
      </c>
      <c r="J23" s="20">
        <f t="shared" ref="J23:J54" si="11">E23/$E$23</f>
        <v>1</v>
      </c>
      <c r="K23" s="21"/>
      <c r="L23" s="19">
        <v>1958653</v>
      </c>
      <c r="M23" s="19">
        <v>1821530</v>
      </c>
      <c r="N23" s="19">
        <v>2092095</v>
      </c>
      <c r="O23" s="19">
        <v>2239198</v>
      </c>
      <c r="P23" s="20">
        <f>O23/N23-1</f>
        <v>7.0313728583071056E-2</v>
      </c>
      <c r="Q23" s="20">
        <f t="shared" ref="Q23:Q54" si="12">O23/L23-1</f>
        <v>0.14323364067039956</v>
      </c>
      <c r="R23" s="19">
        <f>O23-N23</f>
        <v>147103</v>
      </c>
      <c r="S23" s="19">
        <f t="shared" ref="S23:S54" si="13">O23-L23</f>
        <v>280545</v>
      </c>
      <c r="T23" s="20">
        <f t="shared" ref="T23:T54" si="14">O23/$O$23</f>
        <v>1</v>
      </c>
    </row>
    <row r="24" spans="1:20" x14ac:dyDescent="0.25">
      <c r="A24" s="22" t="s">
        <v>16</v>
      </c>
      <c r="B24" s="23">
        <v>97560</v>
      </c>
      <c r="C24" s="23">
        <v>94965</v>
      </c>
      <c r="D24" s="23">
        <v>86334</v>
      </c>
      <c r="E24" s="23">
        <v>106645</v>
      </c>
      <c r="F24" s="24">
        <f t="shared" ref="F24:F54" si="15">E24/D24-1</f>
        <v>0.23526073157736227</v>
      </c>
      <c r="G24" s="24">
        <f t="shared" ref="G24:G54" si="16">E24/B24-1</f>
        <v>9.312218122181215E-2</v>
      </c>
      <c r="H24" s="23">
        <f t="shared" ref="H24:H54" si="17">E24-D24</f>
        <v>20311</v>
      </c>
      <c r="I24" s="23">
        <f t="shared" si="10"/>
        <v>9085</v>
      </c>
      <c r="J24" s="24">
        <f t="shared" si="11"/>
        <v>0.2363161755092725</v>
      </c>
      <c r="K24" s="48"/>
      <c r="L24" s="23">
        <v>354708</v>
      </c>
      <c r="M24" s="23">
        <v>345836</v>
      </c>
      <c r="N24" s="23">
        <v>368879</v>
      </c>
      <c r="O24" s="23">
        <v>368338</v>
      </c>
      <c r="P24" s="24">
        <f t="shared" ref="P24:P54" si="18">O24/N24-1</f>
        <v>-1.4666055806917822E-3</v>
      </c>
      <c r="Q24" s="24">
        <f t="shared" si="12"/>
        <v>3.8425972912931261E-2</v>
      </c>
      <c r="R24" s="23">
        <f t="shared" ref="R24:R54" si="19">O24-N24</f>
        <v>-541</v>
      </c>
      <c r="S24" s="23">
        <f t="shared" si="13"/>
        <v>13630</v>
      </c>
      <c r="T24" s="24">
        <f t="shared" si="14"/>
        <v>0.16449550240755842</v>
      </c>
    </row>
    <row r="25" spans="1:20" x14ac:dyDescent="0.25">
      <c r="A25" s="49" t="s">
        <v>17</v>
      </c>
      <c r="B25" s="27">
        <v>39995</v>
      </c>
      <c r="C25" s="27">
        <v>41792</v>
      </c>
      <c r="D25" s="27">
        <v>35498</v>
      </c>
      <c r="E25" s="27">
        <v>45956</v>
      </c>
      <c r="F25" s="28">
        <f t="shared" si="15"/>
        <v>0.29460814693785564</v>
      </c>
      <c r="G25" s="28">
        <f t="shared" si="16"/>
        <v>0.14904363045380675</v>
      </c>
      <c r="H25" s="27">
        <f t="shared" si="17"/>
        <v>10458</v>
      </c>
      <c r="I25" s="27">
        <f t="shared" si="10"/>
        <v>5961</v>
      </c>
      <c r="J25" s="28">
        <f t="shared" si="11"/>
        <v>0.10183455541004385</v>
      </c>
      <c r="K25" s="29"/>
      <c r="L25" s="27">
        <v>129903</v>
      </c>
      <c r="M25" s="27">
        <v>149185</v>
      </c>
      <c r="N25" s="27">
        <v>146637</v>
      </c>
      <c r="O25" s="27">
        <v>140766</v>
      </c>
      <c r="P25" s="28">
        <f t="shared" si="18"/>
        <v>-4.0037643977986481E-2</v>
      </c>
      <c r="Q25" s="28">
        <f t="shared" si="12"/>
        <v>8.3623934782106613E-2</v>
      </c>
      <c r="R25" s="27">
        <f>O25-N25</f>
        <v>-5871</v>
      </c>
      <c r="S25" s="27">
        <f t="shared" si="13"/>
        <v>10863</v>
      </c>
      <c r="T25" s="28">
        <f t="shared" si="14"/>
        <v>6.2864472011854244E-2</v>
      </c>
    </row>
    <row r="26" spans="1:20" x14ac:dyDescent="0.25">
      <c r="A26" s="50" t="s">
        <v>18</v>
      </c>
      <c r="B26" s="27">
        <v>28256</v>
      </c>
      <c r="C26" s="27">
        <v>22014</v>
      </c>
      <c r="D26" s="27">
        <v>19326</v>
      </c>
      <c r="E26" s="27">
        <v>22571</v>
      </c>
      <c r="F26" s="51">
        <f t="shared" si="15"/>
        <v>0.16790851702369869</v>
      </c>
      <c r="G26" s="51">
        <f t="shared" si="16"/>
        <v>-0.20119620611551525</v>
      </c>
      <c r="H26" s="27">
        <f t="shared" si="17"/>
        <v>3245</v>
      </c>
      <c r="I26" s="52">
        <f t="shared" si="10"/>
        <v>-5685</v>
      </c>
      <c r="J26" s="51">
        <f t="shared" si="11"/>
        <v>5.0015400604058229E-2</v>
      </c>
      <c r="K26" s="29"/>
      <c r="L26" s="27">
        <v>80755</v>
      </c>
      <c r="M26" s="27">
        <v>68354</v>
      </c>
      <c r="N26" s="27">
        <v>87898</v>
      </c>
      <c r="O26" s="27">
        <v>66186</v>
      </c>
      <c r="P26" s="51">
        <f t="shared" si="18"/>
        <v>-0.24701358392682427</v>
      </c>
      <c r="Q26" s="51">
        <f t="shared" si="12"/>
        <v>-0.18040988174106865</v>
      </c>
      <c r="R26" s="52">
        <f>O26-N26</f>
        <v>-21712</v>
      </c>
      <c r="S26" s="52">
        <f t="shared" si="13"/>
        <v>-14569</v>
      </c>
      <c r="T26" s="51">
        <f t="shared" si="14"/>
        <v>2.9557904213919448E-2</v>
      </c>
    </row>
    <row r="27" spans="1:20" x14ac:dyDescent="0.25">
      <c r="A27" s="50" t="s">
        <v>19</v>
      </c>
      <c r="B27" s="52">
        <f>B25-B26</f>
        <v>11739</v>
      </c>
      <c r="C27" s="52">
        <f>C25-C26</f>
        <v>19778</v>
      </c>
      <c r="D27" s="52">
        <f>D25-D26</f>
        <v>16172</v>
      </c>
      <c r="E27" s="52">
        <f>E25-E26</f>
        <v>23385</v>
      </c>
      <c r="F27" s="51">
        <f t="shared" si="15"/>
        <v>0.44601780855800155</v>
      </c>
      <c r="G27" s="51">
        <f t="shared" si="16"/>
        <v>0.99207768975210842</v>
      </c>
      <c r="H27" s="52">
        <f t="shared" si="17"/>
        <v>7213</v>
      </c>
      <c r="I27" s="52">
        <f t="shared" si="10"/>
        <v>11646</v>
      </c>
      <c r="J27" s="51">
        <f t="shared" si="11"/>
        <v>5.1819154805985625E-2</v>
      </c>
      <c r="K27" s="29"/>
      <c r="L27" s="52">
        <f>L25-L26</f>
        <v>49148</v>
      </c>
      <c r="M27" s="52">
        <f>M25-M26</f>
        <v>80831</v>
      </c>
      <c r="N27" s="52">
        <f>N25-N26</f>
        <v>58739</v>
      </c>
      <c r="O27" s="52">
        <f>O25-O26</f>
        <v>74580</v>
      </c>
      <c r="P27" s="51">
        <f>O27/N27-1</f>
        <v>0.269684536679208</v>
      </c>
      <c r="Q27" s="51">
        <f t="shared" si="12"/>
        <v>0.51745747538048348</v>
      </c>
      <c r="R27" s="52">
        <f t="shared" si="19"/>
        <v>15841</v>
      </c>
      <c r="S27" s="52">
        <f t="shared" si="13"/>
        <v>25432</v>
      </c>
      <c r="T27" s="51">
        <f t="shared" si="14"/>
        <v>3.3306567797934797E-2</v>
      </c>
    </row>
    <row r="28" spans="1:20" x14ac:dyDescent="0.25">
      <c r="A28" s="53" t="s">
        <v>20</v>
      </c>
      <c r="B28" s="34">
        <v>57565</v>
      </c>
      <c r="C28" s="34">
        <v>53173</v>
      </c>
      <c r="D28" s="34">
        <v>50836</v>
      </c>
      <c r="E28" s="34">
        <v>60689</v>
      </c>
      <c r="F28" s="35">
        <f t="shared" si="15"/>
        <v>0.19381934062475414</v>
      </c>
      <c r="G28" s="35">
        <f t="shared" si="16"/>
        <v>5.4269087118909098E-2</v>
      </c>
      <c r="H28" s="34">
        <f t="shared" si="17"/>
        <v>9853</v>
      </c>
      <c r="I28" s="34">
        <f t="shared" si="10"/>
        <v>3124</v>
      </c>
      <c r="J28" s="35">
        <f t="shared" si="11"/>
        <v>0.13448162009922865</v>
      </c>
      <c r="K28" s="29"/>
      <c r="L28" s="27">
        <v>224805</v>
      </c>
      <c r="M28" s="27">
        <v>196651</v>
      </c>
      <c r="N28" s="27">
        <v>222242</v>
      </c>
      <c r="O28" s="27">
        <v>227572</v>
      </c>
      <c r="P28" s="35">
        <f t="shared" si="18"/>
        <v>2.3982865524968311E-2</v>
      </c>
      <c r="Q28" s="35">
        <f t="shared" si="12"/>
        <v>1.2308445096861798E-2</v>
      </c>
      <c r="R28" s="34">
        <f t="shared" si="19"/>
        <v>5330</v>
      </c>
      <c r="S28" s="34">
        <f t="shared" si="13"/>
        <v>2767</v>
      </c>
      <c r="T28" s="35">
        <f t="shared" si="14"/>
        <v>0.10163103039570417</v>
      </c>
    </row>
    <row r="29" spans="1:20" x14ac:dyDescent="0.25">
      <c r="A29" s="22" t="s">
        <v>21</v>
      </c>
      <c r="B29" s="23">
        <v>289905</v>
      </c>
      <c r="C29" s="23">
        <v>284415</v>
      </c>
      <c r="D29" s="23">
        <v>304938</v>
      </c>
      <c r="E29" s="23">
        <v>344636</v>
      </c>
      <c r="F29" s="24">
        <f t="shared" si="15"/>
        <v>0.13018384064957478</v>
      </c>
      <c r="G29" s="24">
        <f t="shared" si="16"/>
        <v>0.18878943102050671</v>
      </c>
      <c r="H29" s="23">
        <f t="shared" si="17"/>
        <v>39698</v>
      </c>
      <c r="I29" s="23">
        <f t="shared" si="10"/>
        <v>54731</v>
      </c>
      <c r="J29" s="24">
        <f t="shared" si="11"/>
        <v>0.76368382449072747</v>
      </c>
      <c r="K29" s="48"/>
      <c r="L29" s="23">
        <v>1603945</v>
      </c>
      <c r="M29" s="23">
        <v>1475694</v>
      </c>
      <c r="N29" s="23">
        <v>1723216</v>
      </c>
      <c r="O29" s="23">
        <v>1870860</v>
      </c>
      <c r="P29" s="24">
        <f t="shared" si="18"/>
        <v>8.5679334453719003E-2</v>
      </c>
      <c r="Q29" s="24">
        <f t="shared" si="12"/>
        <v>0.16641156648139432</v>
      </c>
      <c r="R29" s="23">
        <f t="shared" si="19"/>
        <v>147644</v>
      </c>
      <c r="S29" s="23">
        <f t="shared" si="13"/>
        <v>266915</v>
      </c>
      <c r="T29" s="24">
        <f t="shared" si="14"/>
        <v>0.83550449759244161</v>
      </c>
    </row>
    <row r="30" spans="1:20" x14ac:dyDescent="0.25">
      <c r="A30" s="49" t="s">
        <v>22</v>
      </c>
      <c r="B30" s="27">
        <v>36076</v>
      </c>
      <c r="C30" s="27">
        <v>25721</v>
      </c>
      <c r="D30" s="27">
        <v>28051</v>
      </c>
      <c r="E30" s="27">
        <v>29983</v>
      </c>
      <c r="F30" s="28">
        <f t="shared" si="15"/>
        <v>6.8874549926918771E-2</v>
      </c>
      <c r="G30" s="28">
        <f t="shared" si="16"/>
        <v>-0.16889344716709165</v>
      </c>
      <c r="H30" s="27">
        <f t="shared" si="17"/>
        <v>1932</v>
      </c>
      <c r="I30" s="27">
        <f t="shared" si="10"/>
        <v>-6093</v>
      </c>
      <c r="J30" s="28">
        <f t="shared" si="11"/>
        <v>6.6439757047161305E-2</v>
      </c>
      <c r="K30" s="29"/>
      <c r="L30" s="27">
        <v>212904</v>
      </c>
      <c r="M30" s="27">
        <v>156103</v>
      </c>
      <c r="N30" s="27">
        <v>187152</v>
      </c>
      <c r="O30" s="27">
        <v>202373</v>
      </c>
      <c r="P30" s="28">
        <f t="shared" si="18"/>
        <v>8.132961443105069E-2</v>
      </c>
      <c r="Q30" s="28">
        <f t="shared" si="12"/>
        <v>-4.9463608011122373E-2</v>
      </c>
      <c r="R30" s="27">
        <f t="shared" si="19"/>
        <v>15221</v>
      </c>
      <c r="S30" s="27">
        <f t="shared" si="13"/>
        <v>-10531</v>
      </c>
      <c r="T30" s="28">
        <f t="shared" si="14"/>
        <v>9.0377447639735292E-2</v>
      </c>
    </row>
    <row r="31" spans="1:20" x14ac:dyDescent="0.25">
      <c r="A31" s="54" t="s">
        <v>23</v>
      </c>
      <c r="B31" s="31">
        <v>1548</v>
      </c>
      <c r="C31" s="31">
        <v>1430</v>
      </c>
      <c r="D31" s="31">
        <v>1515</v>
      </c>
      <c r="E31" s="31">
        <v>1788</v>
      </c>
      <c r="F31" s="32">
        <f t="shared" si="15"/>
        <v>0.18019801980198014</v>
      </c>
      <c r="G31" s="32">
        <f t="shared" si="16"/>
        <v>0.15503875968992253</v>
      </c>
      <c r="H31" s="31">
        <f t="shared" si="17"/>
        <v>273</v>
      </c>
      <c r="I31" s="31">
        <f t="shared" si="10"/>
        <v>240</v>
      </c>
      <c r="J31" s="32">
        <f t="shared" si="11"/>
        <v>3.9620546843319353E-3</v>
      </c>
      <c r="K31" s="29"/>
      <c r="L31" s="31">
        <v>11870</v>
      </c>
      <c r="M31" s="31">
        <v>10646</v>
      </c>
      <c r="N31" s="31">
        <v>12231</v>
      </c>
      <c r="O31" s="31">
        <v>13713</v>
      </c>
      <c r="P31" s="32">
        <f t="shared" si="18"/>
        <v>0.12116752514103513</v>
      </c>
      <c r="Q31" s="32">
        <f t="shared" si="12"/>
        <v>0.15526537489469261</v>
      </c>
      <c r="R31" s="31">
        <f t="shared" si="19"/>
        <v>1482</v>
      </c>
      <c r="S31" s="31">
        <f t="shared" si="13"/>
        <v>1843</v>
      </c>
      <c r="T31" s="32">
        <f t="shared" si="14"/>
        <v>6.1240676349300065E-3</v>
      </c>
    </row>
    <row r="32" spans="1:20" x14ac:dyDescent="0.25">
      <c r="A32" s="54" t="s">
        <v>24</v>
      </c>
      <c r="B32" s="31">
        <v>187</v>
      </c>
      <c r="C32" s="31">
        <v>266</v>
      </c>
      <c r="D32" s="31">
        <v>402</v>
      </c>
      <c r="E32" s="31">
        <v>321</v>
      </c>
      <c r="F32" s="32">
        <f t="shared" si="15"/>
        <v>-0.20149253731343286</v>
      </c>
      <c r="G32" s="32">
        <f t="shared" si="16"/>
        <v>0.71657754010695185</v>
      </c>
      <c r="H32" s="31">
        <f t="shared" si="17"/>
        <v>-81</v>
      </c>
      <c r="I32" s="31">
        <f t="shared" si="10"/>
        <v>134</v>
      </c>
      <c r="J32" s="32">
        <f t="shared" si="11"/>
        <v>7.1130847520724336E-4</v>
      </c>
      <c r="K32" s="29"/>
      <c r="L32" s="31">
        <v>1657</v>
      </c>
      <c r="M32" s="31">
        <v>1587</v>
      </c>
      <c r="N32" s="31">
        <v>2709</v>
      </c>
      <c r="O32" s="31">
        <v>2841</v>
      </c>
      <c r="P32" s="32">
        <f t="shared" si="18"/>
        <v>4.8726467331118517E-2</v>
      </c>
      <c r="Q32" s="32">
        <f t="shared" si="12"/>
        <v>0.71454435727217858</v>
      </c>
      <c r="R32" s="31">
        <f t="shared" si="19"/>
        <v>132</v>
      </c>
      <c r="S32" s="31">
        <f t="shared" si="13"/>
        <v>1184</v>
      </c>
      <c r="T32" s="32">
        <f t="shared" si="14"/>
        <v>1.2687578320452234E-3</v>
      </c>
    </row>
    <row r="33" spans="1:20" x14ac:dyDescent="0.25">
      <c r="A33" s="54" t="s">
        <v>25</v>
      </c>
      <c r="B33" s="31">
        <v>3362</v>
      </c>
      <c r="C33" s="31">
        <v>1043</v>
      </c>
      <c r="D33" s="31">
        <v>1049</v>
      </c>
      <c r="E33" s="31">
        <v>1308</v>
      </c>
      <c r="F33" s="32">
        <f t="shared" si="15"/>
        <v>0.24690181124880839</v>
      </c>
      <c r="G33" s="32">
        <f t="shared" si="16"/>
        <v>-0.61094586555621655</v>
      </c>
      <c r="H33" s="31">
        <f t="shared" si="17"/>
        <v>259</v>
      </c>
      <c r="I33" s="31">
        <f t="shared" si="10"/>
        <v>-2054</v>
      </c>
      <c r="J33" s="32">
        <f t="shared" si="11"/>
        <v>2.8984158429005433E-3</v>
      </c>
      <c r="K33" s="29"/>
      <c r="L33" s="31">
        <v>44559</v>
      </c>
      <c r="M33" s="31">
        <v>32029</v>
      </c>
      <c r="N33" s="31">
        <v>41258</v>
      </c>
      <c r="O33" s="31">
        <v>36390</v>
      </c>
      <c r="P33" s="32">
        <f t="shared" si="18"/>
        <v>-0.11798923845072473</v>
      </c>
      <c r="Q33" s="32">
        <f t="shared" si="12"/>
        <v>-0.18332996701003168</v>
      </c>
      <c r="R33" s="31">
        <f t="shared" si="19"/>
        <v>-4868</v>
      </c>
      <c r="S33" s="31">
        <f t="shared" si="13"/>
        <v>-8169</v>
      </c>
      <c r="T33" s="32">
        <f t="shared" si="14"/>
        <v>1.6251354279523293E-2</v>
      </c>
    </row>
    <row r="34" spans="1:20" x14ac:dyDescent="0.25">
      <c r="A34" s="54" t="s">
        <v>26</v>
      </c>
      <c r="B34" s="31">
        <v>1250</v>
      </c>
      <c r="C34" s="31">
        <v>1563</v>
      </c>
      <c r="D34" s="31">
        <v>2767</v>
      </c>
      <c r="E34" s="31">
        <v>1839</v>
      </c>
      <c r="F34" s="32">
        <f t="shared" si="15"/>
        <v>-0.33538127936393203</v>
      </c>
      <c r="G34" s="32">
        <f t="shared" si="16"/>
        <v>0.47120000000000006</v>
      </c>
      <c r="H34" s="31">
        <f t="shared" si="17"/>
        <v>-928</v>
      </c>
      <c r="I34" s="31">
        <f t="shared" si="10"/>
        <v>589</v>
      </c>
      <c r="J34" s="32">
        <f t="shared" si="11"/>
        <v>4.0750663112340208E-3</v>
      </c>
      <c r="K34" s="29"/>
      <c r="L34" s="31">
        <v>7393</v>
      </c>
      <c r="M34" s="31">
        <v>9323</v>
      </c>
      <c r="N34" s="31">
        <v>13905</v>
      </c>
      <c r="O34" s="31">
        <v>12867</v>
      </c>
      <c r="P34" s="32">
        <f t="shared" si="18"/>
        <v>-7.4649406688241604E-2</v>
      </c>
      <c r="Q34" s="32">
        <f t="shared" si="12"/>
        <v>0.74043013661571755</v>
      </c>
      <c r="R34" s="31">
        <f t="shared" si="19"/>
        <v>-1038</v>
      </c>
      <c r="S34" s="31">
        <f t="shared" si="13"/>
        <v>5474</v>
      </c>
      <c r="T34" s="32">
        <f t="shared" si="14"/>
        <v>5.7462537926525475E-3</v>
      </c>
    </row>
    <row r="35" spans="1:20" x14ac:dyDescent="0.25">
      <c r="A35" s="54" t="s">
        <v>27</v>
      </c>
      <c r="B35" s="31">
        <v>549</v>
      </c>
      <c r="C35" s="31">
        <v>300</v>
      </c>
      <c r="D35" s="31">
        <v>157</v>
      </c>
      <c r="E35" s="31">
        <v>160</v>
      </c>
      <c r="F35" s="32">
        <f t="shared" si="15"/>
        <v>1.9108280254777066E-2</v>
      </c>
      <c r="G35" s="32">
        <f t="shared" si="16"/>
        <v>-0.70856102003642984</v>
      </c>
      <c r="H35" s="31">
        <f t="shared" si="17"/>
        <v>3</v>
      </c>
      <c r="I35" s="31">
        <f t="shared" si="10"/>
        <v>-389</v>
      </c>
      <c r="J35" s="32">
        <f t="shared" si="11"/>
        <v>3.5454628047713063E-4</v>
      </c>
      <c r="K35" s="29"/>
      <c r="L35" s="31">
        <v>46338</v>
      </c>
      <c r="M35" s="31">
        <v>26595</v>
      </c>
      <c r="N35" s="31">
        <v>35465</v>
      </c>
      <c r="O35" s="31">
        <v>35581</v>
      </c>
      <c r="P35" s="32">
        <f t="shared" si="18"/>
        <v>3.2708303961652696E-3</v>
      </c>
      <c r="Q35" s="32">
        <f t="shared" si="12"/>
        <v>-0.23214208640856315</v>
      </c>
      <c r="R35" s="31">
        <f t="shared" si="19"/>
        <v>116</v>
      </c>
      <c r="S35" s="31">
        <f t="shared" si="13"/>
        <v>-10757</v>
      </c>
      <c r="T35" s="32">
        <f t="shared" si="14"/>
        <v>1.5890064210489649E-2</v>
      </c>
    </row>
    <row r="36" spans="1:20" x14ac:dyDescent="0.25">
      <c r="A36" s="54" t="s">
        <v>28</v>
      </c>
      <c r="B36" s="31">
        <v>165</v>
      </c>
      <c r="C36" s="31">
        <v>247</v>
      </c>
      <c r="D36" s="31">
        <v>379</v>
      </c>
      <c r="E36" s="31">
        <v>460</v>
      </c>
      <c r="F36" s="32">
        <f t="shared" si="15"/>
        <v>0.21372031662269131</v>
      </c>
      <c r="G36" s="32">
        <f t="shared" si="16"/>
        <v>1.7878787878787881</v>
      </c>
      <c r="H36" s="31">
        <f t="shared" si="17"/>
        <v>81</v>
      </c>
      <c r="I36" s="31">
        <f t="shared" si="10"/>
        <v>295</v>
      </c>
      <c r="J36" s="32">
        <f t="shared" si="11"/>
        <v>1.0193205563717507E-3</v>
      </c>
      <c r="K36" s="29"/>
      <c r="L36" s="31">
        <v>1224</v>
      </c>
      <c r="M36" s="31">
        <v>2381</v>
      </c>
      <c r="N36" s="31">
        <v>2327</v>
      </c>
      <c r="O36" s="31">
        <v>2962</v>
      </c>
      <c r="P36" s="32">
        <f t="shared" si="18"/>
        <v>0.2728835410399657</v>
      </c>
      <c r="Q36" s="32">
        <f t="shared" si="12"/>
        <v>1.4199346405228757</v>
      </c>
      <c r="R36" s="31">
        <f t="shared" si="19"/>
        <v>635</v>
      </c>
      <c r="S36" s="31">
        <f t="shared" si="13"/>
        <v>1738</v>
      </c>
      <c r="T36" s="32">
        <f t="shared" si="14"/>
        <v>1.3227950364371529E-3</v>
      </c>
    </row>
    <row r="37" spans="1:20" x14ac:dyDescent="0.25">
      <c r="A37" s="54" t="s">
        <v>29</v>
      </c>
      <c r="B37" s="31">
        <v>154757</v>
      </c>
      <c r="C37" s="31">
        <v>147202</v>
      </c>
      <c r="D37" s="31">
        <v>164089</v>
      </c>
      <c r="E37" s="31">
        <v>183023</v>
      </c>
      <c r="F37" s="32">
        <f t="shared" si="15"/>
        <v>0.11538860008897611</v>
      </c>
      <c r="G37" s="32">
        <f t="shared" si="16"/>
        <v>0.18264763467888367</v>
      </c>
      <c r="H37" s="31">
        <f t="shared" si="17"/>
        <v>18934</v>
      </c>
      <c r="I37" s="31">
        <f t="shared" si="10"/>
        <v>28266</v>
      </c>
      <c r="J37" s="32">
        <f t="shared" si="11"/>
        <v>0.40556327432353678</v>
      </c>
      <c r="K37" s="29"/>
      <c r="L37" s="31">
        <v>708370</v>
      </c>
      <c r="M37" s="31">
        <v>629929</v>
      </c>
      <c r="N37" s="31">
        <v>755555</v>
      </c>
      <c r="O37" s="31">
        <v>827641</v>
      </c>
      <c r="P37" s="32">
        <f t="shared" si="18"/>
        <v>9.5408011329420006E-2</v>
      </c>
      <c r="Q37" s="32">
        <f t="shared" si="12"/>
        <v>0.16837387241131041</v>
      </c>
      <c r="R37" s="31">
        <f t="shared" si="19"/>
        <v>72086</v>
      </c>
      <c r="S37" s="31">
        <f t="shared" si="13"/>
        <v>119271</v>
      </c>
      <c r="T37" s="32">
        <f t="shared" si="14"/>
        <v>0.3696149246292646</v>
      </c>
    </row>
    <row r="38" spans="1:20" x14ac:dyDescent="0.25">
      <c r="A38" s="54" t="s">
        <v>30</v>
      </c>
      <c r="B38" s="31">
        <v>13929</v>
      </c>
      <c r="C38" s="31">
        <v>17041</v>
      </c>
      <c r="D38" s="31">
        <v>16337</v>
      </c>
      <c r="E38" s="31">
        <v>18941</v>
      </c>
      <c r="F38" s="32">
        <f t="shared" si="15"/>
        <v>0.15939278937381407</v>
      </c>
      <c r="G38" s="32">
        <f t="shared" si="16"/>
        <v>0.35982482590279274</v>
      </c>
      <c r="H38" s="31">
        <f t="shared" si="17"/>
        <v>2604</v>
      </c>
      <c r="I38" s="31">
        <f t="shared" si="10"/>
        <v>5012</v>
      </c>
      <c r="J38" s="32">
        <f t="shared" si="11"/>
        <v>4.1971631865733321E-2</v>
      </c>
      <c r="K38" s="29"/>
      <c r="L38" s="31">
        <v>72746</v>
      </c>
      <c r="M38" s="31">
        <v>83832</v>
      </c>
      <c r="N38" s="31">
        <v>97110</v>
      </c>
      <c r="O38" s="31">
        <v>102984</v>
      </c>
      <c r="P38" s="32">
        <f t="shared" si="18"/>
        <v>6.0488106271238795E-2</v>
      </c>
      <c r="Q38" s="32">
        <f t="shared" si="12"/>
        <v>0.41566546614246835</v>
      </c>
      <c r="R38" s="31">
        <f t="shared" si="19"/>
        <v>5874</v>
      </c>
      <c r="S38" s="31">
        <f t="shared" si="13"/>
        <v>30238</v>
      </c>
      <c r="T38" s="32">
        <f t="shared" si="14"/>
        <v>4.5991466587590735E-2</v>
      </c>
    </row>
    <row r="39" spans="1:20" x14ac:dyDescent="0.25">
      <c r="A39" s="54" t="s">
        <v>31</v>
      </c>
      <c r="B39" s="31">
        <v>10445</v>
      </c>
      <c r="C39" s="31">
        <v>15470</v>
      </c>
      <c r="D39" s="31">
        <v>11219</v>
      </c>
      <c r="E39" s="31">
        <v>14531</v>
      </c>
      <c r="F39" s="32">
        <f t="shared" si="15"/>
        <v>0.29521347713699964</v>
      </c>
      <c r="G39" s="32">
        <f t="shared" si="16"/>
        <v>0.39119195787458105</v>
      </c>
      <c r="H39" s="31">
        <f t="shared" si="17"/>
        <v>3312</v>
      </c>
      <c r="I39" s="31">
        <f t="shared" si="10"/>
        <v>4086</v>
      </c>
      <c r="J39" s="32">
        <f t="shared" si="11"/>
        <v>3.2199450010082412E-2</v>
      </c>
      <c r="K39" s="29"/>
      <c r="L39" s="31">
        <v>57191</v>
      </c>
      <c r="M39" s="31">
        <v>75561</v>
      </c>
      <c r="N39" s="31">
        <v>65126</v>
      </c>
      <c r="O39" s="31">
        <v>72306</v>
      </c>
      <c r="P39" s="32">
        <f t="shared" si="18"/>
        <v>0.11024782728864047</v>
      </c>
      <c r="Q39" s="32">
        <f t="shared" si="12"/>
        <v>0.26428983581332721</v>
      </c>
      <c r="R39" s="31">
        <f t="shared" si="19"/>
        <v>7180</v>
      </c>
      <c r="S39" s="31">
        <f t="shared" si="13"/>
        <v>15115</v>
      </c>
      <c r="T39" s="32">
        <f t="shared" si="14"/>
        <v>3.2291025626139357E-2</v>
      </c>
    </row>
    <row r="40" spans="1:20" x14ac:dyDescent="0.25">
      <c r="A40" s="54" t="s">
        <v>32</v>
      </c>
      <c r="B40" s="31">
        <v>8698</v>
      </c>
      <c r="C40" s="31">
        <v>9508</v>
      </c>
      <c r="D40" s="31">
        <v>11520</v>
      </c>
      <c r="E40" s="31">
        <v>11393</v>
      </c>
      <c r="F40" s="32">
        <f t="shared" si="15"/>
        <v>-1.1024305555555558E-2</v>
      </c>
      <c r="G40" s="32">
        <f t="shared" si="16"/>
        <v>0.30984134283743381</v>
      </c>
      <c r="H40" s="31">
        <f t="shared" si="17"/>
        <v>-127</v>
      </c>
      <c r="I40" s="31">
        <f t="shared" si="10"/>
        <v>2695</v>
      </c>
      <c r="J40" s="32">
        <f t="shared" si="11"/>
        <v>2.5245911084224686E-2</v>
      </c>
      <c r="K40" s="29"/>
      <c r="L40" s="31">
        <v>56070</v>
      </c>
      <c r="M40" s="31">
        <v>62498</v>
      </c>
      <c r="N40" s="31">
        <v>60701</v>
      </c>
      <c r="O40" s="31">
        <v>65977</v>
      </c>
      <c r="P40" s="32">
        <f t="shared" si="18"/>
        <v>8.6917843198629274E-2</v>
      </c>
      <c r="Q40" s="32">
        <f t="shared" si="12"/>
        <v>0.17668985197075093</v>
      </c>
      <c r="R40" s="31">
        <f t="shared" si="19"/>
        <v>5276</v>
      </c>
      <c r="S40" s="31">
        <f t="shared" si="13"/>
        <v>9907</v>
      </c>
      <c r="T40" s="32">
        <f t="shared" si="14"/>
        <v>2.9464567224515206E-2</v>
      </c>
    </row>
    <row r="41" spans="1:20" x14ac:dyDescent="0.25">
      <c r="A41" s="54" t="s">
        <v>33</v>
      </c>
      <c r="B41" s="31">
        <v>9736</v>
      </c>
      <c r="C41" s="31">
        <v>10696</v>
      </c>
      <c r="D41" s="31">
        <v>12097</v>
      </c>
      <c r="E41" s="31">
        <v>17029</v>
      </c>
      <c r="F41" s="32">
        <f t="shared" si="15"/>
        <v>0.40770438951806232</v>
      </c>
      <c r="G41" s="32">
        <f t="shared" si="16"/>
        <v>0.74907559572719795</v>
      </c>
      <c r="H41" s="31">
        <f t="shared" si="17"/>
        <v>4932</v>
      </c>
      <c r="I41" s="31">
        <f t="shared" si="10"/>
        <v>7293</v>
      </c>
      <c r="J41" s="32">
        <f t="shared" si="11"/>
        <v>3.773480381403161E-2</v>
      </c>
      <c r="K41" s="29"/>
      <c r="L41" s="31">
        <v>42506</v>
      </c>
      <c r="M41" s="31">
        <v>56496</v>
      </c>
      <c r="N41" s="31">
        <v>60262</v>
      </c>
      <c r="O41" s="31">
        <v>79324</v>
      </c>
      <c r="P41" s="32">
        <f t="shared" si="18"/>
        <v>0.31631874149546979</v>
      </c>
      <c r="Q41" s="32">
        <f t="shared" si="12"/>
        <v>0.86618359760974917</v>
      </c>
      <c r="R41" s="31">
        <f t="shared" si="19"/>
        <v>19062</v>
      </c>
      <c r="S41" s="31">
        <f t="shared" si="13"/>
        <v>36818</v>
      </c>
      <c r="T41" s="32">
        <f t="shared" si="14"/>
        <v>3.5425183480871279E-2</v>
      </c>
    </row>
    <row r="42" spans="1:20" x14ac:dyDescent="0.25">
      <c r="A42" s="54" t="s">
        <v>34</v>
      </c>
      <c r="B42" s="31">
        <v>1230</v>
      </c>
      <c r="C42" s="31">
        <v>3031</v>
      </c>
      <c r="D42" s="31">
        <v>3077</v>
      </c>
      <c r="E42" s="31">
        <v>3187</v>
      </c>
      <c r="F42" s="32">
        <f t="shared" si="15"/>
        <v>3.5749106272343179E-2</v>
      </c>
      <c r="G42" s="32">
        <f t="shared" si="16"/>
        <v>1.5910569105691055</v>
      </c>
      <c r="H42" s="31">
        <f t="shared" si="17"/>
        <v>110</v>
      </c>
      <c r="I42" s="31">
        <f t="shared" si="10"/>
        <v>1957</v>
      </c>
      <c r="J42" s="32">
        <f t="shared" si="11"/>
        <v>7.0621187242538462E-3</v>
      </c>
      <c r="K42" s="29"/>
      <c r="L42" s="31">
        <v>10443</v>
      </c>
      <c r="M42" s="31">
        <v>21893</v>
      </c>
      <c r="N42" s="31">
        <v>24564</v>
      </c>
      <c r="O42" s="31">
        <v>23449</v>
      </c>
      <c r="P42" s="32">
        <f t="shared" si="18"/>
        <v>-4.5391630027682761E-2</v>
      </c>
      <c r="Q42" s="32">
        <f t="shared" si="12"/>
        <v>1.2454275591305182</v>
      </c>
      <c r="R42" s="31">
        <f t="shared" si="19"/>
        <v>-1115</v>
      </c>
      <c r="S42" s="31">
        <f t="shared" si="13"/>
        <v>13006</v>
      </c>
      <c r="T42" s="32">
        <f t="shared" si="14"/>
        <v>1.0472052940383119E-2</v>
      </c>
    </row>
    <row r="43" spans="1:20" x14ac:dyDescent="0.25">
      <c r="A43" s="54" t="s">
        <v>35</v>
      </c>
      <c r="B43" s="31">
        <v>8602</v>
      </c>
      <c r="C43" s="31">
        <v>12696</v>
      </c>
      <c r="D43" s="31">
        <v>11441</v>
      </c>
      <c r="E43" s="31">
        <v>14915</v>
      </c>
      <c r="F43" s="32">
        <f t="shared" si="15"/>
        <v>0.30364478629490432</v>
      </c>
      <c r="G43" s="32">
        <f t="shared" si="16"/>
        <v>0.73389909323413161</v>
      </c>
      <c r="H43" s="31">
        <f t="shared" si="17"/>
        <v>3474</v>
      </c>
      <c r="I43" s="31">
        <f t="shared" si="10"/>
        <v>6313</v>
      </c>
      <c r="J43" s="32">
        <f t="shared" si="11"/>
        <v>3.3050361083227522E-2</v>
      </c>
      <c r="K43" s="29"/>
      <c r="L43" s="31">
        <v>55428</v>
      </c>
      <c r="M43" s="31">
        <v>59633</v>
      </c>
      <c r="N43" s="31">
        <v>65887</v>
      </c>
      <c r="O43" s="31">
        <v>79253</v>
      </c>
      <c r="P43" s="32">
        <f t="shared" si="18"/>
        <v>0.20286247666459234</v>
      </c>
      <c r="Q43" s="32">
        <f t="shared" si="12"/>
        <v>0.42983690553510856</v>
      </c>
      <c r="R43" s="31">
        <f t="shared" si="19"/>
        <v>13366</v>
      </c>
      <c r="S43" s="31">
        <f t="shared" si="13"/>
        <v>23825</v>
      </c>
      <c r="T43" s="32">
        <f t="shared" si="14"/>
        <v>3.5393475699781796E-2</v>
      </c>
    </row>
    <row r="44" spans="1:20" x14ac:dyDescent="0.25">
      <c r="A44" s="54" t="s">
        <v>36</v>
      </c>
      <c r="B44" s="31">
        <v>611</v>
      </c>
      <c r="C44" s="31">
        <v>352</v>
      </c>
      <c r="D44" s="31">
        <v>281</v>
      </c>
      <c r="E44" s="31">
        <v>456</v>
      </c>
      <c r="F44" s="32">
        <f t="shared" si="15"/>
        <v>0.62277580071174388</v>
      </c>
      <c r="G44" s="32">
        <f t="shared" si="16"/>
        <v>-0.25368248772504087</v>
      </c>
      <c r="H44" s="31">
        <f t="shared" si="17"/>
        <v>175</v>
      </c>
      <c r="I44" s="31">
        <f t="shared" si="10"/>
        <v>-155</v>
      </c>
      <c r="J44" s="32">
        <f t="shared" si="11"/>
        <v>1.0104568993598224E-3</v>
      </c>
      <c r="K44" s="29"/>
      <c r="L44" s="31">
        <v>32862</v>
      </c>
      <c r="M44" s="31">
        <v>15735</v>
      </c>
      <c r="N44" s="31">
        <v>25765</v>
      </c>
      <c r="O44" s="31">
        <v>28796</v>
      </c>
      <c r="P44" s="32">
        <f t="shared" si="18"/>
        <v>0.11764020958664845</v>
      </c>
      <c r="Q44" s="32">
        <f t="shared" si="12"/>
        <v>-0.1237295356338628</v>
      </c>
      <c r="R44" s="31">
        <f t="shared" si="19"/>
        <v>3031</v>
      </c>
      <c r="S44" s="31">
        <f t="shared" si="13"/>
        <v>-4066</v>
      </c>
      <c r="T44" s="32">
        <f t="shared" si="14"/>
        <v>1.2859961468347149E-2</v>
      </c>
    </row>
    <row r="45" spans="1:20" x14ac:dyDescent="0.25">
      <c r="A45" s="54" t="s">
        <v>37</v>
      </c>
      <c r="B45" s="31">
        <v>1044</v>
      </c>
      <c r="C45" s="31">
        <v>447</v>
      </c>
      <c r="D45" s="31">
        <v>722</v>
      </c>
      <c r="E45" s="31">
        <v>442</v>
      </c>
      <c r="F45" s="32">
        <f t="shared" si="15"/>
        <v>-0.38781163434903043</v>
      </c>
      <c r="G45" s="32">
        <f t="shared" si="16"/>
        <v>-0.57662835249042144</v>
      </c>
      <c r="H45" s="31">
        <f t="shared" si="17"/>
        <v>-280</v>
      </c>
      <c r="I45" s="31">
        <f t="shared" si="10"/>
        <v>-602</v>
      </c>
      <c r="J45" s="32">
        <f t="shared" si="11"/>
        <v>9.7943409981807346E-4</v>
      </c>
      <c r="K45" s="29"/>
      <c r="L45" s="31">
        <v>55924</v>
      </c>
      <c r="M45" s="31">
        <v>25354</v>
      </c>
      <c r="N45" s="31">
        <v>37850</v>
      </c>
      <c r="O45" s="31">
        <v>39869</v>
      </c>
      <c r="P45" s="32">
        <f t="shared" si="18"/>
        <v>5.3342140026420015E-2</v>
      </c>
      <c r="Q45" s="32">
        <f t="shared" si="12"/>
        <v>-0.28708604534725701</v>
      </c>
      <c r="R45" s="31">
        <f t="shared" si="19"/>
        <v>2019</v>
      </c>
      <c r="S45" s="31">
        <f t="shared" si="13"/>
        <v>-16055</v>
      </c>
      <c r="T45" s="32">
        <f t="shared" si="14"/>
        <v>1.7805035552907782E-2</v>
      </c>
    </row>
    <row r="46" spans="1:20" x14ac:dyDescent="0.25">
      <c r="A46" s="54" t="s">
        <v>38</v>
      </c>
      <c r="B46" s="31">
        <v>578</v>
      </c>
      <c r="C46" s="31">
        <v>2184</v>
      </c>
      <c r="D46" s="31">
        <v>2083</v>
      </c>
      <c r="E46" s="31">
        <v>3278</v>
      </c>
      <c r="F46" s="32">
        <f t="shared" si="15"/>
        <v>0.57369179068650977</v>
      </c>
      <c r="G46" s="32">
        <f t="shared" si="16"/>
        <v>4.6712802768166091</v>
      </c>
      <c r="H46" s="31">
        <f t="shared" si="17"/>
        <v>1195</v>
      </c>
      <c r="I46" s="31">
        <f t="shared" si="10"/>
        <v>2700</v>
      </c>
      <c r="J46" s="32">
        <f t="shared" si="11"/>
        <v>7.2637669212752146E-3</v>
      </c>
      <c r="K46" s="29"/>
      <c r="L46" s="31">
        <v>3356</v>
      </c>
      <c r="M46" s="31">
        <v>11222</v>
      </c>
      <c r="N46" s="31">
        <v>11395</v>
      </c>
      <c r="O46" s="31">
        <v>13633</v>
      </c>
      <c r="P46" s="32">
        <f t="shared" si="18"/>
        <v>0.19640193067134715</v>
      </c>
      <c r="Q46" s="32">
        <f t="shared" si="12"/>
        <v>3.0622765196662698</v>
      </c>
      <c r="R46" s="31">
        <f t="shared" si="19"/>
        <v>2238</v>
      </c>
      <c r="S46" s="31">
        <f t="shared" si="13"/>
        <v>10277</v>
      </c>
      <c r="T46" s="32">
        <f t="shared" si="14"/>
        <v>6.0883405576460858E-3</v>
      </c>
    </row>
    <row r="47" spans="1:20" x14ac:dyDescent="0.25">
      <c r="A47" s="54" t="s">
        <v>39</v>
      </c>
      <c r="B47" s="31">
        <v>629</v>
      </c>
      <c r="C47" s="31">
        <v>1163</v>
      </c>
      <c r="D47" s="31">
        <v>1867</v>
      </c>
      <c r="E47" s="31">
        <v>2218</v>
      </c>
      <c r="F47" s="32">
        <f t="shared" si="15"/>
        <v>0.18800214247455815</v>
      </c>
      <c r="G47" s="32">
        <f t="shared" si="16"/>
        <v>2.5262321144674087</v>
      </c>
      <c r="H47" s="31">
        <f t="shared" si="17"/>
        <v>351</v>
      </c>
      <c r="I47" s="31">
        <f t="shared" si="10"/>
        <v>1589</v>
      </c>
      <c r="J47" s="32">
        <f t="shared" si="11"/>
        <v>4.9148978131142241E-3</v>
      </c>
      <c r="K47" s="29"/>
      <c r="L47" s="31">
        <v>3623</v>
      </c>
      <c r="M47" s="31">
        <v>5901</v>
      </c>
      <c r="N47" s="31">
        <v>7647</v>
      </c>
      <c r="O47" s="31">
        <v>10735</v>
      </c>
      <c r="P47" s="32">
        <f t="shared" si="18"/>
        <v>0.4038184909114686</v>
      </c>
      <c r="Q47" s="32">
        <f t="shared" si="12"/>
        <v>1.9630140767319899</v>
      </c>
      <c r="R47" s="31">
        <f t="shared" si="19"/>
        <v>3088</v>
      </c>
      <c r="S47" s="31">
        <f t="shared" si="13"/>
        <v>7112</v>
      </c>
      <c r="T47" s="32">
        <f t="shared" si="14"/>
        <v>4.7941271830360694E-3</v>
      </c>
    </row>
    <row r="48" spans="1:20" x14ac:dyDescent="0.25">
      <c r="A48" s="54" t="s">
        <v>40</v>
      </c>
      <c r="B48" s="31">
        <v>996</v>
      </c>
      <c r="C48" s="31">
        <v>1689</v>
      </c>
      <c r="D48" s="31">
        <v>1815</v>
      </c>
      <c r="E48" s="31">
        <v>1892</v>
      </c>
      <c r="F48" s="32">
        <f t="shared" si="15"/>
        <v>4.2424242424242475E-2</v>
      </c>
      <c r="G48" s="32">
        <f t="shared" si="16"/>
        <v>0.89959839357429727</v>
      </c>
      <c r="H48" s="31">
        <f t="shared" si="17"/>
        <v>77</v>
      </c>
      <c r="I48" s="31">
        <f t="shared" si="10"/>
        <v>896</v>
      </c>
      <c r="J48" s="32">
        <f t="shared" si="11"/>
        <v>4.1925097666420698E-3</v>
      </c>
      <c r="K48" s="29"/>
      <c r="L48" s="31">
        <v>3286</v>
      </c>
      <c r="M48" s="31">
        <v>4917</v>
      </c>
      <c r="N48" s="31">
        <v>6751</v>
      </c>
      <c r="O48" s="31">
        <v>6732</v>
      </c>
      <c r="P48" s="32">
        <f t="shared" si="18"/>
        <v>-2.8143978669826764E-3</v>
      </c>
      <c r="Q48" s="32">
        <f t="shared" si="12"/>
        <v>1.0486914181375533</v>
      </c>
      <c r="R48" s="31">
        <f t="shared" si="19"/>
        <v>-19</v>
      </c>
      <c r="S48" s="31">
        <f t="shared" si="13"/>
        <v>3446</v>
      </c>
      <c r="T48" s="32">
        <f t="shared" si="14"/>
        <v>3.0064335534419019E-3</v>
      </c>
    </row>
    <row r="49" spans="1:20" x14ac:dyDescent="0.25">
      <c r="A49" s="54" t="s">
        <v>41</v>
      </c>
      <c r="B49" s="31">
        <v>729</v>
      </c>
      <c r="C49" s="31">
        <v>1393</v>
      </c>
      <c r="D49" s="31">
        <v>1069</v>
      </c>
      <c r="E49" s="31">
        <v>1020</v>
      </c>
      <c r="F49" s="32">
        <f t="shared" si="15"/>
        <v>-4.5837231057062722E-2</v>
      </c>
      <c r="G49" s="32">
        <f t="shared" si="16"/>
        <v>0.39917695473251036</v>
      </c>
      <c r="H49" s="31">
        <f t="shared" si="17"/>
        <v>-49</v>
      </c>
      <c r="I49" s="31">
        <f t="shared" si="10"/>
        <v>291</v>
      </c>
      <c r="J49" s="32">
        <f t="shared" si="11"/>
        <v>2.260232538041708E-3</v>
      </c>
      <c r="K49" s="29"/>
      <c r="L49" s="31">
        <v>4337</v>
      </c>
      <c r="M49" s="31">
        <v>12096</v>
      </c>
      <c r="N49" s="31">
        <v>12325</v>
      </c>
      <c r="O49" s="31">
        <v>13250</v>
      </c>
      <c r="P49" s="32">
        <f t="shared" si="18"/>
        <v>7.5050709939147975E-2</v>
      </c>
      <c r="Q49" s="32">
        <f t="shared" si="12"/>
        <v>2.055107216970256</v>
      </c>
      <c r="R49" s="31">
        <f t="shared" si="19"/>
        <v>925</v>
      </c>
      <c r="S49" s="31">
        <f t="shared" si="13"/>
        <v>8913</v>
      </c>
      <c r="T49" s="32">
        <f t="shared" si="14"/>
        <v>5.9172971751493171E-3</v>
      </c>
    </row>
    <row r="50" spans="1:20" x14ac:dyDescent="0.25">
      <c r="A50" s="54" t="s">
        <v>42</v>
      </c>
      <c r="B50" s="31">
        <v>1368</v>
      </c>
      <c r="C50" s="31">
        <v>2712</v>
      </c>
      <c r="D50" s="31">
        <v>3136</v>
      </c>
      <c r="E50" s="31">
        <v>4040</v>
      </c>
      <c r="F50" s="32">
        <f t="shared" si="15"/>
        <v>0.28826530612244894</v>
      </c>
      <c r="G50" s="32">
        <f t="shared" si="16"/>
        <v>1.9532163742690059</v>
      </c>
      <c r="H50" s="31">
        <f t="shared" si="17"/>
        <v>904</v>
      </c>
      <c r="I50" s="31">
        <f t="shared" si="10"/>
        <v>2672</v>
      </c>
      <c r="J50" s="32">
        <f t="shared" si="11"/>
        <v>8.9522935820475491E-3</v>
      </c>
      <c r="K50" s="29"/>
      <c r="L50" s="31">
        <v>4875</v>
      </c>
      <c r="M50" s="31">
        <v>10097</v>
      </c>
      <c r="N50" s="31">
        <v>12660</v>
      </c>
      <c r="O50" s="31">
        <v>16077</v>
      </c>
      <c r="P50" s="32">
        <f t="shared" si="18"/>
        <v>0.26990521327014227</v>
      </c>
      <c r="Q50" s="32">
        <f t="shared" si="12"/>
        <v>2.2978461538461539</v>
      </c>
      <c r="R50" s="31">
        <f t="shared" si="19"/>
        <v>3417</v>
      </c>
      <c r="S50" s="31">
        <f t="shared" si="13"/>
        <v>11202</v>
      </c>
      <c r="T50" s="32">
        <f t="shared" si="14"/>
        <v>7.1798027686698542E-3</v>
      </c>
    </row>
    <row r="51" spans="1:20" x14ac:dyDescent="0.25">
      <c r="A51" s="54" t="s">
        <v>43</v>
      </c>
      <c r="B51" s="31">
        <v>4275</v>
      </c>
      <c r="C51" s="31">
        <v>7440</v>
      </c>
      <c r="D51" s="31">
        <v>7048</v>
      </c>
      <c r="E51" s="31">
        <v>11119</v>
      </c>
      <c r="F51" s="32">
        <f t="shared" si="15"/>
        <v>0.57761066969353014</v>
      </c>
      <c r="G51" s="32">
        <f>E51/B51-1</f>
        <v>1.6009356725146198</v>
      </c>
      <c r="H51" s="31">
        <f t="shared" si="17"/>
        <v>4071</v>
      </c>
      <c r="I51" s="31">
        <f t="shared" si="10"/>
        <v>6844</v>
      </c>
      <c r="J51" s="32">
        <f t="shared" si="11"/>
        <v>2.46387505789076E-2</v>
      </c>
      <c r="K51" s="29"/>
      <c r="L51" s="31">
        <v>20709</v>
      </c>
      <c r="M51" s="31">
        <v>36007</v>
      </c>
      <c r="N51" s="31">
        <v>42792</v>
      </c>
      <c r="O51" s="31">
        <v>59626</v>
      </c>
      <c r="P51" s="32">
        <f t="shared" si="18"/>
        <v>0.39339128809123203</v>
      </c>
      <c r="Q51" s="32">
        <f t="shared" si="12"/>
        <v>1.879231252112608</v>
      </c>
      <c r="R51" s="31">
        <f t="shared" si="19"/>
        <v>16834</v>
      </c>
      <c r="S51" s="31">
        <f t="shared" si="13"/>
        <v>38917</v>
      </c>
      <c r="T51" s="32">
        <f t="shared" si="14"/>
        <v>2.6628283876637973E-2</v>
      </c>
    </row>
    <row r="52" spans="1:20" x14ac:dyDescent="0.25">
      <c r="A52" s="54" t="s">
        <v>44</v>
      </c>
      <c r="B52" s="31">
        <v>2844</v>
      </c>
      <c r="C52" s="31">
        <v>3214</v>
      </c>
      <c r="D52" s="31">
        <v>3598</v>
      </c>
      <c r="E52" s="31">
        <v>2895</v>
      </c>
      <c r="F52" s="32">
        <f t="shared" si="15"/>
        <v>-0.19538632573652026</v>
      </c>
      <c r="G52" s="32">
        <f t="shared" si="16"/>
        <v>1.7932489451476741E-2</v>
      </c>
      <c r="H52" s="31">
        <f t="shared" si="17"/>
        <v>-703</v>
      </c>
      <c r="I52" s="31">
        <f t="shared" si="10"/>
        <v>51</v>
      </c>
      <c r="J52" s="32">
        <f t="shared" si="11"/>
        <v>6.4150717623830825E-3</v>
      </c>
      <c r="K52" s="29"/>
      <c r="L52" s="31">
        <v>16050</v>
      </c>
      <c r="M52" s="31">
        <v>16705</v>
      </c>
      <c r="N52" s="31">
        <v>20701</v>
      </c>
      <c r="O52" s="31">
        <v>18684</v>
      </c>
      <c r="P52" s="32">
        <f t="shared" si="18"/>
        <v>-9.743490652625475E-2</v>
      </c>
      <c r="Q52" s="32">
        <f t="shared" si="12"/>
        <v>0.16411214953271025</v>
      </c>
      <c r="R52" s="31">
        <f t="shared" si="19"/>
        <v>-2017</v>
      </c>
      <c r="S52" s="31">
        <f t="shared" si="13"/>
        <v>2634</v>
      </c>
      <c r="T52" s="32">
        <f t="shared" si="14"/>
        <v>8.3440588996596104E-3</v>
      </c>
    </row>
    <row r="53" spans="1:20" x14ac:dyDescent="0.25">
      <c r="A53" s="55" t="s">
        <v>45</v>
      </c>
      <c r="B53" s="31">
        <v>5079</v>
      </c>
      <c r="C53" s="31">
        <v>423</v>
      </c>
      <c r="D53" s="31">
        <v>592</v>
      </c>
      <c r="E53" s="31">
        <v>495</v>
      </c>
      <c r="F53" s="32">
        <f t="shared" si="15"/>
        <v>-0.16385135135135132</v>
      </c>
      <c r="G53" s="32">
        <f t="shared" si="16"/>
        <v>-0.90253987005316005</v>
      </c>
      <c r="H53" s="31">
        <f t="shared" si="17"/>
        <v>-97</v>
      </c>
      <c r="I53" s="31">
        <f t="shared" si="10"/>
        <v>-4584</v>
      </c>
      <c r="J53" s="32">
        <f t="shared" si="11"/>
        <v>1.0968775552261229E-3</v>
      </c>
      <c r="K53" s="29"/>
      <c r="L53" s="31">
        <v>21715</v>
      </c>
      <c r="M53" s="31">
        <v>3507</v>
      </c>
      <c r="N53" s="31">
        <v>4123</v>
      </c>
      <c r="O53" s="31">
        <v>3615</v>
      </c>
      <c r="P53" s="32">
        <f t="shared" si="18"/>
        <v>-0.12321125394130483</v>
      </c>
      <c r="Q53" s="32">
        <f t="shared" si="12"/>
        <v>-0.83352521298641491</v>
      </c>
      <c r="R53" s="31">
        <f t="shared" si="19"/>
        <v>-508</v>
      </c>
      <c r="S53" s="31">
        <f t="shared" si="13"/>
        <v>-18100</v>
      </c>
      <c r="T53" s="32">
        <f t="shared" si="14"/>
        <v>1.6144173047671533E-3</v>
      </c>
    </row>
    <row r="54" spans="1:20" x14ac:dyDescent="0.25">
      <c r="A54" s="53" t="s">
        <v>46</v>
      </c>
      <c r="B54" s="34">
        <f>B29-SUM(B30:B53)</f>
        <v>21218</v>
      </c>
      <c r="C54" s="34">
        <f>C29-SUM(C30:C53)</f>
        <v>17184</v>
      </c>
      <c r="D54" s="34">
        <f>D29-SUM(D30:D53)</f>
        <v>18627</v>
      </c>
      <c r="E54" s="34">
        <f>E29-SUM(E30:E53)</f>
        <v>17903</v>
      </c>
      <c r="F54" s="35">
        <f t="shared" si="15"/>
        <v>-3.8868309443281235E-2</v>
      </c>
      <c r="G54" s="35">
        <f t="shared" si="16"/>
        <v>-0.15623527193891984</v>
      </c>
      <c r="H54" s="34">
        <f t="shared" si="17"/>
        <v>-724</v>
      </c>
      <c r="I54" s="34">
        <f t="shared" si="10"/>
        <v>-3315</v>
      </c>
      <c r="J54" s="35">
        <f t="shared" si="11"/>
        <v>3.9671512871137939E-2</v>
      </c>
      <c r="K54" s="29"/>
      <c r="L54" s="34">
        <f>L29-SUM(L30:L53)</f>
        <v>108509</v>
      </c>
      <c r="M54" s="34">
        <f>M29-SUM(M30:M53)</f>
        <v>105647</v>
      </c>
      <c r="N54" s="34">
        <f>N29-SUM(N30:N53)</f>
        <v>116955</v>
      </c>
      <c r="O54" s="34">
        <f>O29-SUM(O30:O53)</f>
        <v>102182</v>
      </c>
      <c r="P54" s="35">
        <f t="shared" si="18"/>
        <v>-0.12631353939549395</v>
      </c>
      <c r="Q54" s="35">
        <f t="shared" si="12"/>
        <v>-5.8308527403256871E-2</v>
      </c>
      <c r="R54" s="34">
        <f t="shared" si="19"/>
        <v>-14773</v>
      </c>
      <c r="S54" s="34">
        <f t="shared" si="13"/>
        <v>-6327</v>
      </c>
      <c r="T54" s="35">
        <f t="shared" si="14"/>
        <v>4.5633302637819437E-2</v>
      </c>
    </row>
    <row r="55" spans="1:20" ht="21" x14ac:dyDescent="0.35">
      <c r="A55" s="56" t="s">
        <v>47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8"/>
    </row>
    <row r="56" spans="1:20" x14ac:dyDescent="0.25">
      <c r="A56" s="10"/>
      <c r="B56" s="11" t="s">
        <v>152</v>
      </c>
      <c r="C56" s="12"/>
      <c r="D56" s="12"/>
      <c r="E56" s="12"/>
      <c r="F56" s="12"/>
      <c r="G56" s="12"/>
      <c r="H56" s="12"/>
      <c r="I56" s="12"/>
      <c r="J56" s="13"/>
      <c r="K56" s="14"/>
      <c r="L56" s="11" t="str">
        <f>L$5</f>
        <v>acumulado mayo</v>
      </c>
      <c r="M56" s="12"/>
      <c r="N56" s="12"/>
      <c r="O56" s="12"/>
      <c r="P56" s="12"/>
      <c r="Q56" s="12"/>
      <c r="R56" s="12"/>
      <c r="S56" s="12"/>
      <c r="T56" s="13"/>
    </row>
    <row r="57" spans="1:20" x14ac:dyDescent="0.25">
      <c r="A57" s="15"/>
      <c r="B57" s="16">
        <f>B$6</f>
        <v>2019</v>
      </c>
      <c r="C57" s="16">
        <f>C$6</f>
        <v>2022</v>
      </c>
      <c r="D57" s="16">
        <f>D$6</f>
        <v>2023</v>
      </c>
      <c r="E57" s="16">
        <f>E$6</f>
        <v>2024</v>
      </c>
      <c r="F57" s="16" t="str">
        <f>CONCATENATE("var ",RIGHT(E57,2),"/",RIGHT(D57,2))</f>
        <v>var 24/23</v>
      </c>
      <c r="G57" s="16" t="str">
        <f>CONCATENATE("var ",RIGHT(E57,2),"/",RIGHT(B57,2))</f>
        <v>var 24/19</v>
      </c>
      <c r="H57" s="16" t="str">
        <f>CONCATENATE("dif ",RIGHT(E57,2),"-",RIGHT(D57,2))</f>
        <v>dif 24-23</v>
      </c>
      <c r="I57" s="16" t="str">
        <f>CONCATENATE("dif ",RIGHT(E57,2),"-",RIGHT(B57,2))</f>
        <v>dif 24-19</v>
      </c>
      <c r="J57" s="16" t="str">
        <f>CONCATENATE("cuota ",RIGHT(E57,2))</f>
        <v>cuota 24</v>
      </c>
      <c r="K57" s="17"/>
      <c r="L57" s="16">
        <f>L$6</f>
        <v>2019</v>
      </c>
      <c r="M57" s="16">
        <f>M$6</f>
        <v>2022</v>
      </c>
      <c r="N57" s="16">
        <f>N$6</f>
        <v>2023</v>
      </c>
      <c r="O57" s="16">
        <f>O$6</f>
        <v>2024</v>
      </c>
      <c r="P57" s="16" t="str">
        <f>CONCATENATE("var ",RIGHT(O57,2),"/",RIGHT(N57,2))</f>
        <v>var 24/23</v>
      </c>
      <c r="Q57" s="16" t="str">
        <f>CONCATENATE("var ",RIGHT(O57,2),"/",RIGHT(L57,2))</f>
        <v>var 24/19</v>
      </c>
      <c r="R57" s="16" t="str">
        <f>CONCATENATE("dif ",RIGHT(O57,2),"-",RIGHT(N57,2))</f>
        <v>dif 24-23</v>
      </c>
      <c r="S57" s="16" t="str">
        <f>CONCATENATE("dif ",RIGHT(O57,2),"-",RIGHT(L57,2))</f>
        <v>dif 24-19</v>
      </c>
      <c r="T57" s="16" t="str">
        <f>CONCATENATE("cuota ",RIGHT(O57,2))</f>
        <v>cuota 24</v>
      </c>
    </row>
    <row r="58" spans="1:20" x14ac:dyDescent="0.25">
      <c r="A58" s="18" t="s">
        <v>48</v>
      </c>
      <c r="B58" s="19">
        <v>387465</v>
      </c>
      <c r="C58" s="19">
        <v>379380</v>
      </c>
      <c r="D58" s="19">
        <v>391272</v>
      </c>
      <c r="E58" s="19">
        <v>451281</v>
      </c>
      <c r="F58" s="20">
        <f>E58/D58-1</f>
        <v>0.15336901183831197</v>
      </c>
      <c r="G58" s="20">
        <f t="shared" ref="G58:G68" si="20">E58/B58-1</f>
        <v>0.16470132786187142</v>
      </c>
      <c r="H58" s="19">
        <f>E58-D58</f>
        <v>60009</v>
      </c>
      <c r="I58" s="19">
        <f t="shared" ref="I58:I68" si="21">E58-B58</f>
        <v>63816</v>
      </c>
      <c r="J58" s="20">
        <f t="shared" ref="J58:J68" si="22">E58/$E$58</f>
        <v>1</v>
      </c>
      <c r="K58" s="21"/>
      <c r="L58" s="19">
        <v>1958653</v>
      </c>
      <c r="M58" s="19">
        <v>1821530</v>
      </c>
      <c r="N58" s="19">
        <v>2092095</v>
      </c>
      <c r="O58" s="19">
        <v>2239198</v>
      </c>
      <c r="P58" s="20">
        <f>O58/N58-1</f>
        <v>7.0313728583071056E-2</v>
      </c>
      <c r="Q58" s="20">
        <f t="shared" ref="Q58:Q68" si="23">O58/L58-1</f>
        <v>0.14323364067039956</v>
      </c>
      <c r="R58" s="19">
        <f>O58-N58</f>
        <v>147103</v>
      </c>
      <c r="S58" s="19">
        <f t="shared" ref="S58:S68" si="24">O58-L58</f>
        <v>280545</v>
      </c>
      <c r="T58" s="20">
        <f t="shared" ref="T58:T68" si="25">O58/$O$58</f>
        <v>1</v>
      </c>
    </row>
    <row r="59" spans="1:20" x14ac:dyDescent="0.25">
      <c r="A59" s="59" t="s">
        <v>49</v>
      </c>
      <c r="B59" s="60">
        <v>147295</v>
      </c>
      <c r="C59" s="60">
        <v>145846</v>
      </c>
      <c r="D59" s="60">
        <v>150325</v>
      </c>
      <c r="E59" s="60">
        <v>161561</v>
      </c>
      <c r="F59" s="61">
        <f t="shared" ref="F59:F68" si="26">E59/D59-1</f>
        <v>7.4744719773823354E-2</v>
      </c>
      <c r="G59" s="61">
        <f t="shared" si="20"/>
        <v>9.6853253674598516E-2</v>
      </c>
      <c r="H59" s="60">
        <f>E59-D59</f>
        <v>11236</v>
      </c>
      <c r="I59" s="60">
        <f t="shared" si="21"/>
        <v>14266</v>
      </c>
      <c r="J59" s="61">
        <f t="shared" si="22"/>
        <v>0.35800532262603568</v>
      </c>
      <c r="K59" s="62"/>
      <c r="L59" s="60">
        <v>718372</v>
      </c>
      <c r="M59" s="60">
        <v>683221</v>
      </c>
      <c r="N59" s="60">
        <v>758695</v>
      </c>
      <c r="O59" s="60">
        <v>801852</v>
      </c>
      <c r="P59" s="61">
        <f t="shared" ref="P59:P68" si="27">O59/N59-1</f>
        <v>5.6883200759198393E-2</v>
      </c>
      <c r="Q59" s="61">
        <f t="shared" si="23"/>
        <v>0.11620720183971534</v>
      </c>
      <c r="R59" s="60">
        <f t="shared" ref="R59:R68" si="28">O59-N59</f>
        <v>43157</v>
      </c>
      <c r="S59" s="60">
        <f t="shared" si="24"/>
        <v>83480</v>
      </c>
      <c r="T59" s="61">
        <f t="shared" si="25"/>
        <v>0.35809785467832678</v>
      </c>
    </row>
    <row r="60" spans="1:20" x14ac:dyDescent="0.25">
      <c r="A60" s="63" t="s">
        <v>50</v>
      </c>
      <c r="B60" s="31">
        <v>104348</v>
      </c>
      <c r="C60" s="31">
        <v>97379</v>
      </c>
      <c r="D60" s="31">
        <v>96632</v>
      </c>
      <c r="E60" s="31">
        <v>110622</v>
      </c>
      <c r="F60" s="32">
        <f t="shared" si="26"/>
        <v>0.14477605762066403</v>
      </c>
      <c r="G60" s="32">
        <f t="shared" si="20"/>
        <v>6.0125733123778113E-2</v>
      </c>
      <c r="H60" s="31">
        <f t="shared" ref="H60:H68" si="29">E60-D60</f>
        <v>13990</v>
      </c>
      <c r="I60" s="31">
        <f t="shared" si="21"/>
        <v>6274</v>
      </c>
      <c r="J60" s="32">
        <f t="shared" si="22"/>
        <v>0.24512886649338217</v>
      </c>
      <c r="K60" s="29"/>
      <c r="L60" s="31">
        <v>532787</v>
      </c>
      <c r="M60" s="31">
        <v>473974</v>
      </c>
      <c r="N60" s="31">
        <v>528116</v>
      </c>
      <c r="O60" s="31">
        <v>561508</v>
      </c>
      <c r="P60" s="32">
        <f>O60/N60-1</f>
        <v>6.3228533125298192E-2</v>
      </c>
      <c r="Q60" s="32">
        <f t="shared" si="23"/>
        <v>5.3907096081548644E-2</v>
      </c>
      <c r="R60" s="31">
        <f>O60-N60</f>
        <v>33392</v>
      </c>
      <c r="S60" s="31">
        <f t="shared" si="24"/>
        <v>28721</v>
      </c>
      <c r="T60" s="32">
        <f t="shared" si="25"/>
        <v>0.25076299639424471</v>
      </c>
    </row>
    <row r="61" spans="1:20" x14ac:dyDescent="0.25">
      <c r="A61" s="64" t="s">
        <v>51</v>
      </c>
      <c r="B61" s="65">
        <v>3368</v>
      </c>
      <c r="C61" s="65">
        <v>2392</v>
      </c>
      <c r="D61" s="65">
        <v>3611</v>
      </c>
      <c r="E61" s="65">
        <v>1870</v>
      </c>
      <c r="F61" s="66">
        <f t="shared" si="26"/>
        <v>-0.48213791193575184</v>
      </c>
      <c r="G61" s="66">
        <f t="shared" si="20"/>
        <v>-0.44477434679334915</v>
      </c>
      <c r="H61" s="65">
        <f t="shared" si="29"/>
        <v>-1741</v>
      </c>
      <c r="I61" s="65">
        <f t="shared" si="21"/>
        <v>-1498</v>
      </c>
      <c r="J61" s="66">
        <f t="shared" si="22"/>
        <v>4.1437596530764648E-3</v>
      </c>
      <c r="K61" s="29"/>
      <c r="L61" s="65">
        <v>19848</v>
      </c>
      <c r="M61" s="65">
        <v>14300</v>
      </c>
      <c r="N61" s="65">
        <v>24366</v>
      </c>
      <c r="O61" s="65">
        <v>20854</v>
      </c>
      <c r="P61" s="66">
        <f t="shared" si="27"/>
        <v>-0.14413527045883612</v>
      </c>
      <c r="Q61" s="66">
        <f t="shared" si="23"/>
        <v>5.0685207577589653E-2</v>
      </c>
      <c r="R61" s="65">
        <f t="shared" si="28"/>
        <v>-3512</v>
      </c>
      <c r="S61" s="65">
        <f t="shared" si="24"/>
        <v>1006</v>
      </c>
      <c r="T61" s="66">
        <f t="shared" si="25"/>
        <v>9.3131558709859518E-3</v>
      </c>
    </row>
    <row r="62" spans="1:20" x14ac:dyDescent="0.25">
      <c r="A62" s="63" t="s">
        <v>52</v>
      </c>
      <c r="B62" s="31">
        <v>65314</v>
      </c>
      <c r="C62" s="31">
        <v>53595</v>
      </c>
      <c r="D62" s="31">
        <v>58098</v>
      </c>
      <c r="E62" s="31">
        <v>77065</v>
      </c>
      <c r="F62" s="32">
        <f t="shared" si="26"/>
        <v>0.32646562704396032</v>
      </c>
      <c r="G62" s="32">
        <f t="shared" si="20"/>
        <v>0.17991548519459832</v>
      </c>
      <c r="H62" s="31">
        <f t="shared" si="29"/>
        <v>18967</v>
      </c>
      <c r="I62" s="31">
        <f t="shared" si="21"/>
        <v>11751</v>
      </c>
      <c r="J62" s="32">
        <f t="shared" si="22"/>
        <v>0.17076943190606297</v>
      </c>
      <c r="K62" s="29"/>
      <c r="L62" s="31">
        <v>307401</v>
      </c>
      <c r="M62" s="31">
        <v>258125</v>
      </c>
      <c r="N62" s="31">
        <v>307593</v>
      </c>
      <c r="O62" s="31">
        <v>351238</v>
      </c>
      <c r="P62" s="32">
        <f t="shared" si="27"/>
        <v>0.14189204565773594</v>
      </c>
      <c r="Q62" s="32">
        <f t="shared" si="23"/>
        <v>0.14260526153135489</v>
      </c>
      <c r="R62" s="31">
        <f>O62-N62</f>
        <v>43645</v>
      </c>
      <c r="S62" s="31">
        <f t="shared" si="24"/>
        <v>43837</v>
      </c>
      <c r="T62" s="32">
        <f t="shared" si="25"/>
        <v>0.15685883963812045</v>
      </c>
    </row>
    <row r="63" spans="1:20" x14ac:dyDescent="0.25">
      <c r="A63" s="63" t="s">
        <v>53</v>
      </c>
      <c r="B63" s="31">
        <v>9934</v>
      </c>
      <c r="C63" s="31">
        <v>15949</v>
      </c>
      <c r="D63" s="31">
        <v>20694</v>
      </c>
      <c r="E63" s="31">
        <v>21715</v>
      </c>
      <c r="F63" s="32">
        <f t="shared" si="26"/>
        <v>4.9337972359137838E-2</v>
      </c>
      <c r="G63" s="32">
        <f t="shared" si="20"/>
        <v>1.1859271189853029</v>
      </c>
      <c r="H63" s="31">
        <f t="shared" si="29"/>
        <v>1021</v>
      </c>
      <c r="I63" s="31">
        <f t="shared" si="21"/>
        <v>11781</v>
      </c>
      <c r="J63" s="32">
        <f t="shared" si="22"/>
        <v>4.8118578003505573E-2</v>
      </c>
      <c r="K63" s="29"/>
      <c r="L63" s="31">
        <v>57713</v>
      </c>
      <c r="M63" s="31">
        <v>78474</v>
      </c>
      <c r="N63" s="31">
        <v>104659</v>
      </c>
      <c r="O63" s="31">
        <v>98555</v>
      </c>
      <c r="P63" s="32">
        <f t="shared" si="27"/>
        <v>-5.8322743385662013E-2</v>
      </c>
      <c r="Q63" s="32">
        <f t="shared" si="23"/>
        <v>0.70767418086046474</v>
      </c>
      <c r="R63" s="31">
        <f t="shared" si="28"/>
        <v>-6104</v>
      </c>
      <c r="S63" s="31">
        <f t="shared" si="24"/>
        <v>40842</v>
      </c>
      <c r="T63" s="32">
        <f t="shared" si="25"/>
        <v>4.4013526271459692E-2</v>
      </c>
    </row>
    <row r="64" spans="1:20" x14ac:dyDescent="0.25">
      <c r="A64" s="63" t="s">
        <v>54</v>
      </c>
      <c r="B64" s="31">
        <v>17027</v>
      </c>
      <c r="C64" s="31">
        <v>18214</v>
      </c>
      <c r="D64" s="31">
        <v>17881</v>
      </c>
      <c r="E64" s="31">
        <v>17439</v>
      </c>
      <c r="F64" s="32">
        <f t="shared" si="26"/>
        <v>-2.4718975448800418E-2</v>
      </c>
      <c r="G64" s="32">
        <f t="shared" si="20"/>
        <v>2.4196863804545776E-2</v>
      </c>
      <c r="H64" s="31">
        <f t="shared" si="29"/>
        <v>-442</v>
      </c>
      <c r="I64" s="31">
        <f t="shared" si="21"/>
        <v>412</v>
      </c>
      <c r="J64" s="32">
        <f t="shared" si="22"/>
        <v>3.8643328657754258E-2</v>
      </c>
      <c r="K64" s="29"/>
      <c r="L64" s="31">
        <v>97046</v>
      </c>
      <c r="M64" s="31">
        <v>86813</v>
      </c>
      <c r="N64" s="31">
        <v>108593</v>
      </c>
      <c r="O64" s="31">
        <v>105931</v>
      </c>
      <c r="P64" s="32">
        <f t="shared" si="27"/>
        <v>-2.4513550597183964E-2</v>
      </c>
      <c r="Q64" s="32">
        <f t="shared" si="23"/>
        <v>9.1554520536652806E-2</v>
      </c>
      <c r="R64" s="31">
        <f t="shared" si="28"/>
        <v>-2662</v>
      </c>
      <c r="S64" s="31">
        <f t="shared" si="24"/>
        <v>8885</v>
      </c>
      <c r="T64" s="32">
        <f t="shared" si="25"/>
        <v>4.7307562797037156E-2</v>
      </c>
    </row>
    <row r="65" spans="1:20" x14ac:dyDescent="0.25">
      <c r="A65" s="63" t="s">
        <v>55</v>
      </c>
      <c r="B65" s="31">
        <v>4065</v>
      </c>
      <c r="C65" s="31">
        <v>3632</v>
      </c>
      <c r="D65" s="31">
        <v>5013</v>
      </c>
      <c r="E65" s="31">
        <v>4992</v>
      </c>
      <c r="F65" s="32">
        <f t="shared" si="26"/>
        <v>-4.1891083183722699E-3</v>
      </c>
      <c r="G65" s="32">
        <f t="shared" si="20"/>
        <v>0.22804428044280445</v>
      </c>
      <c r="H65" s="31">
        <f t="shared" si="29"/>
        <v>-21</v>
      </c>
      <c r="I65" s="31">
        <f t="shared" si="21"/>
        <v>927</v>
      </c>
      <c r="J65" s="32">
        <f t="shared" si="22"/>
        <v>1.1061843950886477E-2</v>
      </c>
      <c r="K65" s="29"/>
      <c r="L65" s="31">
        <v>23058</v>
      </c>
      <c r="M65" s="31">
        <v>20151</v>
      </c>
      <c r="N65" s="31">
        <v>26502</v>
      </c>
      <c r="O65" s="31">
        <v>25234</v>
      </c>
      <c r="P65" s="32">
        <f t="shared" si="27"/>
        <v>-4.7845445626745198E-2</v>
      </c>
      <c r="Q65" s="32">
        <f t="shared" si="23"/>
        <v>9.4370717321536901E-2</v>
      </c>
      <c r="R65" s="31">
        <f>O65-N65</f>
        <v>-1268</v>
      </c>
      <c r="S65" s="31">
        <f t="shared" si="24"/>
        <v>2176</v>
      </c>
      <c r="T65" s="32">
        <f t="shared" si="25"/>
        <v>1.1269213352280594E-2</v>
      </c>
    </row>
    <row r="66" spans="1:20" x14ac:dyDescent="0.25">
      <c r="A66" s="63" t="s">
        <v>56</v>
      </c>
      <c r="B66" s="31">
        <v>14799</v>
      </c>
      <c r="C66" s="31">
        <v>20251</v>
      </c>
      <c r="D66" s="31">
        <v>21547</v>
      </c>
      <c r="E66" s="31">
        <v>23449</v>
      </c>
      <c r="F66" s="32">
        <f t="shared" si="26"/>
        <v>8.8272149255116616E-2</v>
      </c>
      <c r="G66" s="32">
        <f t="shared" si="20"/>
        <v>0.58449895263193463</v>
      </c>
      <c r="H66" s="31">
        <f t="shared" si="29"/>
        <v>1902</v>
      </c>
      <c r="I66" s="31">
        <f t="shared" si="21"/>
        <v>8650</v>
      </c>
      <c r="J66" s="32">
        <f t="shared" si="22"/>
        <v>5.1960973318176479E-2</v>
      </c>
      <c r="K66" s="29"/>
      <c r="L66" s="31">
        <v>95854</v>
      </c>
      <c r="M66" s="31">
        <v>103640</v>
      </c>
      <c r="N66" s="31">
        <v>112296</v>
      </c>
      <c r="O66" s="31">
        <v>119581</v>
      </c>
      <c r="P66" s="32">
        <f t="shared" si="27"/>
        <v>6.4873192277552283E-2</v>
      </c>
      <c r="Q66" s="32">
        <f t="shared" si="23"/>
        <v>0.24753270599036026</v>
      </c>
      <c r="R66" s="31">
        <f t="shared" si="28"/>
        <v>7285</v>
      </c>
      <c r="S66" s="31">
        <f t="shared" si="24"/>
        <v>23727</v>
      </c>
      <c r="T66" s="32">
        <f t="shared" si="25"/>
        <v>5.3403495358606071E-2</v>
      </c>
    </row>
    <row r="67" spans="1:20" x14ac:dyDescent="0.25">
      <c r="A67" s="67" t="s">
        <v>57</v>
      </c>
      <c r="B67" s="39">
        <v>10686</v>
      </c>
      <c r="C67" s="39">
        <v>12688</v>
      </c>
      <c r="D67" s="39">
        <v>7550</v>
      </c>
      <c r="E67" s="39">
        <v>22267</v>
      </c>
      <c r="F67" s="40">
        <f t="shared" si="26"/>
        <v>1.9492715231788078</v>
      </c>
      <c r="G67" s="40">
        <f t="shared" si="20"/>
        <v>1.0837544450683136</v>
      </c>
      <c r="H67" s="39">
        <f t="shared" si="29"/>
        <v>14717</v>
      </c>
      <c r="I67" s="39">
        <f t="shared" si="21"/>
        <v>11581</v>
      </c>
      <c r="J67" s="40">
        <f t="shared" si="22"/>
        <v>4.934176267115168E-2</v>
      </c>
      <c r="K67" s="29"/>
      <c r="L67" s="39">
        <v>52788</v>
      </c>
      <c r="M67" s="39">
        <v>56946</v>
      </c>
      <c r="N67" s="39">
        <v>71722</v>
      </c>
      <c r="O67" s="39">
        <v>100800</v>
      </c>
      <c r="P67" s="40">
        <f t="shared" si="27"/>
        <v>0.40542650790552415</v>
      </c>
      <c r="Q67" s="40">
        <f t="shared" si="23"/>
        <v>0.9095248920209138</v>
      </c>
      <c r="R67" s="39">
        <f>O67-N67</f>
        <v>29078</v>
      </c>
      <c r="S67" s="39">
        <f t="shared" si="24"/>
        <v>48012</v>
      </c>
      <c r="T67" s="40">
        <f t="shared" si="25"/>
        <v>4.5016117377739709E-2</v>
      </c>
    </row>
    <row r="68" spans="1:20" x14ac:dyDescent="0.25">
      <c r="A68" s="68" t="s">
        <v>58</v>
      </c>
      <c r="B68" s="69">
        <f>B58-SUM(B59:B67)</f>
        <v>10629</v>
      </c>
      <c r="C68" s="69">
        <f>C58-SUM(C59:C67)</f>
        <v>9434</v>
      </c>
      <c r="D68" s="69">
        <f>D58-SUM(D59:D67)</f>
        <v>9921</v>
      </c>
      <c r="E68" s="69">
        <f>E58-SUM(E59:E67)</f>
        <v>10301</v>
      </c>
      <c r="F68" s="70">
        <f t="shared" si="26"/>
        <v>3.8302590464670994E-2</v>
      </c>
      <c r="G68" s="70">
        <f t="shared" si="20"/>
        <v>-3.0858970740427094E-2</v>
      </c>
      <c r="H68" s="69">
        <f t="shared" si="29"/>
        <v>380</v>
      </c>
      <c r="I68" s="69">
        <f t="shared" si="21"/>
        <v>-328</v>
      </c>
      <c r="J68" s="70">
        <f t="shared" si="22"/>
        <v>2.2826132719968268E-2</v>
      </c>
      <c r="K68" s="29"/>
      <c r="L68" s="69">
        <f>L58-SUM(L59:L67)</f>
        <v>53786</v>
      </c>
      <c r="M68" s="69">
        <f>M58-SUM(M59:M67)</f>
        <v>45886</v>
      </c>
      <c r="N68" s="69">
        <f>N58-SUM(N59:N67)</f>
        <v>49553</v>
      </c>
      <c r="O68" s="69">
        <f>O58-SUM(O59:O67)</f>
        <v>53645</v>
      </c>
      <c r="P68" s="70">
        <f t="shared" si="27"/>
        <v>8.2578249550985916E-2</v>
      </c>
      <c r="Q68" s="70">
        <f t="shared" si="23"/>
        <v>-2.6215000185921822E-3</v>
      </c>
      <c r="R68" s="69">
        <f t="shared" si="28"/>
        <v>4092</v>
      </c>
      <c r="S68" s="69">
        <f t="shared" si="24"/>
        <v>-141</v>
      </c>
      <c r="T68" s="70">
        <f t="shared" si="25"/>
        <v>2.3957238261198877E-2</v>
      </c>
    </row>
    <row r="69" spans="1:20" ht="21" x14ac:dyDescent="0.35">
      <c r="A69" s="71" t="s">
        <v>59</v>
      </c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</row>
    <row r="70" spans="1:20" x14ac:dyDescent="0.25">
      <c r="A70" s="72"/>
      <c r="B70" s="11" t="s">
        <v>152</v>
      </c>
      <c r="C70" s="12"/>
      <c r="D70" s="12"/>
      <c r="E70" s="12"/>
      <c r="F70" s="12"/>
      <c r="G70" s="12"/>
      <c r="H70" s="12"/>
      <c r="I70" s="12"/>
      <c r="J70" s="13"/>
      <c r="K70" s="73"/>
      <c r="L70" s="11" t="str">
        <f>L$5</f>
        <v>acumulado mayo</v>
      </c>
      <c r="M70" s="12"/>
      <c r="N70" s="12"/>
      <c r="O70" s="12"/>
      <c r="P70" s="12"/>
      <c r="Q70" s="12"/>
      <c r="R70" s="12"/>
      <c r="S70" s="12"/>
      <c r="T70" s="13"/>
    </row>
    <row r="71" spans="1:20" x14ac:dyDescent="0.25">
      <c r="A71" s="15"/>
      <c r="B71" s="16">
        <f>B$6</f>
        <v>2019</v>
      </c>
      <c r="C71" s="16">
        <f>C$6</f>
        <v>2022</v>
      </c>
      <c r="D71" s="16">
        <f>D$6</f>
        <v>2023</v>
      </c>
      <c r="E71" s="16">
        <f>E$6</f>
        <v>2024</v>
      </c>
      <c r="F71" s="16" t="str">
        <f>CONCATENATE("var ",RIGHT(E71,2),"/",RIGHT(D71,2))</f>
        <v>var 24/23</v>
      </c>
      <c r="G71" s="16" t="str">
        <f>CONCATENATE("var ",RIGHT(E71,2),"/",RIGHT(B71,2))</f>
        <v>var 24/19</v>
      </c>
      <c r="H71" s="16" t="str">
        <f>CONCATENATE("dif ",RIGHT(E71,2),"-",RIGHT(D71,2))</f>
        <v>dif 24-23</v>
      </c>
      <c r="I71" s="16" t="str">
        <f>CONCATENATE("dif ",RIGHT(E71,2),"-",RIGHT(B71,2))</f>
        <v>dif 24-19</v>
      </c>
      <c r="J71" s="16" t="str">
        <f>CONCATENATE("cuota ",RIGHT(E71,2))</f>
        <v>cuota 24</v>
      </c>
      <c r="K71" s="74"/>
      <c r="L71" s="16">
        <f>L$6</f>
        <v>2019</v>
      </c>
      <c r="M71" s="16">
        <f>M$6</f>
        <v>2022</v>
      </c>
      <c r="N71" s="16">
        <f>N$6</f>
        <v>2023</v>
      </c>
      <c r="O71" s="16">
        <f>O$6</f>
        <v>2024</v>
      </c>
      <c r="P71" s="16" t="str">
        <f>CONCATENATE("var ",RIGHT(O71,2),"/",RIGHT(N71,2))</f>
        <v>var 24/23</v>
      </c>
      <c r="Q71" s="16" t="str">
        <f>CONCATENATE("var ",RIGHT(O71,2),"/",RIGHT(L71,2))</f>
        <v>var 24/19</v>
      </c>
      <c r="R71" s="16" t="str">
        <f>CONCATENATE("dif ",RIGHT(O71,2),"-",RIGHT(N71,2))</f>
        <v>dif 24-23</v>
      </c>
      <c r="S71" s="16" t="str">
        <f>CONCATENATE("dif ",RIGHT(O71,2),"-",RIGHT(L71,2))</f>
        <v>dif 24-19</v>
      </c>
      <c r="T71" s="16" t="str">
        <f>CONCATENATE("cuota ",RIGHT(O71,2))</f>
        <v>cuota 24</v>
      </c>
    </row>
    <row r="72" spans="1:20" x14ac:dyDescent="0.25">
      <c r="A72" s="75" t="s">
        <v>4</v>
      </c>
      <c r="B72" s="76">
        <v>2509167</v>
      </c>
      <c r="C72" s="76">
        <v>2369938</v>
      </c>
      <c r="D72" s="76">
        <v>2470513</v>
      </c>
      <c r="E72" s="76">
        <v>2761397</v>
      </c>
      <c r="F72" s="77">
        <f>E72/D72-1</f>
        <v>0.11774234743958045</v>
      </c>
      <c r="G72" s="77">
        <f t="shared" ref="G72:G83" si="30">E72/B72-1</f>
        <v>0.1005234007939686</v>
      </c>
      <c r="H72" s="76">
        <f>E72-D72</f>
        <v>290884</v>
      </c>
      <c r="I72" s="76">
        <f t="shared" ref="I72:I83" si="31">E72-B72</f>
        <v>252230</v>
      </c>
      <c r="J72" s="77">
        <f t="shared" ref="J72:J83" si="32">E72/$E$72</f>
        <v>1</v>
      </c>
      <c r="K72" s="78"/>
      <c r="L72" s="76">
        <v>13736547</v>
      </c>
      <c r="M72" s="76">
        <v>11903772</v>
      </c>
      <c r="N72" s="76">
        <v>13789247</v>
      </c>
      <c r="O72" s="76">
        <v>14767499</v>
      </c>
      <c r="P72" s="77">
        <f>O72/N72-1</f>
        <v>7.0943105160129472E-2</v>
      </c>
      <c r="Q72" s="77">
        <f t="shared" ref="Q72:Q83" si="33">O72/L72-1</f>
        <v>7.5051757912669048E-2</v>
      </c>
      <c r="R72" s="76">
        <f>O72-N72</f>
        <v>978252</v>
      </c>
      <c r="S72" s="76">
        <f t="shared" ref="S72:S83" si="34">O72-L72</f>
        <v>1030952</v>
      </c>
      <c r="T72" s="77">
        <f t="shared" ref="T72:T83" si="35">O72/$O$72</f>
        <v>1</v>
      </c>
    </row>
    <row r="73" spans="1:20" x14ac:dyDescent="0.25">
      <c r="A73" s="79" t="s">
        <v>5</v>
      </c>
      <c r="B73" s="80">
        <v>1804334</v>
      </c>
      <c r="C73" s="80">
        <v>1862037</v>
      </c>
      <c r="D73" s="80">
        <v>1931938</v>
      </c>
      <c r="E73" s="80">
        <v>2121092</v>
      </c>
      <c r="F73" s="81">
        <f t="shared" ref="F73:F83" si="36">E73/D73-1</f>
        <v>9.7908939106741588E-2</v>
      </c>
      <c r="G73" s="81">
        <f t="shared" si="30"/>
        <v>0.17555397171477116</v>
      </c>
      <c r="H73" s="80">
        <f t="shared" ref="H73:H83" si="37">E73-D73</f>
        <v>189154</v>
      </c>
      <c r="I73" s="80">
        <f t="shared" si="31"/>
        <v>316758</v>
      </c>
      <c r="J73" s="81">
        <f t="shared" si="32"/>
        <v>0.76812280161092372</v>
      </c>
      <c r="K73" s="82"/>
      <c r="L73" s="80">
        <v>9690555</v>
      </c>
      <c r="M73" s="80">
        <v>9131000</v>
      </c>
      <c r="N73" s="80">
        <v>10504024</v>
      </c>
      <c r="O73" s="80">
        <v>11095047</v>
      </c>
      <c r="P73" s="81">
        <f t="shared" ref="P73:P83" si="38">O73/N73-1</f>
        <v>5.6266341356417282E-2</v>
      </c>
      <c r="Q73" s="81">
        <f t="shared" si="33"/>
        <v>0.14493411368079534</v>
      </c>
      <c r="R73" s="80">
        <f t="shared" ref="R73:R83" si="39">O73-N73</f>
        <v>591023</v>
      </c>
      <c r="S73" s="80">
        <f t="shared" si="34"/>
        <v>1404492</v>
      </c>
      <c r="T73" s="81">
        <f t="shared" si="35"/>
        <v>0.75131523624955043</v>
      </c>
    </row>
    <row r="74" spans="1:20" x14ac:dyDescent="0.25">
      <c r="A74" s="37" t="s">
        <v>6</v>
      </c>
      <c r="B74" s="31">
        <v>280435</v>
      </c>
      <c r="C74" s="31">
        <v>386695</v>
      </c>
      <c r="D74" s="31">
        <v>316186</v>
      </c>
      <c r="E74" s="31">
        <v>426736</v>
      </c>
      <c r="F74" s="32">
        <f t="shared" si="36"/>
        <v>0.34963597376227917</v>
      </c>
      <c r="G74" s="32">
        <f t="shared" si="30"/>
        <v>0.52169308395884961</v>
      </c>
      <c r="H74" s="31">
        <f t="shared" si="37"/>
        <v>110550</v>
      </c>
      <c r="I74" s="31">
        <f t="shared" si="31"/>
        <v>146301</v>
      </c>
      <c r="J74" s="32">
        <f t="shared" si="32"/>
        <v>0.15453627276338752</v>
      </c>
      <c r="K74" s="83"/>
      <c r="L74" s="31">
        <v>1551930</v>
      </c>
      <c r="M74" s="31">
        <v>1948957</v>
      </c>
      <c r="N74" s="31">
        <v>1947487</v>
      </c>
      <c r="O74" s="31">
        <v>2182979</v>
      </c>
      <c r="P74" s="32">
        <f>O74/N74-1</f>
        <v>0.12092096121822626</v>
      </c>
      <c r="Q74" s="32">
        <f t="shared" si="33"/>
        <v>0.40662207702666997</v>
      </c>
      <c r="R74" s="31">
        <f>O74-N74</f>
        <v>235492</v>
      </c>
      <c r="S74" s="31">
        <f t="shared" si="34"/>
        <v>631049</v>
      </c>
      <c r="T74" s="32">
        <f t="shared" si="35"/>
        <v>0.14782320283211126</v>
      </c>
    </row>
    <row r="75" spans="1:20" x14ac:dyDescent="0.25">
      <c r="A75" s="37" t="s">
        <v>7</v>
      </c>
      <c r="B75" s="31">
        <v>1175240</v>
      </c>
      <c r="C75" s="31">
        <v>1193073</v>
      </c>
      <c r="D75" s="31">
        <v>1325706</v>
      </c>
      <c r="E75" s="31">
        <v>1397949</v>
      </c>
      <c r="F75" s="32">
        <f t="shared" si="36"/>
        <v>5.4493982828772047E-2</v>
      </c>
      <c r="G75" s="32">
        <f t="shared" si="30"/>
        <v>0.1895008679078316</v>
      </c>
      <c r="H75" s="31">
        <f t="shared" si="37"/>
        <v>72243</v>
      </c>
      <c r="I75" s="31">
        <f t="shared" si="31"/>
        <v>222709</v>
      </c>
      <c r="J75" s="32">
        <f t="shared" si="32"/>
        <v>0.50624701917181769</v>
      </c>
      <c r="K75" s="83"/>
      <c r="L75" s="31">
        <v>6213741</v>
      </c>
      <c r="M75" s="31">
        <v>5640281</v>
      </c>
      <c r="N75" s="31">
        <v>6842235</v>
      </c>
      <c r="O75" s="31">
        <v>7206555</v>
      </c>
      <c r="P75" s="32">
        <f t="shared" si="38"/>
        <v>5.3245759609250376E-2</v>
      </c>
      <c r="Q75" s="32">
        <f t="shared" si="33"/>
        <v>0.15977717770985311</v>
      </c>
      <c r="R75" s="31">
        <f t="shared" si="39"/>
        <v>364320</v>
      </c>
      <c r="S75" s="31">
        <f t="shared" si="34"/>
        <v>992814</v>
      </c>
      <c r="T75" s="32">
        <f t="shared" si="35"/>
        <v>0.48800104878964273</v>
      </c>
    </row>
    <row r="76" spans="1:20" x14ac:dyDescent="0.25">
      <c r="A76" s="37" t="s">
        <v>8</v>
      </c>
      <c r="B76" s="31">
        <v>285339</v>
      </c>
      <c r="C76" s="31">
        <v>247135</v>
      </c>
      <c r="D76" s="31">
        <v>246501</v>
      </c>
      <c r="E76" s="31">
        <v>253319</v>
      </c>
      <c r="F76" s="32">
        <f t="shared" si="36"/>
        <v>2.7659117001553657E-2</v>
      </c>
      <c r="G76" s="32">
        <f t="shared" si="30"/>
        <v>-0.11221739755168414</v>
      </c>
      <c r="H76" s="31">
        <f t="shared" si="37"/>
        <v>6818</v>
      </c>
      <c r="I76" s="31">
        <f t="shared" si="31"/>
        <v>-32020</v>
      </c>
      <c r="J76" s="32">
        <f t="shared" si="32"/>
        <v>9.1735813430665711E-2</v>
      </c>
      <c r="K76" s="83"/>
      <c r="L76" s="31">
        <v>1595375</v>
      </c>
      <c r="M76" s="31">
        <v>1352656</v>
      </c>
      <c r="N76" s="31">
        <v>1466808</v>
      </c>
      <c r="O76" s="31">
        <v>1448401</v>
      </c>
      <c r="P76" s="32">
        <f t="shared" si="38"/>
        <v>-1.2549018003719659E-2</v>
      </c>
      <c r="Q76" s="32">
        <f t="shared" si="33"/>
        <v>-9.2125048969677992E-2</v>
      </c>
      <c r="R76" s="31">
        <f>O76-N76</f>
        <v>-18407</v>
      </c>
      <c r="S76" s="31">
        <f t="shared" si="34"/>
        <v>-146974</v>
      </c>
      <c r="T76" s="32">
        <f t="shared" si="35"/>
        <v>9.8080318136469821E-2</v>
      </c>
    </row>
    <row r="77" spans="1:20" x14ac:dyDescent="0.25">
      <c r="A77" s="37" t="s">
        <v>9</v>
      </c>
      <c r="B77" s="31">
        <v>46010</v>
      </c>
      <c r="C77" s="31">
        <v>26462</v>
      </c>
      <c r="D77" s="31">
        <v>33016</v>
      </c>
      <c r="E77" s="31">
        <v>32156</v>
      </c>
      <c r="F77" s="32">
        <f t="shared" si="36"/>
        <v>-2.6047976738550971E-2</v>
      </c>
      <c r="G77" s="32">
        <f t="shared" si="30"/>
        <v>-0.30110845468376435</v>
      </c>
      <c r="H77" s="31">
        <f t="shared" si="37"/>
        <v>-860</v>
      </c>
      <c r="I77" s="31">
        <f t="shared" si="31"/>
        <v>-13854</v>
      </c>
      <c r="J77" s="32">
        <f t="shared" si="32"/>
        <v>1.1644830497027411E-2</v>
      </c>
      <c r="K77" s="83"/>
      <c r="L77" s="31">
        <v>232792</v>
      </c>
      <c r="M77" s="31">
        <v>146220</v>
      </c>
      <c r="N77" s="31">
        <v>187039</v>
      </c>
      <c r="O77" s="31">
        <v>192534</v>
      </c>
      <c r="P77" s="32">
        <f t="shared" si="38"/>
        <v>2.9378899587786611E-2</v>
      </c>
      <c r="Q77" s="32">
        <f t="shared" si="33"/>
        <v>-0.1729354960651569</v>
      </c>
      <c r="R77" s="31">
        <f t="shared" si="39"/>
        <v>5495</v>
      </c>
      <c r="S77" s="31">
        <f t="shared" si="34"/>
        <v>-40258</v>
      </c>
      <c r="T77" s="32">
        <f t="shared" si="35"/>
        <v>1.3037684986469273E-2</v>
      </c>
    </row>
    <row r="78" spans="1:20" x14ac:dyDescent="0.25">
      <c r="A78" s="84" t="s">
        <v>10</v>
      </c>
      <c r="B78" s="34">
        <v>17310</v>
      </c>
      <c r="C78" s="34">
        <v>8672</v>
      </c>
      <c r="D78" s="34">
        <v>10529</v>
      </c>
      <c r="E78" s="34">
        <v>10932</v>
      </c>
      <c r="F78" s="35">
        <f t="shared" si="36"/>
        <v>3.8275239813847506E-2</v>
      </c>
      <c r="G78" s="35">
        <f t="shared" si="30"/>
        <v>-0.36845753899480072</v>
      </c>
      <c r="H78" s="34">
        <f t="shared" si="37"/>
        <v>403</v>
      </c>
      <c r="I78" s="34">
        <f t="shared" si="31"/>
        <v>-6378</v>
      </c>
      <c r="J78" s="35">
        <f t="shared" si="32"/>
        <v>3.9588657480253654E-3</v>
      </c>
      <c r="K78" s="83"/>
      <c r="L78" s="34">
        <v>96717</v>
      </c>
      <c r="M78" s="34">
        <v>42886</v>
      </c>
      <c r="N78" s="34">
        <v>60455</v>
      </c>
      <c r="O78" s="34">
        <v>64578</v>
      </c>
      <c r="P78" s="35">
        <f t="shared" si="38"/>
        <v>6.8199487221900501E-2</v>
      </c>
      <c r="Q78" s="35">
        <f t="shared" si="33"/>
        <v>-0.33229938893886291</v>
      </c>
      <c r="R78" s="34">
        <f t="shared" si="39"/>
        <v>4123</v>
      </c>
      <c r="S78" s="34">
        <f t="shared" si="34"/>
        <v>-32139</v>
      </c>
      <c r="T78" s="35">
        <f t="shared" si="35"/>
        <v>4.37298150485739E-3</v>
      </c>
    </row>
    <row r="79" spans="1:20" x14ac:dyDescent="0.25">
      <c r="A79" s="79" t="s">
        <v>11</v>
      </c>
      <c r="B79" s="80">
        <v>704833</v>
      </c>
      <c r="C79" s="80">
        <v>507901</v>
      </c>
      <c r="D79" s="80">
        <v>538575</v>
      </c>
      <c r="E79" s="80">
        <v>640305</v>
      </c>
      <c r="F79" s="81">
        <f t="shared" si="36"/>
        <v>0.18888734159587806</v>
      </c>
      <c r="G79" s="81">
        <f t="shared" si="30"/>
        <v>-9.1550764507337234E-2</v>
      </c>
      <c r="H79" s="80">
        <f t="shared" si="37"/>
        <v>101730</v>
      </c>
      <c r="I79" s="80">
        <f t="shared" si="31"/>
        <v>-64528</v>
      </c>
      <c r="J79" s="81">
        <f t="shared" si="32"/>
        <v>0.23187719838907625</v>
      </c>
      <c r="K79" s="82"/>
      <c r="L79" s="80">
        <v>4045992</v>
      </c>
      <c r="M79" s="80">
        <v>2772772</v>
      </c>
      <c r="N79" s="80">
        <v>3285223</v>
      </c>
      <c r="O79" s="80">
        <v>3672452</v>
      </c>
      <c r="P79" s="81">
        <f t="shared" si="38"/>
        <v>0.11786992846452127</v>
      </c>
      <c r="Q79" s="81">
        <f t="shared" si="33"/>
        <v>-9.2323464801709942E-2</v>
      </c>
      <c r="R79" s="80">
        <f t="shared" si="39"/>
        <v>387229</v>
      </c>
      <c r="S79" s="80">
        <f t="shared" si="34"/>
        <v>-373540</v>
      </c>
      <c r="T79" s="81">
        <f t="shared" si="35"/>
        <v>0.24868476375044954</v>
      </c>
    </row>
    <row r="80" spans="1:20" x14ac:dyDescent="0.25">
      <c r="A80" s="36" t="s">
        <v>12</v>
      </c>
      <c r="B80" s="31">
        <v>36269</v>
      </c>
      <c r="C80" s="31">
        <v>37662</v>
      </c>
      <c r="D80" s="31">
        <v>38296</v>
      </c>
      <c r="E80" s="31">
        <v>52874</v>
      </c>
      <c r="F80" s="32">
        <f t="shared" si="36"/>
        <v>0.38066638813453113</v>
      </c>
      <c r="G80" s="32">
        <f t="shared" si="30"/>
        <v>0.45782899997242832</v>
      </c>
      <c r="H80" s="31">
        <f t="shared" si="37"/>
        <v>14578</v>
      </c>
      <c r="I80" s="31">
        <f t="shared" si="31"/>
        <v>16605</v>
      </c>
      <c r="J80" s="32">
        <f t="shared" si="32"/>
        <v>1.9147554661644087E-2</v>
      </c>
      <c r="K80" s="83"/>
      <c r="L80" s="31">
        <v>200671</v>
      </c>
      <c r="M80" s="31">
        <v>220571</v>
      </c>
      <c r="N80" s="31">
        <v>213370</v>
      </c>
      <c r="O80" s="31">
        <v>277696</v>
      </c>
      <c r="P80" s="32">
        <f t="shared" si="38"/>
        <v>0.30147630875943188</v>
      </c>
      <c r="Q80" s="32">
        <f t="shared" si="33"/>
        <v>0.38383722610641291</v>
      </c>
      <c r="R80" s="31">
        <f t="shared" si="39"/>
        <v>64326</v>
      </c>
      <c r="S80" s="31">
        <f t="shared" si="34"/>
        <v>77025</v>
      </c>
      <c r="T80" s="32">
        <f t="shared" si="35"/>
        <v>1.8804538263385018E-2</v>
      </c>
    </row>
    <row r="81" spans="1:20" x14ac:dyDescent="0.25">
      <c r="A81" s="37" t="s">
        <v>8</v>
      </c>
      <c r="B81" s="31">
        <v>397562</v>
      </c>
      <c r="C81" s="31">
        <v>326525</v>
      </c>
      <c r="D81" s="31">
        <v>329771</v>
      </c>
      <c r="E81" s="31">
        <v>398691</v>
      </c>
      <c r="F81" s="32">
        <f t="shared" si="36"/>
        <v>0.20899351368070573</v>
      </c>
      <c r="G81" s="32">
        <f t="shared" si="30"/>
        <v>2.8398086336218764E-3</v>
      </c>
      <c r="H81" s="31">
        <f t="shared" si="37"/>
        <v>68920</v>
      </c>
      <c r="I81" s="31">
        <f t="shared" si="31"/>
        <v>1129</v>
      </c>
      <c r="J81" s="32">
        <f t="shared" si="32"/>
        <v>0.14438018148060566</v>
      </c>
      <c r="K81" s="83"/>
      <c r="L81" s="31">
        <v>2231577</v>
      </c>
      <c r="M81" s="31">
        <v>1661253</v>
      </c>
      <c r="N81" s="31">
        <v>1973627</v>
      </c>
      <c r="O81" s="31">
        <v>2198135</v>
      </c>
      <c r="P81" s="32">
        <f t="shared" si="38"/>
        <v>0.11375401734978285</v>
      </c>
      <c r="Q81" s="32">
        <f t="shared" si="33"/>
        <v>-1.4985814964036615E-2</v>
      </c>
      <c r="R81" s="31">
        <f t="shared" si="39"/>
        <v>224508</v>
      </c>
      <c r="S81" s="31">
        <f t="shared" si="34"/>
        <v>-33442</v>
      </c>
      <c r="T81" s="32">
        <f t="shared" si="35"/>
        <v>0.14884951067205082</v>
      </c>
    </row>
    <row r="82" spans="1:20" x14ac:dyDescent="0.25">
      <c r="A82" s="37" t="s">
        <v>9</v>
      </c>
      <c r="B82" s="31">
        <v>198445</v>
      </c>
      <c r="C82" s="31">
        <v>110252</v>
      </c>
      <c r="D82" s="31">
        <v>123161</v>
      </c>
      <c r="E82" s="31">
        <v>131886</v>
      </c>
      <c r="F82" s="32">
        <f t="shared" si="36"/>
        <v>7.0842230901015713E-2</v>
      </c>
      <c r="G82" s="32">
        <f t="shared" si="30"/>
        <v>-0.33540275643125295</v>
      </c>
      <c r="H82" s="31">
        <f t="shared" si="37"/>
        <v>8725</v>
      </c>
      <c r="I82" s="31">
        <f t="shared" si="31"/>
        <v>-66559</v>
      </c>
      <c r="J82" s="32">
        <f t="shared" si="32"/>
        <v>4.7760608126973414E-2</v>
      </c>
      <c r="K82" s="83"/>
      <c r="L82" s="31">
        <v>1122045</v>
      </c>
      <c r="M82" s="31">
        <v>639368</v>
      </c>
      <c r="N82" s="31">
        <v>778947</v>
      </c>
      <c r="O82" s="31">
        <v>849653</v>
      </c>
      <c r="P82" s="32">
        <f t="shared" si="38"/>
        <v>9.0771259148568539E-2</v>
      </c>
      <c r="Q82" s="32">
        <f t="shared" si="33"/>
        <v>-0.24276388201899213</v>
      </c>
      <c r="R82" s="31">
        <f t="shared" si="39"/>
        <v>70706</v>
      </c>
      <c r="S82" s="31">
        <f t="shared" si="34"/>
        <v>-272392</v>
      </c>
      <c r="T82" s="32">
        <f t="shared" si="35"/>
        <v>5.7535334859342126E-2</v>
      </c>
    </row>
    <row r="83" spans="1:20" x14ac:dyDescent="0.25">
      <c r="A83" s="38" t="s">
        <v>10</v>
      </c>
      <c r="B83" s="69">
        <v>72557</v>
      </c>
      <c r="C83" s="69">
        <v>33462</v>
      </c>
      <c r="D83" s="69">
        <v>47347</v>
      </c>
      <c r="E83" s="69">
        <v>56854</v>
      </c>
      <c r="F83" s="70">
        <f t="shared" si="36"/>
        <v>0.20079413690413328</v>
      </c>
      <c r="G83" s="70">
        <f t="shared" si="30"/>
        <v>-0.21642295023223124</v>
      </c>
      <c r="H83" s="69">
        <f t="shared" si="37"/>
        <v>9507</v>
      </c>
      <c r="I83" s="69">
        <f t="shared" si="31"/>
        <v>-15703</v>
      </c>
      <c r="J83" s="70">
        <f t="shared" si="32"/>
        <v>2.0588854119853103E-2</v>
      </c>
      <c r="K83" s="83"/>
      <c r="L83" s="69">
        <v>491699</v>
      </c>
      <c r="M83" s="69">
        <v>251580</v>
      </c>
      <c r="N83" s="69">
        <v>319279</v>
      </c>
      <c r="O83" s="69">
        <v>346968</v>
      </c>
      <c r="P83" s="70">
        <f t="shared" si="38"/>
        <v>8.6723523939877145E-2</v>
      </c>
      <c r="Q83" s="70">
        <f t="shared" si="33"/>
        <v>-0.2943487784193175</v>
      </c>
      <c r="R83" s="69">
        <f t="shared" si="39"/>
        <v>27689</v>
      </c>
      <c r="S83" s="69">
        <f t="shared" si="34"/>
        <v>-144731</v>
      </c>
      <c r="T83" s="70">
        <f t="shared" si="35"/>
        <v>2.3495379955671573E-2</v>
      </c>
    </row>
    <row r="84" spans="1:20" x14ac:dyDescent="0.25">
      <c r="A84" s="42" t="s">
        <v>13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4"/>
    </row>
    <row r="85" spans="1:20" ht="21" x14ac:dyDescent="0.35">
      <c r="A85" s="71" t="s">
        <v>60</v>
      </c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</row>
    <row r="86" spans="1:20" x14ac:dyDescent="0.25">
      <c r="A86" s="72"/>
      <c r="B86" s="11" t="s">
        <v>152</v>
      </c>
      <c r="C86" s="12"/>
      <c r="D86" s="12"/>
      <c r="E86" s="12"/>
      <c r="F86" s="12"/>
      <c r="G86" s="12"/>
      <c r="H86" s="12"/>
      <c r="I86" s="12"/>
      <c r="J86" s="13"/>
      <c r="K86" s="73"/>
      <c r="L86" s="11" t="str">
        <f>L$5</f>
        <v>acumulado mayo</v>
      </c>
      <c r="M86" s="12"/>
      <c r="N86" s="12"/>
      <c r="O86" s="12"/>
      <c r="P86" s="12"/>
      <c r="Q86" s="12"/>
      <c r="R86" s="12"/>
      <c r="S86" s="12"/>
      <c r="T86" s="13"/>
    </row>
    <row r="87" spans="1:20" x14ac:dyDescent="0.25">
      <c r="A87" s="15"/>
      <c r="B87" s="16">
        <f>B$6</f>
        <v>2019</v>
      </c>
      <c r="C87" s="16">
        <f>C$6</f>
        <v>2022</v>
      </c>
      <c r="D87" s="16">
        <f>D$6</f>
        <v>2023</v>
      </c>
      <c r="E87" s="16">
        <f>E$6</f>
        <v>2024</v>
      </c>
      <c r="F87" s="16" t="str">
        <f>CONCATENATE("var ",RIGHT(E87,2),"/",RIGHT(D87,2))</f>
        <v>var 24/23</v>
      </c>
      <c r="G87" s="16" t="str">
        <f>CONCATENATE("var ",RIGHT(E87,2),"/",RIGHT(B87,2))</f>
        <v>var 24/19</v>
      </c>
      <c r="H87" s="16" t="str">
        <f>CONCATENATE("dif ",RIGHT(E87,2),"-",RIGHT(D87,2))</f>
        <v>dif 24-23</v>
      </c>
      <c r="I87" s="16" t="str">
        <f>CONCATENATE("dif ",RIGHT(E87,2),"-",RIGHT(B87,2))</f>
        <v>dif 24-19</v>
      </c>
      <c r="J87" s="16" t="str">
        <f>CONCATENATE("cuota ",RIGHT(E87,2))</f>
        <v>cuota 24</v>
      </c>
      <c r="K87" s="74"/>
      <c r="L87" s="16">
        <f>L$6</f>
        <v>2019</v>
      </c>
      <c r="M87" s="16">
        <f>M$6</f>
        <v>2022</v>
      </c>
      <c r="N87" s="16">
        <f>N$6</f>
        <v>2023</v>
      </c>
      <c r="O87" s="16">
        <f>O$6</f>
        <v>2024</v>
      </c>
      <c r="P87" s="16" t="str">
        <f>CONCATENATE("var ",RIGHT(O87,2),"/",RIGHT(N87,2))</f>
        <v>var 24/23</v>
      </c>
      <c r="Q87" s="16" t="str">
        <f>CONCATENATE("var ",RIGHT(O87,2),"/",RIGHT(L87,2))</f>
        <v>var 24/19</v>
      </c>
      <c r="R87" s="16" t="str">
        <f>CONCATENATE("dif ",RIGHT(O87,2),"-",RIGHT(N87,2))</f>
        <v>dif 24-23</v>
      </c>
      <c r="S87" s="16" t="str">
        <f>CONCATENATE("dif ",RIGHT(O87,2),"-",RIGHT(L87,2))</f>
        <v>dif 24-19</v>
      </c>
      <c r="T87" s="16" t="str">
        <f>CONCATENATE("cuota ",RIGHT(O87,2))</f>
        <v>cuota 24</v>
      </c>
    </row>
    <row r="88" spans="1:20" x14ac:dyDescent="0.25">
      <c r="A88" s="75" t="s">
        <v>15</v>
      </c>
      <c r="B88" s="76">
        <v>2509167</v>
      </c>
      <c r="C88" s="76">
        <v>2369938</v>
      </c>
      <c r="D88" s="76">
        <v>2470513</v>
      </c>
      <c r="E88" s="76">
        <v>2761397</v>
      </c>
      <c r="F88" s="77">
        <f>E88/D88-1</f>
        <v>0.11774234743958045</v>
      </c>
      <c r="G88" s="77">
        <f t="shared" ref="G88:G119" si="40">E88/B88-1</f>
        <v>0.1005234007939686</v>
      </c>
      <c r="H88" s="76">
        <f>E88-D88</f>
        <v>290884</v>
      </c>
      <c r="I88" s="76">
        <f t="shared" ref="I88:I119" si="41">E88-B88</f>
        <v>252230</v>
      </c>
      <c r="J88" s="77">
        <f>E88/$E$88</f>
        <v>1</v>
      </c>
      <c r="K88" s="78"/>
      <c r="L88" s="76">
        <v>13736547</v>
      </c>
      <c r="M88" s="76">
        <v>11903772</v>
      </c>
      <c r="N88" s="76">
        <v>13789247</v>
      </c>
      <c r="O88" s="76">
        <v>14767499</v>
      </c>
      <c r="P88" s="77">
        <f>O88/N88-1</f>
        <v>7.0943105160129472E-2</v>
      </c>
      <c r="Q88" s="77">
        <f t="shared" ref="Q88:Q119" si="42">O88/L88-1</f>
        <v>7.5051757912669048E-2</v>
      </c>
      <c r="R88" s="76">
        <f>O88-N88</f>
        <v>978252</v>
      </c>
      <c r="S88" s="76">
        <f t="shared" ref="S88:S119" si="43">O88-L88</f>
        <v>1030952</v>
      </c>
      <c r="T88" s="77">
        <f>O88/$O$88</f>
        <v>1</v>
      </c>
    </row>
    <row r="89" spans="1:20" x14ac:dyDescent="0.25">
      <c r="A89" s="85" t="s">
        <v>16</v>
      </c>
      <c r="B89" s="86">
        <v>425535</v>
      </c>
      <c r="C89" s="86">
        <v>362315</v>
      </c>
      <c r="D89" s="86">
        <v>328000</v>
      </c>
      <c r="E89" s="86">
        <v>392023</v>
      </c>
      <c r="F89" s="87">
        <f t="shared" ref="F89:F119" si="44">E89/D89-1</f>
        <v>0.19519207317073173</v>
      </c>
      <c r="G89" s="87">
        <f t="shared" si="40"/>
        <v>-7.8752629043439382E-2</v>
      </c>
      <c r="H89" s="86">
        <f t="shared" ref="H89:H119" si="45">E89-D89</f>
        <v>64023</v>
      </c>
      <c r="I89" s="86">
        <f t="shared" si="41"/>
        <v>-33512</v>
      </c>
      <c r="J89" s="87">
        <f>E89/$E$88</f>
        <v>0.14196546168479215</v>
      </c>
      <c r="K89" s="88"/>
      <c r="L89" s="86">
        <v>1557459</v>
      </c>
      <c r="M89" s="86">
        <v>1344300</v>
      </c>
      <c r="N89" s="86">
        <v>1467257</v>
      </c>
      <c r="O89" s="86">
        <v>1448118</v>
      </c>
      <c r="P89" s="87">
        <f t="shared" ref="P89:P119" si="46">O89/N89-1</f>
        <v>-1.304406794447055E-2</v>
      </c>
      <c r="Q89" s="87">
        <f t="shared" si="42"/>
        <v>-7.020473733176924E-2</v>
      </c>
      <c r="R89" s="86">
        <f t="shared" ref="R89:R119" si="47">O89-N89</f>
        <v>-19139</v>
      </c>
      <c r="S89" s="86">
        <f t="shared" si="43"/>
        <v>-109341</v>
      </c>
      <c r="T89" s="87">
        <f>O89/$O$88</f>
        <v>9.8061154431092229E-2</v>
      </c>
    </row>
    <row r="90" spans="1:20" x14ac:dyDescent="0.25">
      <c r="A90" s="55" t="s">
        <v>17</v>
      </c>
      <c r="B90" s="27">
        <v>115025</v>
      </c>
      <c r="C90" s="27">
        <v>103104</v>
      </c>
      <c r="D90" s="27">
        <v>96371</v>
      </c>
      <c r="E90" s="27">
        <v>136208</v>
      </c>
      <c r="F90" s="28">
        <f t="shared" si="44"/>
        <v>0.41337124238619505</v>
      </c>
      <c r="G90" s="28">
        <f t="shared" si="40"/>
        <v>0.18415996522495104</v>
      </c>
      <c r="H90" s="27">
        <f t="shared" si="45"/>
        <v>39837</v>
      </c>
      <c r="I90" s="27">
        <f t="shared" si="41"/>
        <v>21183</v>
      </c>
      <c r="J90" s="28">
        <f>E90/$E$23</f>
        <v>0.30182524857018134</v>
      </c>
      <c r="K90" s="89"/>
      <c r="L90" s="27">
        <v>419425</v>
      </c>
      <c r="M90" s="27">
        <v>394865</v>
      </c>
      <c r="N90" s="27">
        <v>439574</v>
      </c>
      <c r="O90" s="27">
        <v>448752</v>
      </c>
      <c r="P90" s="28">
        <f t="shared" si="46"/>
        <v>2.08793058734138E-2</v>
      </c>
      <c r="Q90" s="28">
        <f t="shared" si="42"/>
        <v>6.9921916910055337E-2</v>
      </c>
      <c r="R90" s="27">
        <f>O90-N90</f>
        <v>9178</v>
      </c>
      <c r="S90" s="27">
        <f t="shared" si="43"/>
        <v>29327</v>
      </c>
      <c r="T90" s="28">
        <f>O90/$O$23</f>
        <v>0.20040746731642312</v>
      </c>
    </row>
    <row r="91" spans="1:20" x14ac:dyDescent="0.25">
      <c r="A91" s="50" t="s">
        <v>18</v>
      </c>
      <c r="B91" s="27">
        <v>84191</v>
      </c>
      <c r="C91" s="27">
        <v>59265</v>
      </c>
      <c r="D91" s="27">
        <v>49378</v>
      </c>
      <c r="E91" s="27">
        <v>63783</v>
      </c>
      <c r="F91" s="51">
        <f t="shared" si="44"/>
        <v>0.29172911013001745</v>
      </c>
      <c r="G91" s="51">
        <f t="shared" si="40"/>
        <v>-0.24240120677982202</v>
      </c>
      <c r="H91" s="27">
        <f t="shared" si="45"/>
        <v>14405</v>
      </c>
      <c r="I91" s="52">
        <f t="shared" si="41"/>
        <v>-20408</v>
      </c>
      <c r="J91" s="51">
        <f>E91/$E$23</f>
        <v>0.14133765879795515</v>
      </c>
      <c r="K91" s="90"/>
      <c r="L91" s="27">
        <v>288797</v>
      </c>
      <c r="M91" s="27">
        <v>188810</v>
      </c>
      <c r="N91" s="27">
        <v>268594</v>
      </c>
      <c r="O91" s="27">
        <v>198361</v>
      </c>
      <c r="P91" s="51">
        <f t="shared" si="46"/>
        <v>-0.26148387529133188</v>
      </c>
      <c r="Q91" s="51">
        <f t="shared" si="42"/>
        <v>-0.31314729723646717</v>
      </c>
      <c r="R91" s="52">
        <f t="shared" si="47"/>
        <v>-70233</v>
      </c>
      <c r="S91" s="52">
        <f t="shared" si="43"/>
        <v>-90436</v>
      </c>
      <c r="T91" s="51">
        <f>O91/$O$23</f>
        <v>8.8585734713946693E-2</v>
      </c>
    </row>
    <row r="92" spans="1:20" x14ac:dyDescent="0.25">
      <c r="A92" s="50" t="s">
        <v>19</v>
      </c>
      <c r="B92" s="52">
        <f>B90-B91</f>
        <v>30834</v>
      </c>
      <c r="C92" s="52">
        <f>C90-C91</f>
        <v>43839</v>
      </c>
      <c r="D92" s="52">
        <f>D90-D91</f>
        <v>46993</v>
      </c>
      <c r="E92" s="52">
        <f>E90-E91</f>
        <v>72425</v>
      </c>
      <c r="F92" s="51">
        <f t="shared" si="44"/>
        <v>0.54118698529568232</v>
      </c>
      <c r="G92" s="51">
        <f t="shared" si="40"/>
        <v>1.3488681325809173</v>
      </c>
      <c r="H92" s="52">
        <f t="shared" si="45"/>
        <v>25432</v>
      </c>
      <c r="I92" s="52">
        <f t="shared" si="41"/>
        <v>41591</v>
      </c>
      <c r="J92" s="51">
        <f>E92/$E$23</f>
        <v>0.16048758977222619</v>
      </c>
      <c r="K92" s="90"/>
      <c r="L92" s="52">
        <f>L90-L91</f>
        <v>130628</v>
      </c>
      <c r="M92" s="52">
        <f>M90-M91</f>
        <v>206055</v>
      </c>
      <c r="N92" s="52">
        <f>N90-N91</f>
        <v>170980</v>
      </c>
      <c r="O92" s="52">
        <f>O90-O91</f>
        <v>250391</v>
      </c>
      <c r="P92" s="51">
        <f t="shared" si="46"/>
        <v>0.46444613405076618</v>
      </c>
      <c r="Q92" s="51">
        <f t="shared" si="42"/>
        <v>0.91682487674924218</v>
      </c>
      <c r="R92" s="52">
        <f t="shared" si="47"/>
        <v>79411</v>
      </c>
      <c r="S92" s="52">
        <f t="shared" si="43"/>
        <v>119763</v>
      </c>
      <c r="T92" s="51">
        <f>O92/$O$23</f>
        <v>0.11182173260247642</v>
      </c>
    </row>
    <row r="93" spans="1:20" x14ac:dyDescent="0.25">
      <c r="A93" s="91" t="s">
        <v>20</v>
      </c>
      <c r="B93" s="34">
        <v>310510</v>
      </c>
      <c r="C93" s="34">
        <v>259211</v>
      </c>
      <c r="D93" s="34">
        <v>231629</v>
      </c>
      <c r="E93" s="34">
        <v>255815</v>
      </c>
      <c r="F93" s="35">
        <f t="shared" si="44"/>
        <v>0.1044169771488026</v>
      </c>
      <c r="G93" s="35">
        <f t="shared" si="40"/>
        <v>-0.17614569579079575</v>
      </c>
      <c r="H93" s="34">
        <f t="shared" si="45"/>
        <v>24186</v>
      </c>
      <c r="I93" s="34">
        <f t="shared" si="41"/>
        <v>-54695</v>
      </c>
      <c r="J93" s="35">
        <f>E93/$E$23</f>
        <v>0.56686410462660741</v>
      </c>
      <c r="K93" s="90"/>
      <c r="L93" s="27">
        <v>1138034</v>
      </c>
      <c r="M93" s="27">
        <v>949435</v>
      </c>
      <c r="N93" s="27">
        <v>1027683</v>
      </c>
      <c r="O93" s="27">
        <v>999366</v>
      </c>
      <c r="P93" s="35">
        <f t="shared" si="46"/>
        <v>-2.7554216621273331E-2</v>
      </c>
      <c r="Q93" s="35">
        <f t="shared" si="42"/>
        <v>-0.12184873211169434</v>
      </c>
      <c r="R93" s="34">
        <f t="shared" si="47"/>
        <v>-28317</v>
      </c>
      <c r="S93" s="34">
        <f t="shared" si="43"/>
        <v>-138668</v>
      </c>
      <c r="T93" s="35">
        <f>O93/$O$23</f>
        <v>0.44630532896152997</v>
      </c>
    </row>
    <row r="94" spans="1:20" x14ac:dyDescent="0.25">
      <c r="A94" s="85" t="s">
        <v>21</v>
      </c>
      <c r="B94" s="86">
        <v>2083632</v>
      </c>
      <c r="C94" s="86">
        <v>2007623</v>
      </c>
      <c r="D94" s="86">
        <v>2142513</v>
      </c>
      <c r="E94" s="86">
        <v>2369374</v>
      </c>
      <c r="F94" s="87">
        <f t="shared" si="44"/>
        <v>0.10588547187344943</v>
      </c>
      <c r="G94" s="87">
        <f t="shared" si="40"/>
        <v>0.13713650011134404</v>
      </c>
      <c r="H94" s="86">
        <f t="shared" si="45"/>
        <v>226861</v>
      </c>
      <c r="I94" s="86">
        <f t="shared" si="41"/>
        <v>285742</v>
      </c>
      <c r="J94" s="87">
        <f t="shared" ref="J94:J119" si="48">E94/$E$88</f>
        <v>0.85803453831520782</v>
      </c>
      <c r="K94" s="88"/>
      <c r="L94" s="86">
        <v>12179088</v>
      </c>
      <c r="M94" s="86">
        <v>10559472</v>
      </c>
      <c r="N94" s="86">
        <v>12321990</v>
      </c>
      <c r="O94" s="86">
        <v>13319381</v>
      </c>
      <c r="P94" s="87">
        <f t="shared" si="46"/>
        <v>8.0943987131948614E-2</v>
      </c>
      <c r="Q94" s="87">
        <f t="shared" si="42"/>
        <v>9.362712544650309E-2</v>
      </c>
      <c r="R94" s="86">
        <f t="shared" si="47"/>
        <v>997391</v>
      </c>
      <c r="S94" s="86">
        <f t="shared" si="43"/>
        <v>1140293</v>
      </c>
      <c r="T94" s="87">
        <f t="shared" ref="T94:T119" si="49">O94/$O$88</f>
        <v>0.9019388455689078</v>
      </c>
    </row>
    <row r="95" spans="1:20" x14ac:dyDescent="0.25">
      <c r="A95" s="49" t="s">
        <v>22</v>
      </c>
      <c r="B95" s="92">
        <v>294777</v>
      </c>
      <c r="C95" s="92">
        <v>214787</v>
      </c>
      <c r="D95" s="92">
        <v>236645</v>
      </c>
      <c r="E95" s="92">
        <v>251456</v>
      </c>
      <c r="F95" s="93">
        <f t="shared" si="44"/>
        <v>6.2587419975068226E-2</v>
      </c>
      <c r="G95" s="93">
        <f t="shared" si="40"/>
        <v>-0.14696194072129098</v>
      </c>
      <c r="H95" s="92">
        <f t="shared" si="45"/>
        <v>14811</v>
      </c>
      <c r="I95" s="92">
        <f t="shared" si="41"/>
        <v>-43321</v>
      </c>
      <c r="J95" s="93">
        <f t="shared" si="48"/>
        <v>9.1061154915428683E-2</v>
      </c>
      <c r="K95" s="89"/>
      <c r="L95" s="92">
        <v>1905361</v>
      </c>
      <c r="M95" s="92">
        <v>1276733</v>
      </c>
      <c r="N95" s="92">
        <v>1551064</v>
      </c>
      <c r="O95" s="92">
        <v>1697913</v>
      </c>
      <c r="P95" s="93">
        <f t="shared" si="46"/>
        <v>9.4676299624000038E-2</v>
      </c>
      <c r="Q95" s="93">
        <f t="shared" si="42"/>
        <v>-0.1088759557900052</v>
      </c>
      <c r="R95" s="92">
        <f t="shared" si="47"/>
        <v>146849</v>
      </c>
      <c r="S95" s="92">
        <f t="shared" si="43"/>
        <v>-207448</v>
      </c>
      <c r="T95" s="93">
        <f t="shared" si="49"/>
        <v>0.11497634094981148</v>
      </c>
    </row>
    <row r="96" spans="1:20" x14ac:dyDescent="0.25">
      <c r="A96" s="54" t="s">
        <v>23</v>
      </c>
      <c r="B96" s="31">
        <v>13928</v>
      </c>
      <c r="C96" s="31">
        <v>12459</v>
      </c>
      <c r="D96" s="31">
        <v>13512</v>
      </c>
      <c r="E96" s="31">
        <v>12356</v>
      </c>
      <c r="F96" s="32">
        <f t="shared" si="44"/>
        <v>-8.5553582001184125E-2</v>
      </c>
      <c r="G96" s="32">
        <f t="shared" si="40"/>
        <v>-0.11286616886846634</v>
      </c>
      <c r="H96" s="31">
        <f t="shared" si="45"/>
        <v>-1156</v>
      </c>
      <c r="I96" s="31">
        <f t="shared" si="41"/>
        <v>-1572</v>
      </c>
      <c r="J96" s="32">
        <f t="shared" si="48"/>
        <v>4.4745467602086914E-3</v>
      </c>
      <c r="K96" s="90"/>
      <c r="L96" s="31">
        <v>115194</v>
      </c>
      <c r="M96" s="31">
        <v>88048</v>
      </c>
      <c r="N96" s="31">
        <v>104594</v>
      </c>
      <c r="O96" s="31">
        <v>112258</v>
      </c>
      <c r="P96" s="32">
        <f t="shared" si="46"/>
        <v>7.3273801556494655E-2</v>
      </c>
      <c r="Q96" s="32">
        <f t="shared" si="42"/>
        <v>-2.5487438581870636E-2</v>
      </c>
      <c r="R96" s="31">
        <f t="shared" si="47"/>
        <v>7664</v>
      </c>
      <c r="S96" s="31">
        <f t="shared" si="43"/>
        <v>-2936</v>
      </c>
      <c r="T96" s="32">
        <f t="shared" si="49"/>
        <v>7.601693421479155E-3</v>
      </c>
    </row>
    <row r="97" spans="1:20" x14ac:dyDescent="0.25">
      <c r="A97" s="54" t="s">
        <v>24</v>
      </c>
      <c r="B97" s="31">
        <v>972</v>
      </c>
      <c r="C97" s="31">
        <v>1384</v>
      </c>
      <c r="D97" s="31">
        <v>1886</v>
      </c>
      <c r="E97" s="31">
        <v>1415</v>
      </c>
      <c r="F97" s="32">
        <f t="shared" si="44"/>
        <v>-0.24973488865323434</v>
      </c>
      <c r="G97" s="32">
        <f t="shared" si="40"/>
        <v>0.45576131687242794</v>
      </c>
      <c r="H97" s="31">
        <f t="shared" si="45"/>
        <v>-471</v>
      </c>
      <c r="I97" s="31">
        <f t="shared" si="41"/>
        <v>443</v>
      </c>
      <c r="J97" s="32">
        <f t="shared" si="48"/>
        <v>5.1242179230295392E-4</v>
      </c>
      <c r="K97" s="90"/>
      <c r="L97" s="31">
        <v>11840</v>
      </c>
      <c r="M97" s="31">
        <v>8258</v>
      </c>
      <c r="N97" s="31">
        <v>14891</v>
      </c>
      <c r="O97" s="31">
        <v>15850</v>
      </c>
      <c r="P97" s="32">
        <f t="shared" si="46"/>
        <v>6.4401316231280648E-2</v>
      </c>
      <c r="Q97" s="32">
        <f t="shared" si="42"/>
        <v>0.33868243243243246</v>
      </c>
      <c r="R97" s="31">
        <f t="shared" si="47"/>
        <v>959</v>
      </c>
      <c r="S97" s="31">
        <f t="shared" si="43"/>
        <v>4010</v>
      </c>
      <c r="T97" s="32">
        <f t="shared" si="49"/>
        <v>1.0733029336924282E-3</v>
      </c>
    </row>
    <row r="98" spans="1:20" x14ac:dyDescent="0.25">
      <c r="A98" s="54" t="s">
        <v>25</v>
      </c>
      <c r="B98" s="31">
        <v>26707</v>
      </c>
      <c r="C98" s="31">
        <v>8100</v>
      </c>
      <c r="D98" s="31">
        <v>8522</v>
      </c>
      <c r="E98" s="31">
        <v>11723</v>
      </c>
      <c r="F98" s="32">
        <f t="shared" si="44"/>
        <v>0.37561605256981934</v>
      </c>
      <c r="G98" s="32">
        <f t="shared" si="40"/>
        <v>-0.56105140974276413</v>
      </c>
      <c r="H98" s="31">
        <f t="shared" si="45"/>
        <v>3201</v>
      </c>
      <c r="I98" s="31">
        <f t="shared" si="41"/>
        <v>-14984</v>
      </c>
      <c r="J98" s="32">
        <f t="shared" si="48"/>
        <v>4.2453149619558509E-3</v>
      </c>
      <c r="K98" s="90"/>
      <c r="L98" s="31">
        <v>358787</v>
      </c>
      <c r="M98" s="31">
        <v>257029</v>
      </c>
      <c r="N98" s="31">
        <v>324909</v>
      </c>
      <c r="O98" s="31">
        <v>303441</v>
      </c>
      <c r="P98" s="32">
        <f t="shared" si="46"/>
        <v>-6.6073885303269519E-2</v>
      </c>
      <c r="Q98" s="32">
        <f t="shared" si="42"/>
        <v>-0.15425865485650259</v>
      </c>
      <c r="R98" s="31">
        <f t="shared" si="47"/>
        <v>-21468</v>
      </c>
      <c r="S98" s="31">
        <f t="shared" si="43"/>
        <v>-55346</v>
      </c>
      <c r="T98" s="32">
        <f t="shared" si="49"/>
        <v>2.054789372255925E-2</v>
      </c>
    </row>
    <row r="99" spans="1:20" x14ac:dyDescent="0.25">
      <c r="A99" s="54" t="s">
        <v>26</v>
      </c>
      <c r="B99" s="31">
        <v>5857</v>
      </c>
      <c r="C99" s="31">
        <v>8841</v>
      </c>
      <c r="D99" s="31">
        <v>12467</v>
      </c>
      <c r="E99" s="31">
        <v>8124</v>
      </c>
      <c r="F99" s="32">
        <f t="shared" si="44"/>
        <v>-0.34835966952755271</v>
      </c>
      <c r="G99" s="32">
        <f t="shared" si="40"/>
        <v>0.38705822093221776</v>
      </c>
      <c r="H99" s="31">
        <f t="shared" si="45"/>
        <v>-4343</v>
      </c>
      <c r="I99" s="31">
        <f t="shared" si="41"/>
        <v>2267</v>
      </c>
      <c r="J99" s="32">
        <f t="shared" si="48"/>
        <v>2.9419891453492564E-3</v>
      </c>
      <c r="K99" s="90"/>
      <c r="L99" s="31">
        <v>33520</v>
      </c>
      <c r="M99" s="31">
        <v>49447</v>
      </c>
      <c r="N99" s="31">
        <v>63834</v>
      </c>
      <c r="O99" s="31">
        <v>57317</v>
      </c>
      <c r="P99" s="32">
        <f t="shared" si="46"/>
        <v>-0.10209292853338348</v>
      </c>
      <c r="Q99" s="32">
        <f t="shared" si="42"/>
        <v>0.7099343675417662</v>
      </c>
      <c r="R99" s="31">
        <f t="shared" si="47"/>
        <v>-6517</v>
      </c>
      <c r="S99" s="31">
        <f t="shared" si="43"/>
        <v>23797</v>
      </c>
      <c r="T99" s="32">
        <f t="shared" si="49"/>
        <v>3.8812936435614451E-3</v>
      </c>
    </row>
    <row r="100" spans="1:20" x14ac:dyDescent="0.25">
      <c r="A100" s="54" t="s">
        <v>27</v>
      </c>
      <c r="B100" s="31">
        <v>6257</v>
      </c>
      <c r="C100" s="31">
        <v>3764</v>
      </c>
      <c r="D100" s="31">
        <v>4067</v>
      </c>
      <c r="E100" s="31">
        <v>1780</v>
      </c>
      <c r="F100" s="32">
        <f t="shared" si="44"/>
        <v>-0.56233095647897713</v>
      </c>
      <c r="G100" s="32">
        <f t="shared" si="40"/>
        <v>-0.7155186191465559</v>
      </c>
      <c r="H100" s="31">
        <f t="shared" si="45"/>
        <v>-2287</v>
      </c>
      <c r="I100" s="31">
        <f t="shared" si="41"/>
        <v>-4477</v>
      </c>
      <c r="J100" s="32">
        <f t="shared" si="48"/>
        <v>6.4460126522915761E-4</v>
      </c>
      <c r="K100" s="90"/>
      <c r="L100" s="31">
        <v>391200</v>
      </c>
      <c r="M100" s="31">
        <v>211777</v>
      </c>
      <c r="N100" s="31">
        <v>301904</v>
      </c>
      <c r="O100" s="31">
        <v>293682</v>
      </c>
      <c r="P100" s="32">
        <f t="shared" si="46"/>
        <v>-2.7233822672107721E-2</v>
      </c>
      <c r="Q100" s="32">
        <f t="shared" si="42"/>
        <v>-0.2492791411042945</v>
      </c>
      <c r="R100" s="31">
        <f t="shared" si="47"/>
        <v>-8222</v>
      </c>
      <c r="S100" s="31">
        <f t="shared" si="43"/>
        <v>-97518</v>
      </c>
      <c r="T100" s="32">
        <f t="shared" si="49"/>
        <v>1.9887050610262441E-2</v>
      </c>
    </row>
    <row r="101" spans="1:20" x14ac:dyDescent="0.25">
      <c r="A101" s="54" t="s">
        <v>28</v>
      </c>
      <c r="B101" s="31">
        <v>1394</v>
      </c>
      <c r="C101" s="31">
        <v>2135</v>
      </c>
      <c r="D101" s="31">
        <v>2946</v>
      </c>
      <c r="E101" s="31">
        <v>3543</v>
      </c>
      <c r="F101" s="32">
        <f t="shared" si="44"/>
        <v>0.20264765784114047</v>
      </c>
      <c r="G101" s="32">
        <f t="shared" si="40"/>
        <v>1.5416068866571018</v>
      </c>
      <c r="H101" s="31">
        <f t="shared" si="45"/>
        <v>597</v>
      </c>
      <c r="I101" s="31">
        <f t="shared" si="41"/>
        <v>2149</v>
      </c>
      <c r="J101" s="32">
        <f t="shared" si="48"/>
        <v>1.2830462262398343E-3</v>
      </c>
      <c r="K101" s="90"/>
      <c r="L101" s="31">
        <v>9956</v>
      </c>
      <c r="M101" s="31">
        <v>18656</v>
      </c>
      <c r="N101" s="31">
        <v>18950</v>
      </c>
      <c r="O101" s="31">
        <v>24425</v>
      </c>
      <c r="P101" s="32">
        <f t="shared" si="46"/>
        <v>0.28891820580474925</v>
      </c>
      <c r="Q101" s="32">
        <f t="shared" si="42"/>
        <v>1.4532944957814382</v>
      </c>
      <c r="R101" s="31">
        <f t="shared" si="47"/>
        <v>5475</v>
      </c>
      <c r="S101" s="31">
        <f t="shared" si="43"/>
        <v>14469</v>
      </c>
      <c r="T101" s="32">
        <f t="shared" si="49"/>
        <v>1.6539699782610448E-3</v>
      </c>
    </row>
    <row r="102" spans="1:20" x14ac:dyDescent="0.25">
      <c r="A102" s="54" t="s">
        <v>29</v>
      </c>
      <c r="B102" s="31">
        <v>1070717</v>
      </c>
      <c r="C102" s="31">
        <v>1033439</v>
      </c>
      <c r="D102" s="31">
        <v>1119114</v>
      </c>
      <c r="E102" s="31">
        <v>1240622</v>
      </c>
      <c r="F102" s="32">
        <f t="shared" si="44"/>
        <v>0.10857517643421488</v>
      </c>
      <c r="G102" s="32">
        <f t="shared" si="40"/>
        <v>0.15868338692670436</v>
      </c>
      <c r="H102" s="31">
        <f t="shared" si="45"/>
        <v>121508</v>
      </c>
      <c r="I102" s="31">
        <f t="shared" si="41"/>
        <v>169905</v>
      </c>
      <c r="J102" s="32">
        <f t="shared" si="48"/>
        <v>0.4492733207141168</v>
      </c>
      <c r="K102" s="90"/>
      <c r="L102" s="31">
        <v>5132236</v>
      </c>
      <c r="M102" s="31">
        <v>4536259</v>
      </c>
      <c r="N102" s="31">
        <v>5228570</v>
      </c>
      <c r="O102" s="31">
        <v>5692715</v>
      </c>
      <c r="P102" s="32">
        <f t="shared" si="46"/>
        <v>8.8770925893695507E-2</v>
      </c>
      <c r="Q102" s="32">
        <f t="shared" si="42"/>
        <v>0.10920756566923262</v>
      </c>
      <c r="R102" s="31">
        <f t="shared" si="47"/>
        <v>464145</v>
      </c>
      <c r="S102" s="31">
        <f t="shared" si="43"/>
        <v>560479</v>
      </c>
      <c r="T102" s="32">
        <f t="shared" si="49"/>
        <v>0.38548944543690167</v>
      </c>
    </row>
    <row r="103" spans="1:20" x14ac:dyDescent="0.25">
      <c r="A103" s="54" t="s">
        <v>30</v>
      </c>
      <c r="B103" s="31">
        <v>94991</v>
      </c>
      <c r="C103" s="31">
        <v>108904</v>
      </c>
      <c r="D103" s="31">
        <v>106558</v>
      </c>
      <c r="E103" s="31">
        <v>124791</v>
      </c>
      <c r="F103" s="32">
        <f t="shared" si="44"/>
        <v>0.17110869197995449</v>
      </c>
      <c r="G103" s="32">
        <f t="shared" si="40"/>
        <v>0.31371393079344356</v>
      </c>
      <c r="H103" s="31">
        <f t="shared" si="45"/>
        <v>18233</v>
      </c>
      <c r="I103" s="31">
        <f t="shared" si="41"/>
        <v>29800</v>
      </c>
      <c r="J103" s="32">
        <f t="shared" si="48"/>
        <v>4.5191256454613374E-2</v>
      </c>
      <c r="K103" s="90"/>
      <c r="L103" s="31">
        <v>511298</v>
      </c>
      <c r="M103" s="31">
        <v>524499</v>
      </c>
      <c r="N103" s="31">
        <v>647197</v>
      </c>
      <c r="O103" s="31">
        <v>705195</v>
      </c>
      <c r="P103" s="32">
        <f t="shared" si="46"/>
        <v>8.9614136035859326E-2</v>
      </c>
      <c r="Q103" s="32">
        <f t="shared" si="42"/>
        <v>0.37922503119511508</v>
      </c>
      <c r="R103" s="31">
        <f t="shared" si="47"/>
        <v>57998</v>
      </c>
      <c r="S103" s="31">
        <f t="shared" si="43"/>
        <v>193897</v>
      </c>
      <c r="T103" s="32">
        <f t="shared" si="49"/>
        <v>4.7753177433768577E-2</v>
      </c>
    </row>
    <row r="104" spans="1:20" x14ac:dyDescent="0.25">
      <c r="A104" s="54" t="s">
        <v>31</v>
      </c>
      <c r="B104" s="31">
        <v>91202</v>
      </c>
      <c r="C104" s="31">
        <v>128308</v>
      </c>
      <c r="D104" s="31">
        <v>104374</v>
      </c>
      <c r="E104" s="31">
        <v>116511</v>
      </c>
      <c r="F104" s="32">
        <f t="shared" si="44"/>
        <v>0.11628374882633596</v>
      </c>
      <c r="G104" s="32">
        <f t="shared" si="40"/>
        <v>0.27750487927896317</v>
      </c>
      <c r="H104" s="31">
        <f t="shared" si="45"/>
        <v>12137</v>
      </c>
      <c r="I104" s="31">
        <f t="shared" si="41"/>
        <v>25309</v>
      </c>
      <c r="J104" s="32">
        <f t="shared" si="48"/>
        <v>4.2192774164671001E-2</v>
      </c>
      <c r="K104" s="90"/>
      <c r="L104" s="31">
        <v>448358</v>
      </c>
      <c r="M104" s="31">
        <v>538588</v>
      </c>
      <c r="N104" s="31">
        <v>497956</v>
      </c>
      <c r="O104" s="31">
        <v>547074</v>
      </c>
      <c r="P104" s="32">
        <f t="shared" si="46"/>
        <v>9.8639237201680441E-2</v>
      </c>
      <c r="Q104" s="32">
        <f t="shared" si="42"/>
        <v>0.22017227304966114</v>
      </c>
      <c r="R104" s="31">
        <f t="shared" si="47"/>
        <v>49118</v>
      </c>
      <c r="S104" s="31">
        <f t="shared" si="43"/>
        <v>98716</v>
      </c>
      <c r="T104" s="32">
        <f t="shared" si="49"/>
        <v>3.7045812564470128E-2</v>
      </c>
    </row>
    <row r="105" spans="1:20" x14ac:dyDescent="0.25">
      <c r="A105" s="54" t="s">
        <v>32</v>
      </c>
      <c r="B105" s="31">
        <v>67755</v>
      </c>
      <c r="C105" s="31">
        <v>72154</v>
      </c>
      <c r="D105" s="31">
        <v>86039</v>
      </c>
      <c r="E105" s="31">
        <v>83225</v>
      </c>
      <c r="F105" s="32">
        <f t="shared" si="44"/>
        <v>-3.2706098397238481E-2</v>
      </c>
      <c r="G105" s="32">
        <f t="shared" si="40"/>
        <v>0.22832263301601352</v>
      </c>
      <c r="H105" s="31">
        <f t="shared" si="45"/>
        <v>-2814</v>
      </c>
      <c r="I105" s="31">
        <f t="shared" si="41"/>
        <v>15470</v>
      </c>
      <c r="J105" s="32">
        <f t="shared" si="48"/>
        <v>3.013873050488575E-2</v>
      </c>
      <c r="K105" s="90"/>
      <c r="L105" s="31">
        <v>446154</v>
      </c>
      <c r="M105" s="31">
        <v>475192</v>
      </c>
      <c r="N105" s="31">
        <v>466874</v>
      </c>
      <c r="O105" s="31">
        <v>500514</v>
      </c>
      <c r="P105" s="32">
        <f t="shared" si="46"/>
        <v>7.2053701855318675E-2</v>
      </c>
      <c r="Q105" s="32">
        <f t="shared" si="42"/>
        <v>0.12184133729609048</v>
      </c>
      <c r="R105" s="31">
        <f t="shared" si="47"/>
        <v>33640</v>
      </c>
      <c r="S105" s="31">
        <f t="shared" si="43"/>
        <v>54360</v>
      </c>
      <c r="T105" s="32">
        <f t="shared" si="49"/>
        <v>3.3892942874077729E-2</v>
      </c>
    </row>
    <row r="106" spans="1:20" x14ac:dyDescent="0.25">
      <c r="A106" s="54" t="s">
        <v>33</v>
      </c>
      <c r="B106" s="31">
        <v>68478</v>
      </c>
      <c r="C106" s="31">
        <v>81123</v>
      </c>
      <c r="D106" s="31">
        <v>90687</v>
      </c>
      <c r="E106" s="31">
        <v>119712</v>
      </c>
      <c r="F106" s="32">
        <f t="shared" si="44"/>
        <v>0.32005689900426737</v>
      </c>
      <c r="G106" s="32">
        <f t="shared" si="40"/>
        <v>0.74818189783580125</v>
      </c>
      <c r="H106" s="31">
        <f t="shared" si="45"/>
        <v>29025</v>
      </c>
      <c r="I106" s="31">
        <f t="shared" si="41"/>
        <v>51234</v>
      </c>
      <c r="J106" s="32">
        <f t="shared" si="48"/>
        <v>4.335197003545669E-2</v>
      </c>
      <c r="K106" s="90"/>
      <c r="L106" s="31">
        <v>300199</v>
      </c>
      <c r="M106" s="31">
        <v>398315</v>
      </c>
      <c r="N106" s="31">
        <v>432307</v>
      </c>
      <c r="O106" s="31">
        <v>553394</v>
      </c>
      <c r="P106" s="32">
        <f t="shared" si="46"/>
        <v>0.28009493253636886</v>
      </c>
      <c r="Q106" s="32">
        <f t="shared" si="42"/>
        <v>0.84342386217142629</v>
      </c>
      <c r="R106" s="31">
        <f t="shared" si="47"/>
        <v>121087</v>
      </c>
      <c r="S106" s="31">
        <f t="shared" si="43"/>
        <v>253195</v>
      </c>
      <c r="T106" s="32">
        <f t="shared" si="49"/>
        <v>3.7473779412478717E-2</v>
      </c>
    </row>
    <row r="107" spans="1:20" x14ac:dyDescent="0.25">
      <c r="A107" s="54" t="s">
        <v>34</v>
      </c>
      <c r="B107" s="31">
        <v>12149</v>
      </c>
      <c r="C107" s="31">
        <v>27614</v>
      </c>
      <c r="D107" s="31">
        <v>27615</v>
      </c>
      <c r="E107" s="31">
        <v>26206</v>
      </c>
      <c r="F107" s="32">
        <f t="shared" si="44"/>
        <v>-5.1022994749230444E-2</v>
      </c>
      <c r="G107" s="32">
        <f t="shared" si="40"/>
        <v>1.1570499629599142</v>
      </c>
      <c r="H107" s="31">
        <f t="shared" si="45"/>
        <v>-1409</v>
      </c>
      <c r="I107" s="31">
        <f t="shared" si="41"/>
        <v>14057</v>
      </c>
      <c r="J107" s="32">
        <f t="shared" si="48"/>
        <v>9.4901240205591594E-3</v>
      </c>
      <c r="K107" s="90"/>
      <c r="L107" s="31">
        <v>105011</v>
      </c>
      <c r="M107" s="31">
        <v>209402</v>
      </c>
      <c r="N107" s="31">
        <v>231511</v>
      </c>
      <c r="O107" s="31">
        <v>207274</v>
      </c>
      <c r="P107" s="32">
        <f t="shared" si="46"/>
        <v>-0.10469048986873197</v>
      </c>
      <c r="Q107" s="32">
        <f t="shared" si="42"/>
        <v>0.97383131291007619</v>
      </c>
      <c r="R107" s="31">
        <f t="shared" si="47"/>
        <v>-24237</v>
      </c>
      <c r="S107" s="31">
        <f t="shared" si="43"/>
        <v>102263</v>
      </c>
      <c r="T107" s="32">
        <f t="shared" si="49"/>
        <v>1.4035822856666522E-2</v>
      </c>
    </row>
    <row r="108" spans="1:20" x14ac:dyDescent="0.25">
      <c r="A108" s="54" t="s">
        <v>35</v>
      </c>
      <c r="B108" s="31">
        <v>58844</v>
      </c>
      <c r="C108" s="31">
        <v>70056</v>
      </c>
      <c r="D108" s="31">
        <v>66969</v>
      </c>
      <c r="E108" s="31">
        <v>87213</v>
      </c>
      <c r="F108" s="32">
        <f t="shared" si="44"/>
        <v>0.30228911884603327</v>
      </c>
      <c r="G108" s="32">
        <f t="shared" si="40"/>
        <v>0.48210522738087147</v>
      </c>
      <c r="H108" s="31">
        <f t="shared" si="45"/>
        <v>20244</v>
      </c>
      <c r="I108" s="31">
        <f t="shared" si="41"/>
        <v>28369</v>
      </c>
      <c r="J108" s="32">
        <f t="shared" si="48"/>
        <v>3.1582927047432874E-2</v>
      </c>
      <c r="K108" s="90"/>
      <c r="L108" s="31">
        <v>413152</v>
      </c>
      <c r="M108" s="31">
        <v>362164</v>
      </c>
      <c r="N108" s="31">
        <v>433270</v>
      </c>
      <c r="O108" s="31">
        <v>502816</v>
      </c>
      <c r="P108" s="32">
        <f t="shared" si="46"/>
        <v>0.1605142290027004</v>
      </c>
      <c r="Q108" s="32">
        <f t="shared" si="42"/>
        <v>0.21702424289365663</v>
      </c>
      <c r="R108" s="31">
        <f t="shared" si="47"/>
        <v>69546</v>
      </c>
      <c r="S108" s="31">
        <f t="shared" si="43"/>
        <v>89664</v>
      </c>
      <c r="T108" s="32">
        <f t="shared" si="49"/>
        <v>3.4048825735488453E-2</v>
      </c>
    </row>
    <row r="109" spans="1:20" x14ac:dyDescent="0.25">
      <c r="A109" s="54" t="s">
        <v>36</v>
      </c>
      <c r="B109" s="31">
        <v>6276</v>
      </c>
      <c r="C109" s="31">
        <v>1557</v>
      </c>
      <c r="D109" s="31">
        <v>2885</v>
      </c>
      <c r="E109" s="31">
        <v>3720</v>
      </c>
      <c r="F109" s="32">
        <f t="shared" si="44"/>
        <v>0.28942807625649913</v>
      </c>
      <c r="G109" s="32">
        <f t="shared" si="40"/>
        <v>-0.40726577437858513</v>
      </c>
      <c r="H109" s="31">
        <f t="shared" si="45"/>
        <v>835</v>
      </c>
      <c r="I109" s="31">
        <f t="shared" si="41"/>
        <v>-2556</v>
      </c>
      <c r="J109" s="32">
        <f t="shared" si="48"/>
        <v>1.3471442172204866E-3</v>
      </c>
      <c r="K109" s="90"/>
      <c r="L109" s="31">
        <v>302987</v>
      </c>
      <c r="M109" s="31">
        <v>134650</v>
      </c>
      <c r="N109" s="31">
        <v>234820</v>
      </c>
      <c r="O109" s="31">
        <v>272988</v>
      </c>
      <c r="P109" s="32">
        <f t="shared" si="46"/>
        <v>0.16254152116514775</v>
      </c>
      <c r="Q109" s="32">
        <f t="shared" si="42"/>
        <v>-9.9010848650272099E-2</v>
      </c>
      <c r="R109" s="31">
        <f t="shared" si="47"/>
        <v>38168</v>
      </c>
      <c r="S109" s="31">
        <f t="shared" si="43"/>
        <v>-29999</v>
      </c>
      <c r="T109" s="32">
        <f t="shared" si="49"/>
        <v>1.8485730048127987E-2</v>
      </c>
    </row>
    <row r="110" spans="1:20" x14ac:dyDescent="0.25">
      <c r="A110" s="54" t="s">
        <v>37</v>
      </c>
      <c r="B110" s="31">
        <v>9158</v>
      </c>
      <c r="C110" s="31">
        <v>3340</v>
      </c>
      <c r="D110" s="31">
        <v>5483</v>
      </c>
      <c r="E110" s="31">
        <v>3337</v>
      </c>
      <c r="F110" s="32">
        <f t="shared" si="44"/>
        <v>-0.39139157395586355</v>
      </c>
      <c r="G110" s="32">
        <f t="shared" si="40"/>
        <v>-0.63561913081458832</v>
      </c>
      <c r="H110" s="31">
        <f t="shared" si="45"/>
        <v>-2146</v>
      </c>
      <c r="I110" s="31">
        <f t="shared" si="41"/>
        <v>-5821</v>
      </c>
      <c r="J110" s="32">
        <f t="shared" si="48"/>
        <v>1.2084463045335385E-3</v>
      </c>
      <c r="K110" s="90"/>
      <c r="L110" s="31">
        <v>470671</v>
      </c>
      <c r="M110" s="31">
        <v>202244</v>
      </c>
      <c r="N110" s="31">
        <v>297195</v>
      </c>
      <c r="O110" s="31">
        <v>320825</v>
      </c>
      <c r="P110" s="32">
        <f t="shared" si="46"/>
        <v>7.9510085970490696E-2</v>
      </c>
      <c r="Q110" s="32">
        <f t="shared" si="42"/>
        <v>-0.31836675724656927</v>
      </c>
      <c r="R110" s="31">
        <f t="shared" si="47"/>
        <v>23630</v>
      </c>
      <c r="S110" s="31">
        <f t="shared" si="43"/>
        <v>-149846</v>
      </c>
      <c r="T110" s="32">
        <f t="shared" si="49"/>
        <v>2.1725073419676548E-2</v>
      </c>
    </row>
    <row r="111" spans="1:20" x14ac:dyDescent="0.25">
      <c r="A111" s="54" t="s">
        <v>38</v>
      </c>
      <c r="B111" s="31">
        <v>4246</v>
      </c>
      <c r="C111" s="31">
        <v>15365</v>
      </c>
      <c r="D111" s="31">
        <v>14540</v>
      </c>
      <c r="E111" s="31">
        <v>20806</v>
      </c>
      <c r="F111" s="32">
        <f t="shared" si="44"/>
        <v>0.43094910591471791</v>
      </c>
      <c r="G111" s="32">
        <f t="shared" si="40"/>
        <v>3.9001413094677346</v>
      </c>
      <c r="H111" s="31">
        <f t="shared" si="45"/>
        <v>6266</v>
      </c>
      <c r="I111" s="31">
        <f t="shared" si="41"/>
        <v>16560</v>
      </c>
      <c r="J111" s="32">
        <f t="shared" si="48"/>
        <v>7.5345920923358721E-3</v>
      </c>
      <c r="K111" s="90"/>
      <c r="L111" s="31">
        <v>20133</v>
      </c>
      <c r="M111" s="31">
        <v>76745</v>
      </c>
      <c r="N111" s="31">
        <v>76252</v>
      </c>
      <c r="O111" s="31">
        <v>85537</v>
      </c>
      <c r="P111" s="32">
        <f t="shared" si="46"/>
        <v>0.12176729790694019</v>
      </c>
      <c r="Q111" s="32">
        <f t="shared" si="42"/>
        <v>3.2485968310733622</v>
      </c>
      <c r="R111" s="31">
        <f t="shared" si="47"/>
        <v>9285</v>
      </c>
      <c r="S111" s="31">
        <f t="shared" si="43"/>
        <v>65404</v>
      </c>
      <c r="T111" s="32">
        <f t="shared" si="49"/>
        <v>5.7922468794479008E-3</v>
      </c>
    </row>
    <row r="112" spans="1:20" x14ac:dyDescent="0.25">
      <c r="A112" s="54" t="s">
        <v>39</v>
      </c>
      <c r="B112" s="31">
        <v>4051</v>
      </c>
      <c r="C112" s="31">
        <v>8224</v>
      </c>
      <c r="D112" s="31">
        <v>11010</v>
      </c>
      <c r="E112" s="31">
        <v>12817</v>
      </c>
      <c r="F112" s="32">
        <f t="shared" si="44"/>
        <v>0.16412352406902819</v>
      </c>
      <c r="G112" s="32">
        <f t="shared" si="40"/>
        <v>2.163910145643051</v>
      </c>
      <c r="H112" s="31">
        <f t="shared" si="45"/>
        <v>1807</v>
      </c>
      <c r="I112" s="31">
        <f t="shared" si="41"/>
        <v>8766</v>
      </c>
      <c r="J112" s="32">
        <f t="shared" si="48"/>
        <v>4.6414912451921983E-3</v>
      </c>
      <c r="K112" s="90"/>
      <c r="L112" s="31">
        <v>24529</v>
      </c>
      <c r="M112" s="31">
        <v>40658</v>
      </c>
      <c r="N112" s="31">
        <v>47775</v>
      </c>
      <c r="O112" s="31">
        <v>66679</v>
      </c>
      <c r="P112" s="32">
        <f t="shared" si="46"/>
        <v>0.39568812140240706</v>
      </c>
      <c r="Q112" s="32">
        <f t="shared" si="42"/>
        <v>1.7183741693505645</v>
      </c>
      <c r="R112" s="31">
        <f t="shared" si="47"/>
        <v>18904</v>
      </c>
      <c r="S112" s="31">
        <f t="shared" si="43"/>
        <v>42150</v>
      </c>
      <c r="T112" s="32">
        <f t="shared" si="49"/>
        <v>4.5152533953108781E-3</v>
      </c>
    </row>
    <row r="113" spans="1:20" x14ac:dyDescent="0.25">
      <c r="A113" s="54" t="s">
        <v>40</v>
      </c>
      <c r="B113" s="31">
        <v>5371</v>
      </c>
      <c r="C113" s="31">
        <v>8644</v>
      </c>
      <c r="D113" s="31">
        <v>10077</v>
      </c>
      <c r="E113" s="31">
        <v>10118</v>
      </c>
      <c r="F113" s="32">
        <f t="shared" si="44"/>
        <v>4.068671231517218E-3</v>
      </c>
      <c r="G113" s="32">
        <f t="shared" si="40"/>
        <v>0.88382051759448887</v>
      </c>
      <c r="H113" s="31">
        <f t="shared" si="45"/>
        <v>41</v>
      </c>
      <c r="I113" s="31">
        <f t="shared" si="41"/>
        <v>4747</v>
      </c>
      <c r="J113" s="32">
        <f t="shared" si="48"/>
        <v>3.6640874166228182E-3</v>
      </c>
      <c r="K113" s="90"/>
      <c r="L113" s="31">
        <v>16946</v>
      </c>
      <c r="M113" s="31">
        <v>24428</v>
      </c>
      <c r="N113" s="31">
        <v>33699</v>
      </c>
      <c r="O113" s="31">
        <v>33845</v>
      </c>
      <c r="P113" s="32">
        <f t="shared" si="46"/>
        <v>4.3324727736728796E-3</v>
      </c>
      <c r="Q113" s="32">
        <f t="shared" si="42"/>
        <v>0.99722648412604742</v>
      </c>
      <c r="R113" s="31">
        <f t="shared" si="47"/>
        <v>146</v>
      </c>
      <c r="S113" s="31">
        <f t="shared" si="43"/>
        <v>16899</v>
      </c>
      <c r="T113" s="32">
        <f t="shared" si="49"/>
        <v>2.2918572738687844E-3</v>
      </c>
    </row>
    <row r="114" spans="1:20" x14ac:dyDescent="0.25">
      <c r="A114" s="54" t="s">
        <v>41</v>
      </c>
      <c r="B114" s="31">
        <v>5158</v>
      </c>
      <c r="C114" s="31">
        <v>8429</v>
      </c>
      <c r="D114" s="31">
        <v>7267</v>
      </c>
      <c r="E114" s="31">
        <v>6283</v>
      </c>
      <c r="F114" s="32">
        <f t="shared" si="44"/>
        <v>-0.13540663272326958</v>
      </c>
      <c r="G114" s="32">
        <f t="shared" si="40"/>
        <v>0.21810779371849565</v>
      </c>
      <c r="H114" s="31">
        <f t="shared" si="45"/>
        <v>-984</v>
      </c>
      <c r="I114" s="31">
        <f t="shared" si="41"/>
        <v>1125</v>
      </c>
      <c r="J114" s="32">
        <f t="shared" si="48"/>
        <v>2.2752976120420207E-3</v>
      </c>
      <c r="K114" s="90"/>
      <c r="L114" s="31">
        <v>30071</v>
      </c>
      <c r="M114" s="31">
        <v>85828</v>
      </c>
      <c r="N114" s="31">
        <v>86720</v>
      </c>
      <c r="O114" s="31">
        <v>89755</v>
      </c>
      <c r="P114" s="32">
        <f t="shared" si="46"/>
        <v>3.4997693726937174E-2</v>
      </c>
      <c r="Q114" s="32">
        <f t="shared" si="42"/>
        <v>1.9847693791360448</v>
      </c>
      <c r="R114" s="31">
        <f t="shared" si="47"/>
        <v>3035</v>
      </c>
      <c r="S114" s="31">
        <f t="shared" si="43"/>
        <v>59684</v>
      </c>
      <c r="T114" s="32">
        <f t="shared" si="49"/>
        <v>6.0778741207295831E-3</v>
      </c>
    </row>
    <row r="115" spans="1:20" x14ac:dyDescent="0.25">
      <c r="A115" s="54" t="s">
        <v>42</v>
      </c>
      <c r="B115" s="31">
        <v>8080</v>
      </c>
      <c r="C115" s="31">
        <v>14681</v>
      </c>
      <c r="D115" s="31">
        <v>18304</v>
      </c>
      <c r="E115" s="31">
        <v>24095</v>
      </c>
      <c r="F115" s="32">
        <f t="shared" si="44"/>
        <v>0.31637893356643354</v>
      </c>
      <c r="G115" s="32">
        <f t="shared" si="40"/>
        <v>1.9820544554455446</v>
      </c>
      <c r="H115" s="31">
        <f t="shared" si="45"/>
        <v>5791</v>
      </c>
      <c r="I115" s="31">
        <f t="shared" si="41"/>
        <v>16015</v>
      </c>
      <c r="J115" s="32">
        <f t="shared" si="48"/>
        <v>8.7256558908407594E-3</v>
      </c>
      <c r="K115" s="90"/>
      <c r="L115" s="31">
        <v>27747</v>
      </c>
      <c r="M115" s="31">
        <v>57377</v>
      </c>
      <c r="N115" s="31">
        <v>73388</v>
      </c>
      <c r="O115" s="31">
        <v>88311</v>
      </c>
      <c r="P115" s="32">
        <f t="shared" si="46"/>
        <v>0.20334387093257744</v>
      </c>
      <c r="Q115" s="32">
        <f t="shared" si="42"/>
        <v>2.1827224564817818</v>
      </c>
      <c r="R115" s="31">
        <f t="shared" si="47"/>
        <v>14923</v>
      </c>
      <c r="S115" s="31">
        <f t="shared" si="43"/>
        <v>60564</v>
      </c>
      <c r="T115" s="32">
        <f t="shared" si="49"/>
        <v>5.9800918219124312E-3</v>
      </c>
    </row>
    <row r="116" spans="1:20" x14ac:dyDescent="0.25">
      <c r="A116" s="54" t="s">
        <v>43</v>
      </c>
      <c r="B116" s="31">
        <v>27634</v>
      </c>
      <c r="C116" s="31">
        <v>50794</v>
      </c>
      <c r="D116" s="31">
        <v>52494</v>
      </c>
      <c r="E116" s="31">
        <v>72295</v>
      </c>
      <c r="F116" s="32">
        <f t="shared" si="44"/>
        <v>0.37720501390635119</v>
      </c>
      <c r="G116" s="32">
        <f t="shared" si="40"/>
        <v>1.6161612506332776</v>
      </c>
      <c r="H116" s="31">
        <f t="shared" si="45"/>
        <v>19801</v>
      </c>
      <c r="I116" s="31">
        <f t="shared" si="41"/>
        <v>44661</v>
      </c>
      <c r="J116" s="32">
        <f t="shared" si="48"/>
        <v>2.6180589027944914E-2</v>
      </c>
      <c r="K116" s="90"/>
      <c r="L116" s="31">
        <v>138097</v>
      </c>
      <c r="M116" s="31">
        <v>238475</v>
      </c>
      <c r="N116" s="31">
        <v>288298</v>
      </c>
      <c r="O116" s="31">
        <v>387617</v>
      </c>
      <c r="P116" s="32">
        <f t="shared" si="46"/>
        <v>0.34450117586663809</v>
      </c>
      <c r="Q116" s="32">
        <f t="shared" si="42"/>
        <v>1.8068459126555974</v>
      </c>
      <c r="R116" s="31">
        <f t="shared" si="47"/>
        <v>99319</v>
      </c>
      <c r="S116" s="31">
        <f t="shared" si="43"/>
        <v>249520</v>
      </c>
      <c r="T116" s="32">
        <f t="shared" si="49"/>
        <v>2.6247978753883783E-2</v>
      </c>
    </row>
    <row r="117" spans="1:20" x14ac:dyDescent="0.25">
      <c r="A117" s="54" t="s">
        <v>44</v>
      </c>
      <c r="B117" s="31">
        <v>20060</v>
      </c>
      <c r="C117" s="31">
        <v>22292</v>
      </c>
      <c r="D117" s="31">
        <v>26561</v>
      </c>
      <c r="E117" s="31">
        <v>21456</v>
      </c>
      <c r="F117" s="32">
        <f t="shared" si="44"/>
        <v>-0.19219908888972559</v>
      </c>
      <c r="G117" s="32">
        <f t="shared" si="40"/>
        <v>6.9591226321036981E-2</v>
      </c>
      <c r="H117" s="31">
        <f t="shared" si="45"/>
        <v>-5105</v>
      </c>
      <c r="I117" s="31">
        <f t="shared" si="41"/>
        <v>1396</v>
      </c>
      <c r="J117" s="32">
        <f t="shared" si="48"/>
        <v>7.7699801948071939E-3</v>
      </c>
      <c r="K117" s="90"/>
      <c r="L117" s="31">
        <v>120169</v>
      </c>
      <c r="M117" s="31">
        <v>115401</v>
      </c>
      <c r="N117" s="31">
        <v>145586</v>
      </c>
      <c r="O117" s="31">
        <v>131876</v>
      </c>
      <c r="P117" s="32">
        <f t="shared" si="46"/>
        <v>-9.4171142829667653E-2</v>
      </c>
      <c r="Q117" s="32">
        <f t="shared" si="42"/>
        <v>9.7421131905899294E-2</v>
      </c>
      <c r="R117" s="31">
        <f t="shared" si="47"/>
        <v>-13710</v>
      </c>
      <c r="S117" s="31">
        <f t="shared" si="43"/>
        <v>11707</v>
      </c>
      <c r="T117" s="32">
        <f t="shared" si="49"/>
        <v>8.9301512734146788E-3</v>
      </c>
    </row>
    <row r="118" spans="1:20" x14ac:dyDescent="0.25">
      <c r="A118" s="55" t="s">
        <v>45</v>
      </c>
      <c r="B118" s="31">
        <v>46180</v>
      </c>
      <c r="C118" s="31">
        <v>3002</v>
      </c>
      <c r="D118" s="31">
        <v>3997</v>
      </c>
      <c r="E118" s="31">
        <v>2948</v>
      </c>
      <c r="F118" s="32">
        <f t="shared" si="44"/>
        <v>-0.26244683512634481</v>
      </c>
      <c r="G118" s="32">
        <f t="shared" si="40"/>
        <v>-0.93616284105673453</v>
      </c>
      <c r="H118" s="31">
        <f t="shared" si="45"/>
        <v>-1049</v>
      </c>
      <c r="I118" s="31">
        <f t="shared" si="41"/>
        <v>-43232</v>
      </c>
      <c r="J118" s="32">
        <f t="shared" si="48"/>
        <v>1.0675755785930093E-3</v>
      </c>
      <c r="K118" s="90"/>
      <c r="L118" s="31">
        <v>169672</v>
      </c>
      <c r="M118" s="31">
        <v>22171</v>
      </c>
      <c r="N118" s="31">
        <v>27242</v>
      </c>
      <c r="O118" s="31">
        <v>21582</v>
      </c>
      <c r="P118" s="32">
        <f t="shared" si="46"/>
        <v>-0.20776741795756548</v>
      </c>
      <c r="Q118" s="32">
        <f t="shared" si="42"/>
        <v>-0.87280164081286249</v>
      </c>
      <c r="R118" s="31">
        <f t="shared" si="47"/>
        <v>-5660</v>
      </c>
      <c r="S118" s="31">
        <f t="shared" si="43"/>
        <v>-148090</v>
      </c>
      <c r="T118" s="32">
        <f t="shared" si="49"/>
        <v>1.4614526129305984E-3</v>
      </c>
    </row>
    <row r="119" spans="1:20" x14ac:dyDescent="0.25">
      <c r="A119" s="53" t="s">
        <v>46</v>
      </c>
      <c r="B119" s="69">
        <f>B94-SUM(B95:B118)</f>
        <v>133390</v>
      </c>
      <c r="C119" s="69">
        <f>C94-SUM(C95:C118)</f>
        <v>98227</v>
      </c>
      <c r="D119" s="69">
        <f>D94-SUM(D95:D118)</f>
        <v>108494</v>
      </c>
      <c r="E119" s="69">
        <f>E94-SUM(E95:E118)</f>
        <v>102822</v>
      </c>
      <c r="F119" s="70">
        <f t="shared" si="44"/>
        <v>-5.2279388721956921E-2</v>
      </c>
      <c r="G119" s="70">
        <f t="shared" si="40"/>
        <v>-0.22916260589249571</v>
      </c>
      <c r="H119" s="69">
        <f t="shared" si="45"/>
        <v>-5672</v>
      </c>
      <c r="I119" s="69">
        <f t="shared" si="41"/>
        <v>-30568</v>
      </c>
      <c r="J119" s="70">
        <f t="shared" si="48"/>
        <v>3.7235500726624966E-2</v>
      </c>
      <c r="K119" s="90"/>
      <c r="L119" s="69">
        <f>L94-SUM(L95:L118)</f>
        <v>675800</v>
      </c>
      <c r="M119" s="69">
        <f>M94-SUM(M95:M118)</f>
        <v>607128</v>
      </c>
      <c r="N119" s="69">
        <f>N94-SUM(N95:N118)</f>
        <v>693184</v>
      </c>
      <c r="O119" s="69">
        <f>O94-SUM(O95:O118)</f>
        <v>606498</v>
      </c>
      <c r="P119" s="70">
        <f t="shared" si="46"/>
        <v>-0.12505481949958452</v>
      </c>
      <c r="Q119" s="70">
        <f t="shared" si="42"/>
        <v>-0.1025480911512282</v>
      </c>
      <c r="R119" s="69">
        <f t="shared" si="47"/>
        <v>-86686</v>
      </c>
      <c r="S119" s="69">
        <f t="shared" si="43"/>
        <v>-69302</v>
      </c>
      <c r="T119" s="70">
        <f t="shared" si="49"/>
        <v>4.1069784396125575E-2</v>
      </c>
    </row>
    <row r="120" spans="1:20" ht="21" x14ac:dyDescent="0.35">
      <c r="A120" s="71" t="s">
        <v>61</v>
      </c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</row>
    <row r="121" spans="1:20" x14ac:dyDescent="0.25">
      <c r="A121" s="72"/>
      <c r="B121" s="11" t="s">
        <v>152</v>
      </c>
      <c r="C121" s="12"/>
      <c r="D121" s="12"/>
      <c r="E121" s="12"/>
      <c r="F121" s="12"/>
      <c r="G121" s="12"/>
      <c r="H121" s="12"/>
      <c r="I121" s="12"/>
      <c r="J121" s="13"/>
      <c r="K121" s="73"/>
      <c r="L121" s="11" t="str">
        <f>L$5</f>
        <v>acumulado mayo</v>
      </c>
      <c r="M121" s="12"/>
      <c r="N121" s="12"/>
      <c r="O121" s="12"/>
      <c r="P121" s="12"/>
      <c r="Q121" s="12"/>
      <c r="R121" s="12"/>
      <c r="S121" s="12"/>
      <c r="T121" s="13"/>
    </row>
    <row r="122" spans="1:20" x14ac:dyDescent="0.25">
      <c r="A122" s="15"/>
      <c r="B122" s="16">
        <f>B$6</f>
        <v>2019</v>
      </c>
      <c r="C122" s="16">
        <f>C$6</f>
        <v>2022</v>
      </c>
      <c r="D122" s="16">
        <f>D$6</f>
        <v>2023</v>
      </c>
      <c r="E122" s="16">
        <f>E$6</f>
        <v>2024</v>
      </c>
      <c r="F122" s="16" t="str">
        <f>CONCATENATE("var ",RIGHT(E122,2),"/",RIGHT(D122,2))</f>
        <v>var 24/23</v>
      </c>
      <c r="G122" s="16" t="str">
        <f>CONCATENATE("var ",RIGHT(E122,2),"/",RIGHT(B122,2))</f>
        <v>var 24/19</v>
      </c>
      <c r="H122" s="16" t="str">
        <f>CONCATENATE("dif ",RIGHT(E122,2),"-",RIGHT(D122,2))</f>
        <v>dif 24-23</v>
      </c>
      <c r="I122" s="16" t="str">
        <f>CONCATENATE("dif ",RIGHT(E122,2),"-",RIGHT(B122,2))</f>
        <v>dif 24-19</v>
      </c>
      <c r="J122" s="16" t="str">
        <f>CONCATENATE("cuota ",RIGHT(E122,2))</f>
        <v>cuota 24</v>
      </c>
      <c r="K122" s="74"/>
      <c r="L122" s="16">
        <f>L$6</f>
        <v>2019</v>
      </c>
      <c r="M122" s="16">
        <f>M$6</f>
        <v>2022</v>
      </c>
      <c r="N122" s="16">
        <f>N$6</f>
        <v>2023</v>
      </c>
      <c r="O122" s="16">
        <f>O$6</f>
        <v>2024</v>
      </c>
      <c r="P122" s="16" t="str">
        <f>CONCATENATE("var ",RIGHT(O122,2),"/",RIGHT(M122,2))</f>
        <v>var 24/22</v>
      </c>
      <c r="Q122" s="16" t="str">
        <f>CONCATENATE("var ",RIGHT(O122,2),"/",RIGHT(L122,2))</f>
        <v>var 24/19</v>
      </c>
      <c r="R122" s="16" t="str">
        <f>CONCATENATE("dif ",RIGHT(O122,2),"-",RIGHT(N122,2))</f>
        <v>dif 24-23</v>
      </c>
      <c r="S122" s="16" t="str">
        <f>CONCATENATE("dif ",RIGHT(O122,2),"-",RIGHT(L122,2))</f>
        <v>dif 24-19</v>
      </c>
      <c r="T122" s="16" t="str">
        <f>CONCATENATE("cuota ",RIGHT(O122,2))</f>
        <v>cuota 24</v>
      </c>
    </row>
    <row r="123" spans="1:20" x14ac:dyDescent="0.25">
      <c r="A123" s="75" t="s">
        <v>48</v>
      </c>
      <c r="B123" s="76">
        <v>2509167</v>
      </c>
      <c r="C123" s="76">
        <v>2369938</v>
      </c>
      <c r="D123" s="76">
        <v>2470513</v>
      </c>
      <c r="E123" s="76">
        <v>2761397</v>
      </c>
      <c r="F123" s="77">
        <f>E123/D123-1</f>
        <v>0.11774234743958045</v>
      </c>
      <c r="G123" s="77">
        <f t="shared" ref="G123:G133" si="50">E123/B123-1</f>
        <v>0.1005234007939686</v>
      </c>
      <c r="H123" s="76">
        <f>E123-D123</f>
        <v>290884</v>
      </c>
      <c r="I123" s="76">
        <f t="shared" ref="I123:I133" si="51">E123-B123</f>
        <v>252230</v>
      </c>
      <c r="J123" s="77">
        <f t="shared" ref="J123:J133" si="52">E123/$E$123</f>
        <v>1</v>
      </c>
      <c r="K123" s="78"/>
      <c r="L123" s="76">
        <v>13736547</v>
      </c>
      <c r="M123" s="76">
        <v>11903772</v>
      </c>
      <c r="N123" s="76">
        <v>13789247</v>
      </c>
      <c r="O123" s="76">
        <v>14767499</v>
      </c>
      <c r="P123" s="77">
        <f>O123/N123-1</f>
        <v>7.0943105160129472E-2</v>
      </c>
      <c r="Q123" s="77">
        <f t="shared" ref="Q123:Q133" si="53">O123/L123-1</f>
        <v>7.5051757912669048E-2</v>
      </c>
      <c r="R123" s="76">
        <f>O123-N123</f>
        <v>978252</v>
      </c>
      <c r="S123" s="76">
        <f t="shared" ref="S123:S133" si="54">O123-L123</f>
        <v>1030952</v>
      </c>
      <c r="T123" s="77">
        <f t="shared" ref="T123:T133" si="55">O123/$O$123</f>
        <v>1</v>
      </c>
    </row>
    <row r="124" spans="1:20" x14ac:dyDescent="0.25">
      <c r="A124" s="94" t="s">
        <v>49</v>
      </c>
      <c r="B124" s="95">
        <v>983762</v>
      </c>
      <c r="C124" s="95">
        <v>995707</v>
      </c>
      <c r="D124" s="95">
        <v>1038688</v>
      </c>
      <c r="E124" s="95">
        <v>1088673</v>
      </c>
      <c r="F124" s="96">
        <f t="shared" ref="F124:F133" si="56">E124/D124-1</f>
        <v>4.8123209279398615E-2</v>
      </c>
      <c r="G124" s="96">
        <f t="shared" si="50"/>
        <v>0.10664266357106689</v>
      </c>
      <c r="H124" s="95">
        <f t="shared" ref="H124:H133" si="57">E124-D124</f>
        <v>49985</v>
      </c>
      <c r="I124" s="95">
        <f t="shared" si="51"/>
        <v>104911</v>
      </c>
      <c r="J124" s="96">
        <f t="shared" si="52"/>
        <v>0.39424718720270935</v>
      </c>
      <c r="K124" s="90"/>
      <c r="L124" s="95">
        <v>5272128</v>
      </c>
      <c r="M124" s="95">
        <v>4868672</v>
      </c>
      <c r="N124" s="95">
        <v>5427808</v>
      </c>
      <c r="O124" s="95">
        <v>5660857</v>
      </c>
      <c r="P124" s="96">
        <f t="shared" ref="P124:P133" si="58">O124/N124-1</f>
        <v>4.2936117121312956E-2</v>
      </c>
      <c r="Q124" s="96">
        <f t="shared" si="53"/>
        <v>7.3732845636524713E-2</v>
      </c>
      <c r="R124" s="95">
        <f t="shared" ref="R124:R133" si="59">O124-N124</f>
        <v>233049</v>
      </c>
      <c r="S124" s="95">
        <f t="shared" si="54"/>
        <v>388729</v>
      </c>
      <c r="T124" s="96">
        <f t="shared" si="55"/>
        <v>0.38333214039831659</v>
      </c>
    </row>
    <row r="125" spans="1:20" x14ac:dyDescent="0.25">
      <c r="A125" s="97" t="s">
        <v>50</v>
      </c>
      <c r="B125" s="31">
        <v>745816</v>
      </c>
      <c r="C125" s="31">
        <v>653261</v>
      </c>
      <c r="D125" s="31">
        <v>671021</v>
      </c>
      <c r="E125" s="31">
        <v>746827</v>
      </c>
      <c r="F125" s="32">
        <f t="shared" si="56"/>
        <v>0.11297112907047624</v>
      </c>
      <c r="G125" s="32">
        <f t="shared" si="50"/>
        <v>1.3555622298260239E-3</v>
      </c>
      <c r="H125" s="31">
        <f t="shared" si="57"/>
        <v>75806</v>
      </c>
      <c r="I125" s="31">
        <f t="shared" si="51"/>
        <v>1011</v>
      </c>
      <c r="J125" s="32">
        <f t="shared" si="52"/>
        <v>0.27045260062207643</v>
      </c>
      <c r="K125" s="90"/>
      <c r="L125" s="31">
        <v>4057298</v>
      </c>
      <c r="M125" s="31">
        <v>3311807</v>
      </c>
      <c r="N125" s="31">
        <v>3819949</v>
      </c>
      <c r="O125" s="31">
        <v>4065011</v>
      </c>
      <c r="P125" s="32">
        <f t="shared" si="58"/>
        <v>6.4153212516711688E-2</v>
      </c>
      <c r="Q125" s="32">
        <f t="shared" si="53"/>
        <v>1.9010188554058338E-3</v>
      </c>
      <c r="R125" s="31">
        <f t="shared" si="59"/>
        <v>245062</v>
      </c>
      <c r="S125" s="31">
        <f t="shared" si="54"/>
        <v>7713</v>
      </c>
      <c r="T125" s="32">
        <f t="shared" si="55"/>
        <v>0.27526739632757041</v>
      </c>
    </row>
    <row r="126" spans="1:20" x14ac:dyDescent="0.25">
      <c r="A126" s="97" t="s">
        <v>51</v>
      </c>
      <c r="B126" s="31">
        <v>15812</v>
      </c>
      <c r="C126" s="31">
        <v>11098</v>
      </c>
      <c r="D126" s="31">
        <v>10740</v>
      </c>
      <c r="E126" s="31">
        <v>7817</v>
      </c>
      <c r="F126" s="32">
        <f t="shared" si="56"/>
        <v>-0.27216014897579144</v>
      </c>
      <c r="G126" s="32">
        <f t="shared" si="50"/>
        <v>-0.50562863647862377</v>
      </c>
      <c r="H126" s="31">
        <f t="shared" si="57"/>
        <v>-2923</v>
      </c>
      <c r="I126" s="31">
        <f t="shared" si="51"/>
        <v>-7995</v>
      </c>
      <c r="J126" s="32">
        <f t="shared" si="52"/>
        <v>2.8308135338743399E-3</v>
      </c>
      <c r="K126" s="90"/>
      <c r="L126" s="31">
        <v>99309</v>
      </c>
      <c r="M126" s="31">
        <v>67370</v>
      </c>
      <c r="N126" s="31">
        <v>76289</v>
      </c>
      <c r="O126" s="31">
        <v>83156</v>
      </c>
      <c r="P126" s="32">
        <f t="shared" si="58"/>
        <v>9.0012976969156666E-2</v>
      </c>
      <c r="Q126" s="32">
        <f t="shared" si="53"/>
        <v>-0.16265393871653122</v>
      </c>
      <c r="R126" s="31">
        <f>O126-N126</f>
        <v>6867</v>
      </c>
      <c r="S126" s="31">
        <f t="shared" si="54"/>
        <v>-16153</v>
      </c>
      <c r="T126" s="32">
        <f t="shared" si="55"/>
        <v>5.6310144324370698E-3</v>
      </c>
    </row>
    <row r="127" spans="1:20" x14ac:dyDescent="0.25">
      <c r="A127" s="97" t="s">
        <v>52</v>
      </c>
      <c r="B127" s="31">
        <v>410407</v>
      </c>
      <c r="C127" s="31">
        <v>310799</v>
      </c>
      <c r="D127" s="31">
        <v>340598</v>
      </c>
      <c r="E127" s="31">
        <v>405702</v>
      </c>
      <c r="F127" s="32">
        <f t="shared" si="56"/>
        <v>0.19114616057639799</v>
      </c>
      <c r="G127" s="32">
        <f t="shared" si="50"/>
        <v>-1.1464229411291771E-2</v>
      </c>
      <c r="H127" s="31">
        <f t="shared" si="57"/>
        <v>65104</v>
      </c>
      <c r="I127" s="31">
        <f t="shared" si="51"/>
        <v>-4705</v>
      </c>
      <c r="J127" s="32">
        <f t="shared" si="52"/>
        <v>0.14691911376741554</v>
      </c>
      <c r="K127" s="90"/>
      <c r="L127" s="31">
        <v>2229626</v>
      </c>
      <c r="M127" s="31">
        <v>1588442</v>
      </c>
      <c r="N127" s="31">
        <v>2027258</v>
      </c>
      <c r="O127" s="31">
        <v>2275437</v>
      </c>
      <c r="P127" s="32">
        <f t="shared" si="58"/>
        <v>0.12242102386573395</v>
      </c>
      <c r="Q127" s="32">
        <f t="shared" si="53"/>
        <v>2.0546495241802853E-2</v>
      </c>
      <c r="R127" s="31">
        <f t="shared" si="59"/>
        <v>248179</v>
      </c>
      <c r="S127" s="31">
        <f t="shared" si="54"/>
        <v>45811</v>
      </c>
      <c r="T127" s="32">
        <f t="shared" si="55"/>
        <v>0.15408411403989261</v>
      </c>
    </row>
    <row r="128" spans="1:20" x14ac:dyDescent="0.25">
      <c r="A128" s="97" t="s">
        <v>53</v>
      </c>
      <c r="B128" s="31">
        <v>67335</v>
      </c>
      <c r="C128" s="31">
        <v>104052</v>
      </c>
      <c r="D128" s="31">
        <v>111302</v>
      </c>
      <c r="E128" s="31">
        <v>117998</v>
      </c>
      <c r="F128" s="32">
        <f t="shared" si="56"/>
        <v>6.0160644013584674E-2</v>
      </c>
      <c r="G128" s="32">
        <f t="shared" si="50"/>
        <v>0.75240216826316186</v>
      </c>
      <c r="H128" s="31">
        <f t="shared" si="57"/>
        <v>6696</v>
      </c>
      <c r="I128" s="31">
        <f t="shared" si="51"/>
        <v>50663</v>
      </c>
      <c r="J128" s="32">
        <f t="shared" si="52"/>
        <v>4.2731269716016929E-2</v>
      </c>
      <c r="K128" s="90"/>
      <c r="L128" s="31">
        <v>426994</v>
      </c>
      <c r="M128" s="31">
        <v>523413</v>
      </c>
      <c r="N128" s="31">
        <v>549031</v>
      </c>
      <c r="O128" s="31">
        <v>581772</v>
      </c>
      <c r="P128" s="32">
        <f t="shared" si="58"/>
        <v>5.9634155448417214E-2</v>
      </c>
      <c r="Q128" s="32">
        <f t="shared" si="53"/>
        <v>0.36248284519220419</v>
      </c>
      <c r="R128" s="31">
        <f>O128-N128</f>
        <v>32741</v>
      </c>
      <c r="S128" s="31">
        <f t="shared" si="54"/>
        <v>154778</v>
      </c>
      <c r="T128" s="32">
        <f t="shared" si="55"/>
        <v>3.9395431819565382E-2</v>
      </c>
    </row>
    <row r="129" spans="1:20" x14ac:dyDescent="0.25">
      <c r="A129" s="97" t="s">
        <v>54</v>
      </c>
      <c r="B129" s="31">
        <v>35022</v>
      </c>
      <c r="C129" s="31">
        <v>44866</v>
      </c>
      <c r="D129" s="31">
        <v>42611</v>
      </c>
      <c r="E129" s="31">
        <v>38316</v>
      </c>
      <c r="F129" s="32">
        <f t="shared" si="56"/>
        <v>-0.10079556921921573</v>
      </c>
      <c r="G129" s="32">
        <f t="shared" si="50"/>
        <v>9.4055165324653078E-2</v>
      </c>
      <c r="H129" s="31">
        <f t="shared" si="57"/>
        <v>-4295</v>
      </c>
      <c r="I129" s="31">
        <f t="shared" si="51"/>
        <v>3294</v>
      </c>
      <c r="J129" s="32">
        <f t="shared" si="52"/>
        <v>1.3875585437371012E-2</v>
      </c>
      <c r="K129" s="90"/>
      <c r="L129" s="31">
        <v>219415</v>
      </c>
      <c r="M129" s="31">
        <v>217474</v>
      </c>
      <c r="N129" s="31">
        <v>255454</v>
      </c>
      <c r="O129" s="31">
        <v>261700</v>
      </c>
      <c r="P129" s="32">
        <f t="shared" si="58"/>
        <v>2.445058601548622E-2</v>
      </c>
      <c r="Q129" s="32">
        <f t="shared" si="53"/>
        <v>0.19271699747054671</v>
      </c>
      <c r="R129" s="31">
        <f t="shared" si="59"/>
        <v>6246</v>
      </c>
      <c r="S129" s="31">
        <f t="shared" si="54"/>
        <v>42285</v>
      </c>
      <c r="T129" s="32">
        <f t="shared" si="55"/>
        <v>1.7721348753773406E-2</v>
      </c>
    </row>
    <row r="130" spans="1:20" x14ac:dyDescent="0.25">
      <c r="A130" s="97" t="s">
        <v>55</v>
      </c>
      <c r="B130" s="31">
        <v>11342</v>
      </c>
      <c r="C130" s="31">
        <v>10085</v>
      </c>
      <c r="D130" s="31">
        <v>12793</v>
      </c>
      <c r="E130" s="31">
        <v>12513</v>
      </c>
      <c r="F130" s="32">
        <f t="shared" si="56"/>
        <v>-2.1886969436410553E-2</v>
      </c>
      <c r="G130" s="32">
        <f t="shared" si="50"/>
        <v>0.10324457767589501</v>
      </c>
      <c r="H130" s="31">
        <f t="shared" si="57"/>
        <v>-280</v>
      </c>
      <c r="I130" s="31">
        <f t="shared" si="51"/>
        <v>1171</v>
      </c>
      <c r="J130" s="32">
        <f t="shared" si="52"/>
        <v>4.5314020403440722E-3</v>
      </c>
      <c r="K130" s="90"/>
      <c r="L130" s="31">
        <v>63419</v>
      </c>
      <c r="M130" s="31">
        <v>57771</v>
      </c>
      <c r="N130" s="31">
        <v>69703</v>
      </c>
      <c r="O130" s="31">
        <v>70963</v>
      </c>
      <c r="P130" s="32">
        <f t="shared" si="58"/>
        <v>1.807669684231672E-2</v>
      </c>
      <c r="Q130" s="32">
        <f t="shared" si="53"/>
        <v>0.11895488733660264</v>
      </c>
      <c r="R130" s="31">
        <f t="shared" si="59"/>
        <v>1260</v>
      </c>
      <c r="S130" s="31">
        <f t="shared" si="54"/>
        <v>7544</v>
      </c>
      <c r="T130" s="32">
        <f t="shared" si="55"/>
        <v>4.8053499106382198E-3</v>
      </c>
    </row>
    <row r="131" spans="1:20" x14ac:dyDescent="0.25">
      <c r="A131" s="97" t="s">
        <v>56</v>
      </c>
      <c r="B131" s="31">
        <v>129253</v>
      </c>
      <c r="C131" s="31">
        <v>125910</v>
      </c>
      <c r="D131" s="31">
        <v>140451</v>
      </c>
      <c r="E131" s="31">
        <v>159924</v>
      </c>
      <c r="F131" s="32">
        <f t="shared" si="56"/>
        <v>0.1386462182540531</v>
      </c>
      <c r="G131" s="32">
        <f t="shared" si="50"/>
        <v>0.23729429877836483</v>
      </c>
      <c r="H131" s="31">
        <f t="shared" si="57"/>
        <v>19473</v>
      </c>
      <c r="I131" s="31">
        <f t="shared" si="51"/>
        <v>30671</v>
      </c>
      <c r="J131" s="32">
        <f t="shared" si="52"/>
        <v>5.7914164460959434E-2</v>
      </c>
      <c r="K131" s="90"/>
      <c r="L131" s="31">
        <v>727325</v>
      </c>
      <c r="M131" s="31">
        <v>683485</v>
      </c>
      <c r="N131" s="31">
        <v>751714</v>
      </c>
      <c r="O131" s="31">
        <v>831623</v>
      </c>
      <c r="P131" s="32">
        <f t="shared" si="58"/>
        <v>0.10630239692223364</v>
      </c>
      <c r="Q131" s="32">
        <f t="shared" si="53"/>
        <v>0.14339944316502251</v>
      </c>
      <c r="R131" s="31">
        <f>O131-N131</f>
        <v>79909</v>
      </c>
      <c r="S131" s="31">
        <f t="shared" si="54"/>
        <v>104298</v>
      </c>
      <c r="T131" s="32">
        <f t="shared" si="55"/>
        <v>5.6314410449596106E-2</v>
      </c>
    </row>
    <row r="132" spans="1:20" x14ac:dyDescent="0.25">
      <c r="A132" s="98" t="s">
        <v>57</v>
      </c>
      <c r="B132" s="39">
        <v>55886</v>
      </c>
      <c r="C132" s="39">
        <v>68461</v>
      </c>
      <c r="D132" s="39">
        <v>41121</v>
      </c>
      <c r="E132" s="39">
        <v>124784</v>
      </c>
      <c r="F132" s="40">
        <f t="shared" si="56"/>
        <v>2.03455655261302</v>
      </c>
      <c r="G132" s="40">
        <f t="shared" si="50"/>
        <v>1.2328311204952942</v>
      </c>
      <c r="H132" s="39">
        <f t="shared" si="57"/>
        <v>83663</v>
      </c>
      <c r="I132" s="39">
        <f t="shared" si="51"/>
        <v>68898</v>
      </c>
      <c r="J132" s="40">
        <f t="shared" si="52"/>
        <v>4.5188721505817528E-2</v>
      </c>
      <c r="K132" s="90"/>
      <c r="L132" s="39">
        <v>326500</v>
      </c>
      <c r="M132" s="39">
        <v>340319</v>
      </c>
      <c r="N132" s="39">
        <v>457157</v>
      </c>
      <c r="O132" s="39">
        <v>611590</v>
      </c>
      <c r="P132" s="40">
        <f t="shared" si="58"/>
        <v>0.33781173644940354</v>
      </c>
      <c r="Q132" s="40">
        <f t="shared" si="53"/>
        <v>0.87316998468606433</v>
      </c>
      <c r="R132" s="39">
        <f t="shared" si="59"/>
        <v>154433</v>
      </c>
      <c r="S132" s="39">
        <f t="shared" si="54"/>
        <v>285090</v>
      </c>
      <c r="T132" s="40">
        <f t="shared" si="55"/>
        <v>4.1414595660375531E-2</v>
      </c>
    </row>
    <row r="133" spans="1:20" x14ac:dyDescent="0.25">
      <c r="A133" s="99" t="s">
        <v>58</v>
      </c>
      <c r="B133" s="100">
        <f>B123-SUM(B124:B132)</f>
        <v>54532</v>
      </c>
      <c r="C133" s="100">
        <f>C123-SUM(C124:C132)</f>
        <v>45699</v>
      </c>
      <c r="D133" s="100">
        <f>D123-SUM(D124:D132)</f>
        <v>61188</v>
      </c>
      <c r="E133" s="100">
        <f>E123-SUM(E124:E132)</f>
        <v>58843</v>
      </c>
      <c r="F133" s="101">
        <f t="shared" si="56"/>
        <v>-3.8324508073478425E-2</v>
      </c>
      <c r="G133" s="101">
        <f t="shared" si="50"/>
        <v>7.9054500110027126E-2</v>
      </c>
      <c r="H133" s="100">
        <f t="shared" si="57"/>
        <v>-2345</v>
      </c>
      <c r="I133" s="100">
        <f t="shared" si="51"/>
        <v>4311</v>
      </c>
      <c r="J133" s="101">
        <f t="shared" si="52"/>
        <v>2.1309141713415348E-2</v>
      </c>
      <c r="K133" s="90"/>
      <c r="L133" s="100">
        <f>L123-SUM(L124:L132)</f>
        <v>314533</v>
      </c>
      <c r="M133" s="100">
        <f>M123-SUM(M124:M132)</f>
        <v>245019</v>
      </c>
      <c r="N133" s="100">
        <f>N123-SUM(N124:N132)</f>
        <v>354884</v>
      </c>
      <c r="O133" s="100">
        <f>O123-SUM(O124:O132)</f>
        <v>325390</v>
      </c>
      <c r="P133" s="101">
        <f t="shared" si="58"/>
        <v>-8.3108846834458627E-2</v>
      </c>
      <c r="Q133" s="101">
        <f t="shared" si="53"/>
        <v>3.4517840735312388E-2</v>
      </c>
      <c r="R133" s="100">
        <f t="shared" si="59"/>
        <v>-29494</v>
      </c>
      <c r="S133" s="100">
        <f t="shared" si="54"/>
        <v>10857</v>
      </c>
      <c r="T133" s="101">
        <f t="shared" si="55"/>
        <v>2.203419820783465E-2</v>
      </c>
    </row>
    <row r="134" spans="1:20" ht="21" x14ac:dyDescent="0.35">
      <c r="A134" s="102" t="s">
        <v>62</v>
      </c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</row>
    <row r="135" spans="1:20" x14ac:dyDescent="0.25">
      <c r="A135" s="72"/>
      <c r="B135" s="11" t="s">
        <v>152</v>
      </c>
      <c r="C135" s="12"/>
      <c r="D135" s="12"/>
      <c r="E135" s="12"/>
      <c r="F135" s="12"/>
      <c r="G135" s="12"/>
      <c r="H135" s="12"/>
      <c r="I135" s="12"/>
      <c r="J135" s="13"/>
      <c r="K135" s="103"/>
      <c r="L135" s="11" t="str">
        <f>L$5</f>
        <v>acumulado mayo</v>
      </c>
      <c r="M135" s="12"/>
      <c r="N135" s="12"/>
      <c r="O135" s="12"/>
      <c r="P135" s="12"/>
      <c r="Q135" s="12"/>
      <c r="R135" s="12"/>
      <c r="S135" s="12"/>
      <c r="T135" s="13"/>
    </row>
    <row r="136" spans="1:20" x14ac:dyDescent="0.25">
      <c r="A136" s="15"/>
      <c r="B136" s="104">
        <f>B$6</f>
        <v>2019</v>
      </c>
      <c r="C136" s="105">
        <f>C$6</f>
        <v>2022</v>
      </c>
      <c r="D136" s="11">
        <f>D$6</f>
        <v>2023</v>
      </c>
      <c r="E136" s="13"/>
      <c r="F136" s="106">
        <f>E$6</f>
        <v>2024</v>
      </c>
      <c r="G136" s="107" t="str">
        <f>CONCATENATE("dif ",RIGHT(E122,2),"-",RIGHT(D122,2))</f>
        <v>dif 24-23</v>
      </c>
      <c r="H136" s="108"/>
      <c r="I136" s="107" t="str">
        <f>CONCATENATE("dif ",RIGHT(E122,2),"-",RIGHT(B122,2))</f>
        <v>dif 24-19</v>
      </c>
      <c r="J136" s="108"/>
      <c r="K136" s="109"/>
      <c r="L136" s="104">
        <f>L$6</f>
        <v>2019</v>
      </c>
      <c r="M136" s="105">
        <f>M$6</f>
        <v>2022</v>
      </c>
      <c r="N136" s="11">
        <f>N$6</f>
        <v>2023</v>
      </c>
      <c r="O136" s="13"/>
      <c r="P136" s="106">
        <f>O$6</f>
        <v>2024</v>
      </c>
      <c r="Q136" s="107" t="str">
        <f>CONCATENATE("dif ",RIGHT(O122,2),"-",RIGHT(N122,2))</f>
        <v>dif 24-23</v>
      </c>
      <c r="R136" s="108"/>
      <c r="S136" s="107" t="str">
        <f>CONCATENATE("dif ",RIGHT(O122,2),"-",RIGHT(L122,2))</f>
        <v>dif 24-19</v>
      </c>
      <c r="T136" s="108"/>
    </row>
    <row r="137" spans="1:20" x14ac:dyDescent="0.25">
      <c r="A137" s="110" t="s">
        <v>4</v>
      </c>
      <c r="B137" s="111">
        <f t="shared" ref="B137:D148" si="60">B72/B7</f>
        <v>6.4758545933181058</v>
      </c>
      <c r="C137" s="112">
        <f>C72/C7</f>
        <v>6.2468712109230848</v>
      </c>
      <c r="D137" s="113">
        <f>D72/D7</f>
        <v>6.3140551841174428</v>
      </c>
      <c r="E137" s="114"/>
      <c r="F137" s="111">
        <f t="shared" ref="F137:F148" si="61">E72/E7</f>
        <v>6.1190189704419193</v>
      </c>
      <c r="G137" s="113">
        <f>F137-D137</f>
        <v>-0.19503621367552348</v>
      </c>
      <c r="H137" s="114"/>
      <c r="I137" s="113">
        <f t="shared" ref="I137:I148" si="62">F137-B137</f>
        <v>-0.35683562287618642</v>
      </c>
      <c r="J137" s="114"/>
      <c r="K137" s="115"/>
      <c r="L137" s="111">
        <f t="shared" ref="L137:N148" si="63">L72/L7</f>
        <v>7.0132621755869975</v>
      </c>
      <c r="M137" s="112">
        <f t="shared" si="63"/>
        <v>6.5350403232447452</v>
      </c>
      <c r="N137" s="113">
        <f>N72/N7</f>
        <v>6.5911189501432776</v>
      </c>
      <c r="O137" s="114"/>
      <c r="P137" s="111">
        <f t="shared" ref="P137:P148" si="64">O72/O7</f>
        <v>6.5949947257902162</v>
      </c>
      <c r="Q137" s="113">
        <f>P137-N137</f>
        <v>3.8757756469385285E-3</v>
      </c>
      <c r="R137" s="114"/>
      <c r="S137" s="113">
        <f t="shared" ref="S137:S148" si="65">P137-L137</f>
        <v>-0.41826744979678132</v>
      </c>
      <c r="T137" s="114"/>
    </row>
    <row r="138" spans="1:20" x14ac:dyDescent="0.25">
      <c r="A138" s="116" t="s">
        <v>5</v>
      </c>
      <c r="B138" s="117">
        <f t="shared" si="60"/>
        <v>6.3595363050320559</v>
      </c>
      <c r="C138" s="118">
        <f t="shared" si="60"/>
        <v>6.0946883653336297</v>
      </c>
      <c r="D138" s="119">
        <f t="shared" si="60"/>
        <v>6.1985260381741352</v>
      </c>
      <c r="E138" s="120"/>
      <c r="F138" s="117">
        <f t="shared" si="61"/>
        <v>5.980921659246059</v>
      </c>
      <c r="G138" s="119">
        <f t="shared" ref="G138:G148" si="66">F138-D138</f>
        <v>-0.21760437892807616</v>
      </c>
      <c r="H138" s="120"/>
      <c r="I138" s="119">
        <f t="shared" si="62"/>
        <v>-0.37861464578599691</v>
      </c>
      <c r="J138" s="120"/>
      <c r="K138" s="115"/>
      <c r="L138" s="117">
        <f t="shared" si="63"/>
        <v>6.7415698679521059</v>
      </c>
      <c r="M138" s="118">
        <f t="shared" si="63"/>
        <v>6.2986488015253066</v>
      </c>
      <c r="N138" s="119">
        <f t="shared" si="63"/>
        <v>6.3490519963443468</v>
      </c>
      <c r="O138" s="120"/>
      <c r="P138" s="117">
        <f t="shared" si="64"/>
        <v>6.3314703272434683</v>
      </c>
      <c r="Q138" s="119">
        <f t="shared" ref="Q138:Q148" si="67">P138-N138</f>
        <v>-1.758166910087855E-2</v>
      </c>
      <c r="R138" s="120"/>
      <c r="S138" s="119">
        <f t="shared" si="65"/>
        <v>-0.41009954070863763</v>
      </c>
      <c r="T138" s="120"/>
    </row>
    <row r="139" spans="1:20" x14ac:dyDescent="0.25">
      <c r="A139" s="121" t="s">
        <v>6</v>
      </c>
      <c r="B139" s="122">
        <f t="shared" si="60"/>
        <v>5.9613749415416013</v>
      </c>
      <c r="C139" s="123">
        <f t="shared" si="60"/>
        <v>6.1956452078059412</v>
      </c>
      <c r="D139" s="124">
        <f t="shared" si="60"/>
        <v>6.4573879301541917</v>
      </c>
      <c r="E139" s="125"/>
      <c r="F139" s="122">
        <f t="shared" si="61"/>
        <v>6.0186736622380188</v>
      </c>
      <c r="G139" s="124">
        <f t="shared" si="66"/>
        <v>-0.43871426791617285</v>
      </c>
      <c r="H139" s="125"/>
      <c r="I139" s="124">
        <f t="shared" si="62"/>
        <v>5.7298720696417504E-2</v>
      </c>
      <c r="J139" s="125"/>
      <c r="K139" s="126"/>
      <c r="L139" s="122">
        <f t="shared" si="63"/>
        <v>6.4336705082497305</v>
      </c>
      <c r="M139" s="123">
        <f t="shared" si="63"/>
        <v>6.3502350844381592</v>
      </c>
      <c r="N139" s="124">
        <f>N74/N9</f>
        <v>6.3847846042882432</v>
      </c>
      <c r="O139" s="125"/>
      <c r="P139" s="122">
        <f t="shared" si="64"/>
        <v>6.3181720828461279</v>
      </c>
      <c r="Q139" s="124">
        <f t="shared" si="67"/>
        <v>-6.661252144211538E-2</v>
      </c>
      <c r="R139" s="125"/>
      <c r="S139" s="124">
        <f t="shared" si="65"/>
        <v>-0.11549842540360267</v>
      </c>
      <c r="T139" s="125"/>
    </row>
    <row r="140" spans="1:20" x14ac:dyDescent="0.25">
      <c r="A140" s="37" t="s">
        <v>7</v>
      </c>
      <c r="B140" s="127">
        <f t="shared" si="60"/>
        <v>6.6814101434362154</v>
      </c>
      <c r="C140" s="128">
        <f t="shared" si="60"/>
        <v>6.2230944569339179</v>
      </c>
      <c r="D140" s="129">
        <f t="shared" si="60"/>
        <v>6.4161552608653567</v>
      </c>
      <c r="E140" s="130"/>
      <c r="F140" s="127">
        <f t="shared" si="61"/>
        <v>6.2141285455830513</v>
      </c>
      <c r="G140" s="129">
        <f t="shared" si="66"/>
        <v>-0.20202671528230542</v>
      </c>
      <c r="H140" s="130"/>
      <c r="I140" s="129">
        <f t="shared" si="62"/>
        <v>-0.46728159785316414</v>
      </c>
      <c r="J140" s="130"/>
      <c r="K140" s="126"/>
      <c r="L140" s="127">
        <f t="shared" si="63"/>
        <v>7.0404519945568484</v>
      </c>
      <c r="M140" s="128">
        <f t="shared" si="63"/>
        <v>6.4059160912229691</v>
      </c>
      <c r="N140" s="129">
        <f t="shared" si="63"/>
        <v>6.6092905544098253</v>
      </c>
      <c r="O140" s="130"/>
      <c r="P140" s="127">
        <f t="shared" si="64"/>
        <v>6.5749999543818101</v>
      </c>
      <c r="Q140" s="129">
        <f>P140-N140</f>
        <v>-3.4290600028015206E-2</v>
      </c>
      <c r="R140" s="130"/>
      <c r="S140" s="129">
        <f t="shared" si="65"/>
        <v>-0.46545204017503838</v>
      </c>
      <c r="T140" s="130"/>
    </row>
    <row r="141" spans="1:20" x14ac:dyDescent="0.25">
      <c r="A141" s="37" t="s">
        <v>8</v>
      </c>
      <c r="B141" s="127">
        <f t="shared" si="60"/>
        <v>6.2395093044105749</v>
      </c>
      <c r="C141" s="128">
        <f t="shared" si="60"/>
        <v>5.9001814448741827</v>
      </c>
      <c r="D141" s="129">
        <f t="shared" si="60"/>
        <v>5.4689281831695249</v>
      </c>
      <c r="E141" s="130"/>
      <c r="F141" s="127">
        <f t="shared" si="61"/>
        <v>5.4221836940002994</v>
      </c>
      <c r="G141" s="129">
        <f t="shared" si="66"/>
        <v>-4.6744489169225467E-2</v>
      </c>
      <c r="H141" s="130"/>
      <c r="I141" s="129">
        <f t="shared" si="62"/>
        <v>-0.81732561041027552</v>
      </c>
      <c r="J141" s="130"/>
      <c r="K141" s="126"/>
      <c r="L141" s="127">
        <f t="shared" si="63"/>
        <v>6.8268860456159866</v>
      </c>
      <c r="M141" s="128">
        <f t="shared" si="63"/>
        <v>6.2090593614013185</v>
      </c>
      <c r="N141" s="129">
        <f t="shared" si="63"/>
        <v>5.8145060590564759</v>
      </c>
      <c r="O141" s="130"/>
      <c r="P141" s="127">
        <f t="shared" si="64"/>
        <v>5.9237366466536878</v>
      </c>
      <c r="Q141" s="129">
        <f t="shared" si="67"/>
        <v>0.10923058759721194</v>
      </c>
      <c r="R141" s="130"/>
      <c r="S141" s="129">
        <f t="shared" si="65"/>
        <v>-0.90314939896229873</v>
      </c>
      <c r="T141" s="130"/>
    </row>
    <row r="142" spans="1:20" x14ac:dyDescent="0.25">
      <c r="A142" s="37" t="s">
        <v>9</v>
      </c>
      <c r="B142" s="127">
        <f t="shared" si="60"/>
        <v>4.1080357142857142</v>
      </c>
      <c r="C142" s="128">
        <f t="shared" si="60"/>
        <v>3.7759703196347032</v>
      </c>
      <c r="D142" s="129">
        <f t="shared" si="60"/>
        <v>4.0102028422203331</v>
      </c>
      <c r="E142" s="130"/>
      <c r="F142" s="127">
        <f t="shared" si="61"/>
        <v>3.5713016437139049</v>
      </c>
      <c r="G142" s="129">
        <f t="shared" si="66"/>
        <v>-0.43890119850642817</v>
      </c>
      <c r="H142" s="130"/>
      <c r="I142" s="129">
        <f t="shared" si="62"/>
        <v>-0.53673407057180933</v>
      </c>
      <c r="J142" s="130"/>
      <c r="K142" s="126"/>
      <c r="L142" s="127">
        <f t="shared" si="63"/>
        <v>3.9935497152267891</v>
      </c>
      <c r="M142" s="128">
        <f t="shared" si="63"/>
        <v>4.3435123574144487</v>
      </c>
      <c r="N142" s="129">
        <f t="shared" si="63"/>
        <v>4.0825730126162307</v>
      </c>
      <c r="O142" s="130"/>
      <c r="P142" s="127">
        <f t="shared" si="64"/>
        <v>3.9131336124547782</v>
      </c>
      <c r="Q142" s="129">
        <f t="shared" si="67"/>
        <v>-0.16943940016145254</v>
      </c>
      <c r="R142" s="130"/>
      <c r="S142" s="129">
        <f t="shared" si="65"/>
        <v>-8.0416102772010944E-2</v>
      </c>
      <c r="T142" s="130"/>
    </row>
    <row r="143" spans="1:20" x14ac:dyDescent="0.25">
      <c r="A143" s="131" t="s">
        <v>10</v>
      </c>
      <c r="B143" s="132">
        <f t="shared" si="60"/>
        <v>4.4949363801609969</v>
      </c>
      <c r="C143" s="133">
        <f t="shared" si="60"/>
        <v>3.4785399117529083</v>
      </c>
      <c r="D143" s="134">
        <f t="shared" si="60"/>
        <v>3.7792534099066764</v>
      </c>
      <c r="E143" s="135"/>
      <c r="F143" s="132">
        <f t="shared" si="61"/>
        <v>3.5783960720130934</v>
      </c>
      <c r="G143" s="134">
        <f t="shared" si="66"/>
        <v>-0.20085733789358295</v>
      </c>
      <c r="H143" s="135"/>
      <c r="I143" s="134">
        <f t="shared" si="62"/>
        <v>-0.91654030814790355</v>
      </c>
      <c r="J143" s="135"/>
      <c r="K143" s="126"/>
      <c r="L143" s="132">
        <f t="shared" si="63"/>
        <v>4.4664727071210866</v>
      </c>
      <c r="M143" s="133">
        <f t="shared" si="63"/>
        <v>3.9823567647878169</v>
      </c>
      <c r="N143" s="134">
        <f t="shared" si="63"/>
        <v>3.7601069784799104</v>
      </c>
      <c r="O143" s="135"/>
      <c r="P143" s="132">
        <f t="shared" si="64"/>
        <v>3.7780377932486982</v>
      </c>
      <c r="Q143" s="134">
        <f t="shared" si="67"/>
        <v>1.7930814768787773E-2</v>
      </c>
      <c r="R143" s="135"/>
      <c r="S143" s="134">
        <f t="shared" si="65"/>
        <v>-0.68843491387238842</v>
      </c>
      <c r="T143" s="135"/>
    </row>
    <row r="144" spans="1:20" x14ac:dyDescent="0.25">
      <c r="A144" s="136" t="s">
        <v>11</v>
      </c>
      <c r="B144" s="137">
        <f t="shared" si="60"/>
        <v>6.7939639882788398</v>
      </c>
      <c r="C144" s="118">
        <f t="shared" si="60"/>
        <v>6.8763504914570417</v>
      </c>
      <c r="D144" s="119">
        <f t="shared" si="60"/>
        <v>6.7664426157421946</v>
      </c>
      <c r="E144" s="120"/>
      <c r="F144" s="137">
        <f t="shared" si="61"/>
        <v>6.6258097228833375</v>
      </c>
      <c r="G144" s="119">
        <f t="shared" si="66"/>
        <v>-0.14063289285885716</v>
      </c>
      <c r="H144" s="120"/>
      <c r="I144" s="119">
        <f t="shared" si="62"/>
        <v>-0.16815426539550238</v>
      </c>
      <c r="J144" s="120"/>
      <c r="K144" s="115"/>
      <c r="L144" s="137">
        <f t="shared" si="63"/>
        <v>7.7625417290203753</v>
      </c>
      <c r="M144" s="118">
        <f t="shared" si="63"/>
        <v>7.4566146928633277</v>
      </c>
      <c r="N144" s="119">
        <f t="shared" si="63"/>
        <v>7.5061473115650799</v>
      </c>
      <c r="O144" s="120"/>
      <c r="P144" s="137">
        <f t="shared" si="64"/>
        <v>7.5435560038041789</v>
      </c>
      <c r="Q144" s="119">
        <f t="shared" si="67"/>
        <v>3.740869223909904E-2</v>
      </c>
      <c r="R144" s="120"/>
      <c r="S144" s="119">
        <f t="shared" si="65"/>
        <v>-0.21898572521619641</v>
      </c>
      <c r="T144" s="120"/>
    </row>
    <row r="145" spans="1:20" x14ac:dyDescent="0.25">
      <c r="A145" s="36" t="s">
        <v>12</v>
      </c>
      <c r="B145" s="138">
        <f t="shared" si="60"/>
        <v>7.1129633261423812</v>
      </c>
      <c r="C145" s="139">
        <f t="shared" si="60"/>
        <v>6.1248983574564972</v>
      </c>
      <c r="D145" s="140">
        <f t="shared" si="60"/>
        <v>5.8485033598045204</v>
      </c>
      <c r="E145" s="141"/>
      <c r="F145" s="138">
        <f t="shared" si="61"/>
        <v>6.3087937000357952</v>
      </c>
      <c r="G145" s="140">
        <f t="shared" si="66"/>
        <v>0.4602903402312748</v>
      </c>
      <c r="H145" s="141"/>
      <c r="I145" s="140">
        <f t="shared" si="62"/>
        <v>-0.80416962610658604</v>
      </c>
      <c r="J145" s="141"/>
      <c r="K145" s="126"/>
      <c r="L145" s="138">
        <f t="shared" si="63"/>
        <v>7.5352408846832635</v>
      </c>
      <c r="M145" s="139">
        <f t="shared" si="63"/>
        <v>6.8294578443818308</v>
      </c>
      <c r="N145" s="140">
        <f t="shared" si="63"/>
        <v>6.3580559611430614</v>
      </c>
      <c r="O145" s="141"/>
      <c r="P145" s="138">
        <f t="shared" si="64"/>
        <v>5.9892162360350261</v>
      </c>
      <c r="Q145" s="140">
        <f t="shared" si="67"/>
        <v>-0.36883972510803531</v>
      </c>
      <c r="R145" s="141"/>
      <c r="S145" s="140">
        <f t="shared" si="65"/>
        <v>-1.5460246486482374</v>
      </c>
      <c r="T145" s="141"/>
    </row>
    <row r="146" spans="1:20" x14ac:dyDescent="0.25">
      <c r="A146" s="37" t="s">
        <v>8</v>
      </c>
      <c r="B146" s="142">
        <f t="shared" si="60"/>
        <v>6.9914532920652785</v>
      </c>
      <c r="C146" s="143">
        <f t="shared" si="60"/>
        <v>7.1747967479674797</v>
      </c>
      <c r="D146" s="144">
        <f t="shared" si="60"/>
        <v>7.1944280821170672</v>
      </c>
      <c r="E146" s="145"/>
      <c r="F146" s="142">
        <f t="shared" si="61"/>
        <v>7.0684880504928724</v>
      </c>
      <c r="G146" s="144">
        <f t="shared" si="66"/>
        <v>-0.12594003162419476</v>
      </c>
      <c r="H146" s="145"/>
      <c r="I146" s="144">
        <f t="shared" si="62"/>
        <v>7.7034758427593886E-2</v>
      </c>
      <c r="J146" s="145"/>
      <c r="K146" s="126"/>
      <c r="L146" s="142">
        <f t="shared" si="63"/>
        <v>7.8736901157990555</v>
      </c>
      <c r="M146" s="143">
        <f t="shared" si="63"/>
        <v>7.7026113486094756</v>
      </c>
      <c r="N146" s="144">
        <f t="shared" si="63"/>
        <v>7.9812482054973453</v>
      </c>
      <c r="O146" s="145"/>
      <c r="P146" s="142">
        <f t="shared" si="64"/>
        <v>8.0292769345971902</v>
      </c>
      <c r="Q146" s="144">
        <f t="shared" si="67"/>
        <v>4.8028729099844902E-2</v>
      </c>
      <c r="R146" s="145"/>
      <c r="S146" s="144">
        <f t="shared" si="65"/>
        <v>0.15558681879813463</v>
      </c>
      <c r="T146" s="145"/>
    </row>
    <row r="147" spans="1:20" x14ac:dyDescent="0.25">
      <c r="A147" s="37" t="s">
        <v>9</v>
      </c>
      <c r="B147" s="142">
        <f t="shared" si="60"/>
        <v>6.9060379328345221</v>
      </c>
      <c r="C147" s="143">
        <f t="shared" si="60"/>
        <v>6.568483765266607</v>
      </c>
      <c r="D147" s="144">
        <f t="shared" si="60"/>
        <v>6.0907472429652341</v>
      </c>
      <c r="E147" s="145"/>
      <c r="F147" s="142">
        <f t="shared" si="61"/>
        <v>5.8171312632321808</v>
      </c>
      <c r="G147" s="144">
        <f t="shared" si="66"/>
        <v>-0.27361597973305329</v>
      </c>
      <c r="H147" s="145"/>
      <c r="I147" s="144">
        <f t="shared" si="62"/>
        <v>-1.0889066696023413</v>
      </c>
      <c r="J147" s="145"/>
      <c r="K147" s="126"/>
      <c r="L147" s="142">
        <f t="shared" si="63"/>
        <v>7.6932491360868847</v>
      </c>
      <c r="M147" s="143">
        <f t="shared" si="63"/>
        <v>7.238893166070377</v>
      </c>
      <c r="N147" s="144">
        <f t="shared" si="63"/>
        <v>6.8445762488467112</v>
      </c>
      <c r="O147" s="145"/>
      <c r="P147" s="142">
        <f t="shared" si="64"/>
        <v>7.0649576345176817</v>
      </c>
      <c r="Q147" s="144">
        <f t="shared" si="67"/>
        <v>0.22038138567097043</v>
      </c>
      <c r="R147" s="145"/>
      <c r="S147" s="144">
        <f t="shared" si="65"/>
        <v>-0.62829150156920299</v>
      </c>
      <c r="T147" s="145"/>
    </row>
    <row r="148" spans="1:20" x14ac:dyDescent="0.25">
      <c r="A148" s="38" t="s">
        <v>10</v>
      </c>
      <c r="B148" s="146">
        <f t="shared" si="60"/>
        <v>5.5616280852368538</v>
      </c>
      <c r="C148" s="147">
        <f t="shared" si="60"/>
        <v>6.176079734219269</v>
      </c>
      <c r="D148" s="148">
        <f t="shared" si="60"/>
        <v>6.7745027900987269</v>
      </c>
      <c r="E148" s="149"/>
      <c r="F148" s="146">
        <f t="shared" si="61"/>
        <v>6.1925716152924517</v>
      </c>
      <c r="G148" s="148">
        <f t="shared" si="66"/>
        <v>-0.58193117480627521</v>
      </c>
      <c r="H148" s="149"/>
      <c r="I148" s="148">
        <f t="shared" si="62"/>
        <v>0.63094353005559789</v>
      </c>
      <c r="J148" s="149"/>
      <c r="K148" s="126"/>
      <c r="L148" s="146">
        <f t="shared" si="63"/>
        <v>7.5276565777185809</v>
      </c>
      <c r="M148" s="147">
        <f t="shared" si="63"/>
        <v>7.0750021091706738</v>
      </c>
      <c r="N148" s="148">
        <f t="shared" si="63"/>
        <v>7.4209510970621047</v>
      </c>
      <c r="O148" s="149"/>
      <c r="P148" s="146">
        <f t="shared" si="64"/>
        <v>7.4714787140119299</v>
      </c>
      <c r="Q148" s="148">
        <f t="shared" si="67"/>
        <v>5.0527616949825216E-2</v>
      </c>
      <c r="R148" s="149"/>
      <c r="S148" s="148">
        <f t="shared" si="65"/>
        <v>-5.617786370665101E-2</v>
      </c>
      <c r="T148" s="149"/>
    </row>
    <row r="149" spans="1:20" x14ac:dyDescent="0.25">
      <c r="A149" s="42" t="s">
        <v>13</v>
      </c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4"/>
    </row>
    <row r="150" spans="1:20" ht="21" x14ac:dyDescent="0.35">
      <c r="A150" s="102" t="s">
        <v>63</v>
      </c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</row>
    <row r="151" spans="1:20" x14ac:dyDescent="0.25">
      <c r="A151" s="72"/>
      <c r="B151" s="11" t="s">
        <v>152</v>
      </c>
      <c r="C151" s="12"/>
      <c r="D151" s="12"/>
      <c r="E151" s="12"/>
      <c r="F151" s="12"/>
      <c r="G151" s="12"/>
      <c r="H151" s="12"/>
      <c r="I151" s="12"/>
      <c r="J151" s="13"/>
      <c r="K151" s="103"/>
      <c r="L151" s="11" t="str">
        <f>L$5</f>
        <v>acumulado mayo</v>
      </c>
      <c r="M151" s="12"/>
      <c r="N151" s="12"/>
      <c r="O151" s="12"/>
      <c r="P151" s="12"/>
      <c r="Q151" s="12"/>
      <c r="R151" s="12"/>
      <c r="S151" s="12"/>
      <c r="T151" s="13"/>
    </row>
    <row r="152" spans="1:20" x14ac:dyDescent="0.25">
      <c r="A152" s="15"/>
      <c r="B152" s="104">
        <f>B$6</f>
        <v>2019</v>
      </c>
      <c r="C152" s="105">
        <f>C$6</f>
        <v>2022</v>
      </c>
      <c r="D152" s="11">
        <f>D$6</f>
        <v>2023</v>
      </c>
      <c r="E152" s="13"/>
      <c r="F152" s="106">
        <f>E$6</f>
        <v>2024</v>
      </c>
      <c r="G152" s="107" t="str">
        <f>CONCATENATE("dif ",RIGHT(F152,2),"-",RIGHT(D152,2))</f>
        <v>dif 24-23</v>
      </c>
      <c r="H152" s="108"/>
      <c r="I152" s="107" t="str">
        <f>CONCATENATE("dif ",RIGHT(F152,2),"-",RIGHT(B152,2))</f>
        <v>dif 24-19</v>
      </c>
      <c r="J152" s="108"/>
      <c r="K152" s="109"/>
      <c r="L152" s="104">
        <f>L$6</f>
        <v>2019</v>
      </c>
      <c r="M152" s="105">
        <f>M$6</f>
        <v>2022</v>
      </c>
      <c r="N152" s="11">
        <f>N$6</f>
        <v>2023</v>
      </c>
      <c r="O152" s="13"/>
      <c r="P152" s="106">
        <f>O$6</f>
        <v>2024</v>
      </c>
      <c r="Q152" s="107" t="str">
        <f>CONCATENATE("dif ",RIGHT(P152,2),"-",RIGHT(N152,2))</f>
        <v>dif 24-23</v>
      </c>
      <c r="R152" s="108"/>
      <c r="S152" s="107" t="str">
        <f>CONCATENATE("dif ",RIGHT(P152,2),"-",RIGHT(L152,2))</f>
        <v>dif 24-19</v>
      </c>
      <c r="T152" s="108"/>
    </row>
    <row r="153" spans="1:20" x14ac:dyDescent="0.25">
      <c r="A153" s="110" t="s">
        <v>15</v>
      </c>
      <c r="B153" s="150">
        <f t="shared" ref="B153:D168" si="68">B88/B23</f>
        <v>6.4758545933181058</v>
      </c>
      <c r="C153" s="151">
        <f t="shared" si="68"/>
        <v>6.2468712109230848</v>
      </c>
      <c r="D153" s="152">
        <f t="shared" si="68"/>
        <v>6.3140551841174428</v>
      </c>
      <c r="E153" s="153"/>
      <c r="F153" s="154">
        <f t="shared" ref="F153:F184" si="69">E88/E23</f>
        <v>6.1190189704419193</v>
      </c>
      <c r="G153" s="113">
        <f>F153-D153</f>
        <v>-0.19503621367552348</v>
      </c>
      <c r="H153" s="114"/>
      <c r="I153" s="113">
        <f t="shared" ref="I153:I184" si="70">F153-B153</f>
        <v>-0.35683562287618642</v>
      </c>
      <c r="J153" s="114"/>
      <c r="K153" s="115"/>
      <c r="L153" s="150">
        <f t="shared" ref="L153:N168" si="71">L88/L23</f>
        <v>7.0132621755869975</v>
      </c>
      <c r="M153" s="151">
        <f>M88/M23</f>
        <v>6.5350403232447452</v>
      </c>
      <c r="N153" s="152">
        <f>N88/N23</f>
        <v>6.5911189501432776</v>
      </c>
      <c r="O153" s="153"/>
      <c r="P153" s="154">
        <f t="shared" ref="P153:P184" si="72">O88/O23</f>
        <v>6.5949947257902162</v>
      </c>
      <c r="Q153" s="113">
        <f>P153-N153</f>
        <v>3.8757756469385285E-3</v>
      </c>
      <c r="R153" s="114"/>
      <c r="S153" s="113">
        <f t="shared" ref="S153:S184" si="73">P153-L153</f>
        <v>-0.41826744979678132</v>
      </c>
      <c r="T153" s="114"/>
    </row>
    <row r="154" spans="1:20" x14ac:dyDescent="0.25">
      <c r="A154" s="155" t="s">
        <v>16</v>
      </c>
      <c r="B154" s="111">
        <f t="shared" si="68"/>
        <v>4.3617773677736773</v>
      </c>
      <c r="C154" s="151">
        <f t="shared" si="68"/>
        <v>3.8152477228452586</v>
      </c>
      <c r="D154" s="113">
        <f t="shared" si="68"/>
        <v>3.79919846178794</v>
      </c>
      <c r="E154" s="114"/>
      <c r="F154" s="156">
        <f t="shared" si="69"/>
        <v>3.6759623048431713</v>
      </c>
      <c r="G154" s="119">
        <f t="shared" ref="G154:G184" si="74">F154-D154</f>
        <v>-0.12323615694476864</v>
      </c>
      <c r="H154" s="120"/>
      <c r="I154" s="119">
        <f t="shared" si="70"/>
        <v>-0.68581506293050598</v>
      </c>
      <c r="J154" s="120"/>
      <c r="K154" s="115"/>
      <c r="L154" s="150">
        <f t="shared" si="71"/>
        <v>4.3908200548056433</v>
      </c>
      <c r="M154" s="151">
        <f t="shared" si="71"/>
        <v>3.8871025572814859</v>
      </c>
      <c r="N154" s="113">
        <f t="shared" si="71"/>
        <v>3.977610544379051</v>
      </c>
      <c r="O154" s="114"/>
      <c r="P154" s="154">
        <f t="shared" si="72"/>
        <v>3.9314922706861632</v>
      </c>
      <c r="Q154" s="119">
        <f t="shared" ref="Q154:Q184" si="75">P154-N154</f>
        <v>-4.611827369288779E-2</v>
      </c>
      <c r="R154" s="120"/>
      <c r="S154" s="119">
        <f t="shared" si="73"/>
        <v>-0.45932778411948005</v>
      </c>
      <c r="T154" s="120"/>
    </row>
    <row r="155" spans="1:20" x14ac:dyDescent="0.25">
      <c r="A155" s="157" t="s">
        <v>17</v>
      </c>
      <c r="B155" s="122">
        <f t="shared" si="68"/>
        <v>2.875984498062258</v>
      </c>
      <c r="C155" s="158">
        <f t="shared" si="68"/>
        <v>2.4670750382848392</v>
      </c>
      <c r="D155" s="159">
        <f t="shared" si="68"/>
        <v>2.7148290044509551</v>
      </c>
      <c r="E155" s="160"/>
      <c r="F155" s="161">
        <f t="shared" si="69"/>
        <v>2.9638784924710593</v>
      </c>
      <c r="G155" s="124">
        <f t="shared" si="74"/>
        <v>0.24904948802010418</v>
      </c>
      <c r="H155" s="125"/>
      <c r="I155" s="124">
        <f t="shared" si="70"/>
        <v>8.7893994408801301E-2</v>
      </c>
      <c r="J155" s="125"/>
      <c r="K155" s="126"/>
      <c r="L155" s="162">
        <f t="shared" si="71"/>
        <v>3.2287553020330555</v>
      </c>
      <c r="M155" s="158">
        <f t="shared" si="71"/>
        <v>2.6468143580118646</v>
      </c>
      <c r="N155" s="159">
        <f t="shared" si="71"/>
        <v>2.9977018078656821</v>
      </c>
      <c r="O155" s="160"/>
      <c r="P155" s="163">
        <f t="shared" si="72"/>
        <v>3.1879289032863047</v>
      </c>
      <c r="Q155" s="124">
        <f t="shared" si="75"/>
        <v>0.19022709542062266</v>
      </c>
      <c r="R155" s="125"/>
      <c r="S155" s="124">
        <f t="shared" si="73"/>
        <v>-4.0826398746750758E-2</v>
      </c>
      <c r="T155" s="125"/>
    </row>
    <row r="156" spans="1:20" x14ac:dyDescent="0.25">
      <c r="A156" s="121" t="s">
        <v>18</v>
      </c>
      <c r="B156" s="122">
        <f t="shared" si="68"/>
        <v>2.9795795583238958</v>
      </c>
      <c r="C156" s="158">
        <f t="shared" si="68"/>
        <v>2.6921504497138184</v>
      </c>
      <c r="D156" s="159">
        <f t="shared" si="68"/>
        <v>2.5550036220635413</v>
      </c>
      <c r="E156" s="160"/>
      <c r="F156" s="161">
        <f t="shared" si="69"/>
        <v>2.8258827699260114</v>
      </c>
      <c r="G156" s="124">
        <f t="shared" si="74"/>
        <v>0.27087914786247014</v>
      </c>
      <c r="H156" s="125"/>
      <c r="I156" s="124">
        <f t="shared" si="70"/>
        <v>-0.15369678839788437</v>
      </c>
      <c r="J156" s="125"/>
      <c r="K156" s="126"/>
      <c r="L156" s="162">
        <f t="shared" si="71"/>
        <v>3.5762119992570121</v>
      </c>
      <c r="M156" s="158">
        <f t="shared" si="71"/>
        <v>2.7622377622377621</v>
      </c>
      <c r="N156" s="159">
        <f t="shared" si="71"/>
        <v>3.0557464333659468</v>
      </c>
      <c r="O156" s="160"/>
      <c r="P156" s="163">
        <f t="shared" si="72"/>
        <v>2.9970235397213911</v>
      </c>
      <c r="Q156" s="124">
        <f t="shared" si="75"/>
        <v>-5.8722893644555629E-2</v>
      </c>
      <c r="R156" s="125"/>
      <c r="S156" s="124">
        <f t="shared" si="73"/>
        <v>-0.57918845953562093</v>
      </c>
      <c r="T156" s="125"/>
    </row>
    <row r="157" spans="1:20" x14ac:dyDescent="0.25">
      <c r="A157" s="121" t="s">
        <v>19</v>
      </c>
      <c r="B157" s="122">
        <f t="shared" si="68"/>
        <v>2.6266291847687198</v>
      </c>
      <c r="C157" s="158">
        <f t="shared" si="68"/>
        <v>2.2165537465871168</v>
      </c>
      <c r="D157" s="124">
        <f t="shared" si="68"/>
        <v>2.9058248825129853</v>
      </c>
      <c r="E157" s="125"/>
      <c r="F157" s="161">
        <f t="shared" si="69"/>
        <v>3.0970707718623047</v>
      </c>
      <c r="G157" s="124">
        <f t="shared" si="74"/>
        <v>0.19124588934931941</v>
      </c>
      <c r="H157" s="125"/>
      <c r="I157" s="124">
        <f t="shared" si="70"/>
        <v>0.47044158709358497</v>
      </c>
      <c r="J157" s="125"/>
      <c r="K157" s="126"/>
      <c r="L157" s="162">
        <f t="shared" si="71"/>
        <v>2.6578497599088466</v>
      </c>
      <c r="M157" s="158">
        <f t="shared" si="71"/>
        <v>2.5492076059927502</v>
      </c>
      <c r="N157" s="124">
        <f t="shared" si="71"/>
        <v>2.9108428812203138</v>
      </c>
      <c r="O157" s="125"/>
      <c r="P157" s="163">
        <f t="shared" si="72"/>
        <v>3.3573478144274604</v>
      </c>
      <c r="Q157" s="124">
        <f>P157-N157</f>
        <v>0.44650493320714668</v>
      </c>
      <c r="R157" s="125"/>
      <c r="S157" s="124">
        <f t="shared" si="73"/>
        <v>0.6994980545186138</v>
      </c>
      <c r="T157" s="125"/>
    </row>
    <row r="158" spans="1:20" x14ac:dyDescent="0.25">
      <c r="A158" s="164" t="s">
        <v>64</v>
      </c>
      <c r="B158" s="132">
        <f t="shared" si="68"/>
        <v>5.3940762616173021</v>
      </c>
      <c r="C158" s="165">
        <f t="shared" si="68"/>
        <v>4.8748613017885019</v>
      </c>
      <c r="D158" s="134">
        <f t="shared" si="68"/>
        <v>4.5563970414666768</v>
      </c>
      <c r="E158" s="135"/>
      <c r="F158" s="166">
        <f t="shared" si="69"/>
        <v>4.2151790275008647</v>
      </c>
      <c r="G158" s="129">
        <f t="shared" si="74"/>
        <v>-0.34121801396581208</v>
      </c>
      <c r="H158" s="130"/>
      <c r="I158" s="129">
        <f t="shared" si="70"/>
        <v>-1.1788972341164374</v>
      </c>
      <c r="J158" s="130"/>
      <c r="K158" s="126"/>
      <c r="L158" s="167">
        <f t="shared" si="71"/>
        <v>5.062316229621227</v>
      </c>
      <c r="M158" s="165">
        <f t="shared" si="71"/>
        <v>4.8280201982191802</v>
      </c>
      <c r="N158" s="134">
        <f t="shared" si="71"/>
        <v>4.6241619495864867</v>
      </c>
      <c r="O158" s="135"/>
      <c r="P158" s="168">
        <f t="shared" si="72"/>
        <v>4.3914277679152089</v>
      </c>
      <c r="Q158" s="129">
        <f t="shared" si="75"/>
        <v>-0.2327341816712778</v>
      </c>
      <c r="R158" s="130"/>
      <c r="S158" s="129">
        <f t="shared" si="73"/>
        <v>-0.67088846170601801</v>
      </c>
      <c r="T158" s="130"/>
    </row>
    <row r="159" spans="1:20" x14ac:dyDescent="0.25">
      <c r="A159" s="169" t="s">
        <v>21</v>
      </c>
      <c r="B159" s="117">
        <f t="shared" si="68"/>
        <v>7.1872923888860143</v>
      </c>
      <c r="C159" s="170">
        <f t="shared" si="68"/>
        <v>7.0587803034298471</v>
      </c>
      <c r="D159" s="119">
        <f t="shared" si="68"/>
        <v>7.0260610353580075</v>
      </c>
      <c r="E159" s="120"/>
      <c r="F159" s="171">
        <f t="shared" si="69"/>
        <v>6.8750043524182036</v>
      </c>
      <c r="G159" s="119">
        <f t="shared" si="74"/>
        <v>-0.1510566829398039</v>
      </c>
      <c r="H159" s="120"/>
      <c r="I159" s="119">
        <f t="shared" si="70"/>
        <v>-0.31228803646781067</v>
      </c>
      <c r="J159" s="120"/>
      <c r="K159" s="115"/>
      <c r="L159" s="172">
        <f t="shared" si="71"/>
        <v>7.5932079965335468</v>
      </c>
      <c r="M159" s="170">
        <f t="shared" si="71"/>
        <v>7.1555972986269509</v>
      </c>
      <c r="N159" s="119">
        <f t="shared" si="71"/>
        <v>7.1505777569381896</v>
      </c>
      <c r="O159" s="120"/>
      <c r="P159" s="173">
        <f t="shared" si="72"/>
        <v>7.1193894786354939</v>
      </c>
      <c r="Q159" s="119">
        <f t="shared" si="75"/>
        <v>-3.1188278302695771E-2</v>
      </c>
      <c r="R159" s="120"/>
      <c r="S159" s="119">
        <f t="shared" si="73"/>
        <v>-0.47381851789805296</v>
      </c>
      <c r="T159" s="120"/>
    </row>
    <row r="160" spans="1:20" x14ac:dyDescent="0.25">
      <c r="A160" s="49" t="s">
        <v>22</v>
      </c>
      <c r="B160" s="142">
        <f t="shared" si="68"/>
        <v>8.1710001108770367</v>
      </c>
      <c r="C160" s="174">
        <f t="shared" si="68"/>
        <v>8.3506473309746898</v>
      </c>
      <c r="D160" s="140">
        <f t="shared" si="68"/>
        <v>8.4362411322234507</v>
      </c>
      <c r="E160" s="141"/>
      <c r="F160" s="175">
        <f t="shared" si="69"/>
        <v>8.386619084147684</v>
      </c>
      <c r="G160" s="140">
        <f t="shared" si="74"/>
        <v>-4.9622048075766756E-2</v>
      </c>
      <c r="H160" s="141"/>
      <c r="I160" s="140">
        <f t="shared" si="70"/>
        <v>0.21561897327064727</v>
      </c>
      <c r="J160" s="141"/>
      <c r="K160" s="126"/>
      <c r="L160" s="176">
        <f t="shared" si="71"/>
        <v>8.9493903355502944</v>
      </c>
      <c r="M160" s="174">
        <f t="shared" si="71"/>
        <v>8.1787858016822224</v>
      </c>
      <c r="N160" s="140">
        <f t="shared" si="71"/>
        <v>8.2877233478669741</v>
      </c>
      <c r="O160" s="141"/>
      <c r="P160" s="177">
        <f t="shared" si="72"/>
        <v>8.3900174430383494</v>
      </c>
      <c r="Q160" s="140">
        <f t="shared" si="75"/>
        <v>0.10229409517137533</v>
      </c>
      <c r="R160" s="141"/>
      <c r="S160" s="140">
        <f t="shared" si="73"/>
        <v>-0.559372892511945</v>
      </c>
      <c r="T160" s="141"/>
    </row>
    <row r="161" spans="1:20" x14ac:dyDescent="0.25">
      <c r="A161" s="54" t="s">
        <v>23</v>
      </c>
      <c r="B161" s="142">
        <f t="shared" si="68"/>
        <v>8.9974160206718352</v>
      </c>
      <c r="C161" s="178">
        <f t="shared" si="68"/>
        <v>8.7125874125874123</v>
      </c>
      <c r="D161" s="144">
        <f t="shared" si="68"/>
        <v>8.9188118811881196</v>
      </c>
      <c r="E161" s="145"/>
      <c r="F161" s="179">
        <f t="shared" si="69"/>
        <v>6.910514541387025</v>
      </c>
      <c r="G161" s="144">
        <f t="shared" si="74"/>
        <v>-2.0082973398010946</v>
      </c>
      <c r="H161" s="145"/>
      <c r="I161" s="144">
        <f t="shared" si="70"/>
        <v>-2.0869014792848102</v>
      </c>
      <c r="J161" s="145"/>
      <c r="K161" s="126"/>
      <c r="L161" s="180">
        <f t="shared" si="71"/>
        <v>9.7046335299073299</v>
      </c>
      <c r="M161" s="178">
        <f t="shared" si="71"/>
        <v>8.2705241405222623</v>
      </c>
      <c r="N161" s="144">
        <f t="shared" si="71"/>
        <v>8.5515493418363171</v>
      </c>
      <c r="O161" s="145"/>
      <c r="P161" s="181">
        <f t="shared" si="72"/>
        <v>8.186246627287975</v>
      </c>
      <c r="Q161" s="144">
        <f t="shared" si="75"/>
        <v>-0.36530271454834207</v>
      </c>
      <c r="R161" s="145"/>
      <c r="S161" s="144">
        <f t="shared" si="73"/>
        <v>-1.5183869026193548</v>
      </c>
      <c r="T161" s="145"/>
    </row>
    <row r="162" spans="1:20" x14ac:dyDescent="0.25">
      <c r="A162" s="54" t="s">
        <v>24</v>
      </c>
      <c r="B162" s="142">
        <f t="shared" si="68"/>
        <v>5.1978609625668453</v>
      </c>
      <c r="C162" s="178">
        <f t="shared" si="68"/>
        <v>5.2030075187969924</v>
      </c>
      <c r="D162" s="144">
        <f t="shared" si="68"/>
        <v>4.6915422885572138</v>
      </c>
      <c r="E162" s="145"/>
      <c r="F162" s="179">
        <f t="shared" si="69"/>
        <v>4.40809968847352</v>
      </c>
      <c r="G162" s="144">
        <f t="shared" si="74"/>
        <v>-0.28344260008369382</v>
      </c>
      <c r="H162" s="145"/>
      <c r="I162" s="144">
        <f t="shared" si="70"/>
        <v>-0.78976127409332531</v>
      </c>
      <c r="J162" s="145"/>
      <c r="K162" s="126"/>
      <c r="L162" s="180">
        <f t="shared" si="71"/>
        <v>7.1454435727217867</v>
      </c>
      <c r="M162" s="178">
        <f t="shared" si="71"/>
        <v>5.2035286704473851</v>
      </c>
      <c r="N162" s="144">
        <f t="shared" si="71"/>
        <v>5.496862310815799</v>
      </c>
      <c r="O162" s="145"/>
      <c r="P162" s="181">
        <f t="shared" si="72"/>
        <v>5.5790214713129176</v>
      </c>
      <c r="Q162" s="144">
        <f t="shared" si="75"/>
        <v>8.2159160497118577E-2</v>
      </c>
      <c r="R162" s="145"/>
      <c r="S162" s="144">
        <f t="shared" si="73"/>
        <v>-1.5664221014088691</v>
      </c>
      <c r="T162" s="145"/>
    </row>
    <row r="163" spans="1:20" x14ac:dyDescent="0.25">
      <c r="A163" s="54" t="s">
        <v>25</v>
      </c>
      <c r="B163" s="142">
        <f t="shared" si="68"/>
        <v>7.9437834622248662</v>
      </c>
      <c r="C163" s="178">
        <f t="shared" si="68"/>
        <v>7.7660594439117929</v>
      </c>
      <c r="D163" s="144">
        <f t="shared" si="68"/>
        <v>8.1239275500476644</v>
      </c>
      <c r="E163" s="145"/>
      <c r="F163" s="179">
        <f t="shared" si="69"/>
        <v>8.962538226299694</v>
      </c>
      <c r="G163" s="144">
        <f t="shared" si="74"/>
        <v>0.83861067625202956</v>
      </c>
      <c r="H163" s="145"/>
      <c r="I163" s="144">
        <f t="shared" si="70"/>
        <v>1.0187547640748278</v>
      </c>
      <c r="J163" s="145"/>
      <c r="K163" s="126"/>
      <c r="L163" s="180">
        <f t="shared" si="71"/>
        <v>8.0519535896227481</v>
      </c>
      <c r="M163" s="178">
        <f t="shared" si="71"/>
        <v>8.0248836991476473</v>
      </c>
      <c r="N163" s="144">
        <f t="shared" si="71"/>
        <v>7.8750545348780845</v>
      </c>
      <c r="O163" s="145"/>
      <c r="P163" s="181">
        <f t="shared" si="72"/>
        <v>8.3385820280296787</v>
      </c>
      <c r="Q163" s="144">
        <f t="shared" si="75"/>
        <v>0.46352749315159425</v>
      </c>
      <c r="R163" s="145"/>
      <c r="S163" s="144">
        <f t="shared" si="73"/>
        <v>0.28662843840693064</v>
      </c>
      <c r="T163" s="145"/>
    </row>
    <row r="164" spans="1:20" x14ac:dyDescent="0.25">
      <c r="A164" s="54" t="s">
        <v>26</v>
      </c>
      <c r="B164" s="142">
        <f t="shared" si="68"/>
        <v>4.6856</v>
      </c>
      <c r="C164" s="178">
        <f t="shared" si="68"/>
        <v>5.6564299424184261</v>
      </c>
      <c r="D164" s="144">
        <f t="shared" si="68"/>
        <v>4.5056017347307558</v>
      </c>
      <c r="E164" s="145"/>
      <c r="F164" s="179">
        <f t="shared" si="69"/>
        <v>4.4176182707993474</v>
      </c>
      <c r="G164" s="144">
        <f t="shared" si="74"/>
        <v>-8.7983463931408323E-2</v>
      </c>
      <c r="H164" s="145"/>
      <c r="I164" s="144">
        <f t="shared" si="70"/>
        <v>-0.26798172920065255</v>
      </c>
      <c r="J164" s="145"/>
      <c r="K164" s="126"/>
      <c r="L164" s="180">
        <f t="shared" si="71"/>
        <v>4.5340186663059647</v>
      </c>
      <c r="M164" s="178">
        <f t="shared" si="71"/>
        <v>5.3037648825485357</v>
      </c>
      <c r="N164" s="144">
        <f t="shared" si="71"/>
        <v>4.590722761596548</v>
      </c>
      <c r="O164" s="145"/>
      <c r="P164" s="181">
        <f t="shared" si="72"/>
        <v>4.4545737157068466</v>
      </c>
      <c r="Q164" s="144">
        <f t="shared" si="75"/>
        <v>-0.13614904588970145</v>
      </c>
      <c r="R164" s="145"/>
      <c r="S164" s="144">
        <f t="shared" si="73"/>
        <v>-7.9444950599118158E-2</v>
      </c>
      <c r="T164" s="145"/>
    </row>
    <row r="165" spans="1:20" x14ac:dyDescent="0.25">
      <c r="A165" s="54" t="s">
        <v>27</v>
      </c>
      <c r="B165" s="142">
        <f t="shared" si="68"/>
        <v>11.397085610200364</v>
      </c>
      <c r="C165" s="178">
        <f t="shared" si="68"/>
        <v>12.546666666666667</v>
      </c>
      <c r="D165" s="144">
        <f t="shared" si="68"/>
        <v>25.904458598726116</v>
      </c>
      <c r="E165" s="145"/>
      <c r="F165" s="179">
        <f t="shared" si="69"/>
        <v>11.125</v>
      </c>
      <c r="G165" s="144">
        <f t="shared" si="74"/>
        <v>-14.779458598726116</v>
      </c>
      <c r="H165" s="145"/>
      <c r="I165" s="144">
        <f t="shared" si="70"/>
        <v>-0.2720856102003637</v>
      </c>
      <c r="J165" s="145"/>
      <c r="K165" s="126"/>
      <c r="L165" s="180">
        <f t="shared" si="71"/>
        <v>8.4423151625016182</v>
      </c>
      <c r="M165" s="178">
        <f t="shared" si="71"/>
        <v>7.9630381650686219</v>
      </c>
      <c r="N165" s="144">
        <f t="shared" si="71"/>
        <v>8.5127308614126598</v>
      </c>
      <c r="O165" s="145"/>
      <c r="P165" s="181">
        <f t="shared" si="72"/>
        <v>8.253899553132289</v>
      </c>
      <c r="Q165" s="144">
        <f t="shared" si="75"/>
        <v>-0.25883130828037082</v>
      </c>
      <c r="R165" s="145"/>
      <c r="S165" s="144">
        <f t="shared" si="73"/>
        <v>-0.18841560936932922</v>
      </c>
      <c r="T165" s="145"/>
    </row>
    <row r="166" spans="1:20" x14ac:dyDescent="0.25">
      <c r="A166" s="54" t="s">
        <v>28</v>
      </c>
      <c r="B166" s="142">
        <f t="shared" si="68"/>
        <v>8.4484848484848492</v>
      </c>
      <c r="C166" s="178">
        <f t="shared" si="68"/>
        <v>8.6437246963562746</v>
      </c>
      <c r="D166" s="144">
        <f t="shared" si="68"/>
        <v>7.7730870712401057</v>
      </c>
      <c r="E166" s="145"/>
      <c r="F166" s="179">
        <f t="shared" si="69"/>
        <v>7.7021739130434783</v>
      </c>
      <c r="G166" s="144">
        <f t="shared" si="74"/>
        <v>-7.0913158196627357E-2</v>
      </c>
      <c r="H166" s="145"/>
      <c r="I166" s="144">
        <f t="shared" si="70"/>
        <v>-0.74631093544137084</v>
      </c>
      <c r="J166" s="145"/>
      <c r="K166" s="126"/>
      <c r="L166" s="180">
        <f t="shared" si="71"/>
        <v>8.1339869281045747</v>
      </c>
      <c r="M166" s="178">
        <f t="shared" si="71"/>
        <v>7.8353632927341454</v>
      </c>
      <c r="N166" s="144">
        <f t="shared" si="71"/>
        <v>8.1435324452084235</v>
      </c>
      <c r="O166" s="145"/>
      <c r="P166" s="181">
        <f t="shared" si="72"/>
        <v>8.2461174881836605</v>
      </c>
      <c r="Q166" s="144">
        <f t="shared" si="75"/>
        <v>0.10258504297523707</v>
      </c>
      <c r="R166" s="145"/>
      <c r="S166" s="144">
        <f t="shared" si="73"/>
        <v>0.11213056007908584</v>
      </c>
      <c r="T166" s="145"/>
    </row>
    <row r="167" spans="1:20" x14ac:dyDescent="0.25">
      <c r="A167" s="54" t="s">
        <v>29</v>
      </c>
      <c r="B167" s="142">
        <f t="shared" si="68"/>
        <v>6.9186983464399026</v>
      </c>
      <c r="C167" s="178">
        <f t="shared" si="68"/>
        <v>7.0205499925272754</v>
      </c>
      <c r="D167" s="144">
        <f>D102/D37</f>
        <v>6.8201646667357352</v>
      </c>
      <c r="E167" s="145"/>
      <c r="F167" s="179">
        <f t="shared" si="69"/>
        <v>6.7785032482256327</v>
      </c>
      <c r="G167" s="144">
        <f t="shared" si="74"/>
        <v>-4.1661418510102521E-2</v>
      </c>
      <c r="H167" s="145"/>
      <c r="I167" s="144">
        <f t="shared" si="70"/>
        <v>-0.1401950982142699</v>
      </c>
      <c r="J167" s="145"/>
      <c r="K167" s="126"/>
      <c r="L167" s="180">
        <f t="shared" si="71"/>
        <v>7.2451346047969283</v>
      </c>
      <c r="M167" s="178">
        <f t="shared" si="71"/>
        <v>7.2012226774763501</v>
      </c>
      <c r="N167" s="144">
        <f t="shared" si="71"/>
        <v>6.9201712648318123</v>
      </c>
      <c r="O167" s="145"/>
      <c r="P167" s="181">
        <f t="shared" si="72"/>
        <v>6.8782418947345532</v>
      </c>
      <c r="Q167" s="144">
        <f t="shared" si="75"/>
        <v>-4.1929370097259167E-2</v>
      </c>
      <c r="R167" s="145"/>
      <c r="S167" s="144">
        <f t="shared" si="73"/>
        <v>-0.36689271006237512</v>
      </c>
      <c r="T167" s="145"/>
    </row>
    <row r="168" spans="1:20" x14ac:dyDescent="0.25">
      <c r="A168" s="54" t="s">
        <v>30</v>
      </c>
      <c r="B168" s="142">
        <f t="shared" si="68"/>
        <v>6.8196568310718648</v>
      </c>
      <c r="C168" s="178">
        <f t="shared" si="68"/>
        <v>6.3907047708467815</v>
      </c>
      <c r="D168" s="144">
        <f t="shared" si="68"/>
        <v>6.5224949501132397</v>
      </c>
      <c r="E168" s="145"/>
      <c r="F168" s="179">
        <f t="shared" si="69"/>
        <v>6.5884061031624519</v>
      </c>
      <c r="G168" s="144">
        <f t="shared" si="74"/>
        <v>6.5911153049212245E-2</v>
      </c>
      <c r="H168" s="145"/>
      <c r="I168" s="144">
        <f t="shared" si="70"/>
        <v>-0.23125072790941292</v>
      </c>
      <c r="J168" s="145"/>
      <c r="K168" s="126"/>
      <c r="L168" s="180">
        <f t="shared" si="71"/>
        <v>7.0285376515547249</v>
      </c>
      <c r="M168" s="178">
        <f t="shared" si="71"/>
        <v>6.2565488119095329</v>
      </c>
      <c r="N168" s="144">
        <f t="shared" si="71"/>
        <v>6.6645762537328803</v>
      </c>
      <c r="O168" s="145"/>
      <c r="P168" s="181">
        <f t="shared" si="72"/>
        <v>6.847617105569797</v>
      </c>
      <c r="Q168" s="144">
        <f t="shared" si="75"/>
        <v>0.18304085183691665</v>
      </c>
      <c r="R168" s="145"/>
      <c r="S168" s="144">
        <f t="shared" si="73"/>
        <v>-0.18092054598492791</v>
      </c>
      <c r="T168" s="145"/>
    </row>
    <row r="169" spans="1:20" x14ac:dyDescent="0.25">
      <c r="A169" s="54" t="s">
        <v>31</v>
      </c>
      <c r="B169" s="142">
        <f t="shared" ref="B169:D184" si="76">B104/B39</f>
        <v>8.7316419339396845</v>
      </c>
      <c r="C169" s="178">
        <f t="shared" si="76"/>
        <v>8.2939883645766006</v>
      </c>
      <c r="D169" s="144">
        <f t="shared" si="76"/>
        <v>9.3033247169979507</v>
      </c>
      <c r="E169" s="145"/>
      <c r="F169" s="179">
        <f t="shared" si="69"/>
        <v>8.0180992361158907</v>
      </c>
      <c r="G169" s="144">
        <f t="shared" si="74"/>
        <v>-1.28522548088206</v>
      </c>
      <c r="H169" s="145"/>
      <c r="I169" s="144">
        <f t="shared" si="70"/>
        <v>-0.71354269782379376</v>
      </c>
      <c r="J169" s="145"/>
      <c r="K169" s="126"/>
      <c r="L169" s="180">
        <f t="shared" ref="L169:N184" si="77">L104/L39</f>
        <v>7.8396600863772274</v>
      </c>
      <c r="M169" s="178">
        <f t="shared" si="77"/>
        <v>7.1278569632482363</v>
      </c>
      <c r="N169" s="144">
        <f t="shared" si="77"/>
        <v>7.6460399840309554</v>
      </c>
      <c r="O169" s="145"/>
      <c r="P169" s="181">
        <f t="shared" si="72"/>
        <v>7.5660941000746824</v>
      </c>
      <c r="Q169" s="144">
        <f t="shared" si="75"/>
        <v>-7.9945883956273001E-2</v>
      </c>
      <c r="R169" s="145"/>
      <c r="S169" s="144">
        <f t="shared" si="73"/>
        <v>-0.27356598630254503</v>
      </c>
      <c r="T169" s="145"/>
    </row>
    <row r="170" spans="1:20" x14ac:dyDescent="0.25">
      <c r="A170" s="54" t="s">
        <v>32</v>
      </c>
      <c r="B170" s="142">
        <f t="shared" si="76"/>
        <v>7.7897217751207171</v>
      </c>
      <c r="C170" s="178">
        <f t="shared" si="76"/>
        <v>7.5887673538073201</v>
      </c>
      <c r="D170" s="144">
        <f>D105/D40</f>
        <v>7.4686631944444448</v>
      </c>
      <c r="E170" s="145"/>
      <c r="F170" s="179">
        <f t="shared" si="69"/>
        <v>7.3049240761871328</v>
      </c>
      <c r="G170" s="144">
        <f t="shared" si="74"/>
        <v>-0.16373911825731202</v>
      </c>
      <c r="H170" s="145"/>
      <c r="I170" s="144">
        <f t="shared" si="70"/>
        <v>-0.48479769893358426</v>
      </c>
      <c r="J170" s="145"/>
      <c r="K170" s="126"/>
      <c r="L170" s="180">
        <f t="shared" si="77"/>
        <v>7.9570893525949709</v>
      </c>
      <c r="M170" s="178">
        <f t="shared" si="77"/>
        <v>7.6033153060897947</v>
      </c>
      <c r="N170" s="144">
        <f t="shared" si="77"/>
        <v>7.6913724650335249</v>
      </c>
      <c r="O170" s="145"/>
      <c r="P170" s="181">
        <f t="shared" si="72"/>
        <v>7.5861891265137853</v>
      </c>
      <c r="Q170" s="144">
        <f t="shared" si="75"/>
        <v>-0.1051833385197396</v>
      </c>
      <c r="R170" s="145"/>
      <c r="S170" s="144">
        <f t="shared" si="73"/>
        <v>-0.37090022608118556</v>
      </c>
      <c r="T170" s="145"/>
    </row>
    <row r="171" spans="1:20" x14ac:dyDescent="0.25">
      <c r="A171" s="54" t="s">
        <v>33</v>
      </c>
      <c r="B171" s="142">
        <f t="shared" si="76"/>
        <v>7.0334839769926045</v>
      </c>
      <c r="C171" s="178">
        <f t="shared" si="76"/>
        <v>7.5844240837696333</v>
      </c>
      <c r="D171" s="144">
        <f t="shared" si="76"/>
        <v>7.4966520624948334</v>
      </c>
      <c r="E171" s="145"/>
      <c r="F171" s="179">
        <f t="shared" si="69"/>
        <v>7.0298901873275002</v>
      </c>
      <c r="G171" s="144">
        <f t="shared" si="74"/>
        <v>-0.46676187516733325</v>
      </c>
      <c r="H171" s="145"/>
      <c r="I171" s="144">
        <f t="shared" si="70"/>
        <v>-3.5937896651043744E-3</v>
      </c>
      <c r="J171" s="145"/>
      <c r="K171" s="126"/>
      <c r="L171" s="180">
        <f t="shared" si="77"/>
        <v>7.0625088222839132</v>
      </c>
      <c r="M171" s="178">
        <f t="shared" si="77"/>
        <v>7.0503221467006512</v>
      </c>
      <c r="N171" s="144">
        <f t="shared" si="77"/>
        <v>7.1737911121436397</v>
      </c>
      <c r="O171" s="145"/>
      <c r="P171" s="181">
        <f t="shared" si="72"/>
        <v>6.9763753718924919</v>
      </c>
      <c r="Q171" s="144">
        <f t="shared" si="75"/>
        <v>-0.19741574025114783</v>
      </c>
      <c r="R171" s="145"/>
      <c r="S171" s="144">
        <f t="shared" si="73"/>
        <v>-8.6133450391421285E-2</v>
      </c>
      <c r="T171" s="145"/>
    </row>
    <row r="172" spans="1:20" x14ac:dyDescent="0.25">
      <c r="A172" s="54" t="s">
        <v>34</v>
      </c>
      <c r="B172" s="142">
        <f t="shared" si="76"/>
        <v>9.8772357723577233</v>
      </c>
      <c r="C172" s="178">
        <f t="shared" si="76"/>
        <v>9.11052457934675</v>
      </c>
      <c r="D172" s="144">
        <f t="shared" si="76"/>
        <v>8.9746506337341572</v>
      </c>
      <c r="E172" s="145"/>
      <c r="F172" s="179">
        <f t="shared" si="69"/>
        <v>8.2227800439284593</v>
      </c>
      <c r="G172" s="144">
        <f t="shared" si="74"/>
        <v>-0.75187058980569788</v>
      </c>
      <c r="H172" s="145"/>
      <c r="I172" s="144">
        <f t="shared" si="70"/>
        <v>-1.654455728429264</v>
      </c>
      <c r="J172" s="145"/>
      <c r="K172" s="126"/>
      <c r="L172" s="180">
        <f t="shared" si="77"/>
        <v>10.055635353825529</v>
      </c>
      <c r="M172" s="178">
        <f t="shared" si="77"/>
        <v>9.5647923993970672</v>
      </c>
      <c r="N172" s="144">
        <f t="shared" si="77"/>
        <v>9.424808663084189</v>
      </c>
      <c r="O172" s="145"/>
      <c r="P172" s="181">
        <f t="shared" si="72"/>
        <v>8.8393534905539681</v>
      </c>
      <c r="Q172" s="144">
        <f t="shared" si="75"/>
        <v>-0.58545517253022084</v>
      </c>
      <c r="R172" s="145"/>
      <c r="S172" s="144">
        <f t="shared" si="73"/>
        <v>-1.2162818632715613</v>
      </c>
      <c r="T172" s="145"/>
    </row>
    <row r="173" spans="1:20" x14ac:dyDescent="0.25">
      <c r="A173" s="54" t="s">
        <v>35</v>
      </c>
      <c r="B173" s="142">
        <f t="shared" si="76"/>
        <v>6.8407347128574747</v>
      </c>
      <c r="C173" s="178">
        <f t="shared" si="76"/>
        <v>5.5179584120982987</v>
      </c>
      <c r="D173" s="144">
        <f t="shared" si="76"/>
        <v>5.8534219036797479</v>
      </c>
      <c r="E173" s="145"/>
      <c r="F173" s="179">
        <f t="shared" si="69"/>
        <v>5.8473348977539388</v>
      </c>
      <c r="G173" s="144">
        <f t="shared" si="74"/>
        <v>-6.0870059258091302E-3</v>
      </c>
      <c r="H173" s="145"/>
      <c r="I173" s="144">
        <f t="shared" si="70"/>
        <v>-0.99339981510353592</v>
      </c>
      <c r="J173" s="145"/>
      <c r="K173" s="126"/>
      <c r="L173" s="180">
        <f t="shared" si="77"/>
        <v>7.4538500396911305</v>
      </c>
      <c r="M173" s="178">
        <f t="shared" si="77"/>
        <v>6.0732144953297666</v>
      </c>
      <c r="N173" s="144">
        <f t="shared" si="77"/>
        <v>6.5759558031174583</v>
      </c>
      <c r="O173" s="145"/>
      <c r="P173" s="181">
        <f t="shared" si="72"/>
        <v>6.3444412198907294</v>
      </c>
      <c r="Q173" s="144">
        <f t="shared" si="75"/>
        <v>-0.23151458322672891</v>
      </c>
      <c r="R173" s="145"/>
      <c r="S173" s="144">
        <f t="shared" si="73"/>
        <v>-1.1094088198004011</v>
      </c>
      <c r="T173" s="145"/>
    </row>
    <row r="174" spans="1:20" x14ac:dyDescent="0.25">
      <c r="A174" s="54" t="s">
        <v>36</v>
      </c>
      <c r="B174" s="142">
        <f t="shared" si="76"/>
        <v>10.271685761047463</v>
      </c>
      <c r="C174" s="178">
        <f t="shared" si="76"/>
        <v>4.4232954545454541</v>
      </c>
      <c r="D174" s="144">
        <f t="shared" si="76"/>
        <v>10.266903914590747</v>
      </c>
      <c r="E174" s="145"/>
      <c r="F174" s="179">
        <f t="shared" si="69"/>
        <v>8.1578947368421044</v>
      </c>
      <c r="G174" s="144">
        <f t="shared" si="74"/>
        <v>-2.1090091777486428</v>
      </c>
      <c r="H174" s="145"/>
      <c r="I174" s="144">
        <f t="shared" si="70"/>
        <v>-2.1137910242053586</v>
      </c>
      <c r="J174" s="145"/>
      <c r="K174" s="126"/>
      <c r="L174" s="180">
        <f t="shared" si="77"/>
        <v>9.2199805246180997</v>
      </c>
      <c r="M174" s="178">
        <f t="shared" si="77"/>
        <v>8.557356212265649</v>
      </c>
      <c r="N174" s="144">
        <f t="shared" si="77"/>
        <v>9.1139142247234624</v>
      </c>
      <c r="O174" s="145"/>
      <c r="P174" s="181">
        <f t="shared" si="72"/>
        <v>9.4800666759272119</v>
      </c>
      <c r="Q174" s="144">
        <f t="shared" si="75"/>
        <v>0.36615245120374951</v>
      </c>
      <c r="R174" s="145"/>
      <c r="S174" s="144">
        <f t="shared" si="73"/>
        <v>0.26008615130911217</v>
      </c>
      <c r="T174" s="145"/>
    </row>
    <row r="175" spans="1:20" x14ac:dyDescent="0.25">
      <c r="A175" s="54" t="s">
        <v>37</v>
      </c>
      <c r="B175" s="142">
        <f t="shared" si="76"/>
        <v>8.7720306513409962</v>
      </c>
      <c r="C175" s="178">
        <f t="shared" si="76"/>
        <v>7.4720357941834452</v>
      </c>
      <c r="D175" s="144">
        <f t="shared" si="76"/>
        <v>7.594182825484765</v>
      </c>
      <c r="E175" s="145"/>
      <c r="F175" s="179">
        <f t="shared" si="69"/>
        <v>7.5497737556561084</v>
      </c>
      <c r="G175" s="144">
        <f t="shared" si="74"/>
        <v>-4.4409069828656556E-2</v>
      </c>
      <c r="H175" s="145"/>
      <c r="I175" s="144">
        <f t="shared" si="70"/>
        <v>-1.2222568956848878</v>
      </c>
      <c r="J175" s="145"/>
      <c r="K175" s="126"/>
      <c r="L175" s="180">
        <f t="shared" si="77"/>
        <v>8.4162613546956582</v>
      </c>
      <c r="M175" s="178">
        <f t="shared" si="77"/>
        <v>7.9768083931529539</v>
      </c>
      <c r="N175" s="144">
        <f t="shared" si="77"/>
        <v>7.8519154557463668</v>
      </c>
      <c r="O175" s="145"/>
      <c r="P175" s="181">
        <f t="shared" si="72"/>
        <v>8.0469788557525899</v>
      </c>
      <c r="Q175" s="144">
        <f t="shared" si="75"/>
        <v>0.19506340000622302</v>
      </c>
      <c r="R175" s="145"/>
      <c r="S175" s="144">
        <f t="shared" si="73"/>
        <v>-0.3692824989430683</v>
      </c>
      <c r="T175" s="145"/>
    </row>
    <row r="176" spans="1:20" x14ac:dyDescent="0.25">
      <c r="A176" s="54" t="s">
        <v>38</v>
      </c>
      <c r="B176" s="142">
        <f t="shared" si="76"/>
        <v>7.3460207612456747</v>
      </c>
      <c r="C176" s="178">
        <f t="shared" si="76"/>
        <v>7.0352564102564106</v>
      </c>
      <c r="D176" s="144">
        <f t="shared" si="76"/>
        <v>6.9803168506961111</v>
      </c>
      <c r="E176" s="145"/>
      <c r="F176" s="179">
        <f t="shared" si="69"/>
        <v>6.3471629042098838</v>
      </c>
      <c r="G176" s="144">
        <f t="shared" si="74"/>
        <v>-0.63315394648622725</v>
      </c>
      <c r="H176" s="145"/>
      <c r="I176" s="144">
        <f t="shared" si="70"/>
        <v>-0.99885785703579089</v>
      </c>
      <c r="J176" s="145"/>
      <c r="K176" s="126"/>
      <c r="L176" s="180">
        <f t="shared" si="77"/>
        <v>5.9991060786650774</v>
      </c>
      <c r="M176" s="178">
        <f t="shared" si="77"/>
        <v>6.838798788094814</v>
      </c>
      <c r="N176" s="144">
        <f t="shared" si="77"/>
        <v>6.6917068889863973</v>
      </c>
      <c r="O176" s="145"/>
      <c r="P176" s="181">
        <f t="shared" si="72"/>
        <v>6.2742609843761459</v>
      </c>
      <c r="Q176" s="144">
        <f t="shared" si="75"/>
        <v>-0.41744590461025144</v>
      </c>
      <c r="R176" s="145"/>
      <c r="S176" s="144">
        <f t="shared" si="73"/>
        <v>0.27515490571106849</v>
      </c>
      <c r="T176" s="145"/>
    </row>
    <row r="177" spans="1:20" x14ac:dyDescent="0.25">
      <c r="A177" s="54" t="s">
        <v>39</v>
      </c>
      <c r="B177" s="142">
        <f t="shared" si="76"/>
        <v>6.4403815580286166</v>
      </c>
      <c r="C177" s="178">
        <f t="shared" si="76"/>
        <v>7.0713671539122958</v>
      </c>
      <c r="D177" s="144">
        <f t="shared" si="76"/>
        <v>5.8971612212104985</v>
      </c>
      <c r="E177" s="145"/>
      <c r="F177" s="179">
        <f t="shared" si="69"/>
        <v>5.7786293958521187</v>
      </c>
      <c r="G177" s="144">
        <f t="shared" si="74"/>
        <v>-0.11853182535837981</v>
      </c>
      <c r="H177" s="145"/>
      <c r="I177" s="144">
        <f t="shared" si="70"/>
        <v>-0.6617521621764979</v>
      </c>
      <c r="J177" s="145"/>
      <c r="K177" s="126"/>
      <c r="L177" s="180">
        <f t="shared" si="77"/>
        <v>6.7703560585150431</v>
      </c>
      <c r="M177" s="178">
        <f t="shared" si="77"/>
        <v>6.8900186409083206</v>
      </c>
      <c r="N177" s="144">
        <f t="shared" si="77"/>
        <v>6.2475480580619847</v>
      </c>
      <c r="O177" s="145"/>
      <c r="P177" s="181">
        <f t="shared" si="72"/>
        <v>6.2113646949231489</v>
      </c>
      <c r="Q177" s="144">
        <f t="shared" si="75"/>
        <v>-3.6183363138835745E-2</v>
      </c>
      <c r="R177" s="145"/>
      <c r="S177" s="144">
        <f t="shared" si="73"/>
        <v>-0.55899136359189416</v>
      </c>
      <c r="T177" s="145"/>
    </row>
    <row r="178" spans="1:20" x14ac:dyDescent="0.25">
      <c r="A178" s="54" t="s">
        <v>40</v>
      </c>
      <c r="B178" s="142">
        <f t="shared" si="76"/>
        <v>5.392570281124498</v>
      </c>
      <c r="C178" s="178">
        <f t="shared" si="76"/>
        <v>5.1178211959739492</v>
      </c>
      <c r="D178" s="144">
        <f t="shared" si="76"/>
        <v>5.5520661157024795</v>
      </c>
      <c r="E178" s="145"/>
      <c r="F178" s="179">
        <f t="shared" si="69"/>
        <v>5.3477801268498943</v>
      </c>
      <c r="G178" s="144">
        <f t="shared" si="74"/>
        <v>-0.2042859888525852</v>
      </c>
      <c r="H178" s="145"/>
      <c r="I178" s="144">
        <f t="shared" si="70"/>
        <v>-4.4790154274603644E-2</v>
      </c>
      <c r="J178" s="145"/>
      <c r="K178" s="126"/>
      <c r="L178" s="180">
        <f t="shared" si="77"/>
        <v>5.1570298234936089</v>
      </c>
      <c r="M178" s="178">
        <f t="shared" si="77"/>
        <v>4.9680699613585517</v>
      </c>
      <c r="N178" s="144">
        <f t="shared" si="77"/>
        <v>4.9917049326025777</v>
      </c>
      <c r="O178" s="145"/>
      <c r="P178" s="181">
        <f t="shared" si="72"/>
        <v>5.0274806892453947</v>
      </c>
      <c r="Q178" s="144">
        <f t="shared" si="75"/>
        <v>3.5775756642816958E-2</v>
      </c>
      <c r="R178" s="145"/>
      <c r="S178" s="144">
        <f t="shared" si="73"/>
        <v>-0.12954913424821424</v>
      </c>
      <c r="T178" s="145"/>
    </row>
    <row r="179" spans="1:20" x14ac:dyDescent="0.25">
      <c r="A179" s="54" t="s">
        <v>41</v>
      </c>
      <c r="B179" s="142">
        <f t="shared" si="76"/>
        <v>7.0754458161865568</v>
      </c>
      <c r="C179" s="178">
        <f t="shared" si="76"/>
        <v>6.0509691313711418</v>
      </c>
      <c r="D179" s="144">
        <f t="shared" si="76"/>
        <v>6.7979420018709078</v>
      </c>
      <c r="E179" s="145"/>
      <c r="F179" s="179">
        <f t="shared" si="69"/>
        <v>6.1598039215686278</v>
      </c>
      <c r="G179" s="144">
        <f t="shared" si="74"/>
        <v>-0.63813808030228003</v>
      </c>
      <c r="H179" s="145"/>
      <c r="I179" s="144">
        <f t="shared" si="70"/>
        <v>-0.915641894617929</v>
      </c>
      <c r="J179" s="145"/>
      <c r="K179" s="126"/>
      <c r="L179" s="180">
        <f t="shared" si="77"/>
        <v>6.9335946506801935</v>
      </c>
      <c r="M179" s="178">
        <f t="shared" si="77"/>
        <v>7.0955687830687832</v>
      </c>
      <c r="N179" s="144">
        <f t="shared" si="77"/>
        <v>7.0361054766734279</v>
      </c>
      <c r="O179" s="145"/>
      <c r="P179" s="181">
        <f t="shared" si="72"/>
        <v>6.7739622641509438</v>
      </c>
      <c r="Q179" s="144">
        <f t="shared" si="75"/>
        <v>-0.26214321252248407</v>
      </c>
      <c r="R179" s="145"/>
      <c r="S179" s="144">
        <f t="shared" si="73"/>
        <v>-0.15963238652924971</v>
      </c>
      <c r="T179" s="145"/>
    </row>
    <row r="180" spans="1:20" x14ac:dyDescent="0.25">
      <c r="A180" s="54" t="s">
        <v>42</v>
      </c>
      <c r="B180" s="142">
        <f t="shared" si="76"/>
        <v>5.9064327485380117</v>
      </c>
      <c r="C180" s="178">
        <f t="shared" si="76"/>
        <v>5.4133480825958706</v>
      </c>
      <c r="D180" s="144">
        <f t="shared" si="76"/>
        <v>5.8367346938775508</v>
      </c>
      <c r="E180" s="145"/>
      <c r="F180" s="179">
        <f t="shared" si="69"/>
        <v>5.9641089108910892</v>
      </c>
      <c r="G180" s="144">
        <f t="shared" si="74"/>
        <v>0.12737421701353835</v>
      </c>
      <c r="H180" s="145"/>
      <c r="I180" s="144">
        <f t="shared" si="70"/>
        <v>5.7676162353077487E-2</v>
      </c>
      <c r="J180" s="145"/>
      <c r="K180" s="126"/>
      <c r="L180" s="180">
        <f t="shared" si="77"/>
        <v>5.6916923076923078</v>
      </c>
      <c r="M180" s="178">
        <f t="shared" si="77"/>
        <v>5.6825789838565912</v>
      </c>
      <c r="N180" s="144">
        <f t="shared" si="77"/>
        <v>5.7968404423380724</v>
      </c>
      <c r="O180" s="145"/>
      <c r="P180" s="181">
        <f t="shared" si="72"/>
        <v>5.493002425825714</v>
      </c>
      <c r="Q180" s="144">
        <f t="shared" si="75"/>
        <v>-0.30383801651235842</v>
      </c>
      <c r="R180" s="145"/>
      <c r="S180" s="144">
        <f t="shared" si="73"/>
        <v>-0.19868988186659386</v>
      </c>
      <c r="T180" s="145"/>
    </row>
    <row r="181" spans="1:20" x14ac:dyDescent="0.25">
      <c r="A181" s="54" t="s">
        <v>43</v>
      </c>
      <c r="B181" s="142">
        <f t="shared" si="76"/>
        <v>6.4640935672514619</v>
      </c>
      <c r="C181" s="178">
        <f t="shared" si="76"/>
        <v>6.8271505376344086</v>
      </c>
      <c r="D181" s="144">
        <f t="shared" si="76"/>
        <v>7.4480703745743471</v>
      </c>
      <c r="E181" s="145"/>
      <c r="F181" s="179">
        <f t="shared" si="69"/>
        <v>6.5019336271247417</v>
      </c>
      <c r="G181" s="144">
        <f t="shared" si="74"/>
        <v>-0.94613674744960541</v>
      </c>
      <c r="H181" s="145"/>
      <c r="I181" s="144">
        <f t="shared" si="70"/>
        <v>3.7840059873279763E-2</v>
      </c>
      <c r="J181" s="145"/>
      <c r="K181" s="126"/>
      <c r="L181" s="180">
        <f t="shared" si="77"/>
        <v>6.668453329470279</v>
      </c>
      <c r="M181" s="178">
        <f t="shared" si="77"/>
        <v>6.6230177465492819</v>
      </c>
      <c r="N181" s="144">
        <f t="shared" si="77"/>
        <v>6.7371938680127128</v>
      </c>
      <c r="O181" s="145"/>
      <c r="P181" s="181">
        <f t="shared" si="72"/>
        <v>6.5008050179451917</v>
      </c>
      <c r="Q181" s="144">
        <f t="shared" si="75"/>
        <v>-0.23638885006752108</v>
      </c>
      <c r="R181" s="145"/>
      <c r="S181" s="144">
        <f t="shared" si="73"/>
        <v>-0.1676483115250873</v>
      </c>
      <c r="T181" s="145"/>
    </row>
    <row r="182" spans="1:20" x14ac:dyDescent="0.25">
      <c r="A182" s="54" t="s">
        <v>44</v>
      </c>
      <c r="B182" s="142">
        <f t="shared" si="76"/>
        <v>7.0534458509142057</v>
      </c>
      <c r="C182" s="178">
        <f t="shared" si="76"/>
        <v>6.9359054138145613</v>
      </c>
      <c r="D182" s="144">
        <f t="shared" si="76"/>
        <v>7.3821567537520849</v>
      </c>
      <c r="E182" s="145"/>
      <c r="F182" s="179">
        <f t="shared" si="69"/>
        <v>7.4113989637305702</v>
      </c>
      <c r="G182" s="144">
        <f t="shared" si="74"/>
        <v>2.9242209978485256E-2</v>
      </c>
      <c r="H182" s="145"/>
      <c r="I182" s="144">
        <f t="shared" si="70"/>
        <v>0.35795311281636444</v>
      </c>
      <c r="J182" s="145"/>
      <c r="K182" s="126"/>
      <c r="L182" s="180">
        <f t="shared" si="77"/>
        <v>7.4871651090342679</v>
      </c>
      <c r="M182" s="178">
        <f t="shared" si="77"/>
        <v>6.9081712062256813</v>
      </c>
      <c r="N182" s="144">
        <f t="shared" si="77"/>
        <v>7.0328003478092844</v>
      </c>
      <c r="O182" s="145"/>
      <c r="P182" s="181">
        <f t="shared" si="72"/>
        <v>7.0582316420466711</v>
      </c>
      <c r="Q182" s="144">
        <f t="shared" si="75"/>
        <v>2.5431294237386659E-2</v>
      </c>
      <c r="R182" s="145"/>
      <c r="S182" s="144">
        <f t="shared" si="73"/>
        <v>-0.42893346698759682</v>
      </c>
      <c r="T182" s="145"/>
    </row>
    <row r="183" spans="1:20" x14ac:dyDescent="0.25">
      <c r="A183" s="55" t="s">
        <v>45</v>
      </c>
      <c r="B183" s="142">
        <f t="shared" si="76"/>
        <v>9.0923410120102375</v>
      </c>
      <c r="C183" s="178">
        <f t="shared" si="76"/>
        <v>7.0969267139479904</v>
      </c>
      <c r="D183" s="144">
        <f t="shared" si="76"/>
        <v>6.7516891891891895</v>
      </c>
      <c r="E183" s="145"/>
      <c r="F183" s="179">
        <f t="shared" si="69"/>
        <v>5.9555555555555557</v>
      </c>
      <c r="G183" s="144">
        <f t="shared" si="74"/>
        <v>-0.79613363363363376</v>
      </c>
      <c r="H183" s="145"/>
      <c r="I183" s="144">
        <f t="shared" si="70"/>
        <v>-3.1367854564546818</v>
      </c>
      <c r="J183" s="145"/>
      <c r="K183" s="126"/>
      <c r="L183" s="180">
        <f t="shared" si="77"/>
        <v>7.8135850794381767</v>
      </c>
      <c r="M183" s="178">
        <f t="shared" si="77"/>
        <v>6.3219275734245794</v>
      </c>
      <c r="N183" s="144">
        <f t="shared" si="77"/>
        <v>6.6073247635217074</v>
      </c>
      <c r="O183" s="145"/>
      <c r="P183" s="181">
        <f t="shared" si="72"/>
        <v>5.9701244813278009</v>
      </c>
      <c r="Q183" s="144">
        <f t="shared" si="75"/>
        <v>-0.63720028219390645</v>
      </c>
      <c r="R183" s="145"/>
      <c r="S183" s="144">
        <f t="shared" si="73"/>
        <v>-1.8434605981103758</v>
      </c>
      <c r="T183" s="145"/>
    </row>
    <row r="184" spans="1:20" x14ac:dyDescent="0.25">
      <c r="A184" s="53" t="s">
        <v>46</v>
      </c>
      <c r="B184" s="142">
        <f t="shared" si="76"/>
        <v>6.2866434159675748</v>
      </c>
      <c r="C184" s="178">
        <f t="shared" si="76"/>
        <v>5.71618947858473</v>
      </c>
      <c r="D184" s="144">
        <f t="shared" si="76"/>
        <v>5.8245557524024267</v>
      </c>
      <c r="E184" s="145"/>
      <c r="F184" s="179">
        <f t="shared" si="69"/>
        <v>5.7432832486175505</v>
      </c>
      <c r="G184" s="144">
        <f t="shared" si="74"/>
        <v>-8.1272503784876271E-2</v>
      </c>
      <c r="H184" s="145"/>
      <c r="I184" s="144">
        <f t="shared" si="70"/>
        <v>-0.54336016735002435</v>
      </c>
      <c r="J184" s="145"/>
      <c r="K184" s="126"/>
      <c r="L184" s="180">
        <f t="shared" si="77"/>
        <v>6.2280548157295712</v>
      </c>
      <c r="M184" s="178">
        <f t="shared" si="77"/>
        <v>5.7467604380626049</v>
      </c>
      <c r="N184" s="144">
        <f t="shared" si="77"/>
        <v>5.9269291607883376</v>
      </c>
      <c r="O184" s="145"/>
      <c r="P184" s="181">
        <f t="shared" si="72"/>
        <v>5.9354680863557183</v>
      </c>
      <c r="Q184" s="144">
        <f t="shared" si="75"/>
        <v>8.538925567380673E-3</v>
      </c>
      <c r="R184" s="145"/>
      <c r="S184" s="144">
        <f t="shared" si="73"/>
        <v>-0.29258672937385288</v>
      </c>
      <c r="T184" s="145"/>
    </row>
    <row r="185" spans="1:20" ht="21" x14ac:dyDescent="0.35">
      <c r="A185" s="102" t="s">
        <v>65</v>
      </c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</row>
    <row r="186" spans="1:20" x14ac:dyDescent="0.25">
      <c r="A186" s="72"/>
      <c r="B186" s="11" t="s">
        <v>152</v>
      </c>
      <c r="C186" s="12"/>
      <c r="D186" s="12"/>
      <c r="E186" s="12"/>
      <c r="F186" s="12"/>
      <c r="G186" s="12"/>
      <c r="H186" s="12"/>
      <c r="I186" s="12"/>
      <c r="J186" s="13"/>
      <c r="K186" s="103"/>
      <c r="L186" s="11" t="str">
        <f>L$5</f>
        <v>acumulado mayo</v>
      </c>
      <c r="M186" s="12"/>
      <c r="N186" s="12"/>
      <c r="O186" s="12"/>
      <c r="P186" s="12"/>
      <c r="Q186" s="12"/>
      <c r="R186" s="12"/>
      <c r="S186" s="12"/>
      <c r="T186" s="13"/>
    </row>
    <row r="187" spans="1:20" x14ac:dyDescent="0.25">
      <c r="A187" s="15"/>
      <c r="B187" s="104">
        <f>B$6</f>
        <v>2019</v>
      </c>
      <c r="C187" s="105">
        <f>C$6</f>
        <v>2022</v>
      </c>
      <c r="D187" s="11">
        <f>D$6</f>
        <v>2023</v>
      </c>
      <c r="E187" s="13"/>
      <c r="F187" s="106">
        <f>E$6</f>
        <v>2024</v>
      </c>
      <c r="G187" s="107" t="str">
        <f>CONCATENATE("dif ",RIGHT(F187,2),"-",RIGHT(D187,2))</f>
        <v>dif 24-23</v>
      </c>
      <c r="H187" s="108"/>
      <c r="I187" s="107" t="str">
        <f>CONCATENATE("dif ",RIGHT(F187,2),"-",RIGHT(B187,2))</f>
        <v>dif 24-19</v>
      </c>
      <c r="J187" s="108"/>
      <c r="K187" s="109"/>
      <c r="L187" s="104">
        <f>L$6</f>
        <v>2019</v>
      </c>
      <c r="M187" s="105">
        <f>M$6</f>
        <v>2022</v>
      </c>
      <c r="N187" s="11">
        <f>N$6</f>
        <v>2023</v>
      </c>
      <c r="O187" s="13"/>
      <c r="P187" s="106">
        <f>O$6</f>
        <v>2024</v>
      </c>
      <c r="Q187" s="107" t="str">
        <f>CONCATENATE("dif ",RIGHT(P187,2),"-",RIGHT(N187,2))</f>
        <v>dif 24-23</v>
      </c>
      <c r="R187" s="108"/>
      <c r="S187" s="107" t="str">
        <f>CONCATENATE("dif ",RIGHT(P187,2),"-",RIGHT(L187,2))</f>
        <v>dif 24-19</v>
      </c>
      <c r="T187" s="108"/>
    </row>
    <row r="188" spans="1:20" x14ac:dyDescent="0.25">
      <c r="A188" s="110" t="s">
        <v>48</v>
      </c>
      <c r="B188" s="111">
        <f t="shared" ref="B188:D198" si="78">B123/B58</f>
        <v>6.4758545933181058</v>
      </c>
      <c r="C188" s="182">
        <f t="shared" si="78"/>
        <v>6.2468712109230848</v>
      </c>
      <c r="D188" s="152">
        <f>D123/D58</f>
        <v>6.3140551841174428</v>
      </c>
      <c r="E188" s="153"/>
      <c r="F188" s="156">
        <f t="shared" ref="F188:F198" si="79">E123/E58</f>
        <v>6.1190189704419193</v>
      </c>
      <c r="G188" s="113">
        <f>F188-D188</f>
        <v>-0.19503621367552348</v>
      </c>
      <c r="H188" s="114"/>
      <c r="I188" s="113">
        <f t="shared" ref="I188:I198" si="80">F188-B188</f>
        <v>-0.35683562287618642</v>
      </c>
      <c r="J188" s="114"/>
      <c r="K188" s="115"/>
      <c r="L188" s="111">
        <f t="shared" ref="L188:N198" si="81">L123/L58</f>
        <v>7.0132621755869975</v>
      </c>
      <c r="M188" s="151">
        <f t="shared" si="81"/>
        <v>6.5350403232447452</v>
      </c>
      <c r="N188" s="152">
        <f>N123/N58</f>
        <v>6.5911189501432776</v>
      </c>
      <c r="O188" s="153"/>
      <c r="P188" s="156">
        <f t="shared" ref="P188:P198" si="82">O123/O58</f>
        <v>6.5949947257902162</v>
      </c>
      <c r="Q188" s="119">
        <f>P188-N188</f>
        <v>3.8757756469385285E-3</v>
      </c>
      <c r="R188" s="120"/>
      <c r="S188" s="119">
        <f t="shared" ref="S188:S198" si="83">P188-L188</f>
        <v>-0.41826744979678132</v>
      </c>
      <c r="T188" s="120"/>
    </row>
    <row r="189" spans="1:20" x14ac:dyDescent="0.25">
      <c r="A189" s="183" t="s">
        <v>49</v>
      </c>
      <c r="B189" s="184">
        <f t="shared" si="78"/>
        <v>6.6788553582945793</v>
      </c>
      <c r="C189" s="185">
        <f t="shared" si="78"/>
        <v>6.827112159401012</v>
      </c>
      <c r="D189" s="186">
        <f>D124/D59</f>
        <v>6.9096158323632126</v>
      </c>
      <c r="E189" s="187"/>
      <c r="F189" s="188">
        <f t="shared" si="79"/>
        <v>6.7384641095313844</v>
      </c>
      <c r="G189" s="140">
        <f t="shared" ref="G189:G198" si="84">F189-D189</f>
        <v>-0.17115172283182822</v>
      </c>
      <c r="H189" s="141"/>
      <c r="I189" s="140">
        <f t="shared" si="80"/>
        <v>5.9608751236805091E-2</v>
      </c>
      <c r="J189" s="141"/>
      <c r="K189" s="126"/>
      <c r="L189" s="184">
        <f t="shared" si="81"/>
        <v>7.3389942815143128</v>
      </c>
      <c r="M189" s="185">
        <f t="shared" si="81"/>
        <v>7.1260573079574545</v>
      </c>
      <c r="N189" s="186">
        <f t="shared" si="81"/>
        <v>7.1541370379401474</v>
      </c>
      <c r="O189" s="187"/>
      <c r="P189" s="188">
        <f t="shared" si="82"/>
        <v>7.0597279797269321</v>
      </c>
      <c r="Q189" s="140">
        <f t="shared" ref="Q189:Q198" si="85">P189-N189</f>
        <v>-9.4409058213215324E-2</v>
      </c>
      <c r="R189" s="141"/>
      <c r="S189" s="140">
        <f t="shared" si="83"/>
        <v>-0.27926630178738066</v>
      </c>
      <c r="T189" s="141"/>
    </row>
    <row r="190" spans="1:20" x14ac:dyDescent="0.25">
      <c r="A190" s="189" t="s">
        <v>50</v>
      </c>
      <c r="B190" s="142">
        <f t="shared" si="78"/>
        <v>7.1473914210142979</v>
      </c>
      <c r="C190" s="178">
        <f t="shared" si="78"/>
        <v>6.7084381642859343</v>
      </c>
      <c r="D190" s="144">
        <f t="shared" si="78"/>
        <v>6.9440868449374946</v>
      </c>
      <c r="E190" s="145"/>
      <c r="F190" s="179">
        <f t="shared" si="79"/>
        <v>6.7511616134222852</v>
      </c>
      <c r="G190" s="144">
        <f t="shared" si="84"/>
        <v>-0.19292523151520946</v>
      </c>
      <c r="H190" s="145"/>
      <c r="I190" s="144">
        <f t="shared" si="80"/>
        <v>-0.39622980759201276</v>
      </c>
      <c r="J190" s="145"/>
      <c r="K190" s="126"/>
      <c r="L190" s="142">
        <f t="shared" si="81"/>
        <v>7.6152346059494693</v>
      </c>
      <c r="M190" s="178">
        <f t="shared" si="81"/>
        <v>6.987317869756569</v>
      </c>
      <c r="N190" s="144">
        <f t="shared" si="81"/>
        <v>7.2331627899931075</v>
      </c>
      <c r="O190" s="145"/>
      <c r="P190" s="179">
        <f t="shared" si="82"/>
        <v>7.2394534004858349</v>
      </c>
      <c r="Q190" s="144">
        <f t="shared" si="85"/>
        <v>6.2906104927273887E-3</v>
      </c>
      <c r="R190" s="145"/>
      <c r="S190" s="144">
        <f t="shared" si="83"/>
        <v>-0.37578120546363447</v>
      </c>
      <c r="T190" s="145"/>
    </row>
    <row r="191" spans="1:20" x14ac:dyDescent="0.25">
      <c r="A191" s="189" t="s">
        <v>51</v>
      </c>
      <c r="B191" s="142">
        <f t="shared" si="78"/>
        <v>4.6947743467933494</v>
      </c>
      <c r="C191" s="178">
        <f t="shared" si="78"/>
        <v>4.6396321070234112</v>
      </c>
      <c r="D191" s="144">
        <f t="shared" si="78"/>
        <v>2.9742453613957354</v>
      </c>
      <c r="E191" s="145"/>
      <c r="F191" s="179">
        <f t="shared" si="79"/>
        <v>4.1802139037433159</v>
      </c>
      <c r="G191" s="144">
        <f t="shared" si="84"/>
        <v>1.2059685423475806</v>
      </c>
      <c r="H191" s="145"/>
      <c r="I191" s="144">
        <f t="shared" si="80"/>
        <v>-0.51456044305003346</v>
      </c>
      <c r="J191" s="145"/>
      <c r="K191" s="126"/>
      <c r="L191" s="142">
        <f t="shared" si="81"/>
        <v>5.0034764207980649</v>
      </c>
      <c r="M191" s="178">
        <f t="shared" si="81"/>
        <v>4.7111888111888112</v>
      </c>
      <c r="N191" s="144">
        <f t="shared" si="81"/>
        <v>3.1309611754083559</v>
      </c>
      <c r="O191" s="145"/>
      <c r="P191" s="179">
        <f t="shared" si="82"/>
        <v>3.9875323678910521</v>
      </c>
      <c r="Q191" s="144">
        <f t="shared" si="85"/>
        <v>0.8565711924826962</v>
      </c>
      <c r="R191" s="145"/>
      <c r="S191" s="144">
        <f t="shared" si="83"/>
        <v>-1.0159440529070127</v>
      </c>
      <c r="T191" s="145"/>
    </row>
    <row r="192" spans="1:20" x14ac:dyDescent="0.25">
      <c r="A192" s="189" t="s">
        <v>52</v>
      </c>
      <c r="B192" s="142">
        <f t="shared" si="78"/>
        <v>6.283599228343081</v>
      </c>
      <c r="C192" s="178">
        <f t="shared" si="78"/>
        <v>5.7990297602388283</v>
      </c>
      <c r="D192" s="144">
        <f t="shared" si="78"/>
        <v>5.8624737512478911</v>
      </c>
      <c r="E192" s="145"/>
      <c r="F192" s="179">
        <f t="shared" si="79"/>
        <v>5.2644131577239994</v>
      </c>
      <c r="G192" s="144">
        <f t="shared" si="84"/>
        <v>-0.59806059352389163</v>
      </c>
      <c r="H192" s="145"/>
      <c r="I192" s="144">
        <f t="shared" si="80"/>
        <v>-1.0191860706190816</v>
      </c>
      <c r="J192" s="145"/>
      <c r="K192" s="126"/>
      <c r="L192" s="142">
        <f t="shared" si="81"/>
        <v>7.2531514211079342</v>
      </c>
      <c r="M192" s="178">
        <f t="shared" si="81"/>
        <v>6.1537704600484258</v>
      </c>
      <c r="N192" s="144">
        <f t="shared" si="81"/>
        <v>6.5907156534771598</v>
      </c>
      <c r="O192" s="145"/>
      <c r="P192" s="179">
        <f t="shared" si="82"/>
        <v>6.4783337793746689</v>
      </c>
      <c r="Q192" s="144">
        <f t="shared" si="85"/>
        <v>-0.1123818741024909</v>
      </c>
      <c r="R192" s="145"/>
      <c r="S192" s="144">
        <f t="shared" si="83"/>
        <v>-0.77481764173326528</v>
      </c>
      <c r="T192" s="145"/>
    </row>
    <row r="193" spans="1:20" x14ac:dyDescent="0.25">
      <c r="A193" s="189" t="s">
        <v>53</v>
      </c>
      <c r="B193" s="142">
        <f t="shared" si="78"/>
        <v>6.7782363599758408</v>
      </c>
      <c r="C193" s="178">
        <f t="shared" si="78"/>
        <v>6.5240453946955919</v>
      </c>
      <c r="D193" s="144">
        <f t="shared" si="78"/>
        <v>5.3784671885570701</v>
      </c>
      <c r="E193" s="145"/>
      <c r="F193" s="179">
        <f t="shared" si="79"/>
        <v>5.433939673037071</v>
      </c>
      <c r="G193" s="144">
        <f t="shared" si="84"/>
        <v>5.5472484480000972E-2</v>
      </c>
      <c r="H193" s="145"/>
      <c r="I193" s="144">
        <f t="shared" si="80"/>
        <v>-1.3442966869387698</v>
      </c>
      <c r="J193" s="145"/>
      <c r="K193" s="126"/>
      <c r="L193" s="142">
        <f t="shared" si="81"/>
        <v>7.3985757108450434</v>
      </c>
      <c r="M193" s="178">
        <f t="shared" si="81"/>
        <v>6.6698906644238853</v>
      </c>
      <c r="N193" s="144">
        <f t="shared" si="81"/>
        <v>5.2459033623481979</v>
      </c>
      <c r="O193" s="145"/>
      <c r="P193" s="179">
        <f t="shared" si="82"/>
        <v>5.903018619045203</v>
      </c>
      <c r="Q193" s="144">
        <f t="shared" si="85"/>
        <v>0.6571152566970051</v>
      </c>
      <c r="R193" s="145"/>
      <c r="S193" s="144">
        <f t="shared" si="83"/>
        <v>-1.4955570917998404</v>
      </c>
      <c r="T193" s="145"/>
    </row>
    <row r="194" spans="1:20" x14ac:dyDescent="0.25">
      <c r="A194" s="189" t="s">
        <v>54</v>
      </c>
      <c r="B194" s="142">
        <f t="shared" si="78"/>
        <v>2.0568508838902919</v>
      </c>
      <c r="C194" s="178">
        <f t="shared" si="78"/>
        <v>2.4632700120786208</v>
      </c>
      <c r="D194" s="144">
        <f t="shared" si="78"/>
        <v>2.3830322688887646</v>
      </c>
      <c r="E194" s="145"/>
      <c r="F194" s="179">
        <f t="shared" si="79"/>
        <v>2.197144331670394</v>
      </c>
      <c r="G194" s="144">
        <f t="shared" si="84"/>
        <v>-0.1858879372183706</v>
      </c>
      <c r="H194" s="145"/>
      <c r="I194" s="144">
        <f t="shared" si="80"/>
        <v>0.14029344778010211</v>
      </c>
      <c r="J194" s="145"/>
      <c r="K194" s="126"/>
      <c r="L194" s="142">
        <f t="shared" si="81"/>
        <v>2.260938111823259</v>
      </c>
      <c r="M194" s="178">
        <f t="shared" si="81"/>
        <v>2.5050856438551832</v>
      </c>
      <c r="N194" s="144">
        <f t="shared" si="81"/>
        <v>2.3523984050537328</v>
      </c>
      <c r="O194" s="145"/>
      <c r="P194" s="179">
        <f t="shared" si="82"/>
        <v>2.4704760646080941</v>
      </c>
      <c r="Q194" s="144">
        <f>P194-N194</f>
        <v>0.11807765955436134</v>
      </c>
      <c r="R194" s="145"/>
      <c r="S194" s="144">
        <f t="shared" si="83"/>
        <v>0.20953795278483511</v>
      </c>
      <c r="T194" s="145"/>
    </row>
    <row r="195" spans="1:20" x14ac:dyDescent="0.25">
      <c r="A195" s="189" t="s">
        <v>55</v>
      </c>
      <c r="B195" s="142">
        <f t="shared" si="78"/>
        <v>2.7901599015990159</v>
      </c>
      <c r="C195" s="178">
        <f t="shared" si="78"/>
        <v>2.77670704845815</v>
      </c>
      <c r="D195" s="144">
        <f t="shared" si="78"/>
        <v>2.5519648912826649</v>
      </c>
      <c r="E195" s="145"/>
      <c r="F195" s="179">
        <f t="shared" si="79"/>
        <v>2.5066105769230771</v>
      </c>
      <c r="G195" s="144">
        <f t="shared" si="84"/>
        <v>-4.5354314359587811E-2</v>
      </c>
      <c r="H195" s="145"/>
      <c r="I195" s="144">
        <f t="shared" si="80"/>
        <v>-0.28354932467593885</v>
      </c>
      <c r="J195" s="145"/>
      <c r="K195" s="126"/>
      <c r="L195" s="142">
        <f t="shared" si="81"/>
        <v>2.7504120045103653</v>
      </c>
      <c r="M195" s="178">
        <f t="shared" si="81"/>
        <v>2.866904868244752</v>
      </c>
      <c r="N195" s="144">
        <f t="shared" si="81"/>
        <v>2.6301033884235152</v>
      </c>
      <c r="O195" s="145"/>
      <c r="P195" s="179">
        <f t="shared" si="82"/>
        <v>2.8121978283268607</v>
      </c>
      <c r="Q195" s="144">
        <f t="shared" si="85"/>
        <v>0.18209443990334551</v>
      </c>
      <c r="R195" s="145"/>
      <c r="S195" s="144">
        <f t="shared" si="83"/>
        <v>6.1785823816495444E-2</v>
      </c>
      <c r="T195" s="145"/>
    </row>
    <row r="196" spans="1:20" x14ac:dyDescent="0.25">
      <c r="A196" s="189" t="s">
        <v>56</v>
      </c>
      <c r="B196" s="142">
        <f t="shared" si="78"/>
        <v>8.7339009392526528</v>
      </c>
      <c r="C196" s="178">
        <f t="shared" si="78"/>
        <v>6.2174707421855713</v>
      </c>
      <c r="D196" s="144">
        <f t="shared" si="78"/>
        <v>6.5183552234649831</v>
      </c>
      <c r="E196" s="145"/>
      <c r="F196" s="179">
        <f t="shared" si="79"/>
        <v>6.820077615250117</v>
      </c>
      <c r="G196" s="144">
        <f t="shared" si="84"/>
        <v>0.30172239178513394</v>
      </c>
      <c r="H196" s="145"/>
      <c r="I196" s="144">
        <f t="shared" si="80"/>
        <v>-1.9138233240025357</v>
      </c>
      <c r="J196" s="145"/>
      <c r="K196" s="126"/>
      <c r="L196" s="142">
        <f t="shared" si="81"/>
        <v>7.5878419262628585</v>
      </c>
      <c r="M196" s="178">
        <f t="shared" si="81"/>
        <v>6.594799305287534</v>
      </c>
      <c r="N196" s="144">
        <f t="shared" si="81"/>
        <v>6.694040749447888</v>
      </c>
      <c r="O196" s="145"/>
      <c r="P196" s="179">
        <f t="shared" si="82"/>
        <v>6.9544743730191252</v>
      </c>
      <c r="Q196" s="144">
        <f t="shared" si="85"/>
        <v>0.26043362357123723</v>
      </c>
      <c r="R196" s="145"/>
      <c r="S196" s="144">
        <f t="shared" si="83"/>
        <v>-0.63336755324373328</v>
      </c>
      <c r="T196" s="145"/>
    </row>
    <row r="197" spans="1:20" x14ac:dyDescent="0.25">
      <c r="A197" s="190" t="s">
        <v>57</v>
      </c>
      <c r="B197" s="142">
        <f t="shared" si="78"/>
        <v>5.2298334269137188</v>
      </c>
      <c r="C197" s="143">
        <f t="shared" si="78"/>
        <v>5.3957282471626735</v>
      </c>
      <c r="D197" s="144">
        <f t="shared" si="78"/>
        <v>5.4464900662251656</v>
      </c>
      <c r="E197" s="145"/>
      <c r="F197" s="191">
        <f t="shared" si="79"/>
        <v>5.6039879642520321</v>
      </c>
      <c r="G197" s="144">
        <f t="shared" si="84"/>
        <v>0.15749789802686642</v>
      </c>
      <c r="H197" s="145"/>
      <c r="I197" s="144">
        <f t="shared" si="80"/>
        <v>0.37415453733831328</v>
      </c>
      <c r="J197" s="145"/>
      <c r="K197" s="126"/>
      <c r="L197" s="142">
        <f t="shared" si="81"/>
        <v>6.1851178298098048</v>
      </c>
      <c r="M197" s="143">
        <f t="shared" si="81"/>
        <v>5.9761704070522947</v>
      </c>
      <c r="N197" s="144">
        <f t="shared" si="81"/>
        <v>6.3740135523270407</v>
      </c>
      <c r="O197" s="145"/>
      <c r="P197" s="191">
        <f t="shared" si="82"/>
        <v>6.0673611111111114</v>
      </c>
      <c r="Q197" s="144">
        <f t="shared" si="85"/>
        <v>-0.30665244121592927</v>
      </c>
      <c r="R197" s="145"/>
      <c r="S197" s="144">
        <f t="shared" si="83"/>
        <v>-0.11775671869869342</v>
      </c>
      <c r="T197" s="145"/>
    </row>
    <row r="198" spans="1:20" x14ac:dyDescent="0.25">
      <c r="A198" s="192" t="s">
        <v>58</v>
      </c>
      <c r="B198" s="146">
        <f t="shared" si="78"/>
        <v>5.1304920500517452</v>
      </c>
      <c r="C198" s="193">
        <f t="shared" si="78"/>
        <v>4.8440746237015055</v>
      </c>
      <c r="D198" s="194">
        <f t="shared" si="78"/>
        <v>6.1675234351375865</v>
      </c>
      <c r="E198" s="195"/>
      <c r="F198" s="196">
        <f t="shared" si="79"/>
        <v>5.7123580234928646</v>
      </c>
      <c r="G198" s="144">
        <f t="shared" si="84"/>
        <v>-0.45516541164472191</v>
      </c>
      <c r="H198" s="145"/>
      <c r="I198" s="144">
        <f t="shared" si="80"/>
        <v>0.58186597344111934</v>
      </c>
      <c r="J198" s="145"/>
      <c r="K198" s="126"/>
      <c r="L198" s="146">
        <f t="shared" si="81"/>
        <v>5.8478600379280854</v>
      </c>
      <c r="M198" s="193">
        <f t="shared" si="81"/>
        <v>5.3397332519722793</v>
      </c>
      <c r="N198" s="194">
        <f t="shared" si="81"/>
        <v>7.1617056484975681</v>
      </c>
      <c r="O198" s="195"/>
      <c r="P198" s="196">
        <f t="shared" si="82"/>
        <v>6.0656165532668469</v>
      </c>
      <c r="Q198" s="144">
        <f t="shared" si="85"/>
        <v>-1.0960890952307212</v>
      </c>
      <c r="R198" s="145"/>
      <c r="S198" s="144">
        <f t="shared" si="83"/>
        <v>0.2177565153387615</v>
      </c>
      <c r="T198" s="145"/>
    </row>
    <row r="199" spans="1:20" ht="21" x14ac:dyDescent="0.35">
      <c r="A199" s="197" t="s">
        <v>66</v>
      </c>
      <c r="B199" s="197"/>
      <c r="C199" s="197"/>
      <c r="D199" s="197"/>
      <c r="E199" s="197"/>
      <c r="F199" s="197"/>
      <c r="G199" s="197"/>
      <c r="H199" s="197"/>
      <c r="I199" s="197"/>
      <c r="J199" s="197"/>
      <c r="K199" s="197"/>
      <c r="L199" s="197"/>
      <c r="M199" s="197"/>
      <c r="N199" s="197"/>
      <c r="O199" s="197"/>
      <c r="P199" s="197"/>
      <c r="Q199" s="197"/>
      <c r="R199" s="197"/>
      <c r="S199" s="197"/>
      <c r="T199" s="197"/>
    </row>
    <row r="200" spans="1:20" x14ac:dyDescent="0.25">
      <c r="A200" s="72"/>
      <c r="B200" s="11" t="s">
        <v>152</v>
      </c>
      <c r="C200" s="12"/>
      <c r="D200" s="12"/>
      <c r="E200" s="12"/>
      <c r="F200" s="12"/>
      <c r="G200" s="12"/>
      <c r="H200" s="12"/>
      <c r="I200" s="12"/>
      <c r="J200" s="13"/>
      <c r="K200" s="198"/>
      <c r="L200" s="11" t="str">
        <f>L$5</f>
        <v>acumulado mayo</v>
      </c>
      <c r="M200" s="12"/>
      <c r="N200" s="12"/>
      <c r="O200" s="12"/>
      <c r="P200" s="12"/>
      <c r="Q200" s="12"/>
      <c r="R200" s="12"/>
      <c r="S200" s="12"/>
      <c r="T200" s="13"/>
    </row>
    <row r="201" spans="1:20" x14ac:dyDescent="0.25">
      <c r="A201" s="15"/>
      <c r="B201" s="16">
        <f>B$6</f>
        <v>2019</v>
      </c>
      <c r="C201" s="16">
        <f>C$6</f>
        <v>2022</v>
      </c>
      <c r="D201" s="16">
        <f>D$6</f>
        <v>2023</v>
      </c>
      <c r="E201" s="16">
        <f>E$6</f>
        <v>2024</v>
      </c>
      <c r="F201" s="16" t="str">
        <f>CONCATENATE("var ",RIGHT(E201,2),"/",RIGHT(D201,2))</f>
        <v>var 24/23</v>
      </c>
      <c r="G201" s="16" t="str">
        <f>CONCATENATE("var ",RIGHT(E201,2),"/",RIGHT(B201,2))</f>
        <v>var 24/19</v>
      </c>
      <c r="H201" s="16" t="str">
        <f>CONCATENATE("dif ",RIGHT(E201,2),"-",RIGHT(D201,2))</f>
        <v>dif 24-23</v>
      </c>
      <c r="I201" s="107" t="s">
        <v>67</v>
      </c>
      <c r="J201" s="108"/>
      <c r="K201" s="199"/>
      <c r="L201" s="16">
        <f>L$6</f>
        <v>2019</v>
      </c>
      <c r="M201" s="16">
        <f>M$6</f>
        <v>2022</v>
      </c>
      <c r="N201" s="16">
        <f>N$6</f>
        <v>2023</v>
      </c>
      <c r="O201" s="16">
        <f>O$6</f>
        <v>2024</v>
      </c>
      <c r="P201" s="16" t="str">
        <f>CONCATENATE("var ",RIGHT(O201,2),"/",RIGHT(N201,2))</f>
        <v>var 24/23</v>
      </c>
      <c r="Q201" s="16" t="str">
        <f>CONCATENATE("var ",RIGHT(O201,2),"/",RIGHT(L201,2))</f>
        <v>var 24/19</v>
      </c>
      <c r="R201" s="16" t="str">
        <f>CONCATENATE("dif ",RIGHT(O201,2),"-",RIGHT(N201,2))</f>
        <v>dif 24-23</v>
      </c>
      <c r="S201" s="107" t="str">
        <f>CONCATENATE("dif ",RIGHT(O201,2),"-",RIGHT(L201,2))</f>
        <v>dif 24-19</v>
      </c>
      <c r="T201" s="108"/>
    </row>
    <row r="202" spans="1:20" x14ac:dyDescent="0.25">
      <c r="A202" s="200" t="s">
        <v>4</v>
      </c>
      <c r="B202" s="201">
        <v>0.62780000000000002</v>
      </c>
      <c r="C202" s="201">
        <v>0.62519999999999998</v>
      </c>
      <c r="D202" s="201">
        <v>0.64319999999999988</v>
      </c>
      <c r="E202" s="201">
        <v>0.70790000000000008</v>
      </c>
      <c r="F202" s="201">
        <f>E202/D202-1</f>
        <v>0.10059079601990084</v>
      </c>
      <c r="G202" s="201">
        <f t="shared" ref="G202:G213" si="86">E202/B202-1</f>
        <v>0.1275884039503028</v>
      </c>
      <c r="H202" s="202">
        <f>(E202-D202)*100</f>
        <v>6.4700000000000202</v>
      </c>
      <c r="I202" s="203">
        <f t="shared" ref="I202:I213" si="87">(E202-B202)*100</f>
        <v>8.0100000000000051</v>
      </c>
      <c r="J202" s="204"/>
      <c r="K202" s="205"/>
      <c r="L202" s="201">
        <v>0.68968866134934004</v>
      </c>
      <c r="M202" s="201">
        <v>0.6469455719982854</v>
      </c>
      <c r="N202" s="201">
        <v>0.72744843419911809</v>
      </c>
      <c r="O202" s="201">
        <v>0.76453607476720675</v>
      </c>
      <c r="P202" s="201">
        <f>O202/N202-1</f>
        <v>5.0983188394542633E-2</v>
      </c>
      <c r="Q202" s="201">
        <f t="shared" ref="Q202:Q213" si="88">O202/L202-1</f>
        <v>0.10852347966897358</v>
      </c>
      <c r="R202" s="202">
        <f>(O202-N202)*100</f>
        <v>3.7087640568088664</v>
      </c>
      <c r="S202" s="203">
        <f t="shared" ref="S202:S213" si="89">(O202-L202)*100</f>
        <v>7.4847413417866715</v>
      </c>
      <c r="T202" s="204"/>
    </row>
    <row r="203" spans="1:20" x14ac:dyDescent="0.25">
      <c r="A203" s="206" t="s">
        <v>5</v>
      </c>
      <c r="B203" s="201">
        <v>0.67519999999999991</v>
      </c>
      <c r="C203" s="201">
        <v>0.68209999999999993</v>
      </c>
      <c r="D203" s="201">
        <v>0.7097</v>
      </c>
      <c r="E203" s="201">
        <v>0.754</v>
      </c>
      <c r="F203" s="207">
        <f t="shared" ref="F203:F213" si="90">E203/D203-1</f>
        <v>6.2420741158235815E-2</v>
      </c>
      <c r="G203" s="207">
        <f t="shared" si="86"/>
        <v>0.11670616113744092</v>
      </c>
      <c r="H203" s="208">
        <f t="shared" ref="H203:H213" si="91">(E203-D203)*100</f>
        <v>4.4300000000000006</v>
      </c>
      <c r="I203" s="209">
        <f t="shared" si="87"/>
        <v>7.8800000000000097</v>
      </c>
      <c r="J203" s="210"/>
      <c r="K203" s="205"/>
      <c r="L203" s="207">
        <v>0.72750838444806787</v>
      </c>
      <c r="M203" s="207">
        <v>0.68019118057753603</v>
      </c>
      <c r="N203" s="207">
        <v>0.78060524413328636</v>
      </c>
      <c r="O203" s="207">
        <v>0.80076814233764848</v>
      </c>
      <c r="P203" s="207">
        <f t="shared" ref="P203:P213" si="92">O203/N203-1</f>
        <v>2.5829826734957706E-2</v>
      </c>
      <c r="Q203" s="207">
        <f t="shared" si="88"/>
        <v>0.1006995375663744</v>
      </c>
      <c r="R203" s="208">
        <f>(O203-N203)*100</f>
        <v>2.0162898204362123</v>
      </c>
      <c r="S203" s="209">
        <f t="shared" si="89"/>
        <v>7.3259757889580612</v>
      </c>
      <c r="T203" s="210"/>
    </row>
    <row r="204" spans="1:20" x14ac:dyDescent="0.25">
      <c r="A204" s="211" t="s">
        <v>6</v>
      </c>
      <c r="B204" s="212">
        <v>0.59719999999999995</v>
      </c>
      <c r="C204" s="212">
        <v>0.73560000000000003</v>
      </c>
      <c r="D204" s="212">
        <v>0.64439999999999997</v>
      </c>
      <c r="E204" s="212">
        <v>0.78579999999999994</v>
      </c>
      <c r="F204" s="212">
        <f t="shared" si="90"/>
        <v>0.21942892613283682</v>
      </c>
      <c r="G204" s="212">
        <f t="shared" si="86"/>
        <v>0.3158070997990623</v>
      </c>
      <c r="H204" s="213">
        <f t="shared" si="91"/>
        <v>14.139999999999997</v>
      </c>
      <c r="I204" s="214">
        <f t="shared" si="87"/>
        <v>18.86</v>
      </c>
      <c r="J204" s="215"/>
      <c r="K204" s="216"/>
      <c r="L204" s="212">
        <v>0.65939766914504305</v>
      </c>
      <c r="M204" s="212">
        <v>0.72905355613162903</v>
      </c>
      <c r="N204" s="212">
        <v>0.77814475466999844</v>
      </c>
      <c r="O204" s="212">
        <v>0.81982554785754203</v>
      </c>
      <c r="P204" s="212">
        <f>O204/N204-1</f>
        <v>5.3564318126413157E-2</v>
      </c>
      <c r="Q204" s="212">
        <f t="shared" si="88"/>
        <v>0.24329457961309653</v>
      </c>
      <c r="R204" s="213">
        <f t="shared" ref="R204:R213" si="93">(O204-N204)*100</f>
        <v>4.1680793187543586</v>
      </c>
      <c r="S204" s="214">
        <f t="shared" si="89"/>
        <v>16.042787871249896</v>
      </c>
      <c r="T204" s="215"/>
    </row>
    <row r="205" spans="1:20" x14ac:dyDescent="0.25">
      <c r="A205" s="37" t="s">
        <v>7</v>
      </c>
      <c r="B205" s="32">
        <v>0.73219999999999996</v>
      </c>
      <c r="C205" s="32">
        <v>0.71560000000000001</v>
      </c>
      <c r="D205" s="32">
        <v>0.76290000000000002</v>
      </c>
      <c r="E205" s="32">
        <v>0.79500000000000004</v>
      </c>
      <c r="F205" s="32">
        <f t="shared" si="90"/>
        <v>4.2076287848997307E-2</v>
      </c>
      <c r="G205" s="32">
        <f t="shared" si="86"/>
        <v>8.576891559683153E-2</v>
      </c>
      <c r="H205" s="217">
        <f t="shared" si="91"/>
        <v>3.2100000000000017</v>
      </c>
      <c r="I205" s="218">
        <f t="shared" si="87"/>
        <v>6.2800000000000082</v>
      </c>
      <c r="J205" s="219"/>
      <c r="K205" s="216"/>
      <c r="L205" s="32">
        <v>0.77578919927576673</v>
      </c>
      <c r="M205" s="32">
        <v>0.69894097130358268</v>
      </c>
      <c r="N205" s="32">
        <v>0.81706191664535122</v>
      </c>
      <c r="O205" s="32">
        <v>0.83503906803561123</v>
      </c>
      <c r="P205" s="32">
        <f t="shared" si="92"/>
        <v>2.2002189826775487E-2</v>
      </c>
      <c r="Q205" s="32">
        <f t="shared" si="88"/>
        <v>7.6373670599122701E-2</v>
      </c>
      <c r="R205" s="217">
        <f>(O205-N205)*100</f>
        <v>1.7977151390260016</v>
      </c>
      <c r="S205" s="218">
        <f t="shared" si="89"/>
        <v>5.92498687598445</v>
      </c>
      <c r="T205" s="219"/>
    </row>
    <row r="206" spans="1:20" x14ac:dyDescent="0.25">
      <c r="A206" s="37" t="s">
        <v>8</v>
      </c>
      <c r="B206" s="32">
        <v>0.5837</v>
      </c>
      <c r="C206" s="32">
        <v>0.5423</v>
      </c>
      <c r="D206" s="32">
        <v>0.60350000000000004</v>
      </c>
      <c r="E206" s="32">
        <v>0.59409999999999996</v>
      </c>
      <c r="F206" s="32">
        <f>E206/D206-1</f>
        <v>-1.5575807787904017E-2</v>
      </c>
      <c r="G206" s="32">
        <f t="shared" si="86"/>
        <v>1.7817371937639104E-2</v>
      </c>
      <c r="H206" s="217">
        <f t="shared" si="91"/>
        <v>-0.9400000000000075</v>
      </c>
      <c r="I206" s="218">
        <f t="shared" si="87"/>
        <v>1.0399999999999965</v>
      </c>
      <c r="J206" s="219"/>
      <c r="K206" s="216"/>
      <c r="L206" s="32">
        <v>0.66227591692238208</v>
      </c>
      <c r="M206" s="32">
        <v>0.58224706381165348</v>
      </c>
      <c r="N206" s="32">
        <v>0.67794880469884178</v>
      </c>
      <c r="O206" s="32">
        <v>0.67571050089035667</v>
      </c>
      <c r="P206" s="32">
        <f t="shared" si="92"/>
        <v>-3.3015823510145204E-3</v>
      </c>
      <c r="Q206" s="32">
        <f t="shared" si="88"/>
        <v>2.0285478642203314E-2</v>
      </c>
      <c r="R206" s="217">
        <f t="shared" si="93"/>
        <v>-0.22383038084851092</v>
      </c>
      <c r="S206" s="218">
        <f t="shared" si="89"/>
        <v>1.3434583967974589</v>
      </c>
      <c r="T206" s="219"/>
    </row>
    <row r="207" spans="1:20" x14ac:dyDescent="0.25">
      <c r="A207" s="37" t="s">
        <v>9</v>
      </c>
      <c r="B207" s="32">
        <v>0.59060000000000001</v>
      </c>
      <c r="C207" s="32">
        <v>0.4178</v>
      </c>
      <c r="D207" s="32">
        <v>0.49259999999999998</v>
      </c>
      <c r="E207" s="32">
        <v>0.50209999999999999</v>
      </c>
      <c r="F207" s="32">
        <f t="shared" si="90"/>
        <v>1.9285424279334107E-2</v>
      </c>
      <c r="G207" s="32">
        <f t="shared" si="86"/>
        <v>-0.14984761259735868</v>
      </c>
      <c r="H207" s="217">
        <f t="shared" si="91"/>
        <v>0.95000000000000084</v>
      </c>
      <c r="I207" s="218">
        <f t="shared" si="87"/>
        <v>-8.8500000000000014</v>
      </c>
      <c r="J207" s="219"/>
      <c r="K207" s="216"/>
      <c r="L207" s="32">
        <v>0.59376171686693213</v>
      </c>
      <c r="M207" s="32">
        <v>0.5159728569059272</v>
      </c>
      <c r="N207" s="32">
        <v>0.57128763374353619</v>
      </c>
      <c r="O207" s="32">
        <v>0.60834149578185726</v>
      </c>
      <c r="P207" s="32">
        <f t="shared" si="92"/>
        <v>6.4860255762083208E-2</v>
      </c>
      <c r="Q207" s="32">
        <f t="shared" si="88"/>
        <v>2.4554932560922671E-2</v>
      </c>
      <c r="R207" s="217">
        <f t="shared" si="93"/>
        <v>3.7053862038321062</v>
      </c>
      <c r="S207" s="218">
        <f t="shared" si="89"/>
        <v>1.4579778914925123</v>
      </c>
      <c r="T207" s="219"/>
    </row>
    <row r="208" spans="1:20" x14ac:dyDescent="0.25">
      <c r="A208" s="220" t="s">
        <v>10</v>
      </c>
      <c r="B208" s="221">
        <v>0.55559999999999998</v>
      </c>
      <c r="C208" s="221">
        <v>0.48399999999999999</v>
      </c>
      <c r="D208" s="221">
        <v>0.5806</v>
      </c>
      <c r="E208" s="221">
        <v>0.5111</v>
      </c>
      <c r="F208" s="221">
        <f t="shared" si="90"/>
        <v>-0.11970375473647954</v>
      </c>
      <c r="G208" s="221">
        <f t="shared" si="86"/>
        <v>-8.0093592512598955E-2</v>
      </c>
      <c r="H208" s="222">
        <f t="shared" si="91"/>
        <v>-6.9500000000000011</v>
      </c>
      <c r="I208" s="223">
        <f t="shared" si="87"/>
        <v>-4.4499999999999984</v>
      </c>
      <c r="J208" s="224"/>
      <c r="K208" s="216"/>
      <c r="L208" s="221">
        <v>0.61968284478616054</v>
      </c>
      <c r="M208" s="221">
        <v>0.57494101244101248</v>
      </c>
      <c r="N208" s="221">
        <v>0.68438331352238635</v>
      </c>
      <c r="O208" s="221">
        <v>0.62969138511042855</v>
      </c>
      <c r="P208" s="221">
        <f t="shared" si="92"/>
        <v>-7.991417577157045E-2</v>
      </c>
      <c r="Q208" s="221">
        <f t="shared" si="88"/>
        <v>1.6151068903193178E-2</v>
      </c>
      <c r="R208" s="222">
        <f t="shared" si="93"/>
        <v>-5.4691928411957802</v>
      </c>
      <c r="S208" s="223">
        <f t="shared" si="89"/>
        <v>1.0008540324268012</v>
      </c>
      <c r="T208" s="224"/>
    </row>
    <row r="209" spans="1:20" x14ac:dyDescent="0.25">
      <c r="A209" s="206" t="s">
        <v>11</v>
      </c>
      <c r="B209" s="201">
        <v>0.5323</v>
      </c>
      <c r="C209" s="201">
        <v>0.47889999999999999</v>
      </c>
      <c r="D209" s="201">
        <v>0.48149999999999998</v>
      </c>
      <c r="E209" s="201">
        <v>0.58879999999999999</v>
      </c>
      <c r="F209" s="207">
        <f t="shared" si="90"/>
        <v>0.22284527518172381</v>
      </c>
      <c r="G209" s="207">
        <f t="shared" si="86"/>
        <v>0.106143152357693</v>
      </c>
      <c r="H209" s="208">
        <f t="shared" si="91"/>
        <v>10.73</v>
      </c>
      <c r="I209" s="209">
        <f t="shared" si="87"/>
        <v>5.6499999999999995</v>
      </c>
      <c r="J209" s="210"/>
      <c r="K209" s="205"/>
      <c r="L209" s="207">
        <v>0.61332376509986841</v>
      </c>
      <c r="M209" s="207">
        <v>0.55725239318685349</v>
      </c>
      <c r="N209" s="207">
        <v>0.59738072244157026</v>
      </c>
      <c r="O209" s="207">
        <v>0.67259436544447948</v>
      </c>
      <c r="P209" s="207">
        <f t="shared" si="92"/>
        <v>0.12590570833203585</v>
      </c>
      <c r="Q209" s="207">
        <f t="shared" si="88"/>
        <v>9.6638355983091451E-2</v>
      </c>
      <c r="R209" s="208">
        <f t="shared" si="93"/>
        <v>7.521364300290923</v>
      </c>
      <c r="S209" s="209">
        <f t="shared" si="89"/>
        <v>5.9270600344611069</v>
      </c>
      <c r="T209" s="210"/>
    </row>
    <row r="210" spans="1:20" x14ac:dyDescent="0.25">
      <c r="A210" s="36" t="s">
        <v>12</v>
      </c>
      <c r="B210" s="212">
        <v>0.60530000000000006</v>
      </c>
      <c r="C210" s="212">
        <v>0.54479999999999995</v>
      </c>
      <c r="D210" s="212">
        <v>0.58350000000000002</v>
      </c>
      <c r="E210" s="212">
        <v>0.80569999999999997</v>
      </c>
      <c r="F210" s="212">
        <f t="shared" si="90"/>
        <v>0.38080548414738646</v>
      </c>
      <c r="G210" s="212">
        <f t="shared" si="86"/>
        <v>0.33107549975218875</v>
      </c>
      <c r="H210" s="213">
        <f t="shared" si="91"/>
        <v>22.219999999999995</v>
      </c>
      <c r="I210" s="214">
        <f t="shared" si="87"/>
        <v>20.039999999999992</v>
      </c>
      <c r="J210" s="215"/>
      <c r="K210" s="216"/>
      <c r="L210" s="212">
        <v>0.68750492491854609</v>
      </c>
      <c r="M210" s="212">
        <v>0.65503816113800373</v>
      </c>
      <c r="N210" s="212">
        <v>0.66747584204813137</v>
      </c>
      <c r="O210" s="212">
        <v>0.86298883723242925</v>
      </c>
      <c r="P210" s="212">
        <f t="shared" si="92"/>
        <v>0.29291396462285668</v>
      </c>
      <c r="Q210" s="212">
        <f t="shared" si="88"/>
        <v>0.25524749853199102</v>
      </c>
      <c r="R210" s="213">
        <f t="shared" si="93"/>
        <v>19.551299518429786</v>
      </c>
      <c r="S210" s="214">
        <f t="shared" si="89"/>
        <v>17.548391231388315</v>
      </c>
      <c r="T210" s="215"/>
    </row>
    <row r="211" spans="1:20" x14ac:dyDescent="0.25">
      <c r="A211" s="37" t="s">
        <v>8</v>
      </c>
      <c r="B211" s="32">
        <v>0.54909999999999992</v>
      </c>
      <c r="C211" s="32">
        <v>0.52770000000000006</v>
      </c>
      <c r="D211" s="32">
        <v>0.49709999999999999</v>
      </c>
      <c r="E211" s="32">
        <v>0.61020000000000008</v>
      </c>
      <c r="F211" s="32">
        <f t="shared" si="90"/>
        <v>0.227519613759807</v>
      </c>
      <c r="G211" s="32">
        <f t="shared" si="86"/>
        <v>0.1112729921690041</v>
      </c>
      <c r="H211" s="217">
        <f t="shared" si="91"/>
        <v>11.310000000000009</v>
      </c>
      <c r="I211" s="218">
        <f t="shared" si="87"/>
        <v>6.1100000000000154</v>
      </c>
      <c r="J211" s="219"/>
      <c r="K211" s="216"/>
      <c r="L211" s="32">
        <v>0.61933473283629148</v>
      </c>
      <c r="M211" s="32">
        <v>0.56323761108347903</v>
      </c>
      <c r="N211" s="32">
        <v>0.60528117158456007</v>
      </c>
      <c r="O211" s="32">
        <v>0.68205879742856668</v>
      </c>
      <c r="P211" s="32">
        <f t="shared" si="92"/>
        <v>0.12684621535973295</v>
      </c>
      <c r="Q211" s="32">
        <f t="shared" si="88"/>
        <v>0.10127651698948892</v>
      </c>
      <c r="R211" s="217">
        <f t="shared" si="93"/>
        <v>7.6777625844006607</v>
      </c>
      <c r="S211" s="218">
        <f t="shared" si="89"/>
        <v>6.2724064592275202</v>
      </c>
      <c r="T211" s="219"/>
    </row>
    <row r="212" spans="1:20" x14ac:dyDescent="0.25">
      <c r="A212" s="37" t="s">
        <v>9</v>
      </c>
      <c r="B212" s="32">
        <v>0.51869999999999994</v>
      </c>
      <c r="C212" s="32">
        <v>0.39419999999999999</v>
      </c>
      <c r="D212" s="32">
        <v>0.43159999999999998</v>
      </c>
      <c r="E212" s="32">
        <v>0.50270000000000004</v>
      </c>
      <c r="F212" s="32">
        <f t="shared" si="90"/>
        <v>0.16473586654309558</v>
      </c>
      <c r="G212" s="32">
        <f t="shared" si="86"/>
        <v>-3.0846346635820088E-2</v>
      </c>
      <c r="H212" s="217">
        <f t="shared" si="91"/>
        <v>7.1100000000000048</v>
      </c>
      <c r="I212" s="218">
        <f t="shared" si="87"/>
        <v>-1.5999999999999903</v>
      </c>
      <c r="J212" s="219"/>
      <c r="K212" s="216"/>
      <c r="L212" s="32">
        <v>0.5986787976962995</v>
      </c>
      <c r="M212" s="32">
        <v>0.51691455930302788</v>
      </c>
      <c r="N212" s="32">
        <v>0.55466530898526367</v>
      </c>
      <c r="O212" s="32">
        <v>0.6078428005955</v>
      </c>
      <c r="P212" s="32">
        <f t="shared" si="92"/>
        <v>9.5873116181580231E-2</v>
      </c>
      <c r="Q212" s="32">
        <f t="shared" si="88"/>
        <v>1.5307044335732822E-2</v>
      </c>
      <c r="R212" s="217">
        <f t="shared" si="93"/>
        <v>5.3177491610236327</v>
      </c>
      <c r="S212" s="218">
        <f t="shared" si="89"/>
        <v>0.91640028992004963</v>
      </c>
      <c r="T212" s="219"/>
    </row>
    <row r="213" spans="1:20" x14ac:dyDescent="0.25">
      <c r="A213" s="38" t="s">
        <v>10</v>
      </c>
      <c r="B213" s="101">
        <v>0.4607</v>
      </c>
      <c r="C213" s="101">
        <v>0.36</v>
      </c>
      <c r="D213" s="101">
        <v>0.45439999999999997</v>
      </c>
      <c r="E213" s="101">
        <v>0.53579999999999994</v>
      </c>
      <c r="F213" s="101">
        <f t="shared" si="90"/>
        <v>0.179137323943662</v>
      </c>
      <c r="G213" s="101">
        <f t="shared" si="86"/>
        <v>0.16301280659865403</v>
      </c>
      <c r="H213" s="225">
        <f t="shared" si="91"/>
        <v>8.139999999999997</v>
      </c>
      <c r="I213" s="226">
        <f t="shared" si="87"/>
        <v>7.5099999999999945</v>
      </c>
      <c r="J213" s="227"/>
      <c r="K213" s="216"/>
      <c r="L213" s="101">
        <v>0.594155106578375</v>
      </c>
      <c r="M213" s="101">
        <v>0.55573472822941561</v>
      </c>
      <c r="N213" s="101">
        <v>0.62034588549367664</v>
      </c>
      <c r="O213" s="101">
        <v>0.67016653339359589</v>
      </c>
      <c r="P213" s="101">
        <f t="shared" si="92"/>
        <v>8.031107977813301E-2</v>
      </c>
      <c r="Q213" s="101">
        <f t="shared" si="88"/>
        <v>0.12793195913598399</v>
      </c>
      <c r="R213" s="225">
        <f t="shared" si="93"/>
        <v>4.9820647899919246</v>
      </c>
      <c r="S213" s="226">
        <f t="shared" si="89"/>
        <v>7.6011426815220879</v>
      </c>
      <c r="T213" s="227"/>
    </row>
    <row r="214" spans="1:20" x14ac:dyDescent="0.25">
      <c r="A214" s="42" t="s">
        <v>13</v>
      </c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4"/>
    </row>
    <row r="215" spans="1:20" ht="21" x14ac:dyDescent="0.35">
      <c r="A215" s="197" t="s">
        <v>68</v>
      </c>
      <c r="B215" s="197"/>
      <c r="C215" s="197"/>
      <c r="D215" s="197"/>
      <c r="E215" s="197"/>
      <c r="F215" s="197"/>
      <c r="G215" s="197"/>
      <c r="H215" s="197"/>
      <c r="I215" s="197"/>
      <c r="J215" s="197"/>
      <c r="K215" s="197"/>
      <c r="L215" s="197"/>
      <c r="M215" s="197"/>
      <c r="N215" s="197"/>
      <c r="O215" s="197"/>
      <c r="P215" s="197"/>
      <c r="Q215" s="197"/>
      <c r="R215" s="197"/>
      <c r="S215" s="197"/>
      <c r="T215" s="197"/>
    </row>
    <row r="216" spans="1:20" x14ac:dyDescent="0.25">
      <c r="A216" s="72"/>
      <c r="B216" s="11" t="s">
        <v>152</v>
      </c>
      <c r="C216" s="12"/>
      <c r="D216" s="12"/>
      <c r="E216" s="12"/>
      <c r="F216" s="12"/>
      <c r="G216" s="12"/>
      <c r="H216" s="12"/>
      <c r="I216" s="12"/>
      <c r="J216" s="13"/>
      <c r="K216" s="198"/>
      <c r="L216" s="11" t="str">
        <f>L$5</f>
        <v>acumulado mayo</v>
      </c>
      <c r="M216" s="12"/>
      <c r="N216" s="12"/>
      <c r="O216" s="12"/>
      <c r="P216" s="12"/>
      <c r="Q216" s="12"/>
      <c r="R216" s="12"/>
      <c r="S216" s="12"/>
      <c r="T216" s="13"/>
    </row>
    <row r="217" spans="1:20" x14ac:dyDescent="0.25">
      <c r="A217" s="10"/>
      <c r="B217" s="16">
        <f>B$6</f>
        <v>2019</v>
      </c>
      <c r="C217" s="16">
        <f>C$6</f>
        <v>2022</v>
      </c>
      <c r="D217" s="16">
        <f>D$6</f>
        <v>2023</v>
      </c>
      <c r="E217" s="16">
        <f>E$6</f>
        <v>2024</v>
      </c>
      <c r="F217" s="16" t="str">
        <f>CONCATENATE("var ",RIGHT(E217,2),"/",RIGHT(D217,2))</f>
        <v>var 24/23</v>
      </c>
      <c r="G217" s="16" t="s">
        <v>69</v>
      </c>
      <c r="H217" s="16" t="str">
        <f>CONCATENATE("dif ",RIGHT(E217,2),"-",RIGHT(D217,2))</f>
        <v>dif 24-23</v>
      </c>
      <c r="I217" s="107" t="str">
        <f>CONCATENATE("dif ",RIGHT(E217,2),"-",RIGHT(B217,2))</f>
        <v>dif 24-19</v>
      </c>
      <c r="J217" s="108"/>
      <c r="K217" s="199"/>
      <c r="L217" s="16">
        <f>L$6</f>
        <v>2019</v>
      </c>
      <c r="M217" s="16">
        <f>M$6</f>
        <v>2022</v>
      </c>
      <c r="N217" s="16">
        <f>N$6</f>
        <v>2023</v>
      </c>
      <c r="O217" s="16">
        <f>O$6</f>
        <v>2024</v>
      </c>
      <c r="P217" s="16" t="str">
        <f>CONCATENATE("var ",RIGHT(O217,2),"/",RIGHT(N217,2))</f>
        <v>var 24/23</v>
      </c>
      <c r="Q217" s="16" t="str">
        <f>CONCATENATE("var ",RIGHT(O217,2),"/",RIGHT(L217,2))</f>
        <v>var 24/19</v>
      </c>
      <c r="R217" s="16" t="str">
        <f>CONCATENATE("dif ",RIGHT(O217,2),"-",RIGHT(N217,2))</f>
        <v>dif 24-23</v>
      </c>
      <c r="S217" s="107" t="str">
        <f>CONCATENATE("dif ",RIGHT(O217,2),"-",RIGHT(L217,2))</f>
        <v>dif 24-19</v>
      </c>
      <c r="T217" s="108"/>
    </row>
    <row r="218" spans="1:20" x14ac:dyDescent="0.25">
      <c r="A218" s="200" t="s">
        <v>48</v>
      </c>
      <c r="B218" s="201">
        <v>0.62780000000000002</v>
      </c>
      <c r="C218" s="201">
        <v>0.62519999999999998</v>
      </c>
      <c r="D218" s="201">
        <v>0.64319999999999988</v>
      </c>
      <c r="E218" s="201">
        <v>0.70790000000000008</v>
      </c>
      <c r="F218" s="228">
        <f>IFERROR(E218/D218-1,"-")</f>
        <v>0.10059079601990084</v>
      </c>
      <c r="G218" s="228">
        <f t="shared" ref="G218:G228" si="94">IFERROR(E218/B218-1,"-")</f>
        <v>0.1275884039503028</v>
      </c>
      <c r="H218" s="202">
        <f>IFERROR((E218-D218)*100,"-")</f>
        <v>6.4700000000000202</v>
      </c>
      <c r="I218" s="203">
        <f t="shared" ref="I218:I228" si="95">IFERROR((E218-B218)*100,"-")</f>
        <v>8.0100000000000051</v>
      </c>
      <c r="J218" s="204"/>
      <c r="K218" s="205"/>
      <c r="L218" s="201">
        <v>0.68968866134934004</v>
      </c>
      <c r="M218" s="201">
        <v>0.6469455719982854</v>
      </c>
      <c r="N218" s="201">
        <v>0.72744843419911809</v>
      </c>
      <c r="O218" s="201">
        <v>0.76453607476720675</v>
      </c>
      <c r="P218" s="228">
        <f>IFERROR(O218/N218-1,"-")</f>
        <v>5.0983188394542633E-2</v>
      </c>
      <c r="Q218" s="228">
        <f t="shared" ref="Q218:Q228" si="96">IFERROR(O218/L218-1,"-")</f>
        <v>0.10852347966897358</v>
      </c>
      <c r="R218" s="202">
        <f>IFERROR((O218-N218)*100,"-")</f>
        <v>3.7087640568088664</v>
      </c>
      <c r="S218" s="203">
        <f t="shared" ref="S218:S228" si="97">IFERROR((O218-L218)*100,"-")</f>
        <v>7.4847413417866715</v>
      </c>
      <c r="T218" s="204"/>
    </row>
    <row r="219" spans="1:20" x14ac:dyDescent="0.25">
      <c r="A219" s="229" t="s">
        <v>49</v>
      </c>
      <c r="B219" s="212">
        <v>0.69900000000000007</v>
      </c>
      <c r="C219" s="212">
        <v>0.72030000000000005</v>
      </c>
      <c r="D219" s="212">
        <v>0.73370000000000002</v>
      </c>
      <c r="E219" s="212">
        <v>0.76329999999999998</v>
      </c>
      <c r="F219" s="230">
        <f>IFERROR(E219/D219-1,"-")</f>
        <v>4.0343464631320547E-2</v>
      </c>
      <c r="G219" s="230">
        <f t="shared" si="94"/>
        <v>9.1988555078683643E-2</v>
      </c>
      <c r="H219" s="217">
        <f t="shared" ref="H219:H228" si="98">IFERROR((E219-D219)*100,"-")</f>
        <v>2.959999999999996</v>
      </c>
      <c r="I219" s="218">
        <f t="shared" si="95"/>
        <v>6.4299999999999908</v>
      </c>
      <c r="J219" s="219"/>
      <c r="K219" s="199"/>
      <c r="L219" s="212">
        <v>0.75301269178361985</v>
      </c>
      <c r="M219" s="212">
        <v>0.73584387511907823</v>
      </c>
      <c r="N219" s="212">
        <v>0.78432519492499952</v>
      </c>
      <c r="O219" s="212">
        <v>0.80238254529373243</v>
      </c>
      <c r="P219" s="230">
        <f t="shared" ref="P219:P228" si="99">IFERROR(O219/N219-1,"-")</f>
        <v>2.3022785045761163E-2</v>
      </c>
      <c r="Q219" s="230">
        <f t="shared" si="96"/>
        <v>6.5563109425384125E-2</v>
      </c>
      <c r="R219" s="217">
        <f t="shared" ref="R219:R228" si="100">IFERROR((O219-N219)*100,"-")</f>
        <v>1.8057350368732905</v>
      </c>
      <c r="S219" s="218">
        <f t="shared" si="97"/>
        <v>4.9369853510112582</v>
      </c>
      <c r="T219" s="219"/>
    </row>
    <row r="220" spans="1:20" x14ac:dyDescent="0.25">
      <c r="A220" s="97" t="s">
        <v>50</v>
      </c>
      <c r="B220" s="32">
        <v>0.60009999999999997</v>
      </c>
      <c r="C220" s="32">
        <v>0.5615</v>
      </c>
      <c r="D220" s="32">
        <v>0.58719999999999994</v>
      </c>
      <c r="E220" s="32">
        <v>0.65599999999999992</v>
      </c>
      <c r="F220" s="230">
        <f t="shared" ref="F220:F228" si="101">IFERROR(E220/D220-1,"-")</f>
        <v>0.11716621253406001</v>
      </c>
      <c r="G220" s="230">
        <f t="shared" si="94"/>
        <v>9.3151141476420563E-2</v>
      </c>
      <c r="H220" s="217">
        <f t="shared" si="98"/>
        <v>6.8799999999999972</v>
      </c>
      <c r="I220" s="218">
        <f t="shared" si="95"/>
        <v>5.5899999999999945</v>
      </c>
      <c r="J220" s="219"/>
      <c r="K220" s="199"/>
      <c r="L220" s="32">
        <v>0.65184608950794454</v>
      </c>
      <c r="M220" s="32">
        <v>0.59149761922622168</v>
      </c>
      <c r="N220" s="32">
        <v>0.67418986710869644</v>
      </c>
      <c r="O220" s="32">
        <v>0.70989567443311974</v>
      </c>
      <c r="P220" s="230">
        <f t="shared" si="99"/>
        <v>5.2961056026471942E-2</v>
      </c>
      <c r="Q220" s="230">
        <f t="shared" si="96"/>
        <v>8.9054127745085809E-2</v>
      </c>
      <c r="R220" s="217">
        <f t="shared" si="100"/>
        <v>3.57058073244233</v>
      </c>
      <c r="S220" s="218">
        <f t="shared" si="97"/>
        <v>5.8049584925175202</v>
      </c>
      <c r="T220" s="219"/>
    </row>
    <row r="221" spans="1:20" x14ac:dyDescent="0.25">
      <c r="A221" s="97" t="s">
        <v>51</v>
      </c>
      <c r="B221" s="32">
        <v>0.4526</v>
      </c>
      <c r="C221" s="32">
        <v>0.42420000000000002</v>
      </c>
      <c r="D221" s="32">
        <v>0.37990000000000002</v>
      </c>
      <c r="E221" s="32">
        <v>0.27649999999999997</v>
      </c>
      <c r="F221" s="230">
        <f>IFERROR(E221/D221-1,"-")</f>
        <v>-0.2721768886549093</v>
      </c>
      <c r="G221" s="230">
        <f t="shared" si="94"/>
        <v>-0.38908528501988515</v>
      </c>
      <c r="H221" s="217">
        <f t="shared" si="98"/>
        <v>-10.340000000000005</v>
      </c>
      <c r="I221" s="218">
        <f t="shared" si="95"/>
        <v>-17.610000000000003</v>
      </c>
      <c r="J221" s="219"/>
      <c r="K221" s="199"/>
      <c r="L221" s="230">
        <v>0.58356299617457119</v>
      </c>
      <c r="M221" s="230">
        <v>0.5391066370052654</v>
      </c>
      <c r="N221" s="230">
        <v>0.55397496224003717</v>
      </c>
      <c r="O221" s="230">
        <v>0.59986726685133884</v>
      </c>
      <c r="P221" s="230">
        <f t="shared" si="99"/>
        <v>8.2841838962780745E-2</v>
      </c>
      <c r="Q221" s="230">
        <f t="shared" si="96"/>
        <v>2.7939178432571987E-2</v>
      </c>
      <c r="R221" s="217">
        <f t="shared" si="100"/>
        <v>4.5892304611301675</v>
      </c>
      <c r="S221" s="218">
        <f t="shared" si="97"/>
        <v>1.6304270676767652</v>
      </c>
      <c r="T221" s="219"/>
    </row>
    <row r="222" spans="1:20" x14ac:dyDescent="0.25">
      <c r="A222" s="97" t="s">
        <v>52</v>
      </c>
      <c r="B222" s="32">
        <v>0.65040000000000009</v>
      </c>
      <c r="C222" s="32">
        <v>0.56340000000000001</v>
      </c>
      <c r="D222" s="32">
        <v>0.59040000000000004</v>
      </c>
      <c r="E222" s="32">
        <v>0.64980000000000004</v>
      </c>
      <c r="F222" s="230">
        <f t="shared" si="101"/>
        <v>0.10060975609756095</v>
      </c>
      <c r="G222" s="230">
        <f t="shared" si="94"/>
        <v>-9.2250922509229394E-4</v>
      </c>
      <c r="H222" s="217">
        <f t="shared" si="98"/>
        <v>5.9400000000000013</v>
      </c>
      <c r="I222" s="218">
        <f t="shared" si="95"/>
        <v>-6.0000000000004494E-2</v>
      </c>
      <c r="J222" s="219"/>
      <c r="K222" s="199"/>
      <c r="L222" s="230">
        <v>0.69620072929111132</v>
      </c>
      <c r="M222" s="230">
        <v>0.57537528443811115</v>
      </c>
      <c r="N222" s="230">
        <v>0.70417578325678232</v>
      </c>
      <c r="O222" s="230">
        <v>0.75148418520412008</v>
      </c>
      <c r="P222" s="230">
        <f t="shared" si="99"/>
        <v>6.7182659603172379E-2</v>
      </c>
      <c r="Q222" s="230">
        <f t="shared" si="96"/>
        <v>7.9407351338599996E-2</v>
      </c>
      <c r="R222" s="217">
        <f>IFERROR((O222-N222)*100,"-")</f>
        <v>4.7308401947337764</v>
      </c>
      <c r="S222" s="218">
        <f t="shared" si="97"/>
        <v>5.5283455913008765</v>
      </c>
      <c r="T222" s="219"/>
    </row>
    <row r="223" spans="1:20" x14ac:dyDescent="0.25">
      <c r="A223" s="97" t="s">
        <v>53</v>
      </c>
      <c r="B223" s="32">
        <v>0.52710000000000001</v>
      </c>
      <c r="C223" s="32">
        <v>0.81930000000000003</v>
      </c>
      <c r="D223" s="32">
        <v>0.74939999999999996</v>
      </c>
      <c r="E223" s="32">
        <v>0.79349999999999998</v>
      </c>
      <c r="F223" s="230">
        <f t="shared" si="101"/>
        <v>5.884707766212971E-2</v>
      </c>
      <c r="G223" s="230">
        <f t="shared" si="94"/>
        <v>0.50540694365395544</v>
      </c>
      <c r="H223" s="217">
        <f t="shared" si="98"/>
        <v>4.4100000000000028</v>
      </c>
      <c r="I223" s="218">
        <f t="shared" si="95"/>
        <v>26.639999999999997</v>
      </c>
      <c r="J223" s="219"/>
      <c r="K223" s="199"/>
      <c r="L223" s="230">
        <v>0.68618656501749242</v>
      </c>
      <c r="M223" s="230">
        <v>0.81553021391165881</v>
      </c>
      <c r="N223" s="230">
        <v>0.75891606917495691</v>
      </c>
      <c r="O223" s="230">
        <v>0.79788354563707575</v>
      </c>
      <c r="P223" s="230">
        <f t="shared" si="99"/>
        <v>5.1346226605112788E-2</v>
      </c>
      <c r="Q223" s="230">
        <f t="shared" si="96"/>
        <v>0.16277931733731332</v>
      </c>
      <c r="R223" s="217">
        <f t="shared" si="100"/>
        <v>3.8967476462118844</v>
      </c>
      <c r="S223" s="218">
        <f t="shared" si="97"/>
        <v>11.169698061958332</v>
      </c>
      <c r="T223" s="219"/>
    </row>
    <row r="224" spans="1:20" x14ac:dyDescent="0.25">
      <c r="A224" s="97" t="s">
        <v>54</v>
      </c>
      <c r="B224" s="230">
        <v>0.41720000000000002</v>
      </c>
      <c r="C224" s="230">
        <v>0.53539999999999999</v>
      </c>
      <c r="D224" s="230">
        <v>0.48149999999999998</v>
      </c>
      <c r="E224" s="230">
        <v>0.44569999999999999</v>
      </c>
      <c r="F224" s="230">
        <f t="shared" si="101"/>
        <v>-7.4350986500519189E-2</v>
      </c>
      <c r="G224" s="230">
        <f t="shared" si="94"/>
        <v>6.83125599232981E-2</v>
      </c>
      <c r="H224" s="217">
        <f t="shared" si="98"/>
        <v>-3.58</v>
      </c>
      <c r="I224" s="218">
        <f t="shared" si="95"/>
        <v>2.849999999999997</v>
      </c>
      <c r="J224" s="219"/>
      <c r="K224" s="199"/>
      <c r="L224" s="230">
        <v>0.53101789219186002</v>
      </c>
      <c r="M224" s="230">
        <v>0.55940282075619729</v>
      </c>
      <c r="N224" s="230">
        <v>0.5944274318903171</v>
      </c>
      <c r="O224" s="230">
        <v>0.62120352545462743</v>
      </c>
      <c r="P224" s="230">
        <f t="shared" si="99"/>
        <v>4.5045184875066369E-2</v>
      </c>
      <c r="Q224" s="230">
        <f t="shared" si="96"/>
        <v>0.16983539460508945</v>
      </c>
      <c r="R224" s="217">
        <f t="shared" si="100"/>
        <v>2.6776093564310322</v>
      </c>
      <c r="S224" s="218">
        <f t="shared" si="97"/>
        <v>9.0185633262767411</v>
      </c>
      <c r="T224" s="219"/>
    </row>
    <row r="225" spans="1:20" x14ac:dyDescent="0.25">
      <c r="A225" s="97" t="s">
        <v>55</v>
      </c>
      <c r="B225" s="230">
        <v>0.4703</v>
      </c>
      <c r="C225" s="230">
        <v>0.49070000000000003</v>
      </c>
      <c r="D225" s="230">
        <v>0.62240000000000006</v>
      </c>
      <c r="E225" s="230">
        <v>0.5998</v>
      </c>
      <c r="F225" s="230">
        <f t="shared" si="101"/>
        <v>-3.6311053984575903E-2</v>
      </c>
      <c r="G225" s="230">
        <f t="shared" si="94"/>
        <v>0.27535615564533278</v>
      </c>
      <c r="H225" s="217">
        <f t="shared" si="98"/>
        <v>-2.2600000000000064</v>
      </c>
      <c r="I225" s="218">
        <f t="shared" si="95"/>
        <v>12.950000000000001</v>
      </c>
      <c r="J225" s="219"/>
      <c r="K225" s="199"/>
      <c r="L225" s="230">
        <v>0.53983724612267825</v>
      </c>
      <c r="M225" s="230">
        <v>0.59746827588346618</v>
      </c>
      <c r="N225" s="230">
        <v>0.69624324513299973</v>
      </c>
      <c r="O225" s="230">
        <v>0.6937025885665129</v>
      </c>
      <c r="P225" s="230">
        <f t="shared" si="99"/>
        <v>-3.6490933079020849E-3</v>
      </c>
      <c r="Q225" s="230">
        <f t="shared" si="96"/>
        <v>0.28502172376759027</v>
      </c>
      <c r="R225" s="217">
        <f t="shared" si="100"/>
        <v>-0.25406565664868319</v>
      </c>
      <c r="S225" s="218">
        <f t="shared" si="97"/>
        <v>15.386534244383466</v>
      </c>
      <c r="T225" s="219"/>
    </row>
    <row r="226" spans="1:20" x14ac:dyDescent="0.25">
      <c r="A226" s="97" t="s">
        <v>56</v>
      </c>
      <c r="B226" s="32">
        <v>0.60509999999999997</v>
      </c>
      <c r="C226" s="32">
        <v>0.63340000000000007</v>
      </c>
      <c r="D226" s="32">
        <v>0.73349999999999993</v>
      </c>
      <c r="E226" s="32">
        <v>0.80420000000000003</v>
      </c>
      <c r="F226" s="230">
        <f t="shared" si="101"/>
        <v>9.6387184730743147E-2</v>
      </c>
      <c r="G226" s="230">
        <f t="shared" si="94"/>
        <v>0.32903652288877883</v>
      </c>
      <c r="H226" s="217">
        <f t="shared" si="98"/>
        <v>7.0700000000000092</v>
      </c>
      <c r="I226" s="218">
        <f t="shared" si="95"/>
        <v>19.910000000000004</v>
      </c>
      <c r="J226" s="219"/>
      <c r="K226" s="199"/>
      <c r="L226" s="230">
        <v>0.69908880323724754</v>
      </c>
      <c r="M226" s="230">
        <v>0.70592494205814427</v>
      </c>
      <c r="N226" s="230">
        <v>0.78783877117467227</v>
      </c>
      <c r="O226" s="230">
        <v>0.85287668704106334</v>
      </c>
      <c r="P226" s="230">
        <f t="shared" si="99"/>
        <v>8.2552316852113172E-2</v>
      </c>
      <c r="Q226" s="230">
        <f t="shared" si="96"/>
        <v>0.21998333129020997</v>
      </c>
      <c r="R226" s="217">
        <f t="shared" si="100"/>
        <v>6.5037915866391067</v>
      </c>
      <c r="S226" s="218">
        <f t="shared" si="97"/>
        <v>15.378788380381581</v>
      </c>
      <c r="T226" s="219"/>
    </row>
    <row r="227" spans="1:20" x14ac:dyDescent="0.25">
      <c r="A227" s="98" t="s">
        <v>57</v>
      </c>
      <c r="B227" s="231">
        <v>0.44290000000000002</v>
      </c>
      <c r="C227" s="231">
        <v>0.48409999999999997</v>
      </c>
      <c r="D227" s="231">
        <v>0.31019999999999998</v>
      </c>
      <c r="E227" s="231">
        <v>0.93459999999999999</v>
      </c>
      <c r="F227" s="231">
        <f t="shared" si="101"/>
        <v>2.0128949065119279</v>
      </c>
      <c r="G227" s="231">
        <f t="shared" si="94"/>
        <v>1.1101828855272071</v>
      </c>
      <c r="H227" s="232">
        <f t="shared" si="98"/>
        <v>62.440000000000005</v>
      </c>
      <c r="I227" s="233">
        <f t="shared" si="95"/>
        <v>49.169999999999995</v>
      </c>
      <c r="J227" s="234"/>
      <c r="K227" s="199"/>
      <c r="L227" s="231">
        <v>0.53126576305384254</v>
      </c>
      <c r="M227" s="231">
        <v>0.49403073474803372</v>
      </c>
      <c r="N227" s="231">
        <v>0.67229366055094442</v>
      </c>
      <c r="O227" s="231">
        <v>0.91286994525078957</v>
      </c>
      <c r="P227" s="231">
        <f t="shared" si="99"/>
        <v>0.35784404764830446</v>
      </c>
      <c r="Q227" s="231">
        <f t="shared" si="96"/>
        <v>0.71829244181555207</v>
      </c>
      <c r="R227" s="232">
        <f t="shared" si="100"/>
        <v>24.057628469984515</v>
      </c>
      <c r="S227" s="233">
        <f t="shared" si="97"/>
        <v>38.160418219694705</v>
      </c>
      <c r="T227" s="234"/>
    </row>
    <row r="228" spans="1:20" x14ac:dyDescent="0.25">
      <c r="A228" s="97" t="s">
        <v>58</v>
      </c>
      <c r="B228" s="230">
        <v>0.52010000000000001</v>
      </c>
      <c r="C228" s="230">
        <v>0.47939999999999999</v>
      </c>
      <c r="D228" s="230">
        <v>0.64060000000000006</v>
      </c>
      <c r="E228" s="230">
        <v>0.6159</v>
      </c>
      <c r="F228" s="230">
        <f t="shared" si="101"/>
        <v>-3.855760224789273E-2</v>
      </c>
      <c r="G228" s="230">
        <f t="shared" si="94"/>
        <v>0.18419534704864438</v>
      </c>
      <c r="H228" s="217">
        <f t="shared" si="98"/>
        <v>-2.4700000000000055</v>
      </c>
      <c r="I228" s="218">
        <f t="shared" si="95"/>
        <v>9.58</v>
      </c>
      <c r="J228" s="219"/>
      <c r="K228" s="199"/>
      <c r="L228" s="230">
        <v>0.61590774689532823</v>
      </c>
      <c r="M228" s="230">
        <v>0.47624128983352282</v>
      </c>
      <c r="N228" s="230">
        <v>0.76281245230863803</v>
      </c>
      <c r="O228" s="230">
        <v>0.69223961502295484</v>
      </c>
      <c r="P228" s="230">
        <f t="shared" si="99"/>
        <v>-9.2516629837512188E-2</v>
      </c>
      <c r="Q228" s="230">
        <f t="shared" si="96"/>
        <v>0.12393393087260351</v>
      </c>
      <c r="R228" s="217">
        <f t="shared" si="100"/>
        <v>-7.0572837285683203</v>
      </c>
      <c r="S228" s="218">
        <f t="shared" si="97"/>
        <v>7.6331868127626601</v>
      </c>
      <c r="T228" s="219"/>
    </row>
    <row r="229" spans="1:20" ht="24" x14ac:dyDescent="0.4">
      <c r="A229" s="235" t="s">
        <v>70</v>
      </c>
      <c r="B229" s="235"/>
      <c r="C229" s="235"/>
      <c r="D229" s="235"/>
      <c r="E229" s="235"/>
      <c r="F229" s="235"/>
      <c r="G229" s="235"/>
      <c r="H229" s="235"/>
      <c r="I229" s="235"/>
      <c r="J229" s="235"/>
      <c r="K229" s="235"/>
      <c r="L229" s="235"/>
      <c r="M229" s="235"/>
      <c r="N229" s="235"/>
      <c r="O229" s="235"/>
      <c r="P229" s="235"/>
      <c r="Q229" s="235"/>
      <c r="R229" s="235"/>
      <c r="S229" s="235"/>
      <c r="T229" s="235"/>
    </row>
    <row r="230" spans="1:20" ht="21" x14ac:dyDescent="0.35">
      <c r="A230" s="236" t="s">
        <v>71</v>
      </c>
      <c r="B230" s="236"/>
      <c r="C230" s="236"/>
      <c r="D230" s="236"/>
      <c r="E230" s="236"/>
      <c r="F230" s="236"/>
      <c r="G230" s="236"/>
      <c r="H230" s="236"/>
      <c r="I230" s="236"/>
      <c r="J230" s="236"/>
      <c r="K230" s="236"/>
      <c r="L230" s="236"/>
      <c r="M230" s="236"/>
      <c r="N230" s="236"/>
      <c r="O230" s="236"/>
      <c r="P230" s="236"/>
      <c r="Q230" s="236"/>
      <c r="R230" s="236"/>
      <c r="S230" s="236"/>
      <c r="T230" s="236"/>
    </row>
    <row r="231" spans="1:20" x14ac:dyDescent="0.25">
      <c r="A231" s="72"/>
      <c r="B231" s="11" t="s">
        <v>152</v>
      </c>
      <c r="C231" s="12"/>
      <c r="D231" s="12"/>
      <c r="E231" s="12"/>
      <c r="F231" s="12"/>
      <c r="G231" s="12"/>
      <c r="H231" s="12"/>
      <c r="I231" s="12"/>
      <c r="J231" s="13"/>
      <c r="K231" s="237"/>
      <c r="L231" s="11" t="str">
        <f>L$5</f>
        <v>acumulado mayo</v>
      </c>
      <c r="M231" s="12"/>
      <c r="N231" s="12"/>
      <c r="O231" s="12"/>
      <c r="P231" s="12"/>
      <c r="Q231" s="12"/>
      <c r="R231" s="12"/>
      <c r="S231" s="12"/>
      <c r="T231" s="13"/>
    </row>
    <row r="232" spans="1:20" x14ac:dyDescent="0.25">
      <c r="A232" s="15"/>
      <c r="B232" s="16">
        <f>B$6</f>
        <v>2019</v>
      </c>
      <c r="C232" s="16">
        <f>C$6</f>
        <v>2022</v>
      </c>
      <c r="D232" s="16">
        <f>D$6</f>
        <v>2023</v>
      </c>
      <c r="E232" s="16">
        <f>E$6</f>
        <v>2024</v>
      </c>
      <c r="F232" s="16" t="str">
        <f>CONCATENATE("var ",RIGHT(E232,2),"/",RIGHT(C232,2))</f>
        <v>var 24/22</v>
      </c>
      <c r="G232" s="16" t="str">
        <f>CONCATENATE("var ",RIGHT(E232,2),"/",RIGHT(B232,2))</f>
        <v>var 24/19</v>
      </c>
      <c r="H232" s="16" t="str">
        <f>CONCATENATE("dif ",RIGHT(E232,2),"-",RIGHT(D232,2))</f>
        <v>dif 24-23</v>
      </c>
      <c r="I232" s="16" t="str">
        <f>CONCATENATE("dif ",RIGHT(E232,2),"-",RIGHT(B232,2))</f>
        <v>dif 24-19</v>
      </c>
      <c r="J232" s="16" t="str">
        <f>CONCATENATE("cuota ",RIGHT(E232,2))</f>
        <v>cuota 24</v>
      </c>
      <c r="K232" s="238"/>
      <c r="L232" s="16">
        <f>L$6</f>
        <v>2019</v>
      </c>
      <c r="M232" s="16">
        <f>M$6</f>
        <v>2022</v>
      </c>
      <c r="N232" s="16">
        <f>N$6</f>
        <v>2023</v>
      </c>
      <c r="O232" s="16">
        <f>O$6</f>
        <v>2024</v>
      </c>
      <c r="P232" s="16" t="str">
        <f>CONCATENATE("var ",RIGHT(O232,2),"/",RIGHT(N232,2))</f>
        <v>var 24/23</v>
      </c>
      <c r="Q232" s="16" t="str">
        <f>CONCATENATE("var ",RIGHT(O232,2),"/",RIGHT(L232,2))</f>
        <v>var 24/19</v>
      </c>
      <c r="R232" s="16" t="str">
        <f>CONCATENATE("dif ",RIGHT(O232,2),"-",RIGHT(N232,2))</f>
        <v>dif 24-23</v>
      </c>
      <c r="S232" s="16" t="str">
        <f>CONCATENATE("dif ",RIGHT(O232,2),"-",RIGHT(L232,2))</f>
        <v>dif 24-19</v>
      </c>
      <c r="T232" s="16" t="str">
        <f>CONCATENATE("cuota ",RIGHT(O232,2))</f>
        <v>cuota 24</v>
      </c>
    </row>
    <row r="233" spans="1:20" x14ac:dyDescent="0.25">
      <c r="A233" s="239" t="s">
        <v>4</v>
      </c>
      <c r="B233" s="240">
        <v>90727147.950000003</v>
      </c>
      <c r="C233" s="240">
        <v>97026873.810000002</v>
      </c>
      <c r="D233" s="240">
        <v>110363179.45999999</v>
      </c>
      <c r="E233" s="240">
        <v>127747837.72</v>
      </c>
      <c r="F233" s="241">
        <f>E233/D233-1</f>
        <v>0.15752226734552255</v>
      </c>
      <c r="G233" s="241">
        <f t="shared" ref="G233:G244" si="102">E233/B233-1</f>
        <v>0.40804423600312223</v>
      </c>
      <c r="H233" s="240">
        <f>E233-D233</f>
        <v>17384658.260000005</v>
      </c>
      <c r="I233" s="240">
        <f>E233-B233</f>
        <v>37020689.769999996</v>
      </c>
      <c r="J233" s="241">
        <f t="shared" ref="J233:J244" si="103">E233/$E$233</f>
        <v>1</v>
      </c>
      <c r="K233" s="242"/>
      <c r="L233" s="240">
        <v>605913792.38</v>
      </c>
      <c r="M233" s="240">
        <v>589388227.38999987</v>
      </c>
      <c r="N233" s="240">
        <v>726538653.19000006</v>
      </c>
      <c r="O233" s="240">
        <v>846016357.94000006</v>
      </c>
      <c r="P233" s="241">
        <f>O233/N233-1</f>
        <v>0.16444782975470251</v>
      </c>
      <c r="Q233" s="241">
        <f t="shared" ref="Q233:Q244" si="104">O233/L233-1</f>
        <v>0.39626522548181131</v>
      </c>
      <c r="R233" s="240">
        <f>O233-N233</f>
        <v>119477704.75</v>
      </c>
      <c r="S233" s="240">
        <f t="shared" ref="S233:S244" si="105">O233-L233</f>
        <v>240102565.56000006</v>
      </c>
      <c r="T233" s="241">
        <f>O233/$O$233</f>
        <v>1</v>
      </c>
    </row>
    <row r="234" spans="1:20" x14ac:dyDescent="0.25">
      <c r="A234" s="243" t="s">
        <v>5</v>
      </c>
      <c r="B234" s="244">
        <v>74299881.560000002</v>
      </c>
      <c r="C234" s="244">
        <v>83559094.219999999</v>
      </c>
      <c r="D234" s="244">
        <v>96028774.670000002</v>
      </c>
      <c r="E234" s="244">
        <v>108887601.34999999</v>
      </c>
      <c r="F234" s="245">
        <f t="shared" ref="F234:F244" si="106">E234/D234-1</f>
        <v>0.13390597478921262</v>
      </c>
      <c r="G234" s="245">
        <f t="shared" si="102"/>
        <v>0.46551514031780905</v>
      </c>
      <c r="H234" s="244">
        <f t="shared" ref="H234:H244" si="107">E234-D234</f>
        <v>12858826.679999992</v>
      </c>
      <c r="I234" s="244">
        <f t="shared" ref="I234:I244" si="108">E234-B234</f>
        <v>34587719.789999992</v>
      </c>
      <c r="J234" s="245">
        <f t="shared" si="103"/>
        <v>0.85236355693676624</v>
      </c>
      <c r="K234" s="246"/>
      <c r="L234" s="244">
        <v>490002556.94999999</v>
      </c>
      <c r="M234" s="244">
        <v>505081311.03999996</v>
      </c>
      <c r="N234" s="244">
        <v>615506583.00999999</v>
      </c>
      <c r="O234" s="244">
        <v>723117067.76999998</v>
      </c>
      <c r="P234" s="247">
        <f t="shared" ref="P234:P244" si="109">O234/N234-1</f>
        <v>0.17483238641210708</v>
      </c>
      <c r="Q234" s="247">
        <f t="shared" si="104"/>
        <v>0.47574141708772166</v>
      </c>
      <c r="R234" s="248">
        <f t="shared" ref="R234:R244" si="110">O234-N234</f>
        <v>107610484.75999999</v>
      </c>
      <c r="S234" s="248">
        <f t="shared" si="105"/>
        <v>233114510.81999999</v>
      </c>
      <c r="T234" s="247">
        <f>O234/$O$233</f>
        <v>0.85473178028229546</v>
      </c>
    </row>
    <row r="235" spans="1:20" x14ac:dyDescent="0.25">
      <c r="A235" s="249" t="s">
        <v>72</v>
      </c>
      <c r="B235" s="250">
        <v>19140901.68</v>
      </c>
      <c r="C235" s="250">
        <v>26197916.23</v>
      </c>
      <c r="D235" s="250">
        <v>26756298.120000001</v>
      </c>
      <c r="E235" s="250">
        <v>30340064.34</v>
      </c>
      <c r="F235" s="251">
        <f t="shared" si="106"/>
        <v>0.13394103339434604</v>
      </c>
      <c r="G235" s="251">
        <f t="shared" si="102"/>
        <v>0.58509065284535744</v>
      </c>
      <c r="H235" s="250">
        <f t="shared" si="107"/>
        <v>3583766.2199999988</v>
      </c>
      <c r="I235" s="250">
        <f t="shared" si="108"/>
        <v>11199162.66</v>
      </c>
      <c r="J235" s="251">
        <f t="shared" si="103"/>
        <v>0.23749963116009756</v>
      </c>
      <c r="K235" s="252"/>
      <c r="L235" s="250">
        <v>137408941.79000002</v>
      </c>
      <c r="M235" s="250">
        <v>180773157.34999996</v>
      </c>
      <c r="N235" s="250">
        <v>183468748.12</v>
      </c>
      <c r="O235" s="250">
        <v>213891042.53</v>
      </c>
      <c r="P235" s="253">
        <f t="shared" si="109"/>
        <v>0.16581731069588979</v>
      </c>
      <c r="Q235" s="253">
        <f t="shared" si="104"/>
        <v>0.55660206492883413</v>
      </c>
      <c r="R235" s="254">
        <f t="shared" si="110"/>
        <v>30422294.409999996</v>
      </c>
      <c r="S235" s="254">
        <f t="shared" si="105"/>
        <v>76482100.73999998</v>
      </c>
      <c r="T235" s="253">
        <f t="shared" ref="T235:T244" si="111">O235/$O$233</f>
        <v>0.25282140294640648</v>
      </c>
    </row>
    <row r="236" spans="1:20" x14ac:dyDescent="0.25">
      <c r="A236" s="255" t="s">
        <v>73</v>
      </c>
      <c r="B236" s="256">
        <v>46367474.020000003</v>
      </c>
      <c r="C236" s="256">
        <v>49918123.869999997</v>
      </c>
      <c r="D236" s="256">
        <v>61116852.420000002</v>
      </c>
      <c r="E236" s="256">
        <v>69205587.129999995</v>
      </c>
      <c r="F236" s="32">
        <f t="shared" si="106"/>
        <v>0.13234867945118545</v>
      </c>
      <c r="G236" s="32">
        <f t="shared" si="102"/>
        <v>0.49254598385387727</v>
      </c>
      <c r="H236" s="256">
        <f t="shared" si="107"/>
        <v>8088734.7099999934</v>
      </c>
      <c r="I236" s="256">
        <f t="shared" si="108"/>
        <v>22838113.109999992</v>
      </c>
      <c r="J236" s="32">
        <f t="shared" si="103"/>
        <v>0.54173587878399976</v>
      </c>
      <c r="K236" s="252"/>
      <c r="L236" s="256">
        <v>291829683.54000002</v>
      </c>
      <c r="M236" s="256">
        <v>276413418.88</v>
      </c>
      <c r="N236" s="256">
        <v>370266693.80000007</v>
      </c>
      <c r="O236" s="256">
        <v>440279582.36000001</v>
      </c>
      <c r="P236" s="230">
        <f t="shared" si="109"/>
        <v>0.18908772982378341</v>
      </c>
      <c r="Q236" s="230">
        <f t="shared" si="104"/>
        <v>0.50868676900597909</v>
      </c>
      <c r="R236" s="257">
        <f t="shared" si="110"/>
        <v>70012888.559999943</v>
      </c>
      <c r="S236" s="257">
        <f t="shared" si="105"/>
        <v>148449898.81999999</v>
      </c>
      <c r="T236" s="230">
        <f t="shared" si="111"/>
        <v>0.52041497570100748</v>
      </c>
    </row>
    <row r="237" spans="1:20" x14ac:dyDescent="0.25">
      <c r="A237" s="258" t="s">
        <v>74</v>
      </c>
      <c r="B237" s="256">
        <v>7537865.3600000003</v>
      </c>
      <c r="C237" s="256">
        <v>6467174.6100000003</v>
      </c>
      <c r="D237" s="256">
        <v>6999535.4400000004</v>
      </c>
      <c r="E237" s="256">
        <v>8312054.8200000003</v>
      </c>
      <c r="F237" s="32">
        <f t="shared" si="106"/>
        <v>0.18751521315248887</v>
      </c>
      <c r="G237" s="32">
        <f t="shared" si="102"/>
        <v>0.10270672438755257</v>
      </c>
      <c r="H237" s="256">
        <f t="shared" si="107"/>
        <v>1312519.3799999999</v>
      </c>
      <c r="I237" s="256">
        <f t="shared" si="108"/>
        <v>774189.46</v>
      </c>
      <c r="J237" s="32">
        <f t="shared" si="103"/>
        <v>6.50661096763024E-2</v>
      </c>
      <c r="K237" s="252"/>
      <c r="L237" s="256">
        <v>52328834.950000003</v>
      </c>
      <c r="M237" s="256">
        <v>42867817.089999996</v>
      </c>
      <c r="N237" s="256">
        <v>54333601.170000002</v>
      </c>
      <c r="O237" s="256">
        <v>60882360.480000004</v>
      </c>
      <c r="P237" s="230">
        <f t="shared" si="109"/>
        <v>0.12052871830656176</v>
      </c>
      <c r="Q237" s="230">
        <f t="shared" si="104"/>
        <v>0.16345721318223227</v>
      </c>
      <c r="R237" s="257">
        <f t="shared" si="110"/>
        <v>6548759.3100000024</v>
      </c>
      <c r="S237" s="257">
        <f t="shared" si="105"/>
        <v>8553525.5300000012</v>
      </c>
      <c r="T237" s="230">
        <f t="shared" si="111"/>
        <v>7.1963573645602977E-2</v>
      </c>
    </row>
    <row r="238" spans="1:20" x14ac:dyDescent="0.25">
      <c r="A238" s="258" t="s">
        <v>75</v>
      </c>
      <c r="B238" s="256">
        <v>817070.36</v>
      </c>
      <c r="C238" s="256">
        <v>688768.78</v>
      </c>
      <c r="D238" s="256">
        <v>923411.88</v>
      </c>
      <c r="E238" s="256">
        <v>670209.74</v>
      </c>
      <c r="F238" s="32">
        <f t="shared" si="106"/>
        <v>-0.27420281835663629</v>
      </c>
      <c r="G238" s="32">
        <f t="shared" si="102"/>
        <v>-0.17974048159083877</v>
      </c>
      <c r="H238" s="256">
        <f t="shared" si="107"/>
        <v>-253202.14</v>
      </c>
      <c r="I238" s="256">
        <f t="shared" si="108"/>
        <v>-146860.62</v>
      </c>
      <c r="J238" s="32">
        <f t="shared" si="103"/>
        <v>5.2463489947201904E-3</v>
      </c>
      <c r="K238" s="252"/>
      <c r="L238" s="256">
        <v>5940644.96</v>
      </c>
      <c r="M238" s="256">
        <v>3779252.4</v>
      </c>
      <c r="N238" s="256">
        <v>5601435.2200000007</v>
      </c>
      <c r="O238" s="256">
        <v>5846680.7200000007</v>
      </c>
      <c r="P238" s="230">
        <f t="shared" si="109"/>
        <v>4.3782618269751161E-2</v>
      </c>
      <c r="Q238" s="230">
        <f t="shared" si="104"/>
        <v>-1.5817178207532367E-2</v>
      </c>
      <c r="R238" s="257">
        <f>O238-N238</f>
        <v>245245.5</v>
      </c>
      <c r="S238" s="257">
        <f t="shared" si="105"/>
        <v>-93964.239999999292</v>
      </c>
      <c r="T238" s="230">
        <f t="shared" si="111"/>
        <v>6.9108364928502372E-3</v>
      </c>
    </row>
    <row r="239" spans="1:20" x14ac:dyDescent="0.25">
      <c r="A239" s="259" t="s">
        <v>76</v>
      </c>
      <c r="B239" s="260">
        <v>436570.13</v>
      </c>
      <c r="C239" s="260">
        <v>287110.74</v>
      </c>
      <c r="D239" s="260">
        <v>232676.81</v>
      </c>
      <c r="E239" s="260">
        <v>359685.31</v>
      </c>
      <c r="F239" s="261">
        <f t="shared" si="106"/>
        <v>0.54585800793813521</v>
      </c>
      <c r="G239" s="261">
        <f t="shared" si="102"/>
        <v>-0.17611104085384865</v>
      </c>
      <c r="H239" s="260">
        <f t="shared" si="107"/>
        <v>127008.5</v>
      </c>
      <c r="I239" s="260">
        <f t="shared" si="108"/>
        <v>-76884.820000000007</v>
      </c>
      <c r="J239" s="261">
        <f t="shared" si="103"/>
        <v>2.815588243367099E-3</v>
      </c>
      <c r="K239" s="252"/>
      <c r="L239" s="260">
        <v>2494451.7199999997</v>
      </c>
      <c r="M239" s="260">
        <v>1247665.3</v>
      </c>
      <c r="N239" s="260">
        <v>1836104.7000000002</v>
      </c>
      <c r="O239" s="260">
        <v>2217401.66</v>
      </c>
      <c r="P239" s="262">
        <f t="shared" si="109"/>
        <v>0.20766624038378634</v>
      </c>
      <c r="Q239" s="262">
        <f t="shared" si="104"/>
        <v>-0.11106651525009259</v>
      </c>
      <c r="R239" s="263">
        <f t="shared" si="110"/>
        <v>381296.95999999996</v>
      </c>
      <c r="S239" s="263">
        <f t="shared" si="105"/>
        <v>-277050.05999999959</v>
      </c>
      <c r="T239" s="262">
        <f t="shared" si="111"/>
        <v>2.6209914727881177E-3</v>
      </c>
    </row>
    <row r="240" spans="1:20" x14ac:dyDescent="0.25">
      <c r="A240" s="243" t="s">
        <v>11</v>
      </c>
      <c r="B240" s="244">
        <v>16427266.390000001</v>
      </c>
      <c r="C240" s="244">
        <v>13467779.58</v>
      </c>
      <c r="D240" s="244">
        <v>14334404.789999999</v>
      </c>
      <c r="E240" s="244">
        <v>18860236.379999999</v>
      </c>
      <c r="F240" s="245">
        <f t="shared" si="106"/>
        <v>0.31573209047070594</v>
      </c>
      <c r="G240" s="245">
        <f t="shared" si="102"/>
        <v>0.1481055905613764</v>
      </c>
      <c r="H240" s="244">
        <f t="shared" si="107"/>
        <v>4525831.59</v>
      </c>
      <c r="I240" s="244">
        <f t="shared" si="108"/>
        <v>2432969.9899999984</v>
      </c>
      <c r="J240" s="245">
        <f t="shared" si="103"/>
        <v>0.14763644314151292</v>
      </c>
      <c r="K240" s="246"/>
      <c r="L240" s="244">
        <v>115911235.42</v>
      </c>
      <c r="M240" s="244">
        <v>84306916.340000004</v>
      </c>
      <c r="N240" s="244">
        <v>111032070.18000001</v>
      </c>
      <c r="O240" s="244">
        <v>122899290.17999999</v>
      </c>
      <c r="P240" s="247">
        <f t="shared" si="109"/>
        <v>0.106881011772197</v>
      </c>
      <c r="Q240" s="247">
        <f t="shared" si="104"/>
        <v>6.028798446223993E-2</v>
      </c>
      <c r="R240" s="248">
        <f t="shared" si="110"/>
        <v>11867219.999999985</v>
      </c>
      <c r="S240" s="248">
        <f t="shared" si="105"/>
        <v>6988054.7599999905</v>
      </c>
      <c r="T240" s="247">
        <f>O240/$O$233</f>
        <v>0.14526821972952453</v>
      </c>
    </row>
    <row r="241" spans="1:20" x14ac:dyDescent="0.25">
      <c r="A241" s="36" t="s">
        <v>12</v>
      </c>
      <c r="B241" s="264">
        <v>1030051.26</v>
      </c>
      <c r="C241" s="264">
        <v>1235234.3600000001</v>
      </c>
      <c r="D241" s="264">
        <v>1215905.07</v>
      </c>
      <c r="E241" s="264">
        <v>1612244.88</v>
      </c>
      <c r="F241" s="265">
        <f t="shared" si="106"/>
        <v>0.32596279082872792</v>
      </c>
      <c r="G241" s="265">
        <f t="shared" si="102"/>
        <v>0.56520839555111069</v>
      </c>
      <c r="H241" s="264">
        <f t="shared" si="107"/>
        <v>396339.80999999982</v>
      </c>
      <c r="I241" s="264">
        <f t="shared" si="108"/>
        <v>582193.61999999988</v>
      </c>
      <c r="J241" s="265">
        <f t="shared" si="103"/>
        <v>1.2620525785600748E-2</v>
      </c>
      <c r="K241" s="252"/>
      <c r="L241" s="264">
        <v>8111431.959999999</v>
      </c>
      <c r="M241" s="264">
        <v>8082850.46</v>
      </c>
      <c r="N241" s="264">
        <v>10128486.640000001</v>
      </c>
      <c r="O241" s="264">
        <v>9933978.9199999999</v>
      </c>
      <c r="P241" s="266">
        <f t="shared" si="109"/>
        <v>-1.9204025923462265E-2</v>
      </c>
      <c r="Q241" s="266">
        <f t="shared" si="104"/>
        <v>0.22468868246538332</v>
      </c>
      <c r="R241" s="267">
        <f t="shared" si="110"/>
        <v>-194507.72000000067</v>
      </c>
      <c r="S241" s="267">
        <f t="shared" si="105"/>
        <v>1822546.9600000009</v>
      </c>
      <c r="T241" s="266">
        <f t="shared" si="111"/>
        <v>1.1742064827432714E-2</v>
      </c>
    </row>
    <row r="242" spans="1:20" x14ac:dyDescent="0.25">
      <c r="A242" s="37" t="s">
        <v>8</v>
      </c>
      <c r="B242" s="256">
        <v>9970037.3000000007</v>
      </c>
      <c r="C242" s="256">
        <v>9125828.4199999999</v>
      </c>
      <c r="D242" s="256">
        <v>9386399.8699999992</v>
      </c>
      <c r="E242" s="256">
        <v>11972446.74</v>
      </c>
      <c r="F242" s="32">
        <f t="shared" si="106"/>
        <v>0.27550998314756447</v>
      </c>
      <c r="G242" s="32">
        <f t="shared" si="102"/>
        <v>0.20084272302572015</v>
      </c>
      <c r="H242" s="256">
        <f t="shared" si="107"/>
        <v>2586046.870000001</v>
      </c>
      <c r="I242" s="256">
        <f t="shared" si="108"/>
        <v>2002409.4399999995</v>
      </c>
      <c r="J242" s="32">
        <f t="shared" si="103"/>
        <v>9.3719368982521825E-2</v>
      </c>
      <c r="K242" s="252"/>
      <c r="L242" s="256">
        <v>70124364.510000005</v>
      </c>
      <c r="M242" s="256">
        <v>54213997.189999998</v>
      </c>
      <c r="N242" s="256">
        <v>70425484.790000007</v>
      </c>
      <c r="O242" s="256">
        <v>76196694.420000002</v>
      </c>
      <c r="P242" s="230">
        <f t="shared" si="109"/>
        <v>8.1947744445196591E-2</v>
      </c>
      <c r="Q242" s="230">
        <f t="shared" si="104"/>
        <v>8.659372462668169E-2</v>
      </c>
      <c r="R242" s="257">
        <f t="shared" si="110"/>
        <v>5771209.6299999952</v>
      </c>
      <c r="S242" s="257">
        <f t="shared" si="105"/>
        <v>6072329.9099999964</v>
      </c>
      <c r="T242" s="230">
        <f t="shared" si="111"/>
        <v>9.0065273212369623E-2</v>
      </c>
    </row>
    <row r="243" spans="1:20" x14ac:dyDescent="0.25">
      <c r="A243" s="37" t="s">
        <v>9</v>
      </c>
      <c r="B243" s="256">
        <v>3286158.24</v>
      </c>
      <c r="C243" s="256">
        <v>2169079.2599999998</v>
      </c>
      <c r="D243" s="256">
        <v>2784397.94</v>
      </c>
      <c r="E243" s="256">
        <v>3623649.9</v>
      </c>
      <c r="F243" s="32">
        <f t="shared" si="106"/>
        <v>0.30141236205626565</v>
      </c>
      <c r="G243" s="32">
        <f t="shared" si="102"/>
        <v>0.10270097644476173</v>
      </c>
      <c r="H243" s="256">
        <f t="shared" si="107"/>
        <v>839251.96</v>
      </c>
      <c r="I243" s="256">
        <f t="shared" si="108"/>
        <v>337491.65999999968</v>
      </c>
      <c r="J243" s="32">
        <f t="shared" si="103"/>
        <v>2.8365645670984905E-2</v>
      </c>
      <c r="K243" s="252"/>
      <c r="L243" s="256">
        <v>23160201.480000004</v>
      </c>
      <c r="M243" s="256">
        <v>13693961.49</v>
      </c>
      <c r="N243" s="256">
        <v>20731214.020000003</v>
      </c>
      <c r="O243" s="256">
        <v>24426789.549999997</v>
      </c>
      <c r="P243" s="230">
        <f t="shared" si="109"/>
        <v>0.17826141423434083</v>
      </c>
      <c r="Q243" s="230">
        <f t="shared" si="104"/>
        <v>5.468812830034131E-2</v>
      </c>
      <c r="R243" s="257">
        <f t="shared" si="110"/>
        <v>3695575.5299999937</v>
      </c>
      <c r="S243" s="257">
        <f t="shared" si="105"/>
        <v>1266588.0699999928</v>
      </c>
      <c r="T243" s="230">
        <f t="shared" si="111"/>
        <v>2.8872715427722684E-2</v>
      </c>
    </row>
    <row r="244" spans="1:20" x14ac:dyDescent="0.25">
      <c r="A244" s="38" t="s">
        <v>10</v>
      </c>
      <c r="B244" s="268">
        <v>2141019.59</v>
      </c>
      <c r="C244" s="268">
        <v>937637.53</v>
      </c>
      <c r="D244" s="268">
        <v>947701.9</v>
      </c>
      <c r="E244" s="268">
        <v>1651894.85</v>
      </c>
      <c r="F244" s="101">
        <f t="shared" si="106"/>
        <v>0.74305322169344601</v>
      </c>
      <c r="G244" s="101">
        <f t="shared" si="102"/>
        <v>-0.22845411704056373</v>
      </c>
      <c r="H244" s="268">
        <f t="shared" si="107"/>
        <v>704192.95000000007</v>
      </c>
      <c r="I244" s="268">
        <f t="shared" si="108"/>
        <v>-489124.73999999976</v>
      </c>
      <c r="J244" s="101">
        <f t="shared" si="103"/>
        <v>1.2930902624126233E-2</v>
      </c>
      <c r="K244" s="252"/>
      <c r="L244" s="268">
        <v>14515237.479999999</v>
      </c>
      <c r="M244" s="268">
        <v>8316107.2000000002</v>
      </c>
      <c r="N244" s="268">
        <v>9746884.7300000004</v>
      </c>
      <c r="O244" s="268">
        <v>12341827.290000001</v>
      </c>
      <c r="P244" s="269">
        <f t="shared" si="109"/>
        <v>0.2662330202811376</v>
      </c>
      <c r="Q244" s="269">
        <f t="shared" si="104"/>
        <v>-0.14973300939751477</v>
      </c>
      <c r="R244" s="270">
        <f t="shared" si="110"/>
        <v>2594942.5600000005</v>
      </c>
      <c r="S244" s="270">
        <f t="shared" si="105"/>
        <v>-2173410.1899999976</v>
      </c>
      <c r="T244" s="269">
        <f t="shared" si="111"/>
        <v>1.45881662619995E-2</v>
      </c>
    </row>
    <row r="245" spans="1:20" x14ac:dyDescent="0.25">
      <c r="A245" s="42" t="s">
        <v>13</v>
      </c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4"/>
    </row>
    <row r="246" spans="1:20" ht="21" x14ac:dyDescent="0.35">
      <c r="A246" s="236" t="s">
        <v>77</v>
      </c>
      <c r="B246" s="236"/>
      <c r="C246" s="236"/>
      <c r="D246" s="236"/>
      <c r="E246" s="236"/>
      <c r="F246" s="236"/>
      <c r="G246" s="236"/>
      <c r="H246" s="236"/>
      <c r="I246" s="236"/>
      <c r="J246" s="236"/>
      <c r="K246" s="236"/>
      <c r="L246" s="236"/>
      <c r="M246" s="236"/>
      <c r="N246" s="236"/>
      <c r="O246" s="236"/>
      <c r="P246" s="236"/>
      <c r="Q246" s="236"/>
      <c r="R246" s="236"/>
      <c r="S246" s="236"/>
      <c r="T246" s="236"/>
    </row>
    <row r="247" spans="1:20" x14ac:dyDescent="0.25">
      <c r="A247" s="72"/>
      <c r="B247" s="11" t="s">
        <v>152</v>
      </c>
      <c r="C247" s="12"/>
      <c r="D247" s="12"/>
      <c r="E247" s="12"/>
      <c r="F247" s="12"/>
      <c r="G247" s="12"/>
      <c r="H247" s="12"/>
      <c r="I247" s="12"/>
      <c r="J247" s="13"/>
      <c r="K247" s="237"/>
      <c r="L247" s="11" t="str">
        <f>L$5</f>
        <v>acumulado mayo</v>
      </c>
      <c r="M247" s="12"/>
      <c r="N247" s="12"/>
      <c r="O247" s="12"/>
      <c r="P247" s="12"/>
      <c r="Q247" s="12"/>
      <c r="R247" s="12"/>
      <c r="S247" s="12"/>
      <c r="T247" s="13"/>
    </row>
    <row r="248" spans="1:20" x14ac:dyDescent="0.25">
      <c r="A248" s="15"/>
      <c r="B248" s="16">
        <f>B$6</f>
        <v>2019</v>
      </c>
      <c r="C248" s="16">
        <f>C$6</f>
        <v>2022</v>
      </c>
      <c r="D248" s="16">
        <f>D$6</f>
        <v>2023</v>
      </c>
      <c r="E248" s="16">
        <f>E$6</f>
        <v>2024</v>
      </c>
      <c r="F248" s="16" t="str">
        <f>CONCATENATE("var ",RIGHT(E248,2),"/",RIGHT(D248,2))</f>
        <v>var 24/23</v>
      </c>
      <c r="G248" s="16" t="str">
        <f>CONCATENATE("var ",RIGHT(E248,2),"/",RIGHT(B248,2))</f>
        <v>var 24/19</v>
      </c>
      <c r="H248" s="16" t="str">
        <f>CONCATENATE("dif ",RIGHT(E248,2),"-",RIGHT(D248,2))</f>
        <v>dif 24-23</v>
      </c>
      <c r="I248" s="16" t="str">
        <f>CONCATENATE("dif ",RIGHT(E248,2),"-",RIGHT(B248,2))</f>
        <v>dif 24-19</v>
      </c>
      <c r="J248" s="16" t="str">
        <f>CONCATENATE("cuota ",RIGHT(E248,2))</f>
        <v>cuota 24</v>
      </c>
      <c r="K248" s="238"/>
      <c r="L248" s="16">
        <f>L$6</f>
        <v>2019</v>
      </c>
      <c r="M248" s="16">
        <f>M$6</f>
        <v>2022</v>
      </c>
      <c r="N248" s="16">
        <f>N$6</f>
        <v>2023</v>
      </c>
      <c r="O248" s="16">
        <f>O$6</f>
        <v>2024</v>
      </c>
      <c r="P248" s="16" t="str">
        <f>CONCATENATE("var ",RIGHT(O248,2),"/",RIGHT(N248,2))</f>
        <v>var 24/23</v>
      </c>
      <c r="Q248" s="16" t="str">
        <f>CONCATENATE("var ",RIGHT(O248,2),"/",RIGHT(L248,2))</f>
        <v>var 24/19</v>
      </c>
      <c r="R248" s="16" t="str">
        <f>CONCATENATE("dif ",RIGHT(O248,2),"-",RIGHT(N248,2))</f>
        <v>dif 24-23</v>
      </c>
      <c r="S248" s="16" t="str">
        <f>CONCATENATE("dif ",RIGHT(O248,2),"-",RIGHT(L248,2))</f>
        <v>dif 24-19</v>
      </c>
      <c r="T248" s="16" t="str">
        <f>CONCATENATE("cuota ",RIGHT(O248,2))</f>
        <v>cuota 24</v>
      </c>
    </row>
    <row r="249" spans="1:20" x14ac:dyDescent="0.25">
      <c r="A249" s="239" t="s">
        <v>48</v>
      </c>
      <c r="B249" s="240">
        <v>90727147.950000003</v>
      </c>
      <c r="C249" s="240">
        <v>97026873.810000002</v>
      </c>
      <c r="D249" s="240">
        <v>110363179.45999999</v>
      </c>
      <c r="E249" s="240">
        <v>127747837.72</v>
      </c>
      <c r="F249" s="271">
        <f>E249/D249-1</f>
        <v>0.15752226734552255</v>
      </c>
      <c r="G249" s="271">
        <f t="shared" ref="G249:G259" si="112">E249/B249-1</f>
        <v>0.40804423600312223</v>
      </c>
      <c r="H249" s="240">
        <f>E249-D249</f>
        <v>17384658.260000005</v>
      </c>
      <c r="I249" s="240">
        <f t="shared" ref="I249:I259" si="113">E249-B249</f>
        <v>37020689.769999996</v>
      </c>
      <c r="J249" s="241">
        <f t="shared" ref="J249:J259" si="114">E249/$E$249</f>
        <v>1</v>
      </c>
      <c r="K249" s="242"/>
      <c r="L249" s="240">
        <v>605913792.38</v>
      </c>
      <c r="M249" s="240">
        <v>589388227.38999987</v>
      </c>
      <c r="N249" s="240">
        <v>726538653.19000006</v>
      </c>
      <c r="O249" s="240">
        <v>846016357.94000006</v>
      </c>
      <c r="P249" s="271">
        <f>O249/N249-1</f>
        <v>0.16444782975470251</v>
      </c>
      <c r="Q249" s="271">
        <f t="shared" ref="Q249:Q259" si="115">O249/L249-1</f>
        <v>0.39626522548181131</v>
      </c>
      <c r="R249" s="240">
        <f>O249-N249</f>
        <v>119477704.75</v>
      </c>
      <c r="S249" s="240">
        <f t="shared" ref="S249:S259" si="116">O249-L249</f>
        <v>240102565.56000006</v>
      </c>
      <c r="T249" s="241">
        <f>O249/$O$249</f>
        <v>1</v>
      </c>
    </row>
    <row r="250" spans="1:20" x14ac:dyDescent="0.25">
      <c r="A250" s="94" t="s">
        <v>49</v>
      </c>
      <c r="B250" s="272">
        <v>41910931.619999997</v>
      </c>
      <c r="C250" s="272">
        <v>49225047.259999998</v>
      </c>
      <c r="D250" s="272">
        <v>54760619.090000004</v>
      </c>
      <c r="E250" s="272">
        <v>60676985.259999998</v>
      </c>
      <c r="F250" s="273">
        <f t="shared" ref="F250:F259" si="117">E250/D250-1</f>
        <v>0.10804052745050874</v>
      </c>
      <c r="G250" s="273">
        <f t="shared" si="112"/>
        <v>0.44776035546403348</v>
      </c>
      <c r="H250" s="272">
        <f t="shared" ref="H250:H259" si="118">E250-D250</f>
        <v>5916366.1699999943</v>
      </c>
      <c r="I250" s="272">
        <f t="shared" si="113"/>
        <v>18766053.640000001</v>
      </c>
      <c r="J250" s="96">
        <f t="shared" si="114"/>
        <v>0.47497465587631238</v>
      </c>
      <c r="K250" s="238"/>
      <c r="L250" s="272">
        <v>272175489.94999999</v>
      </c>
      <c r="M250" s="272">
        <v>290557558.92999995</v>
      </c>
      <c r="N250" s="272">
        <v>351147907.67000002</v>
      </c>
      <c r="O250" s="272">
        <v>399743477.25</v>
      </c>
      <c r="P250" s="273">
        <f t="shared" ref="P250:P259" si="119">O250/N250-1</f>
        <v>0.1383905998542041</v>
      </c>
      <c r="Q250" s="273">
        <f t="shared" si="115"/>
        <v>0.46869755731287532</v>
      </c>
      <c r="R250" s="272">
        <f t="shared" ref="R250:R259" si="120">O250-N250</f>
        <v>48595569.579999983</v>
      </c>
      <c r="S250" s="272">
        <f t="shared" si="116"/>
        <v>127567987.30000001</v>
      </c>
      <c r="T250" s="96">
        <f t="shared" ref="T250:T259" si="121">O250/$O$249</f>
        <v>0.47250088428946196</v>
      </c>
    </row>
    <row r="251" spans="1:20" x14ac:dyDescent="0.25">
      <c r="A251" s="97" t="s">
        <v>50</v>
      </c>
      <c r="B251" s="256">
        <v>25279722.5</v>
      </c>
      <c r="C251" s="256">
        <v>24139704.43</v>
      </c>
      <c r="D251" s="256">
        <v>25469490.43</v>
      </c>
      <c r="E251" s="256">
        <v>32488684.890000001</v>
      </c>
      <c r="F251" s="230">
        <f t="shared" si="117"/>
        <v>0.27559226123080305</v>
      </c>
      <c r="G251" s="230">
        <f t="shared" si="112"/>
        <v>0.2851677818061491</v>
      </c>
      <c r="H251" s="256">
        <f t="shared" si="118"/>
        <v>7019194.4600000009</v>
      </c>
      <c r="I251" s="256">
        <f t="shared" si="113"/>
        <v>7208962.3900000006</v>
      </c>
      <c r="J251" s="32">
        <f t="shared" si="114"/>
        <v>0.25431886339406606</v>
      </c>
      <c r="K251" s="238"/>
      <c r="L251" s="256">
        <v>167450774.71999997</v>
      </c>
      <c r="M251" s="256">
        <v>141629522.08000001</v>
      </c>
      <c r="N251" s="256">
        <v>176392985.84</v>
      </c>
      <c r="O251" s="256">
        <v>209535700.69</v>
      </c>
      <c r="P251" s="230">
        <f t="shared" si="119"/>
        <v>0.18789134211981984</v>
      </c>
      <c r="Q251" s="230">
        <f t="shared" si="115"/>
        <v>0.25132714996614158</v>
      </c>
      <c r="R251" s="256">
        <f t="shared" si="120"/>
        <v>33142714.849999994</v>
      </c>
      <c r="S251" s="256">
        <f t="shared" si="116"/>
        <v>42084925.970000029</v>
      </c>
      <c r="T251" s="32">
        <f t="shared" si="121"/>
        <v>0.24767334428403615</v>
      </c>
    </row>
    <row r="252" spans="1:20" x14ac:dyDescent="0.25">
      <c r="A252" s="97" t="s">
        <v>51</v>
      </c>
      <c r="B252" s="256">
        <v>507187.21</v>
      </c>
      <c r="C252" s="256">
        <v>447473.95</v>
      </c>
      <c r="D252" s="256">
        <v>384494.2</v>
      </c>
      <c r="E252" s="256">
        <v>397521.95</v>
      </c>
      <c r="F252" s="230">
        <f t="shared" si="117"/>
        <v>3.3882825800753302E-2</v>
      </c>
      <c r="G252" s="230">
        <f t="shared" si="112"/>
        <v>-0.21622244772300159</v>
      </c>
      <c r="H252" s="256">
        <f t="shared" si="118"/>
        <v>13027.75</v>
      </c>
      <c r="I252" s="256">
        <f t="shared" si="113"/>
        <v>-109665.26000000001</v>
      </c>
      <c r="J252" s="32">
        <f t="shared" si="114"/>
        <v>3.1117704776443714E-3</v>
      </c>
      <c r="K252" s="238"/>
      <c r="L252" s="256">
        <v>3823615.84</v>
      </c>
      <c r="M252" s="256">
        <v>2996981.0000000005</v>
      </c>
      <c r="N252" s="256">
        <v>3730293.5300000003</v>
      </c>
      <c r="O252" s="256">
        <v>4322585.34</v>
      </c>
      <c r="P252" s="230">
        <f>O252/N252-1</f>
        <v>0.15877887496965948</v>
      </c>
      <c r="Q252" s="230">
        <f t="shared" si="115"/>
        <v>0.13049676559557311</v>
      </c>
      <c r="R252" s="256">
        <f t="shared" si="120"/>
        <v>592291.80999999959</v>
      </c>
      <c r="S252" s="256">
        <f t="shared" si="116"/>
        <v>498969.5</v>
      </c>
      <c r="T252" s="32">
        <f t="shared" si="121"/>
        <v>5.1093401438776437E-3</v>
      </c>
    </row>
    <row r="253" spans="1:20" x14ac:dyDescent="0.25">
      <c r="A253" s="97" t="s">
        <v>52</v>
      </c>
      <c r="B253" s="256">
        <v>9090674.1500000004</v>
      </c>
      <c r="C253" s="256">
        <v>8016409.6399999997</v>
      </c>
      <c r="D253" s="256">
        <v>10194390.619999999</v>
      </c>
      <c r="E253" s="256">
        <v>11946130.1</v>
      </c>
      <c r="F253" s="230">
        <f t="shared" si="117"/>
        <v>0.17183366277561762</v>
      </c>
      <c r="G253" s="230">
        <f t="shared" si="112"/>
        <v>0.31410827215713133</v>
      </c>
      <c r="H253" s="256">
        <f t="shared" si="118"/>
        <v>1751739.4800000004</v>
      </c>
      <c r="I253" s="256">
        <f t="shared" si="113"/>
        <v>2855455.9499999993</v>
      </c>
      <c r="J253" s="32">
        <f t="shared" si="114"/>
        <v>9.3513364399824453E-2</v>
      </c>
      <c r="K253" s="238"/>
      <c r="L253" s="256">
        <v>65157507.57</v>
      </c>
      <c r="M253" s="256">
        <v>48806993.219999999</v>
      </c>
      <c r="N253" s="256">
        <v>70738269.140000001</v>
      </c>
      <c r="O253" s="256">
        <v>87872326.560000002</v>
      </c>
      <c r="P253" s="230">
        <f t="shared" si="119"/>
        <v>0.24221765146797036</v>
      </c>
      <c r="Q253" s="230">
        <f t="shared" si="115"/>
        <v>0.34861399456688891</v>
      </c>
      <c r="R253" s="256">
        <f t="shared" si="120"/>
        <v>17134057.420000002</v>
      </c>
      <c r="S253" s="256">
        <f t="shared" si="116"/>
        <v>22714818.990000002</v>
      </c>
      <c r="T253" s="32">
        <f t="shared" si="121"/>
        <v>0.10386598998388628</v>
      </c>
    </row>
    <row r="254" spans="1:20" x14ac:dyDescent="0.25">
      <c r="A254" s="97" t="s">
        <v>53</v>
      </c>
      <c r="B254" s="256">
        <v>2774607.43</v>
      </c>
      <c r="C254" s="256">
        <v>3319775.68</v>
      </c>
      <c r="D254" s="256">
        <v>5606630.8099999996</v>
      </c>
      <c r="E254" s="256">
        <v>5977140.8700000001</v>
      </c>
      <c r="F254" s="230">
        <f t="shared" si="117"/>
        <v>6.6084262109636027E-2</v>
      </c>
      <c r="G254" s="230">
        <f t="shared" si="112"/>
        <v>1.1542293894888043</v>
      </c>
      <c r="H254" s="256">
        <f t="shared" si="118"/>
        <v>370510.06000000052</v>
      </c>
      <c r="I254" s="256">
        <f t="shared" si="113"/>
        <v>3202533.44</v>
      </c>
      <c r="J254" s="32">
        <f t="shared" si="114"/>
        <v>4.678858739746973E-2</v>
      </c>
      <c r="K254" s="238"/>
      <c r="L254" s="256">
        <v>17759798.989999998</v>
      </c>
      <c r="M254" s="256">
        <v>20711631.059999999</v>
      </c>
      <c r="N254" s="256">
        <v>30146808.84</v>
      </c>
      <c r="O254" s="256">
        <v>38418093.060000002</v>
      </c>
      <c r="P254" s="230">
        <f t="shared" si="119"/>
        <v>0.27436682482377139</v>
      </c>
      <c r="Q254" s="230">
        <f t="shared" si="115"/>
        <v>1.1632053989818276</v>
      </c>
      <c r="R254" s="256">
        <f t="shared" si="120"/>
        <v>8271284.2200000025</v>
      </c>
      <c r="S254" s="256">
        <f t="shared" si="116"/>
        <v>20658294.070000004</v>
      </c>
      <c r="T254" s="32">
        <f>O254/$O$249</f>
        <v>4.5410579475727623E-2</v>
      </c>
    </row>
    <row r="255" spans="1:20" x14ac:dyDescent="0.25">
      <c r="A255" s="97" t="s">
        <v>54</v>
      </c>
      <c r="B255" s="256">
        <v>1616657.55</v>
      </c>
      <c r="C255" s="256">
        <v>2327395.5499999998</v>
      </c>
      <c r="D255" s="256">
        <v>2293561.5499999998</v>
      </c>
      <c r="E255" s="256">
        <v>2123583.19</v>
      </c>
      <c r="F255" s="230">
        <f t="shared" si="117"/>
        <v>-7.4111095906713276E-2</v>
      </c>
      <c r="G255" s="230">
        <f t="shared" si="112"/>
        <v>0.31356401978885384</v>
      </c>
      <c r="H255" s="256">
        <f t="shared" si="118"/>
        <v>-169978.35999999987</v>
      </c>
      <c r="I255" s="256">
        <f t="shared" si="113"/>
        <v>506925.6399999999</v>
      </c>
      <c r="J255" s="32">
        <f t="shared" si="114"/>
        <v>1.662324175423233E-2</v>
      </c>
      <c r="K255" s="238"/>
      <c r="L255" s="256">
        <v>10588415.93</v>
      </c>
      <c r="M255" s="256">
        <v>11562666.579999998</v>
      </c>
      <c r="N255" s="256">
        <v>14902487.529999999</v>
      </c>
      <c r="O255" s="256">
        <v>16813605.07</v>
      </c>
      <c r="P255" s="230">
        <f t="shared" si="119"/>
        <v>0.12824151244231907</v>
      </c>
      <c r="Q255" s="230">
        <f t="shared" si="115"/>
        <v>0.58792449986425876</v>
      </c>
      <c r="R255" s="256">
        <f t="shared" si="120"/>
        <v>1911117.540000001</v>
      </c>
      <c r="S255" s="256">
        <f t="shared" si="116"/>
        <v>6225189.1400000006</v>
      </c>
      <c r="T255" s="32">
        <f t="shared" si="121"/>
        <v>1.9873853397988826E-2</v>
      </c>
    </row>
    <row r="256" spans="1:20" x14ac:dyDescent="0.25">
      <c r="A256" s="97" t="s">
        <v>55</v>
      </c>
      <c r="B256" s="256">
        <v>553330.79</v>
      </c>
      <c r="C256" s="256">
        <v>627335.91</v>
      </c>
      <c r="D256" s="256">
        <v>633392.22</v>
      </c>
      <c r="E256" s="256">
        <v>739635.33</v>
      </c>
      <c r="F256" s="230">
        <f t="shared" si="117"/>
        <v>0.16773668296715094</v>
      </c>
      <c r="G256" s="230">
        <f t="shared" si="112"/>
        <v>0.33669649939415058</v>
      </c>
      <c r="H256" s="256">
        <f t="shared" si="118"/>
        <v>106243.10999999999</v>
      </c>
      <c r="I256" s="256">
        <f t="shared" si="113"/>
        <v>186304.53999999992</v>
      </c>
      <c r="J256" s="32">
        <f t="shared" si="114"/>
        <v>5.7898070386220232E-3</v>
      </c>
      <c r="K256" s="238"/>
      <c r="L256" s="256">
        <v>3291670.99</v>
      </c>
      <c r="M256" s="256">
        <v>3403215.3</v>
      </c>
      <c r="N256" s="256">
        <v>4174619.51</v>
      </c>
      <c r="O256" s="256">
        <v>4918637.4700000007</v>
      </c>
      <c r="P256" s="230">
        <f t="shared" si="119"/>
        <v>0.17822413712621232</v>
      </c>
      <c r="Q256" s="230">
        <f t="shared" si="115"/>
        <v>0.49426764854163041</v>
      </c>
      <c r="R256" s="256">
        <f t="shared" si="120"/>
        <v>744017.96000000089</v>
      </c>
      <c r="S256" s="256">
        <f t="shared" si="116"/>
        <v>1626966.4800000004</v>
      </c>
      <c r="T256" s="32">
        <f>O256/$O$249</f>
        <v>5.8138798663143971E-3</v>
      </c>
    </row>
    <row r="257" spans="1:20" x14ac:dyDescent="0.25">
      <c r="A257" s="97" t="s">
        <v>56</v>
      </c>
      <c r="B257" s="256">
        <v>3877227.77</v>
      </c>
      <c r="C257" s="256">
        <v>5533119.9100000001</v>
      </c>
      <c r="D257" s="256">
        <v>7023051.9699999997</v>
      </c>
      <c r="E257" s="256">
        <v>8349188.1500000004</v>
      </c>
      <c r="F257" s="230">
        <f t="shared" si="117"/>
        <v>0.18882619488860208</v>
      </c>
      <c r="G257" s="230">
        <f t="shared" si="112"/>
        <v>1.1533911973399489</v>
      </c>
      <c r="H257" s="256">
        <f t="shared" si="118"/>
        <v>1326136.1800000006</v>
      </c>
      <c r="I257" s="256">
        <f t="shared" si="113"/>
        <v>4471960.3800000008</v>
      </c>
      <c r="J257" s="32">
        <f t="shared" si="114"/>
        <v>6.5356786455359819E-2</v>
      </c>
      <c r="K257" s="238"/>
      <c r="L257" s="256">
        <v>30114478.579999998</v>
      </c>
      <c r="M257" s="256">
        <v>32009049.5</v>
      </c>
      <c r="N257" s="256">
        <v>41935965.370000005</v>
      </c>
      <c r="O257" s="256">
        <v>49426144.450000003</v>
      </c>
      <c r="P257" s="230">
        <f t="shared" si="119"/>
        <v>0.17860991189577557</v>
      </c>
      <c r="Q257" s="230">
        <f t="shared" si="115"/>
        <v>0.64127512016181831</v>
      </c>
      <c r="R257" s="256">
        <f t="shared" si="120"/>
        <v>7490179.0799999982</v>
      </c>
      <c r="S257" s="256">
        <f t="shared" si="116"/>
        <v>19311665.870000005</v>
      </c>
      <c r="T257" s="32">
        <f t="shared" si="121"/>
        <v>5.8422208963370102E-2</v>
      </c>
    </row>
    <row r="258" spans="1:20" x14ac:dyDescent="0.25">
      <c r="A258" s="97" t="s">
        <v>57</v>
      </c>
      <c r="B258" s="256">
        <v>3632965.18</v>
      </c>
      <c r="C258" s="256">
        <v>2068539.88</v>
      </c>
      <c r="D258" s="256">
        <v>2536858.79</v>
      </c>
      <c r="E258" s="256">
        <v>3516583.46</v>
      </c>
      <c r="F258" s="230">
        <f t="shared" si="117"/>
        <v>0.38619598136954236</v>
      </c>
      <c r="G258" s="230">
        <f t="shared" si="112"/>
        <v>-3.2034912043940933E-2</v>
      </c>
      <c r="H258" s="256">
        <f t="shared" si="118"/>
        <v>979724.66999999993</v>
      </c>
      <c r="I258" s="256">
        <f t="shared" si="113"/>
        <v>-116381.7200000002</v>
      </c>
      <c r="J258" s="32">
        <f t="shared" si="114"/>
        <v>2.7527538021486598E-2</v>
      </c>
      <c r="K258" s="238"/>
      <c r="L258" s="256">
        <v>26543226.790000003</v>
      </c>
      <c r="M258" s="256">
        <v>28784183.25</v>
      </c>
      <c r="N258" s="256">
        <v>22634832.440000001</v>
      </c>
      <c r="O258" s="256">
        <v>22717136.969999999</v>
      </c>
      <c r="P258" s="230">
        <f t="shared" si="119"/>
        <v>3.6361890558795906E-3</v>
      </c>
      <c r="Q258" s="230">
        <f t="shared" si="115"/>
        <v>-0.14414561764741651</v>
      </c>
      <c r="R258" s="256">
        <f t="shared" si="120"/>
        <v>82304.529999997467</v>
      </c>
      <c r="S258" s="256">
        <f t="shared" si="116"/>
        <v>-3826089.820000004</v>
      </c>
      <c r="T258" s="32">
        <f>O258/$O$249</f>
        <v>2.6851888567869877E-2</v>
      </c>
    </row>
    <row r="259" spans="1:20" x14ac:dyDescent="0.25">
      <c r="A259" s="99" t="s">
        <v>58</v>
      </c>
      <c r="B259" s="268">
        <v>1483843.74</v>
      </c>
      <c r="C259" s="268">
        <v>1322071.6100000001</v>
      </c>
      <c r="D259" s="268">
        <v>1460689.78</v>
      </c>
      <c r="E259" s="268">
        <v>1532384.51</v>
      </c>
      <c r="F259" s="269">
        <f t="shared" si="117"/>
        <v>4.9082790186975922E-2</v>
      </c>
      <c r="G259" s="269">
        <f t="shared" si="112"/>
        <v>3.2712858295982139E-2</v>
      </c>
      <c r="H259" s="268">
        <f t="shared" si="118"/>
        <v>71694.729999999981</v>
      </c>
      <c r="I259" s="268">
        <f t="shared" si="113"/>
        <v>48540.770000000019</v>
      </c>
      <c r="J259" s="101">
        <f t="shared" si="114"/>
        <v>1.1995385106703003E-2</v>
      </c>
      <c r="K259" s="238"/>
      <c r="L259" s="268">
        <v>9008813</v>
      </c>
      <c r="M259" s="268">
        <v>8926426.4600000009</v>
      </c>
      <c r="N259" s="268">
        <v>10734483.330000002</v>
      </c>
      <c r="O259" s="268">
        <v>12248651.059999999</v>
      </c>
      <c r="P259" s="269">
        <f t="shared" si="119"/>
        <v>0.14105641449629003</v>
      </c>
      <c r="Q259" s="269">
        <f t="shared" si="115"/>
        <v>0.35962984912662721</v>
      </c>
      <c r="R259" s="268">
        <f t="shared" si="120"/>
        <v>1514167.7299999967</v>
      </c>
      <c r="S259" s="268">
        <f t="shared" si="116"/>
        <v>3239838.0599999987</v>
      </c>
      <c r="T259" s="101">
        <f t="shared" si="121"/>
        <v>1.4478031003826854E-2</v>
      </c>
    </row>
    <row r="260" spans="1:20" ht="21" x14ac:dyDescent="0.35">
      <c r="A260" s="236" t="s">
        <v>78</v>
      </c>
      <c r="B260" s="236"/>
      <c r="C260" s="236"/>
      <c r="D260" s="236"/>
      <c r="E260" s="236"/>
      <c r="F260" s="236"/>
      <c r="G260" s="236"/>
      <c r="H260" s="236"/>
      <c r="I260" s="236"/>
      <c r="J260" s="236"/>
      <c r="K260" s="236"/>
      <c r="L260" s="236"/>
      <c r="M260" s="236"/>
      <c r="N260" s="236"/>
      <c r="O260" s="236"/>
      <c r="P260" s="236"/>
      <c r="Q260" s="236"/>
      <c r="R260" s="236"/>
      <c r="S260" s="236"/>
      <c r="T260" s="236"/>
    </row>
    <row r="261" spans="1:20" x14ac:dyDescent="0.25">
      <c r="A261" s="72"/>
      <c r="B261" s="11" t="s">
        <v>152</v>
      </c>
      <c r="C261" s="12"/>
      <c r="D261" s="12"/>
      <c r="E261" s="12"/>
      <c r="F261" s="12"/>
      <c r="G261" s="12"/>
      <c r="H261" s="12"/>
      <c r="I261" s="12"/>
      <c r="J261" s="13"/>
      <c r="K261" s="237"/>
      <c r="L261" s="11" t="str">
        <f>L$5</f>
        <v>acumulado mayo</v>
      </c>
      <c r="M261" s="12"/>
      <c r="N261" s="12"/>
      <c r="O261" s="12"/>
      <c r="P261" s="12"/>
      <c r="Q261" s="12"/>
      <c r="R261" s="12"/>
      <c r="S261" s="12"/>
      <c r="T261" s="13"/>
    </row>
    <row r="262" spans="1:20" x14ac:dyDescent="0.25">
      <c r="A262" s="15"/>
      <c r="B262" s="16">
        <f>B$6</f>
        <v>2019</v>
      </c>
      <c r="C262" s="16">
        <f>C$6</f>
        <v>2022</v>
      </c>
      <c r="D262" s="16">
        <f>D$6</f>
        <v>2023</v>
      </c>
      <c r="E262" s="16">
        <f>E$6</f>
        <v>2024</v>
      </c>
      <c r="F262" s="16" t="str">
        <f>CONCATENATE("var ",RIGHT(E262,2),"/",RIGHT(D262,2))</f>
        <v>var 24/23</v>
      </c>
      <c r="G262" s="16" t="str">
        <f>CONCATENATE("var ",RIGHT(E262,2),"/",RIGHT(B262,2))</f>
        <v>var 24/19</v>
      </c>
      <c r="H262" s="16" t="str">
        <f>CONCATENATE("dif ",RIGHT(E262,2),"-",RIGHT(D262,2))</f>
        <v>dif 24-23</v>
      </c>
      <c r="I262" s="107" t="str">
        <f>CONCATENATE("dif ",RIGHT(E262,2),"-",RIGHT(B262,2))</f>
        <v>dif 24-19</v>
      </c>
      <c r="J262" s="108"/>
      <c r="K262" s="238"/>
      <c r="L262" s="16">
        <f>L$6</f>
        <v>2019</v>
      </c>
      <c r="M262" s="16">
        <f>M$6</f>
        <v>2022</v>
      </c>
      <c r="N262" s="16">
        <f>N$6</f>
        <v>2023</v>
      </c>
      <c r="O262" s="16">
        <f>O$6</f>
        <v>2024</v>
      </c>
      <c r="P262" s="16" t="str">
        <f>CONCATENATE("var ",RIGHT(O262,2),"/",RIGHT(N262,2))</f>
        <v>var 24/23</v>
      </c>
      <c r="Q262" s="16" t="str">
        <f>CONCATENATE("var ",RIGHT(O262,2),"/",RIGHT(L262,2))</f>
        <v>var 24/19</v>
      </c>
      <c r="R262" s="16" t="str">
        <f>CONCATENATE("dif ",RIGHT(O262,2),"-",RIGHT(N262,2))</f>
        <v>dif 24-23</v>
      </c>
      <c r="S262" s="107" t="str">
        <f>CONCATENATE("dif ",RIGHT(O262,2),"-",RIGHT(L262,2))</f>
        <v>dif 24-19</v>
      </c>
      <c r="T262" s="108"/>
    </row>
    <row r="263" spans="1:20" x14ac:dyDescent="0.25">
      <c r="A263" s="239" t="s">
        <v>4</v>
      </c>
      <c r="B263" s="274">
        <v>74.260000000000005</v>
      </c>
      <c r="C263" s="274">
        <v>87.38</v>
      </c>
      <c r="D263" s="274">
        <v>94.03</v>
      </c>
      <c r="E263" s="274">
        <v>102.38</v>
      </c>
      <c r="F263" s="275">
        <f>E263/D263-1</f>
        <v>8.8801446346910451E-2</v>
      </c>
      <c r="G263" s="275">
        <f t="shared" ref="G263:G274" si="122">E263/B263-1</f>
        <v>0.37866953945596538</v>
      </c>
      <c r="H263" s="276">
        <f>E263-D263</f>
        <v>8.3499999999999943</v>
      </c>
      <c r="I263" s="277">
        <f t="shared" ref="I263:I274" si="123">E263-B263</f>
        <v>28.11999999999999</v>
      </c>
      <c r="J263" s="278"/>
      <c r="K263" s="279"/>
      <c r="L263" s="274">
        <v>90.442003840196293</v>
      </c>
      <c r="M263" s="274">
        <v>105.64044124934222</v>
      </c>
      <c r="N263" s="274">
        <v>111.34863739464056</v>
      </c>
      <c r="O263" s="274">
        <v>124.7440986517978</v>
      </c>
      <c r="P263" s="275">
        <f>O263/N263-1</f>
        <v>0.12030197738011994</v>
      </c>
      <c r="Q263" s="275">
        <f t="shared" ref="Q263:Q274" si="124">O263/L263-1</f>
        <v>0.37927172502956186</v>
      </c>
      <c r="R263" s="276">
        <f>O263-N263</f>
        <v>13.395461257157237</v>
      </c>
      <c r="S263" s="280">
        <f t="shared" ref="S263:S274" si="125">O263-L263</f>
        <v>34.302094811601506</v>
      </c>
      <c r="T263" s="281"/>
    </row>
    <row r="264" spans="1:20" x14ac:dyDescent="0.25">
      <c r="A264" s="243" t="s">
        <v>5</v>
      </c>
      <c r="B264" s="282">
        <v>81.38</v>
      </c>
      <c r="C264" s="282">
        <v>93.56</v>
      </c>
      <c r="D264" s="282">
        <v>102.22</v>
      </c>
      <c r="E264" s="282">
        <v>110.27</v>
      </c>
      <c r="F264" s="283">
        <f t="shared" ref="F264:F274" si="126">E264/D264-1</f>
        <v>7.8751711993738871E-2</v>
      </c>
      <c r="G264" s="283">
        <f t="shared" si="122"/>
        <v>0.35500122880314566</v>
      </c>
      <c r="H264" s="284">
        <f t="shared" ref="H264:H274" si="127">E264-D264</f>
        <v>8.0499999999999972</v>
      </c>
      <c r="I264" s="285">
        <f t="shared" si="123"/>
        <v>28.89</v>
      </c>
      <c r="J264" s="286"/>
      <c r="K264" s="287"/>
      <c r="L264" s="282">
        <v>98.850130902199169</v>
      </c>
      <c r="M264" s="282">
        <v>114.47108442496615</v>
      </c>
      <c r="N264" s="282">
        <v>120.77065895584703</v>
      </c>
      <c r="O264" s="282">
        <v>136.21593674857681</v>
      </c>
      <c r="P264" s="283">
        <f t="shared" ref="P264:P274" si="128">O264/N264-1</f>
        <v>0.1278893228393867</v>
      </c>
      <c r="Q264" s="283">
        <f t="shared" si="124"/>
        <v>0.37800461673992936</v>
      </c>
      <c r="R264" s="284">
        <f t="shared" ref="R264:R274" si="129">O264-N264</f>
        <v>15.445277792729783</v>
      </c>
      <c r="S264" s="288">
        <f t="shared" si="125"/>
        <v>37.36580584637764</v>
      </c>
      <c r="T264" s="289"/>
    </row>
    <row r="265" spans="1:20" x14ac:dyDescent="0.25">
      <c r="A265" s="249" t="s">
        <v>72</v>
      </c>
      <c r="B265" s="290">
        <v>129.54</v>
      </c>
      <c r="C265" s="290">
        <v>162.06</v>
      </c>
      <c r="D265" s="290">
        <v>178.71</v>
      </c>
      <c r="E265" s="290">
        <v>180.34</v>
      </c>
      <c r="F265" s="291">
        <f t="shared" si="126"/>
        <v>9.1209221644004135E-3</v>
      </c>
      <c r="G265" s="291">
        <f t="shared" si="122"/>
        <v>0.3921568627450982</v>
      </c>
      <c r="H265" s="292">
        <f t="shared" si="127"/>
        <v>1.6299999999999955</v>
      </c>
      <c r="I265" s="293">
        <f t="shared" si="123"/>
        <v>50.800000000000011</v>
      </c>
      <c r="J265" s="294"/>
      <c r="K265" s="238"/>
      <c r="L265" s="290">
        <v>168.89134189625514</v>
      </c>
      <c r="M265" s="290">
        <v>211.41875472673993</v>
      </c>
      <c r="N265" s="290">
        <v>212.18812031357209</v>
      </c>
      <c r="O265" s="290">
        <v>233.83434365978636</v>
      </c>
      <c r="P265" s="291">
        <f t="shared" si="128"/>
        <v>0.10201430369535025</v>
      </c>
      <c r="Q265" s="291">
        <f t="shared" si="124"/>
        <v>0.38452534650014059</v>
      </c>
      <c r="R265" s="292">
        <f>O265-N265</f>
        <v>21.646223346214271</v>
      </c>
      <c r="S265" s="295">
        <f t="shared" si="125"/>
        <v>64.943001763531214</v>
      </c>
      <c r="T265" s="296"/>
    </row>
    <row r="266" spans="1:20" x14ac:dyDescent="0.25">
      <c r="A266" s="255" t="s">
        <v>73</v>
      </c>
      <c r="B266" s="297">
        <v>78.72</v>
      </c>
      <c r="C266" s="297">
        <v>84.11</v>
      </c>
      <c r="D266" s="297">
        <v>94.1</v>
      </c>
      <c r="E266" s="297">
        <v>102.84</v>
      </c>
      <c r="F266" s="298">
        <f t="shared" si="126"/>
        <v>9.2879914984059564E-2</v>
      </c>
      <c r="G266" s="298">
        <f t="shared" si="122"/>
        <v>0.30640243902439024</v>
      </c>
      <c r="H266" s="299">
        <f t="shared" si="127"/>
        <v>8.7400000000000091</v>
      </c>
      <c r="I266" s="300">
        <f t="shared" si="123"/>
        <v>24.120000000000005</v>
      </c>
      <c r="J266" s="301"/>
      <c r="K266" s="238"/>
      <c r="L266" s="297">
        <v>92.484243417539759</v>
      </c>
      <c r="M266" s="297">
        <v>98.340442802503063</v>
      </c>
      <c r="N266" s="297">
        <v>109.78292693687165</v>
      </c>
      <c r="O266" s="297">
        <v>124.33920324037098</v>
      </c>
      <c r="P266" s="298">
        <f t="shared" si="128"/>
        <v>0.13259143939448448</v>
      </c>
      <c r="Q266" s="298">
        <f t="shared" si="124"/>
        <v>0.34443661585698693</v>
      </c>
      <c r="R266" s="299">
        <f t="shared" si="129"/>
        <v>14.556276303499331</v>
      </c>
      <c r="S266" s="302">
        <f t="shared" si="125"/>
        <v>31.854959822831219</v>
      </c>
      <c r="T266" s="303"/>
    </row>
    <row r="267" spans="1:20" x14ac:dyDescent="0.25">
      <c r="A267" s="258" t="s">
        <v>74</v>
      </c>
      <c r="B267" s="297">
        <v>50.06</v>
      </c>
      <c r="C267" s="297">
        <v>54.35</v>
      </c>
      <c r="D267" s="297">
        <v>59.17</v>
      </c>
      <c r="E267" s="297">
        <v>67.069999999999993</v>
      </c>
      <c r="F267" s="304">
        <f t="shared" si="126"/>
        <v>0.13351360486733133</v>
      </c>
      <c r="G267" s="304">
        <f t="shared" si="122"/>
        <v>0.33979224930083873</v>
      </c>
      <c r="H267" s="305">
        <f t="shared" si="127"/>
        <v>7.8999999999999915</v>
      </c>
      <c r="I267" s="306">
        <f t="shared" si="123"/>
        <v>17.009999999999991</v>
      </c>
      <c r="J267" s="307"/>
      <c r="K267" s="238"/>
      <c r="L267" s="297">
        <v>63.154435826428255</v>
      </c>
      <c r="M267" s="297">
        <v>65.491719479720686</v>
      </c>
      <c r="N267" s="297">
        <v>73.935705214007271</v>
      </c>
      <c r="O267" s="297">
        <v>83.837587104457938</v>
      </c>
      <c r="P267" s="304">
        <f t="shared" si="128"/>
        <v>0.13392557576599318</v>
      </c>
      <c r="Q267" s="304">
        <f t="shared" si="124"/>
        <v>0.32750116452428824</v>
      </c>
      <c r="R267" s="305">
        <f t="shared" si="129"/>
        <v>9.9018818904506674</v>
      </c>
      <c r="S267" s="308">
        <f t="shared" si="125"/>
        <v>20.683151278029683</v>
      </c>
      <c r="T267" s="309"/>
    </row>
    <row r="268" spans="1:20" x14ac:dyDescent="0.25">
      <c r="A268" s="258" t="s">
        <v>75</v>
      </c>
      <c r="B268" s="297">
        <v>52.9</v>
      </c>
      <c r="C268" s="297">
        <v>53.13</v>
      </c>
      <c r="D268" s="297">
        <v>59.24</v>
      </c>
      <c r="E268" s="297">
        <v>44.57</v>
      </c>
      <c r="F268" s="304">
        <f t="shared" si="126"/>
        <v>-0.24763673193787983</v>
      </c>
      <c r="G268" s="304">
        <f t="shared" si="122"/>
        <v>-0.15746691871455576</v>
      </c>
      <c r="H268" s="305">
        <f t="shared" si="127"/>
        <v>-14.670000000000002</v>
      </c>
      <c r="I268" s="306">
        <f t="shared" si="123"/>
        <v>-8.3299999999999983</v>
      </c>
      <c r="J268" s="307"/>
      <c r="K268" s="238"/>
      <c r="L268" s="297">
        <v>57.890538813288423</v>
      </c>
      <c r="M268" s="297">
        <v>58.276380352942994</v>
      </c>
      <c r="N268" s="297">
        <v>63.02782345907832</v>
      </c>
      <c r="O268" s="297">
        <v>66.923853067319115</v>
      </c>
      <c r="P268" s="304">
        <f t="shared" si="128"/>
        <v>6.1814439947626365E-2</v>
      </c>
      <c r="Q268" s="304">
        <f t="shared" si="124"/>
        <v>0.15604128825204766</v>
      </c>
      <c r="R268" s="305">
        <f t="shared" si="129"/>
        <v>3.896029608240795</v>
      </c>
      <c r="S268" s="308">
        <f t="shared" si="125"/>
        <v>9.0333142540306923</v>
      </c>
      <c r="T268" s="309"/>
    </row>
    <row r="269" spans="1:20" x14ac:dyDescent="0.25">
      <c r="A269" s="259" t="s">
        <v>76</v>
      </c>
      <c r="B269" s="310">
        <v>42.91</v>
      </c>
      <c r="C269" s="310">
        <v>47.29</v>
      </c>
      <c r="D269" s="310">
        <v>36.92</v>
      </c>
      <c r="E269" s="310">
        <v>49.29</v>
      </c>
      <c r="F269" s="311">
        <f t="shared" si="126"/>
        <v>0.33504875406283841</v>
      </c>
      <c r="G269" s="311">
        <f t="shared" si="122"/>
        <v>0.14868329060824981</v>
      </c>
      <c r="H269" s="312">
        <f t="shared" si="127"/>
        <v>12.369999999999997</v>
      </c>
      <c r="I269" s="313">
        <f t="shared" si="123"/>
        <v>6.3800000000000026</v>
      </c>
      <c r="J269" s="314"/>
      <c r="K269" s="238"/>
      <c r="L269" s="310">
        <v>44.090279119532191</v>
      </c>
      <c r="M269" s="310">
        <v>45.997361547906209</v>
      </c>
      <c r="N269" s="310">
        <v>51.946806134531137</v>
      </c>
      <c r="O269" s="310">
        <v>56.167380212054752</v>
      </c>
      <c r="P269" s="311">
        <f t="shared" si="128"/>
        <v>8.124799947456296E-2</v>
      </c>
      <c r="Q269" s="311">
        <f t="shared" si="124"/>
        <v>0.27391754676309943</v>
      </c>
      <c r="R269" s="312">
        <f t="shared" si="129"/>
        <v>4.2205740775236151</v>
      </c>
      <c r="S269" s="315">
        <f t="shared" si="125"/>
        <v>12.077101092522561</v>
      </c>
      <c r="T269" s="316"/>
    </row>
    <row r="270" spans="1:20" x14ac:dyDescent="0.25">
      <c r="A270" s="243" t="s">
        <v>11</v>
      </c>
      <c r="B270" s="282">
        <v>53.2</v>
      </c>
      <c r="C270" s="282">
        <v>62</v>
      </c>
      <c r="D270" s="282">
        <v>61.19</v>
      </c>
      <c r="E270" s="282">
        <v>72.44</v>
      </c>
      <c r="F270" s="283">
        <f t="shared" si="126"/>
        <v>0.18385357084490939</v>
      </c>
      <c r="G270" s="283">
        <f t="shared" si="122"/>
        <v>0.36165413533834578</v>
      </c>
      <c r="H270" s="284">
        <f t="shared" si="127"/>
        <v>11.25</v>
      </c>
      <c r="I270" s="285">
        <f t="shared" si="123"/>
        <v>19.239999999999995</v>
      </c>
      <c r="J270" s="286"/>
      <c r="K270" s="287"/>
      <c r="L270" s="282">
        <v>66.517278926995573</v>
      </c>
      <c r="M270" s="282">
        <v>72.256945604964017</v>
      </c>
      <c r="N270" s="282">
        <v>77.72874069890787</v>
      </c>
      <c r="O270" s="282">
        <v>83.418464977199079</v>
      </c>
      <c r="P270" s="283">
        <f t="shared" si="128"/>
        <v>7.3199748601757042E-2</v>
      </c>
      <c r="Q270" s="283">
        <f t="shared" si="124"/>
        <v>0.25408715333579712</v>
      </c>
      <c r="R270" s="284">
        <f t="shared" si="129"/>
        <v>5.6897242782912087</v>
      </c>
      <c r="S270" s="288">
        <f t="shared" si="125"/>
        <v>16.901186050203506</v>
      </c>
      <c r="T270" s="289"/>
    </row>
    <row r="271" spans="1:20" x14ac:dyDescent="0.25">
      <c r="A271" s="36" t="s">
        <v>12</v>
      </c>
      <c r="B271" s="317">
        <v>74.260000000000005</v>
      </c>
      <c r="C271" s="317">
        <v>94.69</v>
      </c>
      <c r="D271" s="317">
        <v>91.49</v>
      </c>
      <c r="E271" s="317">
        <v>124.28</v>
      </c>
      <c r="F271" s="318">
        <f t="shared" si="126"/>
        <v>0.35839982511749935</v>
      </c>
      <c r="G271" s="318">
        <f t="shared" si="122"/>
        <v>0.673579315917048</v>
      </c>
      <c r="H271" s="319">
        <f t="shared" si="127"/>
        <v>32.790000000000006</v>
      </c>
      <c r="I271" s="320">
        <f t="shared" si="123"/>
        <v>50.019999999999996</v>
      </c>
      <c r="J271" s="321"/>
      <c r="K271" s="238"/>
      <c r="L271" s="317">
        <v>103.39452739358116</v>
      </c>
      <c r="M271" s="317">
        <v>114.83590039670918</v>
      </c>
      <c r="N271" s="317">
        <v>131.75220300198291</v>
      </c>
      <c r="O271" s="317">
        <v>140.79067460769963</v>
      </c>
      <c r="P271" s="318">
        <f t="shared" si="128"/>
        <v>6.8602052943135261E-2</v>
      </c>
      <c r="Q271" s="318">
        <f t="shared" si="124"/>
        <v>0.36168400936508438</v>
      </c>
      <c r="R271" s="319">
        <f t="shared" si="129"/>
        <v>9.0384716057167225</v>
      </c>
      <c r="S271" s="322">
        <f t="shared" si="125"/>
        <v>37.396147214118471</v>
      </c>
      <c r="T271" s="323"/>
    </row>
    <row r="272" spans="1:20" x14ac:dyDescent="0.25">
      <c r="A272" s="37" t="s">
        <v>8</v>
      </c>
      <c r="B272" s="297">
        <v>54.95</v>
      </c>
      <c r="C272" s="297">
        <v>65.27</v>
      </c>
      <c r="D272" s="297">
        <v>64.19</v>
      </c>
      <c r="E272" s="297">
        <v>71.75</v>
      </c>
      <c r="F272" s="324">
        <f t="shared" si="126"/>
        <v>0.11777535441657583</v>
      </c>
      <c r="G272" s="324">
        <f t="shared" si="122"/>
        <v>0.30573248407643305</v>
      </c>
      <c r="H272" s="325">
        <f t="shared" si="127"/>
        <v>7.5600000000000023</v>
      </c>
      <c r="I272" s="326">
        <f t="shared" si="123"/>
        <v>16.799999999999997</v>
      </c>
      <c r="J272" s="327"/>
      <c r="K272" s="238"/>
      <c r="L272" s="297">
        <v>69.99580810724926</v>
      </c>
      <c r="M272" s="297">
        <v>75.437860611793425</v>
      </c>
      <c r="N272" s="297">
        <v>80.198670488046062</v>
      </c>
      <c r="O272" s="297">
        <v>83.385015779994916</v>
      </c>
      <c r="P272" s="324">
        <f t="shared" si="128"/>
        <v>3.9730649804522455E-2</v>
      </c>
      <c r="Q272" s="324">
        <f t="shared" si="124"/>
        <v>0.19128585032164191</v>
      </c>
      <c r="R272" s="325">
        <f t="shared" si="129"/>
        <v>3.1863452919488537</v>
      </c>
      <c r="S272" s="328">
        <f t="shared" si="125"/>
        <v>13.389207672745655</v>
      </c>
      <c r="T272" s="329"/>
    </row>
    <row r="273" spans="1:20" x14ac:dyDescent="0.25">
      <c r="A273" s="37" t="s">
        <v>9</v>
      </c>
      <c r="B273" s="297">
        <v>40.47</v>
      </c>
      <c r="C273" s="297">
        <v>44.51</v>
      </c>
      <c r="D273" s="297">
        <v>50.19</v>
      </c>
      <c r="E273" s="297">
        <v>64.25</v>
      </c>
      <c r="F273" s="324">
        <f t="shared" si="126"/>
        <v>0.28013548515640574</v>
      </c>
      <c r="G273" s="324">
        <f t="shared" si="122"/>
        <v>0.58759574993822583</v>
      </c>
      <c r="H273" s="325">
        <f t="shared" si="127"/>
        <v>14.060000000000002</v>
      </c>
      <c r="I273" s="326">
        <f t="shared" si="123"/>
        <v>23.78</v>
      </c>
      <c r="J273" s="327"/>
      <c r="K273" s="238"/>
      <c r="L273" s="297">
        <v>50.620667000816482</v>
      </c>
      <c r="M273" s="297">
        <v>50.608829957700365</v>
      </c>
      <c r="N273" s="297">
        <v>60.941053865179555</v>
      </c>
      <c r="O273" s="297">
        <v>70.19879382815904</v>
      </c>
      <c r="P273" s="324">
        <f t="shared" si="128"/>
        <v>0.15191302702871634</v>
      </c>
      <c r="Q273" s="324">
        <f t="shared" si="124"/>
        <v>0.3867615341185997</v>
      </c>
      <c r="R273" s="325">
        <f t="shared" si="129"/>
        <v>9.2577399629794854</v>
      </c>
      <c r="S273" s="328">
        <f t="shared" si="125"/>
        <v>19.578126827342558</v>
      </c>
      <c r="T273" s="329"/>
    </row>
    <row r="274" spans="1:20" x14ac:dyDescent="0.25">
      <c r="A274" s="38" t="s">
        <v>10</v>
      </c>
      <c r="B274" s="330">
        <v>66.28</v>
      </c>
      <c r="C274" s="330">
        <v>59.96</v>
      </c>
      <c r="D274" s="330">
        <v>49.18</v>
      </c>
      <c r="E274" s="330">
        <v>68.489999999999995</v>
      </c>
      <c r="F274" s="331">
        <f t="shared" si="126"/>
        <v>0.39263928426189509</v>
      </c>
      <c r="G274" s="331">
        <f t="shared" si="122"/>
        <v>3.3343391671695644E-2</v>
      </c>
      <c r="H274" s="332">
        <f t="shared" si="127"/>
        <v>19.309999999999995</v>
      </c>
      <c r="I274" s="333">
        <f t="shared" si="123"/>
        <v>2.2099999999999937</v>
      </c>
      <c r="J274" s="334"/>
      <c r="K274" s="238"/>
      <c r="L274" s="330">
        <v>70.872929476372576</v>
      </c>
      <c r="M274" s="330">
        <v>77.616171893279272</v>
      </c>
      <c r="N274" s="330">
        <v>73.143572494796132</v>
      </c>
      <c r="O274" s="330">
        <v>87.549724764485205</v>
      </c>
      <c r="P274" s="331">
        <f t="shared" si="128"/>
        <v>0.19695718678102603</v>
      </c>
      <c r="Q274" s="331">
        <f t="shared" si="124"/>
        <v>0.23530557310562839</v>
      </c>
      <c r="R274" s="332">
        <f t="shared" si="129"/>
        <v>14.406152269689073</v>
      </c>
      <c r="S274" s="335">
        <f t="shared" si="125"/>
        <v>16.676795288112629</v>
      </c>
      <c r="T274" s="336"/>
    </row>
    <row r="275" spans="1:20" x14ac:dyDescent="0.25">
      <c r="A275" s="42" t="s">
        <v>13</v>
      </c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4"/>
    </row>
    <row r="276" spans="1:20" ht="21" x14ac:dyDescent="0.35">
      <c r="A276" s="236" t="s">
        <v>79</v>
      </c>
      <c r="B276" s="236"/>
      <c r="C276" s="236"/>
      <c r="D276" s="236"/>
      <c r="E276" s="236"/>
      <c r="F276" s="236"/>
      <c r="G276" s="236"/>
      <c r="H276" s="236"/>
      <c r="I276" s="236"/>
      <c r="J276" s="236"/>
      <c r="K276" s="236"/>
      <c r="L276" s="236"/>
      <c r="M276" s="236"/>
      <c r="N276" s="236"/>
      <c r="O276" s="236"/>
      <c r="P276" s="236"/>
      <c r="Q276" s="236"/>
      <c r="R276" s="236"/>
      <c r="S276" s="236"/>
      <c r="T276" s="236"/>
    </row>
    <row r="277" spans="1:20" x14ac:dyDescent="0.25">
      <c r="A277" s="72"/>
      <c r="B277" s="11" t="s">
        <v>152</v>
      </c>
      <c r="C277" s="12"/>
      <c r="D277" s="12"/>
      <c r="E277" s="12"/>
      <c r="F277" s="12"/>
      <c r="G277" s="12"/>
      <c r="H277" s="12"/>
      <c r="I277" s="12"/>
      <c r="J277" s="13"/>
      <c r="K277" s="237"/>
      <c r="L277" s="11" t="str">
        <f>L$5</f>
        <v>acumulado mayo</v>
      </c>
      <c r="M277" s="12"/>
      <c r="N277" s="12"/>
      <c r="O277" s="12"/>
      <c r="P277" s="12"/>
      <c r="Q277" s="12"/>
      <c r="R277" s="12"/>
      <c r="S277" s="12"/>
      <c r="T277" s="13"/>
    </row>
    <row r="278" spans="1:20" x14ac:dyDescent="0.25">
      <c r="A278" s="15"/>
      <c r="B278" s="16">
        <f>B$6</f>
        <v>2019</v>
      </c>
      <c r="C278" s="16">
        <f>C$6</f>
        <v>2022</v>
      </c>
      <c r="D278" s="16">
        <f>D$6</f>
        <v>2023</v>
      </c>
      <c r="E278" s="16">
        <f>E$6</f>
        <v>2024</v>
      </c>
      <c r="F278" s="16" t="str">
        <f>CONCATENATE("var ",RIGHT(E278,2),"/",RIGHT(D278,2))</f>
        <v>var 24/23</v>
      </c>
      <c r="G278" s="16" t="str">
        <f>CONCATENATE("var ",RIGHT(E278,2),"/",RIGHT(B278,2))</f>
        <v>var 24/19</v>
      </c>
      <c r="H278" s="16" t="str">
        <f>CONCATENATE("dif ",RIGHT(E278,2),"-",RIGHT(D278,2))</f>
        <v>dif 24-23</v>
      </c>
      <c r="I278" s="107" t="str">
        <f>CONCATENATE("dif ",RIGHT(E278,2),"-",RIGHT(B278,2))</f>
        <v>dif 24-19</v>
      </c>
      <c r="J278" s="108"/>
      <c r="K278" s="238"/>
      <c r="L278" s="16">
        <f>L$6</f>
        <v>2019</v>
      </c>
      <c r="M278" s="16">
        <f>M$6</f>
        <v>2022</v>
      </c>
      <c r="N278" s="16">
        <f>N$6</f>
        <v>2023</v>
      </c>
      <c r="O278" s="16">
        <f>O$6</f>
        <v>2024</v>
      </c>
      <c r="P278" s="16" t="str">
        <f>CONCATENATE("var ",RIGHT(O278,2),"/",RIGHT(M278,2))</f>
        <v>var 24/22</v>
      </c>
      <c r="Q278" s="16" t="str">
        <f>CONCATENATE("var ",RIGHT(O278,2),"/",RIGHT(L278,2))</f>
        <v>var 24/19</v>
      </c>
      <c r="R278" s="16" t="str">
        <f>CONCATENATE("dif ",RIGHT(O278,2),"-",RIGHT(N278,2))</f>
        <v>dif 24-23</v>
      </c>
      <c r="S278" s="107" t="str">
        <f>CONCATENATE("dif ",RIGHT(O278,2),"-",RIGHT(L278,2))</f>
        <v>dif 24-19</v>
      </c>
      <c r="T278" s="108"/>
    </row>
    <row r="279" spans="1:20" x14ac:dyDescent="0.25">
      <c r="A279" s="239" t="s">
        <v>48</v>
      </c>
      <c r="B279" s="274">
        <v>74.260000000000005</v>
      </c>
      <c r="C279" s="274">
        <v>87.38</v>
      </c>
      <c r="D279" s="274">
        <v>94.03</v>
      </c>
      <c r="E279" s="274">
        <v>102.38</v>
      </c>
      <c r="F279" s="337">
        <f>E279/D279-1</f>
        <v>8.8801446346910451E-2</v>
      </c>
      <c r="G279" s="337">
        <f t="shared" ref="G279:G289" si="130">E279/B279-1</f>
        <v>0.37866953945596538</v>
      </c>
      <c r="H279" s="338">
        <f>E279-D279</f>
        <v>8.3499999999999943</v>
      </c>
      <c r="I279" s="339">
        <f t="shared" ref="I279:I289" si="131">E279-B279</f>
        <v>28.11999999999999</v>
      </c>
      <c r="J279" s="340"/>
      <c r="K279" s="279"/>
      <c r="L279" s="274">
        <v>90.442003840196293</v>
      </c>
      <c r="M279" s="274">
        <v>105.64044124934222</v>
      </c>
      <c r="N279" s="274">
        <v>111.34863739464056</v>
      </c>
      <c r="O279" s="274">
        <v>124.7440986517978</v>
      </c>
      <c r="P279" s="337">
        <f>O279/N279-1</f>
        <v>0.12030197738011994</v>
      </c>
      <c r="Q279" s="337">
        <f t="shared" ref="Q279:Q289" si="132">O279/L279-1</f>
        <v>0.37927172502956186</v>
      </c>
      <c r="R279" s="274">
        <f>O279-N279</f>
        <v>13.395461257157237</v>
      </c>
      <c r="S279" s="339">
        <f t="shared" ref="S279:S289" si="133">O279-L279</f>
        <v>34.302094811601506</v>
      </c>
      <c r="T279" s="340"/>
    </row>
    <row r="280" spans="1:20" x14ac:dyDescent="0.25">
      <c r="A280" s="94" t="s">
        <v>49</v>
      </c>
      <c r="B280" s="341">
        <v>91.11</v>
      </c>
      <c r="C280" s="341">
        <v>108.31</v>
      </c>
      <c r="D280" s="341">
        <v>112.07</v>
      </c>
      <c r="E280" s="341">
        <v>120.74</v>
      </c>
      <c r="F280" s="342">
        <f t="shared" ref="F280:F289" si="134">E280/D280-1</f>
        <v>7.7362362808958807E-2</v>
      </c>
      <c r="G280" s="342">
        <f t="shared" si="130"/>
        <v>0.32521128306442759</v>
      </c>
      <c r="H280" s="343">
        <f t="shared" ref="H280:H289" si="135">E280-D280</f>
        <v>8.6700000000000017</v>
      </c>
      <c r="I280" s="344">
        <f t="shared" si="131"/>
        <v>29.629999999999995</v>
      </c>
      <c r="J280" s="345"/>
      <c r="K280" s="238"/>
      <c r="L280" s="341">
        <v>111.03625690525382</v>
      </c>
      <c r="M280" s="341">
        <v>132.23809490025502</v>
      </c>
      <c r="N280" s="341">
        <v>137.98804402669992</v>
      </c>
      <c r="O280" s="341">
        <v>153.28463003899193</v>
      </c>
      <c r="P280" s="342">
        <f t="shared" ref="P280:P289" si="136">O280/N280-1</f>
        <v>0.1108544303253709</v>
      </c>
      <c r="Q280" s="342">
        <f t="shared" si="132"/>
        <v>0.38049169083381695</v>
      </c>
      <c r="R280" s="341">
        <f t="shared" ref="R280:R289" si="137">O280-N280</f>
        <v>15.296586012292011</v>
      </c>
      <c r="S280" s="344">
        <f t="shared" si="133"/>
        <v>42.248373133738113</v>
      </c>
      <c r="T280" s="345"/>
    </row>
    <row r="281" spans="1:20" x14ac:dyDescent="0.25">
      <c r="A281" s="97" t="s">
        <v>50</v>
      </c>
      <c r="B281" s="297">
        <v>71.86</v>
      </c>
      <c r="C281" s="297">
        <v>79.27</v>
      </c>
      <c r="D281" s="297">
        <v>82.53</v>
      </c>
      <c r="E281" s="297">
        <v>97.02</v>
      </c>
      <c r="F281" s="346">
        <f t="shared" si="134"/>
        <v>0.17557251908396942</v>
      </c>
      <c r="G281" s="346">
        <f t="shared" si="130"/>
        <v>0.35012524352908425</v>
      </c>
      <c r="H281" s="325">
        <f t="shared" si="135"/>
        <v>14.489999999999995</v>
      </c>
      <c r="I281" s="328">
        <f t="shared" si="131"/>
        <v>25.159999999999997</v>
      </c>
      <c r="J281" s="329"/>
      <c r="K281" s="238"/>
      <c r="L281" s="297">
        <v>87.333539107317222</v>
      </c>
      <c r="M281" s="297">
        <v>91.749378487789571</v>
      </c>
      <c r="N281" s="297">
        <v>99.58570987428547</v>
      </c>
      <c r="O281" s="297">
        <v>113.78281563761162</v>
      </c>
      <c r="P281" s="346">
        <f t="shared" si="136"/>
        <v>0.14256167658239538</v>
      </c>
      <c r="Q281" s="346">
        <f t="shared" si="132"/>
        <v>0.30285359783476751</v>
      </c>
      <c r="R281" s="297">
        <f t="shared" si="137"/>
        <v>14.197105763326149</v>
      </c>
      <c r="S281" s="328">
        <f t="shared" si="133"/>
        <v>26.449276530294398</v>
      </c>
      <c r="T281" s="329"/>
    </row>
    <row r="282" spans="1:20" x14ac:dyDescent="0.25">
      <c r="A282" s="97" t="s">
        <v>51</v>
      </c>
      <c r="B282" s="297">
        <v>58.02</v>
      </c>
      <c r="C282" s="297">
        <v>66.709999999999994</v>
      </c>
      <c r="D282" s="297">
        <v>58.18</v>
      </c>
      <c r="E282" s="297">
        <v>76.709999999999994</v>
      </c>
      <c r="F282" s="346">
        <f t="shared" si="134"/>
        <v>0.31849432794774835</v>
      </c>
      <c r="G282" s="346">
        <f t="shared" si="130"/>
        <v>0.32213029989658715</v>
      </c>
      <c r="H282" s="325">
        <f t="shared" si="135"/>
        <v>18.529999999999994</v>
      </c>
      <c r="I282" s="328">
        <f t="shared" si="131"/>
        <v>18.689999999999991</v>
      </c>
      <c r="J282" s="329"/>
      <c r="K282" s="238"/>
      <c r="L282" s="297">
        <v>68.923029771343678</v>
      </c>
      <c r="M282" s="297">
        <v>69.053002298236166</v>
      </c>
      <c r="N282" s="297">
        <v>78.125708533032878</v>
      </c>
      <c r="O282" s="297">
        <v>86.04087629442229</v>
      </c>
      <c r="P282" s="346">
        <f t="shared" si="136"/>
        <v>0.1013132285135403</v>
      </c>
      <c r="Q282" s="346">
        <f t="shared" si="132"/>
        <v>0.24836178240956763</v>
      </c>
      <c r="R282" s="297">
        <f t="shared" si="137"/>
        <v>7.9151677613894122</v>
      </c>
      <c r="S282" s="328">
        <f t="shared" si="133"/>
        <v>17.117846523078612</v>
      </c>
      <c r="T282" s="329"/>
    </row>
    <row r="283" spans="1:20" x14ac:dyDescent="0.25">
      <c r="A283" s="97" t="s">
        <v>52</v>
      </c>
      <c r="B283" s="297">
        <v>41.92</v>
      </c>
      <c r="C283" s="297">
        <v>46.88</v>
      </c>
      <c r="D283" s="297">
        <v>54.44</v>
      </c>
      <c r="E283" s="297">
        <v>58.54</v>
      </c>
      <c r="F283" s="346">
        <f t="shared" si="134"/>
        <v>7.5312270389419567E-2</v>
      </c>
      <c r="G283" s="346">
        <f t="shared" si="130"/>
        <v>0.39646946564885499</v>
      </c>
      <c r="H283" s="325">
        <f t="shared" si="135"/>
        <v>4.1000000000000014</v>
      </c>
      <c r="I283" s="328">
        <f t="shared" si="131"/>
        <v>16.619999999999997</v>
      </c>
      <c r="J283" s="329"/>
      <c r="K283" s="238"/>
      <c r="L283" s="297">
        <v>53.395862228679078</v>
      </c>
      <c r="M283" s="297">
        <v>56.134315429729149</v>
      </c>
      <c r="N283" s="297">
        <v>63.521467355569442</v>
      </c>
      <c r="O283" s="297">
        <v>73.307692546764059</v>
      </c>
      <c r="P283" s="346">
        <f t="shared" si="136"/>
        <v>0.15406169911685108</v>
      </c>
      <c r="Q283" s="346">
        <f t="shared" si="132"/>
        <v>0.37290961297353631</v>
      </c>
      <c r="R283" s="297">
        <f t="shared" si="137"/>
        <v>9.7862251911946174</v>
      </c>
      <c r="S283" s="328">
        <f t="shared" si="133"/>
        <v>19.911830318084981</v>
      </c>
      <c r="T283" s="329"/>
    </row>
    <row r="284" spans="1:20" x14ac:dyDescent="0.25">
      <c r="A284" s="97" t="s">
        <v>53</v>
      </c>
      <c r="B284" s="297">
        <v>78</v>
      </c>
      <c r="C284" s="297">
        <v>110.06</v>
      </c>
      <c r="D284" s="297">
        <v>137.72</v>
      </c>
      <c r="E284" s="297">
        <v>134.81</v>
      </c>
      <c r="F284" s="346">
        <f t="shared" si="134"/>
        <v>-2.1129828637815873E-2</v>
      </c>
      <c r="G284" s="346">
        <f t="shared" si="130"/>
        <v>0.72833333333333328</v>
      </c>
      <c r="H284" s="325">
        <f t="shared" si="135"/>
        <v>-2.9099999999999966</v>
      </c>
      <c r="I284" s="328">
        <f t="shared" si="131"/>
        <v>56.81</v>
      </c>
      <c r="J284" s="329"/>
      <c r="K284" s="238"/>
      <c r="L284" s="297">
        <v>86.282504508350229</v>
      </c>
      <c r="M284" s="297">
        <v>118.83918536650482</v>
      </c>
      <c r="N284" s="297">
        <v>141.30959432666666</v>
      </c>
      <c r="O284" s="297">
        <v>163.99167209658259</v>
      </c>
      <c r="P284" s="346">
        <f t="shared" si="136"/>
        <v>0.160513359888937</v>
      </c>
      <c r="Q284" s="346">
        <f t="shared" si="132"/>
        <v>0.90063643876623733</v>
      </c>
      <c r="R284" s="297">
        <f t="shared" si="137"/>
        <v>22.682077769915935</v>
      </c>
      <c r="S284" s="328">
        <f t="shared" si="133"/>
        <v>77.709167588232361</v>
      </c>
      <c r="T284" s="329"/>
    </row>
    <row r="285" spans="1:20" x14ac:dyDescent="0.25">
      <c r="A285" s="97" t="s">
        <v>54</v>
      </c>
      <c r="B285" s="297">
        <v>61.36</v>
      </c>
      <c r="C285" s="297">
        <v>71.44</v>
      </c>
      <c r="D285" s="297">
        <v>78.97</v>
      </c>
      <c r="E285" s="297">
        <v>79.5</v>
      </c>
      <c r="F285" s="346">
        <f t="shared" si="134"/>
        <v>6.7114093959732557E-3</v>
      </c>
      <c r="G285" s="346">
        <f t="shared" si="130"/>
        <v>0.29563233376792697</v>
      </c>
      <c r="H285" s="325">
        <f t="shared" si="135"/>
        <v>0.53000000000000114</v>
      </c>
      <c r="I285" s="328">
        <f t="shared" si="131"/>
        <v>18.14</v>
      </c>
      <c r="J285" s="329"/>
      <c r="K285" s="238"/>
      <c r="L285" s="297">
        <v>65.704652006396628</v>
      </c>
      <c r="M285" s="297">
        <v>75.761882314410343</v>
      </c>
      <c r="N285" s="297">
        <v>87.685735766659221</v>
      </c>
      <c r="O285" s="297">
        <v>97.331889797767843</v>
      </c>
      <c r="P285" s="346">
        <f>O285/N285-1</f>
        <v>0.11000824645844376</v>
      </c>
      <c r="Q285" s="346">
        <f t="shared" si="132"/>
        <v>0.48135461988737371</v>
      </c>
      <c r="R285" s="297">
        <f t="shared" si="137"/>
        <v>9.6461540311086225</v>
      </c>
      <c r="S285" s="328">
        <f t="shared" si="133"/>
        <v>31.627237791371215</v>
      </c>
      <c r="T285" s="329"/>
    </row>
    <row r="286" spans="1:20" x14ac:dyDescent="0.25">
      <c r="A286" s="97" t="s">
        <v>55</v>
      </c>
      <c r="B286" s="297">
        <v>77.56</v>
      </c>
      <c r="C286" s="297">
        <v>82.54</v>
      </c>
      <c r="D286" s="297">
        <v>86.96</v>
      </c>
      <c r="E286" s="297">
        <v>99.78</v>
      </c>
      <c r="F286" s="346">
        <f>E286/D286-1</f>
        <v>0.14742410303587872</v>
      </c>
      <c r="G286" s="346">
        <f t="shared" si="130"/>
        <v>0.28648788035069628</v>
      </c>
      <c r="H286" s="325">
        <f t="shared" si="135"/>
        <v>12.820000000000007</v>
      </c>
      <c r="I286" s="328">
        <f t="shared" si="131"/>
        <v>22.22</v>
      </c>
      <c r="J286" s="329"/>
      <c r="K286" s="238"/>
      <c r="L286" s="297">
        <v>83.7464852734403</v>
      </c>
      <c r="M286" s="297">
        <v>89.354754765392471</v>
      </c>
      <c r="N286" s="297">
        <v>99.460677559462709</v>
      </c>
      <c r="O286" s="297">
        <v>111.53278240164596</v>
      </c>
      <c r="P286" s="346">
        <f t="shared" si="136"/>
        <v>0.12137565456424659</v>
      </c>
      <c r="Q286" s="346">
        <f t="shared" si="132"/>
        <v>0.33179060634581536</v>
      </c>
      <c r="R286" s="297">
        <f t="shared" si="137"/>
        <v>12.072104842183251</v>
      </c>
      <c r="S286" s="328">
        <f t="shared" si="133"/>
        <v>27.786297128205661</v>
      </c>
      <c r="T286" s="329"/>
    </row>
    <row r="287" spans="1:20" x14ac:dyDescent="0.25">
      <c r="A287" s="97" t="s">
        <v>56</v>
      </c>
      <c r="B287" s="297">
        <v>69.48</v>
      </c>
      <c r="C287" s="297">
        <v>95.86</v>
      </c>
      <c r="D287" s="297">
        <v>113.97</v>
      </c>
      <c r="E287" s="297">
        <v>122.94</v>
      </c>
      <c r="F287" s="346">
        <f t="shared" si="134"/>
        <v>7.8704922347986317E-2</v>
      </c>
      <c r="G287" s="346">
        <f t="shared" si="130"/>
        <v>0.76943005181347135</v>
      </c>
      <c r="H287" s="325">
        <f t="shared" si="135"/>
        <v>8.9699999999999989</v>
      </c>
      <c r="I287" s="328">
        <f t="shared" si="131"/>
        <v>53.459999999999994</v>
      </c>
      <c r="J287" s="329"/>
      <c r="K287" s="238"/>
      <c r="L287" s="297">
        <v>96.555494271359834</v>
      </c>
      <c r="M287" s="297">
        <v>108.55793877235132</v>
      </c>
      <c r="N287" s="297">
        <v>124.89683916108375</v>
      </c>
      <c r="O287" s="297">
        <v>138.28996695676636</v>
      </c>
      <c r="P287" s="346">
        <f>O287/N287-1</f>
        <v>0.10723352076515758</v>
      </c>
      <c r="Q287" s="346">
        <f t="shared" si="132"/>
        <v>0.43223301791730107</v>
      </c>
      <c r="R287" s="297">
        <f>O287-N287</f>
        <v>13.393127795682616</v>
      </c>
      <c r="S287" s="347">
        <f t="shared" si="133"/>
        <v>41.73447268540653</v>
      </c>
      <c r="T287" s="348"/>
    </row>
    <row r="288" spans="1:20" x14ac:dyDescent="0.25">
      <c r="A288" s="97" t="s">
        <v>57</v>
      </c>
      <c r="B288" s="297">
        <v>119.3</v>
      </c>
      <c r="C288" s="297">
        <v>104.86</v>
      </c>
      <c r="D288" s="297">
        <v>153.51</v>
      </c>
      <c r="E288" s="297">
        <v>130.86000000000001</v>
      </c>
      <c r="F288" s="346">
        <f t="shared" si="134"/>
        <v>-0.14754739104944292</v>
      </c>
      <c r="G288" s="346">
        <f t="shared" si="130"/>
        <v>9.6898575020955668E-2</v>
      </c>
      <c r="H288" s="325">
        <f t="shared" si="135"/>
        <v>-22.649999999999977</v>
      </c>
      <c r="I288" s="328">
        <f t="shared" si="131"/>
        <v>11.560000000000016</v>
      </c>
      <c r="J288" s="329"/>
      <c r="K288" s="238"/>
      <c r="L288" s="297">
        <v>154.5092213144126</v>
      </c>
      <c r="M288" s="297">
        <v>236.67629712851519</v>
      </c>
      <c r="N288" s="297">
        <v>166.96534083631551</v>
      </c>
      <c r="O288" s="297">
        <v>195.22665126196995</v>
      </c>
      <c r="P288" s="346">
        <f t="shared" si="136"/>
        <v>0.16926453289105337</v>
      </c>
      <c r="Q288" s="346">
        <f t="shared" si="132"/>
        <v>0.26352750729809826</v>
      </c>
      <c r="R288" s="297">
        <f t="shared" si="137"/>
        <v>28.261310425654443</v>
      </c>
      <c r="S288" s="349">
        <f t="shared" si="133"/>
        <v>40.717429947557349</v>
      </c>
      <c r="T288" s="350"/>
    </row>
    <row r="289" spans="1:20" x14ac:dyDescent="0.25">
      <c r="A289" s="97" t="s">
        <v>80</v>
      </c>
      <c r="B289" s="330">
        <v>51.06</v>
      </c>
      <c r="C289" s="330">
        <v>51.13</v>
      </c>
      <c r="D289" s="330">
        <v>53.39</v>
      </c>
      <c r="E289" s="330">
        <v>54.91</v>
      </c>
      <c r="F289" s="346">
        <f t="shared" si="134"/>
        <v>2.8469750889679624E-2</v>
      </c>
      <c r="G289" s="346">
        <f t="shared" si="130"/>
        <v>7.5401488444966525E-2</v>
      </c>
      <c r="H289" s="325">
        <f t="shared" si="135"/>
        <v>1.519999999999996</v>
      </c>
      <c r="I289" s="328">
        <f t="shared" si="131"/>
        <v>3.8499999999999943</v>
      </c>
      <c r="J289" s="329"/>
      <c r="K289" s="238"/>
      <c r="L289" s="330">
        <v>54.530845033696238</v>
      </c>
      <c r="M289" s="330">
        <v>62.000242937734313</v>
      </c>
      <c r="N289" s="330">
        <v>71.091270430905183</v>
      </c>
      <c r="O289" s="330">
        <v>77.162788348329599</v>
      </c>
      <c r="P289" s="346">
        <f t="shared" si="136"/>
        <v>8.5404549399991758E-2</v>
      </c>
      <c r="Q289" s="346">
        <f t="shared" si="132"/>
        <v>0.41503012287171437</v>
      </c>
      <c r="R289" s="330">
        <f t="shared" si="137"/>
        <v>6.0715179174244156</v>
      </c>
      <c r="S289" s="328">
        <f t="shared" si="133"/>
        <v>22.631943314633361</v>
      </c>
      <c r="T289" s="329"/>
    </row>
    <row r="290" spans="1:20" x14ac:dyDescent="0.25">
      <c r="A290" s="42" t="s">
        <v>13</v>
      </c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4"/>
    </row>
    <row r="291" spans="1:20" ht="21" x14ac:dyDescent="0.35">
      <c r="A291" s="236" t="s">
        <v>81</v>
      </c>
      <c r="B291" s="236"/>
      <c r="C291" s="236"/>
      <c r="D291" s="236"/>
      <c r="E291" s="236"/>
      <c r="F291" s="236"/>
      <c r="G291" s="236"/>
      <c r="H291" s="236"/>
      <c r="I291" s="236"/>
      <c r="J291" s="236"/>
      <c r="K291" s="236"/>
      <c r="L291" s="236"/>
      <c r="M291" s="236"/>
      <c r="N291" s="236"/>
      <c r="O291" s="236"/>
      <c r="P291" s="236"/>
      <c r="Q291" s="236"/>
      <c r="R291" s="236"/>
      <c r="S291" s="236"/>
      <c r="T291" s="236"/>
    </row>
    <row r="292" spans="1:20" x14ac:dyDescent="0.25">
      <c r="A292" s="72"/>
      <c r="B292" s="11" t="s">
        <v>152</v>
      </c>
      <c r="C292" s="12"/>
      <c r="D292" s="12"/>
      <c r="E292" s="12"/>
      <c r="F292" s="12"/>
      <c r="G292" s="12"/>
      <c r="H292" s="12"/>
      <c r="I292" s="12"/>
      <c r="J292" s="13"/>
      <c r="K292" s="237"/>
      <c r="L292" s="11" t="str">
        <f>L$5</f>
        <v>acumulado mayo</v>
      </c>
      <c r="M292" s="12"/>
      <c r="N292" s="12"/>
      <c r="O292" s="12"/>
      <c r="P292" s="12"/>
      <c r="Q292" s="12"/>
      <c r="R292" s="12"/>
      <c r="S292" s="12"/>
      <c r="T292" s="13"/>
    </row>
    <row r="293" spans="1:20" x14ac:dyDescent="0.25">
      <c r="A293" s="15"/>
      <c r="B293" s="16">
        <f>B$6</f>
        <v>2019</v>
      </c>
      <c r="C293" s="16">
        <f>C$6</f>
        <v>2022</v>
      </c>
      <c r="D293" s="16">
        <f>D$6</f>
        <v>2023</v>
      </c>
      <c r="E293" s="16">
        <f>E$6</f>
        <v>2024</v>
      </c>
      <c r="F293" s="16" t="str">
        <f>CONCATENATE("var ",RIGHT(E293,2),"/",RIGHT(D293,2))</f>
        <v>var 24/23</v>
      </c>
      <c r="G293" s="16" t="str">
        <f>CONCATENATE("var ",RIGHT(E293,2),"/",RIGHT(B293,2))</f>
        <v>var 24/19</v>
      </c>
      <c r="H293" s="16" t="str">
        <f>CONCATENATE("dif ",RIGHT(E293,2),"-",RIGHT(C293,2))</f>
        <v>dif 24-22</v>
      </c>
      <c r="I293" s="107" t="str">
        <f>CONCATENATE("dif ",RIGHT(E293,2),"-",RIGHT(B293,2))</f>
        <v>dif 24-19</v>
      </c>
      <c r="J293" s="108"/>
      <c r="K293" s="238"/>
      <c r="L293" s="16">
        <f>L$6</f>
        <v>2019</v>
      </c>
      <c r="M293" s="16">
        <f>M$6</f>
        <v>2022</v>
      </c>
      <c r="N293" s="16">
        <f>N$6</f>
        <v>2023</v>
      </c>
      <c r="O293" s="16">
        <f>O$6</f>
        <v>2024</v>
      </c>
      <c r="P293" s="16" t="str">
        <f>CONCATENATE("var ",RIGHT(O293,2),"/",RIGHT(N293,2))</f>
        <v>var 24/23</v>
      </c>
      <c r="Q293" s="16" t="str">
        <f>CONCATENATE("var ",RIGHT(O293,2),"/",RIGHT(L293,2))</f>
        <v>var 24/19</v>
      </c>
      <c r="R293" s="16" t="str">
        <f>CONCATENATE("dif ",RIGHT(O293,2),"-",RIGHT(N293,2))</f>
        <v>dif 24-23</v>
      </c>
      <c r="S293" s="107" t="str">
        <f>CONCATENATE("dif ",RIGHT(O293,2),"-",RIGHT(L293,2))</f>
        <v>dif 24-19</v>
      </c>
      <c r="T293" s="108"/>
    </row>
    <row r="294" spans="1:20" x14ac:dyDescent="0.25">
      <c r="A294" s="239" t="s">
        <v>4</v>
      </c>
      <c r="B294" s="274">
        <v>54.24</v>
      </c>
      <c r="C294" s="274">
        <v>61.04</v>
      </c>
      <c r="D294" s="274">
        <v>68.22</v>
      </c>
      <c r="E294" s="274">
        <v>77.86</v>
      </c>
      <c r="F294" s="275">
        <f>E294/D294-1</f>
        <v>0.1413075344473762</v>
      </c>
      <c r="G294" s="275">
        <f t="shared" ref="G294:G305" si="138">E294/B294-1</f>
        <v>0.43547197640117985</v>
      </c>
      <c r="H294" s="351">
        <f>E294-D294</f>
        <v>9.64</v>
      </c>
      <c r="I294" s="352">
        <f t="shared" ref="I294:I305" si="139">E294-B294</f>
        <v>23.619999999999997</v>
      </c>
      <c r="J294" s="353"/>
      <c r="K294" s="279"/>
      <c r="L294" s="274">
        <v>72.652291919048196</v>
      </c>
      <c r="M294" s="274">
        <v>76.315361633408315</v>
      </c>
      <c r="N294" s="274">
        <v>90.871739829036486</v>
      </c>
      <c r="O294" s="274">
        <v>104.76472274215966</v>
      </c>
      <c r="P294" s="275">
        <f>O294/N294-1</f>
        <v>0.15288562692054808</v>
      </c>
      <c r="Q294" s="275">
        <f t="shared" ref="Q294:Q305" si="140">O294/L294-1</f>
        <v>0.44200162135135801</v>
      </c>
      <c r="R294" s="274">
        <f>O294-N294</f>
        <v>13.892982913123177</v>
      </c>
      <c r="S294" s="352">
        <f t="shared" ref="S294:S305" si="141">O294-L294</f>
        <v>32.112430823111467</v>
      </c>
      <c r="T294" s="353"/>
    </row>
    <row r="295" spans="1:20" x14ac:dyDescent="0.25">
      <c r="A295" s="243" t="s">
        <v>5</v>
      </c>
      <c r="B295" s="282">
        <v>60.53</v>
      </c>
      <c r="C295" s="282">
        <v>67.489999999999995</v>
      </c>
      <c r="D295" s="282">
        <v>77.17</v>
      </c>
      <c r="E295" s="282">
        <v>85.04</v>
      </c>
      <c r="F295" s="283">
        <f t="shared" ref="F295:F305" si="142">E295/D295-1</f>
        <v>0.10198263573927702</v>
      </c>
      <c r="G295" s="283">
        <f t="shared" si="138"/>
        <v>0.40492317858912941</v>
      </c>
      <c r="H295" s="354">
        <f t="shared" ref="H295:H305" si="143">E295-D295</f>
        <v>7.8700000000000045</v>
      </c>
      <c r="I295" s="355">
        <f t="shared" si="139"/>
        <v>24.510000000000005</v>
      </c>
      <c r="J295" s="356"/>
      <c r="K295" s="287"/>
      <c r="L295" s="282">
        <v>79.906673999618249</v>
      </c>
      <c r="M295" s="282">
        <v>83.003115116156607</v>
      </c>
      <c r="N295" s="282">
        <v>99.979010772489119</v>
      </c>
      <c r="O295" s="282">
        <v>115.44722487368618</v>
      </c>
      <c r="P295" s="283">
        <f t="shared" ref="P295:P305" si="144">O295/N295-1</f>
        <v>0.15471461441438272</v>
      </c>
      <c r="Q295" s="283">
        <f t="shared" si="140"/>
        <v>0.4447757501987597</v>
      </c>
      <c r="R295" s="282">
        <f t="shared" ref="R295:R305" si="145">O295-N295</f>
        <v>15.468214101197063</v>
      </c>
      <c r="S295" s="355">
        <f t="shared" si="141"/>
        <v>35.540550874067932</v>
      </c>
      <c r="T295" s="356"/>
    </row>
    <row r="296" spans="1:20" x14ac:dyDescent="0.25">
      <c r="A296" s="37" t="s">
        <v>72</v>
      </c>
      <c r="B296" s="290">
        <v>88.56</v>
      </c>
      <c r="C296" s="290">
        <v>109.48</v>
      </c>
      <c r="D296" s="290">
        <v>118.09</v>
      </c>
      <c r="E296" s="290">
        <v>122.14</v>
      </c>
      <c r="F296" s="346">
        <f t="shared" si="142"/>
        <v>3.429587602675932E-2</v>
      </c>
      <c r="G296" s="346">
        <f t="shared" si="138"/>
        <v>0.37917795844625113</v>
      </c>
      <c r="H296" s="357">
        <f t="shared" si="143"/>
        <v>4.0499999999999972</v>
      </c>
      <c r="I296" s="358">
        <f t="shared" si="139"/>
        <v>33.58</v>
      </c>
      <c r="J296" s="359"/>
      <c r="K296" s="238"/>
      <c r="L296" s="290">
        <v>126.23374498125969</v>
      </c>
      <c r="M296" s="290">
        <v>147.44056948301059</v>
      </c>
      <c r="N296" s="290">
        <v>157.82208029645886</v>
      </c>
      <c r="O296" s="290">
        <v>181.77589465309811</v>
      </c>
      <c r="P296" s="346">
        <f t="shared" si="144"/>
        <v>0.15177733249773095</v>
      </c>
      <c r="Q296" s="346">
        <f t="shared" si="140"/>
        <v>0.43999446962525002</v>
      </c>
      <c r="R296" s="290">
        <f t="shared" si="145"/>
        <v>23.953814356639242</v>
      </c>
      <c r="S296" s="328">
        <f t="shared" si="141"/>
        <v>55.542149671838416</v>
      </c>
      <c r="T296" s="329"/>
    </row>
    <row r="297" spans="1:20" x14ac:dyDescent="0.25">
      <c r="A297" s="37" t="s">
        <v>73</v>
      </c>
      <c r="B297" s="297">
        <v>61.41</v>
      </c>
      <c r="C297" s="297">
        <v>63.7</v>
      </c>
      <c r="D297" s="297">
        <v>75.06</v>
      </c>
      <c r="E297" s="297">
        <v>84.05</v>
      </c>
      <c r="F297" s="346">
        <f t="shared" si="142"/>
        <v>0.1197708499866772</v>
      </c>
      <c r="G297" s="346">
        <f t="shared" si="138"/>
        <v>0.36866959778537711</v>
      </c>
      <c r="H297" s="357">
        <f t="shared" si="143"/>
        <v>8.9899999999999949</v>
      </c>
      <c r="I297" s="358">
        <f t="shared" si="139"/>
        <v>22.64</v>
      </c>
      <c r="J297" s="359"/>
      <c r="K297" s="238"/>
      <c r="L297" s="297">
        <v>77.285260464786063</v>
      </c>
      <c r="M297" s="297">
        <v>72.902945900408511</v>
      </c>
      <c r="N297" s="297">
        <v>93.982720220803145</v>
      </c>
      <c r="O297" s="297">
        <v>108.89684842511427</v>
      </c>
      <c r="P297" s="346">
        <f t="shared" si="144"/>
        <v>0.15869010994012367</v>
      </c>
      <c r="Q297" s="346">
        <f t="shared" si="140"/>
        <v>0.40902479683990434</v>
      </c>
      <c r="R297" s="297">
        <f t="shared" si="145"/>
        <v>14.914128204311126</v>
      </c>
      <c r="S297" s="328">
        <f t="shared" si="141"/>
        <v>31.611587960328208</v>
      </c>
      <c r="T297" s="329"/>
    </row>
    <row r="298" spans="1:20" x14ac:dyDescent="0.25">
      <c r="A298" s="37" t="s">
        <v>74</v>
      </c>
      <c r="B298" s="297">
        <v>35.93</v>
      </c>
      <c r="C298" s="297">
        <v>34.86</v>
      </c>
      <c r="D298" s="297">
        <v>40.79</v>
      </c>
      <c r="E298" s="297">
        <v>47.08</v>
      </c>
      <c r="F298" s="346">
        <f t="shared" si="142"/>
        <v>0.15420446187791126</v>
      </c>
      <c r="G298" s="346">
        <f t="shared" si="138"/>
        <v>0.31032563317561923</v>
      </c>
      <c r="H298" s="357">
        <f t="shared" si="143"/>
        <v>6.2899999999999991</v>
      </c>
      <c r="I298" s="358">
        <f t="shared" si="139"/>
        <v>11.149999999999999</v>
      </c>
      <c r="J298" s="359"/>
      <c r="K298" s="238"/>
      <c r="L298" s="297">
        <v>50.534613853590301</v>
      </c>
      <c r="M298" s="297">
        <v>45.426936608506637</v>
      </c>
      <c r="N298" s="297">
        <v>60.509317215600682</v>
      </c>
      <c r="O298" s="297">
        <v>68.661905804325684</v>
      </c>
      <c r="P298" s="346">
        <f t="shared" si="144"/>
        <v>0.13473278106372488</v>
      </c>
      <c r="Q298" s="346">
        <f t="shared" si="140"/>
        <v>0.35871040794442521</v>
      </c>
      <c r="R298" s="297">
        <f t="shared" si="145"/>
        <v>8.1525885887250027</v>
      </c>
      <c r="S298" s="328">
        <f t="shared" si="141"/>
        <v>18.127291950735383</v>
      </c>
      <c r="T298" s="329"/>
    </row>
    <row r="299" spans="1:20" x14ac:dyDescent="0.25">
      <c r="A299" s="37" t="s">
        <v>75</v>
      </c>
      <c r="B299" s="297">
        <v>27.06</v>
      </c>
      <c r="C299" s="297">
        <v>32.29</v>
      </c>
      <c r="D299" s="297">
        <v>39.770000000000003</v>
      </c>
      <c r="E299" s="297">
        <v>31.52</v>
      </c>
      <c r="F299" s="346">
        <f t="shared" si="142"/>
        <v>-0.20744279607744542</v>
      </c>
      <c r="G299" s="346">
        <f t="shared" si="138"/>
        <v>0.16481892091648187</v>
      </c>
      <c r="H299" s="357">
        <f t="shared" si="143"/>
        <v>-8.2500000000000036</v>
      </c>
      <c r="I299" s="358">
        <f t="shared" si="139"/>
        <v>4.4600000000000009</v>
      </c>
      <c r="J299" s="359"/>
      <c r="K299" s="238"/>
      <c r="L299" s="297">
        <v>39.553031167832614</v>
      </c>
      <c r="M299" s="297">
        <v>42.84711867395162</v>
      </c>
      <c r="N299" s="297">
        <v>49.0565396022252</v>
      </c>
      <c r="O299" s="297">
        <v>55.420115803128503</v>
      </c>
      <c r="P299" s="346">
        <f t="shared" si="144"/>
        <v>0.12971922301292227</v>
      </c>
      <c r="Q299" s="346">
        <f t="shared" si="140"/>
        <v>0.40115976365928052</v>
      </c>
      <c r="R299" s="297">
        <f t="shared" si="145"/>
        <v>6.363576200903303</v>
      </c>
      <c r="S299" s="328">
        <f t="shared" si="141"/>
        <v>15.867084635295889</v>
      </c>
      <c r="T299" s="329"/>
    </row>
    <row r="300" spans="1:20" x14ac:dyDescent="0.25">
      <c r="A300" s="37" t="s">
        <v>76</v>
      </c>
      <c r="B300" s="310">
        <v>26.82</v>
      </c>
      <c r="C300" s="310">
        <v>34.049999999999997</v>
      </c>
      <c r="D300" s="310">
        <v>26.62</v>
      </c>
      <c r="E300" s="310">
        <v>33.15</v>
      </c>
      <c r="F300" s="346">
        <f t="shared" si="142"/>
        <v>0.24530428249436498</v>
      </c>
      <c r="G300" s="346">
        <f t="shared" si="138"/>
        <v>0.23601789709172261</v>
      </c>
      <c r="H300" s="357">
        <f t="shared" si="143"/>
        <v>6.5299999999999976</v>
      </c>
      <c r="I300" s="358">
        <f t="shared" si="139"/>
        <v>6.3299999999999983</v>
      </c>
      <c r="J300" s="359"/>
      <c r="K300" s="238"/>
      <c r="L300" s="310">
        <v>30.49477714547298</v>
      </c>
      <c r="M300" s="310">
        <v>34.82913540159484</v>
      </c>
      <c r="N300" s="310">
        <v>43.73810144058897</v>
      </c>
      <c r="O300" s="310">
        <v>42.97332133726109</v>
      </c>
      <c r="P300" s="346">
        <f t="shared" si="144"/>
        <v>-1.7485443540952716E-2</v>
      </c>
      <c r="Q300" s="346">
        <f t="shared" si="140"/>
        <v>0.40920266878030231</v>
      </c>
      <c r="R300" s="310">
        <f t="shared" si="145"/>
        <v>-0.7647801033278796</v>
      </c>
      <c r="S300" s="328">
        <f t="shared" si="141"/>
        <v>12.47854419178811</v>
      </c>
      <c r="T300" s="329"/>
    </row>
    <row r="301" spans="1:20" x14ac:dyDescent="0.25">
      <c r="A301" s="243" t="s">
        <v>11</v>
      </c>
      <c r="B301" s="282">
        <v>36.9</v>
      </c>
      <c r="C301" s="282">
        <v>38.340000000000003</v>
      </c>
      <c r="D301" s="282">
        <v>38.380000000000003</v>
      </c>
      <c r="E301" s="282">
        <v>52.34</v>
      </c>
      <c r="F301" s="283">
        <f t="shared" si="142"/>
        <v>0.36373110995310065</v>
      </c>
      <c r="G301" s="283">
        <f t="shared" si="138"/>
        <v>0.41842818428184292</v>
      </c>
      <c r="H301" s="354">
        <f t="shared" si="143"/>
        <v>13.96</v>
      </c>
      <c r="I301" s="355">
        <f t="shared" si="139"/>
        <v>15.440000000000005</v>
      </c>
      <c r="J301" s="356"/>
      <c r="K301" s="287"/>
      <c r="L301" s="282">
        <v>52.500828606629838</v>
      </c>
      <c r="M301" s="282">
        <v>51.480463661616966</v>
      </c>
      <c r="N301" s="282">
        <v>60.380832006983674</v>
      </c>
      <c r="O301" s="282">
        <v>67.831184201599058</v>
      </c>
      <c r="P301" s="283">
        <f t="shared" si="144"/>
        <v>0.1233893596191864</v>
      </c>
      <c r="Q301" s="283">
        <f t="shared" si="140"/>
        <v>0.29200216457218531</v>
      </c>
      <c r="R301" s="282">
        <f t="shared" si="145"/>
        <v>7.4503521946153839</v>
      </c>
      <c r="S301" s="355">
        <f t="shared" si="141"/>
        <v>15.33035559496922</v>
      </c>
      <c r="T301" s="356"/>
    </row>
    <row r="302" spans="1:20" x14ac:dyDescent="0.25">
      <c r="A302" s="36" t="s">
        <v>12</v>
      </c>
      <c r="B302" s="317">
        <v>48.3</v>
      </c>
      <c r="C302" s="317">
        <v>57.75</v>
      </c>
      <c r="D302" s="317">
        <v>57.68</v>
      </c>
      <c r="E302" s="317">
        <v>98.13</v>
      </c>
      <c r="F302" s="346">
        <f t="shared" si="142"/>
        <v>0.70128294036061023</v>
      </c>
      <c r="G302" s="346">
        <f t="shared" si="138"/>
        <v>1.0316770186335402</v>
      </c>
      <c r="H302" s="357">
        <f t="shared" si="143"/>
        <v>40.449999999999996</v>
      </c>
      <c r="I302" s="358">
        <f t="shared" si="139"/>
        <v>49.83</v>
      </c>
      <c r="J302" s="359"/>
      <c r="K302" s="238"/>
      <c r="L302" s="317">
        <v>78.07921370375486</v>
      </c>
      <c r="M302" s="317">
        <v>81.227843425929279</v>
      </c>
      <c r="N302" s="317">
        <v>98.642035598884135</v>
      </c>
      <c r="O302" s="317">
        <v>123.45021557550274</v>
      </c>
      <c r="P302" s="346">
        <f t="shared" si="144"/>
        <v>0.25149704003978646</v>
      </c>
      <c r="Q302" s="346">
        <f t="shared" si="140"/>
        <v>0.58108937986866493</v>
      </c>
      <c r="R302" s="317">
        <f t="shared" si="145"/>
        <v>24.808179976618604</v>
      </c>
      <c r="S302" s="328">
        <f t="shared" si="141"/>
        <v>45.371001871747879</v>
      </c>
      <c r="T302" s="329"/>
    </row>
    <row r="303" spans="1:20" x14ac:dyDescent="0.25">
      <c r="A303" s="37" t="s">
        <v>8</v>
      </c>
      <c r="B303" s="297">
        <v>40.03</v>
      </c>
      <c r="C303" s="297">
        <v>44.02</v>
      </c>
      <c r="D303" s="297">
        <v>41.98</v>
      </c>
      <c r="E303" s="297">
        <v>53.83</v>
      </c>
      <c r="F303" s="346">
        <f t="shared" si="142"/>
        <v>0.28227727489280618</v>
      </c>
      <c r="G303" s="346">
        <f t="shared" si="138"/>
        <v>0.34474144391706218</v>
      </c>
      <c r="H303" s="357">
        <f t="shared" si="143"/>
        <v>11.850000000000001</v>
      </c>
      <c r="I303" s="358">
        <f t="shared" si="139"/>
        <v>13.799999999999997</v>
      </c>
      <c r="J303" s="359"/>
      <c r="K303" s="238"/>
      <c r="L303" s="297">
        <v>57.08283894206641</v>
      </c>
      <c r="M303" s="297">
        <v>55.085725225609124</v>
      </c>
      <c r="N303" s="297">
        <v>64.050135299531448</v>
      </c>
      <c r="O303" s="297">
        <v>69.725594058301951</v>
      </c>
      <c r="P303" s="346">
        <f t="shared" si="144"/>
        <v>8.8609629507090615E-2</v>
      </c>
      <c r="Q303" s="346">
        <f t="shared" si="140"/>
        <v>0.22148083996079304</v>
      </c>
      <c r="R303" s="297">
        <f t="shared" si="145"/>
        <v>5.6754587587705032</v>
      </c>
      <c r="S303" s="328">
        <f t="shared" si="141"/>
        <v>12.642755116235541</v>
      </c>
      <c r="T303" s="329"/>
    </row>
    <row r="304" spans="1:20" x14ac:dyDescent="0.25">
      <c r="A304" s="37" t="s">
        <v>9</v>
      </c>
      <c r="B304" s="297">
        <v>26.24</v>
      </c>
      <c r="C304" s="297">
        <v>23.46</v>
      </c>
      <c r="D304" s="297">
        <v>29.28</v>
      </c>
      <c r="E304" s="297">
        <v>41.99</v>
      </c>
      <c r="F304" s="346">
        <f t="shared" si="142"/>
        <v>0.43408469945355188</v>
      </c>
      <c r="G304" s="346">
        <f t="shared" si="138"/>
        <v>0.60022865853658547</v>
      </c>
      <c r="H304" s="357">
        <f t="shared" si="143"/>
        <v>12.71</v>
      </c>
      <c r="I304" s="358">
        <f t="shared" si="139"/>
        <v>15.750000000000004</v>
      </c>
      <c r="J304" s="359"/>
      <c r="K304" s="238"/>
      <c r="L304" s="297">
        <v>37.668369857989191</v>
      </c>
      <c r="M304" s="297">
        <v>33.63427463571383</v>
      </c>
      <c r="N304" s="297">
        <v>44.134247928634508</v>
      </c>
      <c r="O304" s="297">
        <v>52.364242491171019</v>
      </c>
      <c r="P304" s="346">
        <f t="shared" si="144"/>
        <v>0.18647637489698443</v>
      </c>
      <c r="Q304" s="346">
        <f t="shared" si="140"/>
        <v>0.39013826955043918</v>
      </c>
      <c r="R304" s="297">
        <f t="shared" si="145"/>
        <v>8.2299945625365112</v>
      </c>
      <c r="S304" s="328">
        <f t="shared" si="141"/>
        <v>14.695872633181828</v>
      </c>
      <c r="T304" s="329"/>
    </row>
    <row r="305" spans="1:20" x14ac:dyDescent="0.25">
      <c r="A305" s="38" t="s">
        <v>10</v>
      </c>
      <c r="B305" s="330">
        <v>43.22</v>
      </c>
      <c r="C305" s="330">
        <v>31.12</v>
      </c>
      <c r="D305" s="330">
        <v>28.15</v>
      </c>
      <c r="E305" s="330">
        <v>46.91</v>
      </c>
      <c r="F305" s="360">
        <f t="shared" si="142"/>
        <v>0.66642984014209583</v>
      </c>
      <c r="G305" s="360">
        <f t="shared" si="138"/>
        <v>8.5377140212864466E-2</v>
      </c>
      <c r="H305" s="361">
        <f t="shared" si="143"/>
        <v>18.759999999999998</v>
      </c>
      <c r="I305" s="362">
        <f t="shared" si="139"/>
        <v>3.6899999999999977</v>
      </c>
      <c r="J305" s="363"/>
      <c r="K305" s="364"/>
      <c r="L305" s="330">
        <v>55.694254064416121</v>
      </c>
      <c r="M305" s="330">
        <v>56.660939626894468</v>
      </c>
      <c r="N305" s="330">
        <v>58.418738669702577</v>
      </c>
      <c r="O305" s="330">
        <v>71.70527932658527</v>
      </c>
      <c r="P305" s="360">
        <f t="shared" si="144"/>
        <v>0.22743628088248036</v>
      </c>
      <c r="Q305" s="360">
        <f t="shared" si="140"/>
        <v>0.28748073802462204</v>
      </c>
      <c r="R305" s="330">
        <f t="shared" si="145"/>
        <v>13.286540656882693</v>
      </c>
      <c r="S305" s="347">
        <f t="shared" si="141"/>
        <v>16.011025262169149</v>
      </c>
      <c r="T305" s="348"/>
    </row>
    <row r="306" spans="1:20" x14ac:dyDescent="0.25">
      <c r="A306" s="365" t="s">
        <v>13</v>
      </c>
      <c r="B306" s="366"/>
      <c r="C306" s="366"/>
      <c r="D306" s="366"/>
      <c r="E306" s="366"/>
      <c r="F306" s="366"/>
      <c r="G306" s="366"/>
      <c r="H306" s="366"/>
      <c r="I306" s="366"/>
      <c r="J306" s="366"/>
      <c r="K306" s="366"/>
      <c r="L306" s="366"/>
      <c r="M306" s="366"/>
      <c r="N306" s="366"/>
      <c r="O306" s="366"/>
      <c r="P306" s="366"/>
      <c r="Q306" s="366"/>
      <c r="R306" s="366"/>
      <c r="S306" s="366"/>
      <c r="T306" s="367"/>
    </row>
    <row r="307" spans="1:20" ht="21" x14ac:dyDescent="0.35">
      <c r="A307" s="236" t="s">
        <v>82</v>
      </c>
      <c r="B307" s="236"/>
      <c r="C307" s="236"/>
      <c r="D307" s="236"/>
      <c r="E307" s="236"/>
      <c r="F307" s="236"/>
      <c r="G307" s="236"/>
      <c r="H307" s="236"/>
      <c r="I307" s="236"/>
      <c r="J307" s="236"/>
      <c r="K307" s="236"/>
      <c r="L307" s="236"/>
      <c r="M307" s="236"/>
      <c r="N307" s="236"/>
      <c r="O307" s="236"/>
      <c r="P307" s="236"/>
      <c r="Q307" s="236"/>
      <c r="R307" s="236"/>
      <c r="S307" s="236"/>
      <c r="T307" s="236"/>
    </row>
    <row r="308" spans="1:20" x14ac:dyDescent="0.25">
      <c r="A308" s="72"/>
      <c r="B308" s="11" t="s">
        <v>152</v>
      </c>
      <c r="C308" s="12"/>
      <c r="D308" s="12"/>
      <c r="E308" s="12"/>
      <c r="F308" s="12"/>
      <c r="G308" s="12"/>
      <c r="H308" s="12"/>
      <c r="I308" s="12"/>
      <c r="J308" s="13"/>
      <c r="K308" s="237"/>
      <c r="L308" s="11" t="str">
        <f>L$5</f>
        <v>acumulado mayo</v>
      </c>
      <c r="M308" s="12"/>
      <c r="N308" s="12"/>
      <c r="O308" s="12"/>
      <c r="P308" s="12"/>
      <c r="Q308" s="12"/>
      <c r="R308" s="12"/>
      <c r="S308" s="12"/>
      <c r="T308" s="13"/>
    </row>
    <row r="309" spans="1:20" x14ac:dyDescent="0.25">
      <c r="A309" s="15"/>
      <c r="B309" s="16">
        <f>B$6</f>
        <v>2019</v>
      </c>
      <c r="C309" s="16">
        <f>C$6</f>
        <v>2022</v>
      </c>
      <c r="D309" s="16">
        <f>D$6</f>
        <v>2023</v>
      </c>
      <c r="E309" s="16">
        <f>E$6</f>
        <v>2024</v>
      </c>
      <c r="F309" s="16" t="str">
        <f>CONCATENATE("var ",RIGHT(E309,2),"/",RIGHT(D309,2))</f>
        <v>var 24/23</v>
      </c>
      <c r="G309" s="16" t="str">
        <f>CONCATENATE("var ",RIGHT(E309,2),"/",RIGHT(B309,2))</f>
        <v>var 24/19</v>
      </c>
      <c r="H309" s="16" t="str">
        <f>CONCATENATE("dif ",RIGHT(E309,2),"-",RIGHT(D309,2))</f>
        <v>dif 24-23</v>
      </c>
      <c r="I309" s="107" t="str">
        <f>CONCATENATE("dif ",RIGHT(E309,2),"-",RIGHT(B309,2))</f>
        <v>dif 24-19</v>
      </c>
      <c r="J309" s="108"/>
      <c r="K309" s="238"/>
      <c r="L309" s="16">
        <f>L$6</f>
        <v>2019</v>
      </c>
      <c r="M309" s="16">
        <f>M$6</f>
        <v>2022</v>
      </c>
      <c r="N309" s="16">
        <f>N$6</f>
        <v>2023</v>
      </c>
      <c r="O309" s="16">
        <f>O$6</f>
        <v>2024</v>
      </c>
      <c r="P309" s="16" t="str">
        <f>CONCATENATE("var ",RIGHT(O309,2),"/",RIGHT(N309,2))</f>
        <v>var 24/23</v>
      </c>
      <c r="Q309" s="16" t="str">
        <f>CONCATENATE("var ",RIGHT(O309,2),"/",RIGHT(L309,2))</f>
        <v>var 24/19</v>
      </c>
      <c r="R309" s="16" t="str">
        <f>CONCATENATE("dif ",RIGHT(O309,2),"-",RIGHT(M309,2))</f>
        <v>dif 24-22</v>
      </c>
      <c r="S309" s="107" t="str">
        <f>CONCATENATE("dif ",RIGHT(O309,2),"-",RIGHT(L309,2))</f>
        <v>dif 24-19</v>
      </c>
      <c r="T309" s="108"/>
    </row>
    <row r="310" spans="1:20" x14ac:dyDescent="0.25">
      <c r="A310" s="239" t="s">
        <v>48</v>
      </c>
      <c r="B310" s="274">
        <v>54.24</v>
      </c>
      <c r="C310" s="274">
        <v>61.04</v>
      </c>
      <c r="D310" s="274">
        <v>68.22</v>
      </c>
      <c r="E310" s="274">
        <v>77.86</v>
      </c>
      <c r="F310" s="337">
        <f>E310/D310-1</f>
        <v>0.1413075344473762</v>
      </c>
      <c r="G310" s="337">
        <f t="shared" ref="G310:G320" si="146">E310/B310-1</f>
        <v>0.43547197640117985</v>
      </c>
      <c r="H310" s="351">
        <f>E310-D310</f>
        <v>9.64</v>
      </c>
      <c r="I310" s="352">
        <f t="shared" ref="I310:I320" si="147">E310-B310</f>
        <v>23.619999999999997</v>
      </c>
      <c r="J310" s="353"/>
      <c r="K310" s="279"/>
      <c r="L310" s="274">
        <v>72.652291919048196</v>
      </c>
      <c r="M310" s="274">
        <v>76.315361633408315</v>
      </c>
      <c r="N310" s="274">
        <v>90.871739829036486</v>
      </c>
      <c r="O310" s="274">
        <v>104.76472274215966</v>
      </c>
      <c r="P310" s="337">
        <f>O310/N310-1</f>
        <v>0.15288562692054808</v>
      </c>
      <c r="Q310" s="337">
        <f t="shared" ref="Q310:Q320" si="148">O310/L310-1</f>
        <v>0.44200162135135801</v>
      </c>
      <c r="R310" s="274">
        <f>O310-N310</f>
        <v>13.892982913123177</v>
      </c>
      <c r="S310" s="352">
        <f t="shared" ref="S310:S320" si="149">O310-L310</f>
        <v>32.112430823111467</v>
      </c>
      <c r="T310" s="353"/>
    </row>
    <row r="311" spans="1:20" x14ac:dyDescent="0.25">
      <c r="A311" s="94" t="s">
        <v>49</v>
      </c>
      <c r="B311" s="341">
        <v>71.790000000000006</v>
      </c>
      <c r="C311" s="341">
        <v>83.6</v>
      </c>
      <c r="D311" s="341">
        <v>89.91</v>
      </c>
      <c r="E311" s="341">
        <v>99.56</v>
      </c>
      <c r="F311" s="368">
        <f t="shared" ref="F311:F320" si="150">E311/D311-1</f>
        <v>0.10732955177399628</v>
      </c>
      <c r="G311" s="368">
        <f t="shared" si="146"/>
        <v>0.38682267725309916</v>
      </c>
      <c r="H311" s="369">
        <f t="shared" ref="H311:H320" si="151">E311-D311</f>
        <v>9.6500000000000057</v>
      </c>
      <c r="I311" s="370">
        <f t="shared" si="147"/>
        <v>27.769999999999996</v>
      </c>
      <c r="J311" s="371"/>
      <c r="K311" s="238"/>
      <c r="L311" s="341">
        <v>93.338639513678345</v>
      </c>
      <c r="M311" s="341">
        <v>102.92898644100693</v>
      </c>
      <c r="N311" s="341">
        <v>118.25142482894158</v>
      </c>
      <c r="O311" s="341">
        <v>132.44852244191219</v>
      </c>
      <c r="P311" s="368">
        <f t="shared" ref="P311:P320" si="152">O311/N311-1</f>
        <v>0.12005857547600485</v>
      </c>
      <c r="Q311" s="368">
        <f t="shared" si="148"/>
        <v>0.41901063838092978</v>
      </c>
      <c r="R311" s="341">
        <f t="shared" ref="R311:R320" si="153">O311-N311</f>
        <v>14.197097612970609</v>
      </c>
      <c r="S311" s="370">
        <f t="shared" si="149"/>
        <v>39.109882928233844</v>
      </c>
      <c r="T311" s="371"/>
    </row>
    <row r="312" spans="1:20" x14ac:dyDescent="0.25">
      <c r="A312" s="97" t="s">
        <v>50</v>
      </c>
      <c r="B312" s="297">
        <v>52.74</v>
      </c>
      <c r="C312" s="297">
        <v>53.96</v>
      </c>
      <c r="D312" s="297">
        <v>58.56</v>
      </c>
      <c r="E312" s="297">
        <v>74.69</v>
      </c>
      <c r="F312" s="346">
        <f t="shared" si="150"/>
        <v>0.27544398907103806</v>
      </c>
      <c r="G312" s="346">
        <f t="shared" si="146"/>
        <v>0.41619264315510041</v>
      </c>
      <c r="H312" s="372">
        <f t="shared" si="151"/>
        <v>16.129999999999995</v>
      </c>
      <c r="I312" s="373">
        <f t="shared" si="147"/>
        <v>21.949999999999996</v>
      </c>
      <c r="J312" s="374"/>
      <c r="K312" s="238"/>
      <c r="L312" s="297">
        <v>70.414695108664219</v>
      </c>
      <c r="M312" s="297">
        <v>66.15306212844591</v>
      </c>
      <c r="N312" s="297">
        <v>81.414700866660823</v>
      </c>
      <c r="O312" s="297">
        <v>95.987960191022665</v>
      </c>
      <c r="P312" s="346">
        <f t="shared" si="152"/>
        <v>0.1790003423120059</v>
      </c>
      <c r="Q312" s="346">
        <f t="shared" si="148"/>
        <v>0.36318079689038907</v>
      </c>
      <c r="R312" s="297">
        <f t="shared" si="153"/>
        <v>14.573259324361842</v>
      </c>
      <c r="S312" s="373">
        <f t="shared" si="149"/>
        <v>25.573265082358446</v>
      </c>
      <c r="T312" s="374"/>
    </row>
    <row r="313" spans="1:20" x14ac:dyDescent="0.25">
      <c r="A313" s="97" t="s">
        <v>51</v>
      </c>
      <c r="B313" s="297">
        <v>31.65</v>
      </c>
      <c r="C313" s="297">
        <v>35.21</v>
      </c>
      <c r="D313" s="297">
        <v>27.56</v>
      </c>
      <c r="E313" s="297">
        <v>28.5</v>
      </c>
      <c r="F313" s="346">
        <f t="shared" si="150"/>
        <v>3.4107402031930301E-2</v>
      </c>
      <c r="G313" s="346">
        <f t="shared" si="146"/>
        <v>-9.9526066350710818E-2</v>
      </c>
      <c r="H313" s="372">
        <f t="shared" si="151"/>
        <v>0.94000000000000128</v>
      </c>
      <c r="I313" s="373">
        <f t="shared" si="147"/>
        <v>-3.1499999999999986</v>
      </c>
      <c r="J313" s="374"/>
      <c r="K313" s="238"/>
      <c r="L313" s="297">
        <v>48.979817864189428</v>
      </c>
      <c r="M313" s="297">
        <v>49.444334994722752</v>
      </c>
      <c r="N313" s="297">
        <v>54.895985344462289</v>
      </c>
      <c r="O313" s="297">
        <v>63.19860642891576</v>
      </c>
      <c r="P313" s="346">
        <f t="shared" si="152"/>
        <v>0.15124277362645078</v>
      </c>
      <c r="Q313" s="346">
        <f t="shared" si="148"/>
        <v>0.29029892687947512</v>
      </c>
      <c r="R313" s="297">
        <f t="shared" si="153"/>
        <v>8.3026210844534702</v>
      </c>
      <c r="S313" s="373">
        <f t="shared" si="149"/>
        <v>14.218788564726331</v>
      </c>
      <c r="T313" s="374"/>
    </row>
    <row r="314" spans="1:20" x14ac:dyDescent="0.25">
      <c r="A314" s="97" t="s">
        <v>52</v>
      </c>
      <c r="B314" s="297">
        <v>30.05</v>
      </c>
      <c r="C314" s="297">
        <v>30.01</v>
      </c>
      <c r="D314" s="297">
        <v>36.36</v>
      </c>
      <c r="E314" s="297">
        <v>39.32</v>
      </c>
      <c r="F314" s="346">
        <f t="shared" si="150"/>
        <v>8.1408140814081431E-2</v>
      </c>
      <c r="G314" s="346">
        <f t="shared" si="146"/>
        <v>0.30848585690515806</v>
      </c>
      <c r="H314" s="372">
        <f t="shared" si="151"/>
        <v>2.9600000000000009</v>
      </c>
      <c r="I314" s="373">
        <f t="shared" si="147"/>
        <v>9.27</v>
      </c>
      <c r="J314" s="374"/>
      <c r="K314" s="238"/>
      <c r="L314" s="297">
        <v>42.106524472874256</v>
      </c>
      <c r="M314" s="297">
        <v>36.382449139046848</v>
      </c>
      <c r="N314" s="297">
        <v>50.331836134752088</v>
      </c>
      <c r="O314" s="297">
        <v>59.591288416812354</v>
      </c>
      <c r="P314" s="346">
        <f t="shared" si="152"/>
        <v>0.18396810037428768</v>
      </c>
      <c r="Q314" s="346">
        <f t="shared" si="148"/>
        <v>0.41525070432260636</v>
      </c>
      <c r="R314" s="297">
        <f t="shared" si="153"/>
        <v>9.2594522820602663</v>
      </c>
      <c r="S314" s="373">
        <f t="shared" si="149"/>
        <v>17.484763943938098</v>
      </c>
      <c r="T314" s="374"/>
    </row>
    <row r="315" spans="1:20" x14ac:dyDescent="0.25">
      <c r="A315" s="97" t="s">
        <v>53</v>
      </c>
      <c r="B315" s="297">
        <v>52.25</v>
      </c>
      <c r="C315" s="297">
        <v>74.209999999999994</v>
      </c>
      <c r="D315" s="297">
        <v>101.32</v>
      </c>
      <c r="E315" s="297">
        <v>107.84</v>
      </c>
      <c r="F315" s="346">
        <f t="shared" si="150"/>
        <v>6.435057244374276E-2</v>
      </c>
      <c r="G315" s="346">
        <f t="shared" si="146"/>
        <v>1.0639234449760768</v>
      </c>
      <c r="H315" s="372">
        <f t="shared" si="151"/>
        <v>6.5200000000000102</v>
      </c>
      <c r="I315" s="373">
        <f t="shared" si="147"/>
        <v>55.59</v>
      </c>
      <c r="J315" s="374"/>
      <c r="K315" s="238"/>
      <c r="L315" s="297">
        <v>68.659172764831695</v>
      </c>
      <c r="M315" s="297">
        <v>88.148081426396161</v>
      </c>
      <c r="N315" s="297">
        <v>111.84802044236957</v>
      </c>
      <c r="O315" s="297">
        <v>141.36123737760903</v>
      </c>
      <c r="P315" s="346">
        <f t="shared" si="152"/>
        <v>0.26386892515854887</v>
      </c>
      <c r="Q315" s="346">
        <f t="shared" si="148"/>
        <v>1.058883491966808</v>
      </c>
      <c r="R315" s="297">
        <f t="shared" si="153"/>
        <v>29.513216935239456</v>
      </c>
      <c r="S315" s="373">
        <f t="shared" si="149"/>
        <v>72.702064612777335</v>
      </c>
      <c r="T315" s="374"/>
    </row>
    <row r="316" spans="1:20" x14ac:dyDescent="0.25">
      <c r="A316" s="97" t="s">
        <v>54</v>
      </c>
      <c r="B316" s="297">
        <v>35.28</v>
      </c>
      <c r="C316" s="297">
        <v>52.03</v>
      </c>
      <c r="D316" s="297">
        <v>48.39</v>
      </c>
      <c r="E316" s="297">
        <v>46.6</v>
      </c>
      <c r="F316" s="346">
        <f t="shared" si="150"/>
        <v>-3.6991113866501335E-2</v>
      </c>
      <c r="G316" s="346">
        <f t="shared" si="146"/>
        <v>0.32086167800453524</v>
      </c>
      <c r="H316" s="372">
        <f t="shared" si="151"/>
        <v>-1.7899999999999991</v>
      </c>
      <c r="I316" s="373">
        <f t="shared" si="147"/>
        <v>11.32</v>
      </c>
      <c r="J316" s="374"/>
      <c r="K316" s="238"/>
      <c r="L316" s="297">
        <v>46.860015705015059</v>
      </c>
      <c r="M316" s="297">
        <v>56.218571331512265</v>
      </c>
      <c r="N316" s="297">
        <v>64.730510163947514</v>
      </c>
      <c r="O316" s="297">
        <v>75.245820492638387</v>
      </c>
      <c r="P316" s="346">
        <f>O316/N316-1</f>
        <v>0.16244751203193064</v>
      </c>
      <c r="Q316" s="346">
        <f t="shared" si="148"/>
        <v>0.60575747490808918</v>
      </c>
      <c r="R316" s="297">
        <f>O316-N316</f>
        <v>10.515310328690873</v>
      </c>
      <c r="S316" s="373">
        <f t="shared" si="149"/>
        <v>28.385804787623329</v>
      </c>
      <c r="T316" s="374"/>
    </row>
    <row r="317" spans="1:20" x14ac:dyDescent="0.25">
      <c r="A317" s="97" t="s">
        <v>55</v>
      </c>
      <c r="B317" s="297">
        <v>45.07</v>
      </c>
      <c r="C317" s="297">
        <v>59.7</v>
      </c>
      <c r="D317" s="297">
        <v>60.27</v>
      </c>
      <c r="E317" s="297">
        <v>69.36</v>
      </c>
      <c r="F317" s="346">
        <f t="shared" si="150"/>
        <v>0.1508213041314086</v>
      </c>
      <c r="G317" s="346">
        <f t="shared" si="146"/>
        <v>0.53893942755713331</v>
      </c>
      <c r="H317" s="372">
        <f t="shared" si="151"/>
        <v>9.0899999999999963</v>
      </c>
      <c r="I317" s="373">
        <f t="shared" si="147"/>
        <v>24.29</v>
      </c>
      <c r="J317" s="374"/>
      <c r="K317" s="238"/>
      <c r="L317" s="297">
        <v>55.048026816827388</v>
      </c>
      <c r="M317" s="297">
        <v>69.287823586122954</v>
      </c>
      <c r="N317" s="297">
        <v>81.552824481819684</v>
      </c>
      <c r="O317" s="297">
        <v>94.069200130065227</v>
      </c>
      <c r="P317" s="346">
        <f t="shared" si="152"/>
        <v>0.15347568557893143</v>
      </c>
      <c r="Q317" s="346">
        <f t="shared" si="148"/>
        <v>0.708856894055095</v>
      </c>
      <c r="R317" s="297">
        <f t="shared" si="153"/>
        <v>12.516375648245543</v>
      </c>
      <c r="S317" s="373">
        <f t="shared" si="149"/>
        <v>39.021173313237838</v>
      </c>
      <c r="T317" s="374"/>
    </row>
    <row r="318" spans="1:20" x14ac:dyDescent="0.25">
      <c r="A318" s="97" t="s">
        <v>56</v>
      </c>
      <c r="B318" s="297">
        <v>44.18</v>
      </c>
      <c r="C318" s="297">
        <v>65.599999999999994</v>
      </c>
      <c r="D318" s="297">
        <v>86.93</v>
      </c>
      <c r="E318" s="297">
        <v>98.95</v>
      </c>
      <c r="F318" s="346">
        <f t="shared" si="150"/>
        <v>0.13827217301276873</v>
      </c>
      <c r="G318" s="346">
        <f t="shared" si="146"/>
        <v>1.2397012222725214</v>
      </c>
      <c r="H318" s="372">
        <f t="shared" si="151"/>
        <v>12.019999999999996</v>
      </c>
      <c r="I318" s="373">
        <f t="shared" si="147"/>
        <v>54.77</v>
      </c>
      <c r="J318" s="374"/>
      <c r="K318" s="238"/>
      <c r="L318" s="297">
        <v>70.445792467793524</v>
      </c>
      <c r="M318" s="297">
        <v>77.907610986334461</v>
      </c>
      <c r="N318" s="297">
        <v>103.81438075227631</v>
      </c>
      <c r="O318" s="297">
        <v>119.46333206455625</v>
      </c>
      <c r="P318" s="346">
        <f t="shared" si="152"/>
        <v>0.15073972602718455</v>
      </c>
      <c r="Q318" s="346">
        <f t="shared" si="148"/>
        <v>0.69581926584433873</v>
      </c>
      <c r="R318" s="297">
        <f t="shared" si="153"/>
        <v>15.648951312279948</v>
      </c>
      <c r="S318" s="375">
        <f t="shared" si="149"/>
        <v>49.017539596762731</v>
      </c>
      <c r="T318" s="376"/>
    </row>
    <row r="319" spans="1:20" x14ac:dyDescent="0.25">
      <c r="A319" s="97" t="s">
        <v>57</v>
      </c>
      <c r="B319" s="297">
        <v>74.930000000000007</v>
      </c>
      <c r="C319" s="297">
        <v>40.42</v>
      </c>
      <c r="D319" s="297">
        <v>53.45</v>
      </c>
      <c r="E319" s="297">
        <v>80.97</v>
      </c>
      <c r="F319" s="346">
        <f t="shared" si="150"/>
        <v>0.51487371375116919</v>
      </c>
      <c r="G319" s="346">
        <f t="shared" si="146"/>
        <v>8.0608567996796943E-2</v>
      </c>
      <c r="H319" s="372">
        <f t="shared" si="151"/>
        <v>27.519999999999996</v>
      </c>
      <c r="I319" s="373">
        <f t="shared" si="147"/>
        <v>6.039999999999992</v>
      </c>
      <c r="J319" s="374"/>
      <c r="K319" s="238"/>
      <c r="L319" s="297">
        <v>112.39228111608712</v>
      </c>
      <c r="M319" s="297">
        <v>117.61546768022718</v>
      </c>
      <c r="N319" s="297">
        <v>92.168248419946877</v>
      </c>
      <c r="O319" s="297">
        <v>127.96940866594741</v>
      </c>
      <c r="P319" s="346">
        <f t="shared" si="152"/>
        <v>0.38843268543934384</v>
      </c>
      <c r="Q319" s="346">
        <f t="shared" si="148"/>
        <v>0.13859606189299667</v>
      </c>
      <c r="R319" s="297">
        <f t="shared" si="153"/>
        <v>35.801160246000535</v>
      </c>
      <c r="S319" s="373">
        <f t="shared" si="149"/>
        <v>15.577127549860293</v>
      </c>
      <c r="T319" s="374"/>
    </row>
    <row r="320" spans="1:20" x14ac:dyDescent="0.25">
      <c r="A320" s="97" t="s">
        <v>80</v>
      </c>
      <c r="B320" s="330">
        <v>34.04</v>
      </c>
      <c r="C320" s="330">
        <v>34.869999999999997</v>
      </c>
      <c r="D320" s="330">
        <v>38.43</v>
      </c>
      <c r="E320" s="330">
        <v>39.17</v>
      </c>
      <c r="F320" s="346">
        <f t="shared" si="150"/>
        <v>1.9255789747593122E-2</v>
      </c>
      <c r="G320" s="346">
        <f t="shared" si="146"/>
        <v>0.15070505287896596</v>
      </c>
      <c r="H320" s="372">
        <f t="shared" si="151"/>
        <v>0.74000000000000199</v>
      </c>
      <c r="I320" s="373">
        <f t="shared" si="147"/>
        <v>5.1300000000000026</v>
      </c>
      <c r="J320" s="374"/>
      <c r="K320" s="238"/>
      <c r="L320" s="330">
        <v>42.431086714563492</v>
      </c>
      <c r="M320" s="330">
        <v>42.193841171498114</v>
      </c>
      <c r="N320" s="330">
        <v>57.98342362668452</v>
      </c>
      <c r="O320" s="330">
        <v>63.589757842486854</v>
      </c>
      <c r="P320" s="346">
        <f t="shared" si="152"/>
        <v>9.6688568303549438E-2</v>
      </c>
      <c r="Q320" s="346">
        <f t="shared" si="148"/>
        <v>0.49865965654518907</v>
      </c>
      <c r="R320" s="330">
        <f t="shared" si="153"/>
        <v>5.6063342158023346</v>
      </c>
      <c r="S320" s="373">
        <f t="shared" si="149"/>
        <v>21.158671127923363</v>
      </c>
      <c r="T320" s="374"/>
    </row>
    <row r="321" spans="1:20" x14ac:dyDescent="0.25">
      <c r="A321" s="42" t="s">
        <v>13</v>
      </c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4"/>
    </row>
    <row r="322" spans="1:20" ht="24" x14ac:dyDescent="0.4">
      <c r="A322" s="377" t="s">
        <v>83</v>
      </c>
      <c r="B322" s="377"/>
      <c r="C322" s="377"/>
      <c r="D322" s="377"/>
      <c r="E322" s="377"/>
      <c r="F322" s="377"/>
      <c r="G322" s="377"/>
      <c r="H322" s="377"/>
      <c r="I322" s="377"/>
      <c r="J322" s="377"/>
      <c r="K322" s="377"/>
      <c r="L322" s="377"/>
      <c r="M322" s="377"/>
      <c r="N322" s="377"/>
      <c r="O322" s="377"/>
      <c r="P322" s="377"/>
      <c r="Q322" s="377"/>
      <c r="R322" s="377"/>
      <c r="S322" s="377"/>
      <c r="T322" s="377"/>
    </row>
    <row r="323" spans="1:20" ht="21" x14ac:dyDescent="0.35">
      <c r="A323" s="378" t="s">
        <v>84</v>
      </c>
      <c r="B323" s="378"/>
      <c r="C323" s="378"/>
      <c r="D323" s="378"/>
      <c r="E323" s="378"/>
      <c r="F323" s="378"/>
      <c r="G323" s="378"/>
      <c r="H323" s="378"/>
      <c r="I323" s="378"/>
      <c r="J323" s="378"/>
      <c r="K323" s="378"/>
      <c r="L323" s="378"/>
      <c r="M323" s="378"/>
      <c r="N323" s="378"/>
      <c r="O323" s="378"/>
      <c r="P323" s="378"/>
      <c r="Q323" s="378"/>
      <c r="R323" s="378"/>
      <c r="S323" s="378"/>
      <c r="T323" s="378"/>
    </row>
    <row r="324" spans="1:20" x14ac:dyDescent="0.25">
      <c r="A324" s="72"/>
      <c r="B324" s="11" t="s">
        <v>152</v>
      </c>
      <c r="C324" s="12"/>
      <c r="D324" s="12"/>
      <c r="E324" s="12"/>
      <c r="F324" s="12"/>
      <c r="G324" s="12"/>
      <c r="H324" s="12"/>
      <c r="I324" s="12"/>
      <c r="J324" s="12"/>
      <c r="K324" s="379"/>
      <c r="L324" s="11" t="str">
        <f>CONCATENATE("acumulado ",B324)</f>
        <v>acumulado mayo</v>
      </c>
      <c r="M324" s="12"/>
      <c r="N324" s="12"/>
      <c r="O324" s="12"/>
      <c r="P324" s="12"/>
      <c r="Q324" s="12"/>
      <c r="R324" s="12"/>
      <c r="S324" s="12"/>
      <c r="T324" s="13"/>
    </row>
    <row r="325" spans="1:20" x14ac:dyDescent="0.25">
      <c r="A325" s="15"/>
      <c r="B325" s="380">
        <f>B$6</f>
        <v>2019</v>
      </c>
      <c r="C325" s="380">
        <f>C$6</f>
        <v>2022</v>
      </c>
      <c r="D325" s="380">
        <f>D$6</f>
        <v>2023</v>
      </c>
      <c r="E325" s="380">
        <f>E$6</f>
        <v>2024</v>
      </c>
      <c r="F325" s="380" t="str">
        <f>CONCATENATE("var ",RIGHT(E325,2),"/",RIGHT(D325,2))</f>
        <v>var 24/23</v>
      </c>
      <c r="G325" s="380" t="str">
        <f>CONCATENATE("var ",RIGHT(E325,2),"/",RIGHT(B325,2))</f>
        <v>var 24/19</v>
      </c>
      <c r="H325" s="380" t="str">
        <f>CONCATENATE("dif ",RIGHT(E325,2),"-",RIGHT(D325,2))</f>
        <v>dif 24-23</v>
      </c>
      <c r="I325" s="380" t="str">
        <f>CONCATENATE("dif ",RIGHT(E325,2),"-",RIGHT(B325,2))</f>
        <v>dif 24-19</v>
      </c>
      <c r="J325" s="381" t="str">
        <f>CONCATENATE("cuota ",RIGHT(E325,2))</f>
        <v>cuota 24</v>
      </c>
      <c r="K325" s="382"/>
      <c r="L325" s="380">
        <f>L$6</f>
        <v>2019</v>
      </c>
      <c r="M325" s="380">
        <f>M$6</f>
        <v>2022</v>
      </c>
      <c r="N325" s="380">
        <f>N$6</f>
        <v>2023</v>
      </c>
      <c r="O325" s="380">
        <f>O$6</f>
        <v>2024</v>
      </c>
      <c r="P325" s="380" t="str">
        <f>CONCATENATE("var ",RIGHT(O325,2),"/",RIGHT(N325,2))</f>
        <v>var 24/23</v>
      </c>
      <c r="Q325" s="380" t="str">
        <f>CONCATENATE("var ",RIGHT(O325,2),"/",RIGHT(L325,2))</f>
        <v>var 24/19</v>
      </c>
      <c r="R325" s="380" t="str">
        <f>CONCATENATE("dif ",RIGHT(O325,2),"-",RIGHT(N325,2))</f>
        <v>dif 24-23</v>
      </c>
      <c r="S325" s="380" t="str">
        <f>CONCATENATE("dif ",RIGHT(O325,2),"-",RIGHT(L325,2))</f>
        <v>dif 24-19</v>
      </c>
      <c r="T325" s="381" t="str">
        <f>CONCATENATE("cuota ",RIGHT(O325,2))</f>
        <v>cuota 24</v>
      </c>
    </row>
    <row r="326" spans="1:20" x14ac:dyDescent="0.25">
      <c r="A326" s="383" t="s">
        <v>4</v>
      </c>
      <c r="B326" s="384">
        <v>380</v>
      </c>
      <c r="C326" s="384">
        <v>289</v>
      </c>
      <c r="D326" s="384">
        <v>302</v>
      </c>
      <c r="E326" s="384">
        <v>316</v>
      </c>
      <c r="F326" s="385">
        <f t="shared" ref="F326:F337" si="154">E326/D326-1</f>
        <v>4.635761589403975E-2</v>
      </c>
      <c r="G326" s="385">
        <f t="shared" ref="G326:G337" si="155">E326/B326-1</f>
        <v>-0.16842105263157892</v>
      </c>
      <c r="H326" s="386">
        <f t="shared" ref="H326:H337" si="156">E326-D326</f>
        <v>14</v>
      </c>
      <c r="I326" s="386">
        <f t="shared" ref="I326:I337" si="157">E326-B326</f>
        <v>-64</v>
      </c>
      <c r="J326" s="385">
        <f t="shared" ref="J326:J337" si="158">E326/$E$326</f>
        <v>1</v>
      </c>
      <c r="K326" s="387"/>
      <c r="L326" s="388">
        <v>389</v>
      </c>
      <c r="M326" s="388">
        <v>286.60000000000002</v>
      </c>
      <c r="N326" s="388">
        <v>308</v>
      </c>
      <c r="O326" s="388">
        <v>320.39999999999998</v>
      </c>
      <c r="P326" s="385">
        <f t="shared" ref="P326:P337" si="159">O326/N326-1</f>
        <v>4.0259740259740218E-2</v>
      </c>
      <c r="Q326" s="385">
        <f t="shared" ref="Q326:Q337" si="160">O326/L326-1</f>
        <v>-0.17634961439588692</v>
      </c>
      <c r="R326" s="386">
        <f t="shared" ref="R326:R337" si="161">O326-N326</f>
        <v>12.399999999999977</v>
      </c>
      <c r="S326" s="386">
        <f t="shared" ref="S326:S337" si="162">O326-L326</f>
        <v>-68.600000000000023</v>
      </c>
      <c r="T326" s="385">
        <f t="shared" ref="T326:T337" si="163">O326/$E$326</f>
        <v>1.0139240506329112</v>
      </c>
    </row>
    <row r="327" spans="1:20" x14ac:dyDescent="0.25">
      <c r="A327" s="389" t="s">
        <v>5</v>
      </c>
      <c r="B327" s="390">
        <v>226</v>
      </c>
      <c r="C327" s="390">
        <v>191</v>
      </c>
      <c r="D327" s="390">
        <v>194</v>
      </c>
      <c r="E327" s="390">
        <v>209</v>
      </c>
      <c r="F327" s="391">
        <f t="shared" si="154"/>
        <v>7.7319587628865927E-2</v>
      </c>
      <c r="G327" s="391">
        <f t="shared" si="155"/>
        <v>-7.5221238938053103E-2</v>
      </c>
      <c r="H327" s="392">
        <f t="shared" si="156"/>
        <v>15</v>
      </c>
      <c r="I327" s="392">
        <f t="shared" si="157"/>
        <v>-17</v>
      </c>
      <c r="J327" s="391">
        <f t="shared" si="158"/>
        <v>0.66139240506329111</v>
      </c>
      <c r="K327" s="393"/>
      <c r="L327" s="394">
        <v>231</v>
      </c>
      <c r="M327" s="394">
        <v>190.2</v>
      </c>
      <c r="N327" s="394">
        <v>197.8</v>
      </c>
      <c r="O327" s="394">
        <v>210.2</v>
      </c>
      <c r="P327" s="391">
        <f t="shared" si="159"/>
        <v>6.2689585439838158E-2</v>
      </c>
      <c r="Q327" s="391">
        <f t="shared" si="160"/>
        <v>-9.0043290043290147E-2</v>
      </c>
      <c r="R327" s="392">
        <f t="shared" si="161"/>
        <v>12.399999999999977</v>
      </c>
      <c r="S327" s="392">
        <f t="shared" si="162"/>
        <v>-20.800000000000011</v>
      </c>
      <c r="T327" s="391">
        <f t="shared" si="163"/>
        <v>0.66518987341772151</v>
      </c>
    </row>
    <row r="328" spans="1:20" x14ac:dyDescent="0.25">
      <c r="A328" s="395" t="s">
        <v>6</v>
      </c>
      <c r="B328" s="396">
        <v>25</v>
      </c>
      <c r="C328" s="396">
        <v>27</v>
      </c>
      <c r="D328" s="396">
        <v>26</v>
      </c>
      <c r="E328" s="396">
        <v>30</v>
      </c>
      <c r="F328" s="397">
        <f t="shared" si="154"/>
        <v>0.15384615384615374</v>
      </c>
      <c r="G328" s="397">
        <f t="shared" si="155"/>
        <v>0.19999999999999996</v>
      </c>
      <c r="H328" s="398">
        <f t="shared" si="156"/>
        <v>4</v>
      </c>
      <c r="I328" s="398">
        <f t="shared" si="157"/>
        <v>5</v>
      </c>
      <c r="J328" s="397">
        <f t="shared" si="158"/>
        <v>9.49367088607595E-2</v>
      </c>
      <c r="K328" s="399"/>
      <c r="L328" s="400">
        <v>25.8</v>
      </c>
      <c r="M328" s="400">
        <v>29</v>
      </c>
      <c r="N328" s="400">
        <v>27.6</v>
      </c>
      <c r="O328" s="400">
        <v>30</v>
      </c>
      <c r="P328" s="397">
        <f t="shared" si="159"/>
        <v>8.6956521739130377E-2</v>
      </c>
      <c r="Q328" s="397">
        <f t="shared" si="160"/>
        <v>0.16279069767441867</v>
      </c>
      <c r="R328" s="398">
        <f t="shared" si="161"/>
        <v>2.3999999999999986</v>
      </c>
      <c r="S328" s="398">
        <f t="shared" si="162"/>
        <v>4.1999999999999993</v>
      </c>
      <c r="T328" s="397">
        <f t="shared" si="163"/>
        <v>9.49367088607595E-2</v>
      </c>
    </row>
    <row r="329" spans="1:20" x14ac:dyDescent="0.25">
      <c r="A329" s="37" t="s">
        <v>7</v>
      </c>
      <c r="B329" s="401">
        <v>95</v>
      </c>
      <c r="C329" s="401">
        <v>99</v>
      </c>
      <c r="D329" s="401">
        <v>103</v>
      </c>
      <c r="E329" s="401">
        <v>105</v>
      </c>
      <c r="F329" s="324">
        <f t="shared" si="154"/>
        <v>1.9417475728155331E-2</v>
      </c>
      <c r="G329" s="324">
        <f t="shared" si="155"/>
        <v>0.10526315789473695</v>
      </c>
      <c r="H329" s="402">
        <f t="shared" si="156"/>
        <v>2</v>
      </c>
      <c r="I329" s="402">
        <f t="shared" si="157"/>
        <v>10</v>
      </c>
      <c r="J329" s="324">
        <f t="shared" si="158"/>
        <v>0.33227848101265822</v>
      </c>
      <c r="K329" s="403"/>
      <c r="L329" s="404">
        <v>97</v>
      </c>
      <c r="M329" s="404">
        <v>98.2</v>
      </c>
      <c r="N329" s="404">
        <v>102.4</v>
      </c>
      <c r="O329" s="404">
        <v>105</v>
      </c>
      <c r="P329" s="324">
        <f t="shared" si="159"/>
        <v>2.5390625E-2</v>
      </c>
      <c r="Q329" s="324">
        <f t="shared" si="160"/>
        <v>8.247422680412364E-2</v>
      </c>
      <c r="R329" s="402">
        <f t="shared" si="161"/>
        <v>2.5999999999999943</v>
      </c>
      <c r="S329" s="402">
        <f t="shared" si="162"/>
        <v>8</v>
      </c>
      <c r="T329" s="324">
        <f t="shared" si="163"/>
        <v>0.33227848101265822</v>
      </c>
    </row>
    <row r="330" spans="1:20" x14ac:dyDescent="0.25">
      <c r="A330" s="37" t="s">
        <v>8</v>
      </c>
      <c r="B330" s="401">
        <v>52</v>
      </c>
      <c r="C330" s="401">
        <v>42</v>
      </c>
      <c r="D330" s="401">
        <v>41</v>
      </c>
      <c r="E330" s="401">
        <v>43</v>
      </c>
      <c r="F330" s="324">
        <f t="shared" si="154"/>
        <v>4.8780487804878092E-2</v>
      </c>
      <c r="G330" s="324">
        <f t="shared" si="155"/>
        <v>-0.17307692307692313</v>
      </c>
      <c r="H330" s="402">
        <f t="shared" si="156"/>
        <v>2</v>
      </c>
      <c r="I330" s="402">
        <f t="shared" si="157"/>
        <v>-9</v>
      </c>
      <c r="J330" s="324">
        <f t="shared" si="158"/>
        <v>0.13607594936708861</v>
      </c>
      <c r="K330" s="403"/>
      <c r="L330" s="404">
        <v>52.8</v>
      </c>
      <c r="M330" s="404">
        <v>44</v>
      </c>
      <c r="N330" s="404">
        <v>43.6</v>
      </c>
      <c r="O330" s="404">
        <v>44.2</v>
      </c>
      <c r="P330" s="324">
        <f t="shared" si="159"/>
        <v>1.3761467889908285E-2</v>
      </c>
      <c r="Q330" s="324">
        <f t="shared" si="160"/>
        <v>-0.16287878787878773</v>
      </c>
      <c r="R330" s="402">
        <f t="shared" si="161"/>
        <v>0.60000000000000142</v>
      </c>
      <c r="S330" s="402">
        <f t="shared" si="162"/>
        <v>-8.5999999999999943</v>
      </c>
      <c r="T330" s="324">
        <f t="shared" si="163"/>
        <v>0.13987341772151898</v>
      </c>
    </row>
    <row r="331" spans="1:20" x14ac:dyDescent="0.25">
      <c r="A331" s="37" t="s">
        <v>9</v>
      </c>
      <c r="B331" s="401">
        <v>22</v>
      </c>
      <c r="C331" s="401">
        <v>13</v>
      </c>
      <c r="D331" s="401">
        <v>14</v>
      </c>
      <c r="E331" s="401">
        <v>15</v>
      </c>
      <c r="F331" s="324">
        <f t="shared" si="154"/>
        <v>7.1428571428571397E-2</v>
      </c>
      <c r="G331" s="324">
        <f t="shared" si="155"/>
        <v>-0.31818181818181823</v>
      </c>
      <c r="H331" s="402">
        <f t="shared" si="156"/>
        <v>1</v>
      </c>
      <c r="I331" s="402">
        <f t="shared" si="157"/>
        <v>-7</v>
      </c>
      <c r="J331" s="324">
        <f t="shared" si="158"/>
        <v>4.746835443037975E-2</v>
      </c>
      <c r="K331" s="403"/>
      <c r="L331" s="404">
        <v>22.8</v>
      </c>
      <c r="M331" s="404">
        <v>10.4</v>
      </c>
      <c r="N331" s="404">
        <v>14.2</v>
      </c>
      <c r="O331" s="404">
        <v>15.6</v>
      </c>
      <c r="P331" s="324">
        <f t="shared" si="159"/>
        <v>9.8591549295774739E-2</v>
      </c>
      <c r="Q331" s="324">
        <f t="shared" si="160"/>
        <v>-0.31578947368421051</v>
      </c>
      <c r="R331" s="402">
        <f t="shared" si="161"/>
        <v>1.4000000000000004</v>
      </c>
      <c r="S331" s="402">
        <f t="shared" si="162"/>
        <v>-7.2000000000000011</v>
      </c>
      <c r="T331" s="324">
        <f t="shared" si="163"/>
        <v>4.9367088607594936E-2</v>
      </c>
    </row>
    <row r="332" spans="1:20" x14ac:dyDescent="0.25">
      <c r="A332" s="405" t="s">
        <v>10</v>
      </c>
      <c r="B332" s="406">
        <v>32</v>
      </c>
      <c r="C332" s="406">
        <v>10</v>
      </c>
      <c r="D332" s="406">
        <v>10</v>
      </c>
      <c r="E332" s="406">
        <v>16</v>
      </c>
      <c r="F332" s="407">
        <f t="shared" si="154"/>
        <v>0.60000000000000009</v>
      </c>
      <c r="G332" s="407">
        <f t="shared" si="155"/>
        <v>-0.5</v>
      </c>
      <c r="H332" s="408">
        <f t="shared" si="156"/>
        <v>6</v>
      </c>
      <c r="I332" s="408">
        <f t="shared" si="157"/>
        <v>-16</v>
      </c>
      <c r="J332" s="407">
        <f t="shared" si="158"/>
        <v>5.0632911392405063E-2</v>
      </c>
      <c r="K332" s="409"/>
      <c r="L332" s="410">
        <v>32.6</v>
      </c>
      <c r="M332" s="410">
        <v>8.6</v>
      </c>
      <c r="N332" s="410">
        <v>10</v>
      </c>
      <c r="O332" s="410">
        <v>15.4</v>
      </c>
      <c r="P332" s="407">
        <f t="shared" si="159"/>
        <v>0.54</v>
      </c>
      <c r="Q332" s="407">
        <f t="shared" si="160"/>
        <v>-0.52760736196319025</v>
      </c>
      <c r="R332" s="408">
        <f t="shared" si="161"/>
        <v>5.4</v>
      </c>
      <c r="S332" s="408">
        <f t="shared" si="162"/>
        <v>-17.200000000000003</v>
      </c>
      <c r="T332" s="407">
        <f t="shared" si="163"/>
        <v>4.8734177215189876E-2</v>
      </c>
    </row>
    <row r="333" spans="1:20" x14ac:dyDescent="0.25">
      <c r="A333" s="411" t="s">
        <v>11</v>
      </c>
      <c r="B333" s="390">
        <v>154</v>
      </c>
      <c r="C333" s="390">
        <v>98</v>
      </c>
      <c r="D333" s="390">
        <v>108</v>
      </c>
      <c r="E333" s="390">
        <v>107</v>
      </c>
      <c r="F333" s="391">
        <f t="shared" si="154"/>
        <v>-9.2592592592593004E-3</v>
      </c>
      <c r="G333" s="391">
        <f t="shared" si="155"/>
        <v>-0.30519480519480524</v>
      </c>
      <c r="H333" s="392">
        <f t="shared" si="156"/>
        <v>-1</v>
      </c>
      <c r="I333" s="392">
        <f t="shared" si="157"/>
        <v>-47</v>
      </c>
      <c r="J333" s="391">
        <f t="shared" si="158"/>
        <v>0.33860759493670883</v>
      </c>
      <c r="K333" s="393"/>
      <c r="L333" s="394">
        <v>158</v>
      </c>
      <c r="M333" s="394">
        <v>96.4</v>
      </c>
      <c r="N333" s="394">
        <v>110.2</v>
      </c>
      <c r="O333" s="394">
        <v>110.2</v>
      </c>
      <c r="P333" s="391">
        <f t="shared" si="159"/>
        <v>0</v>
      </c>
      <c r="Q333" s="391">
        <f t="shared" si="160"/>
        <v>-0.3025316455696202</v>
      </c>
      <c r="R333" s="392">
        <f t="shared" si="161"/>
        <v>0</v>
      </c>
      <c r="S333" s="392">
        <f t="shared" si="162"/>
        <v>-47.8</v>
      </c>
      <c r="T333" s="391">
        <f t="shared" si="163"/>
        <v>0.3487341772151899</v>
      </c>
    </row>
    <row r="334" spans="1:20" x14ac:dyDescent="0.25">
      <c r="A334" s="395" t="s">
        <v>12</v>
      </c>
      <c r="B334" s="401">
        <v>5</v>
      </c>
      <c r="C334" s="401">
        <v>5</v>
      </c>
      <c r="D334" s="396">
        <v>5</v>
      </c>
      <c r="E334" s="396">
        <v>5</v>
      </c>
      <c r="F334" s="397">
        <f t="shared" si="154"/>
        <v>0</v>
      </c>
      <c r="G334" s="397">
        <f t="shared" si="155"/>
        <v>0</v>
      </c>
      <c r="H334" s="398">
        <f t="shared" si="156"/>
        <v>0</v>
      </c>
      <c r="I334" s="398">
        <f t="shared" si="157"/>
        <v>0</v>
      </c>
      <c r="J334" s="397">
        <f t="shared" si="158"/>
        <v>1.5822784810126583E-2</v>
      </c>
      <c r="K334" s="399"/>
      <c r="L334" s="404">
        <v>5</v>
      </c>
      <c r="M334" s="404">
        <v>5</v>
      </c>
      <c r="N334" s="400">
        <v>5</v>
      </c>
      <c r="O334" s="400">
        <v>5</v>
      </c>
      <c r="P334" s="397">
        <f t="shared" si="159"/>
        <v>0</v>
      </c>
      <c r="Q334" s="397">
        <f t="shared" si="160"/>
        <v>0</v>
      </c>
      <c r="R334" s="398">
        <f t="shared" si="161"/>
        <v>0</v>
      </c>
      <c r="S334" s="398">
        <f t="shared" si="162"/>
        <v>0</v>
      </c>
      <c r="T334" s="397">
        <f t="shared" si="163"/>
        <v>1.5822784810126583E-2</v>
      </c>
    </row>
    <row r="335" spans="1:20" x14ac:dyDescent="0.25">
      <c r="A335" s="37" t="s">
        <v>8</v>
      </c>
      <c r="B335" s="401">
        <v>61</v>
      </c>
      <c r="C335" s="401">
        <v>48</v>
      </c>
      <c r="D335" s="401">
        <v>53</v>
      </c>
      <c r="E335" s="401">
        <v>53</v>
      </c>
      <c r="F335" s="324">
        <f t="shared" si="154"/>
        <v>0</v>
      </c>
      <c r="G335" s="324">
        <f t="shared" si="155"/>
        <v>-0.13114754098360659</v>
      </c>
      <c r="H335" s="402">
        <f t="shared" si="156"/>
        <v>0</v>
      </c>
      <c r="I335" s="402">
        <f t="shared" si="157"/>
        <v>-8</v>
      </c>
      <c r="J335" s="324">
        <f t="shared" si="158"/>
        <v>0.16772151898734178</v>
      </c>
      <c r="K335" s="403"/>
      <c r="L335" s="404">
        <v>61.8</v>
      </c>
      <c r="M335" s="404">
        <v>47</v>
      </c>
      <c r="N335" s="404">
        <v>53</v>
      </c>
      <c r="O335" s="404">
        <v>53</v>
      </c>
      <c r="P335" s="324">
        <f t="shared" si="159"/>
        <v>0</v>
      </c>
      <c r="Q335" s="324">
        <f t="shared" si="160"/>
        <v>-0.14239482200647247</v>
      </c>
      <c r="R335" s="402">
        <f t="shared" si="161"/>
        <v>0</v>
      </c>
      <c r="S335" s="402">
        <f t="shared" si="162"/>
        <v>-8.7999999999999972</v>
      </c>
      <c r="T335" s="324">
        <f t="shared" si="163"/>
        <v>0.16772151898734178</v>
      </c>
    </row>
    <row r="336" spans="1:20" x14ac:dyDescent="0.25">
      <c r="A336" s="37" t="s">
        <v>9</v>
      </c>
      <c r="B336" s="401">
        <v>51</v>
      </c>
      <c r="C336" s="401">
        <v>29</v>
      </c>
      <c r="D336" s="401">
        <v>31</v>
      </c>
      <c r="E336" s="401">
        <v>29</v>
      </c>
      <c r="F336" s="324">
        <f t="shared" si="154"/>
        <v>-6.4516129032258118E-2</v>
      </c>
      <c r="G336" s="324">
        <f t="shared" si="155"/>
        <v>-0.43137254901960786</v>
      </c>
      <c r="H336" s="402">
        <f t="shared" si="156"/>
        <v>-2</v>
      </c>
      <c r="I336" s="402">
        <f t="shared" si="157"/>
        <v>-22</v>
      </c>
      <c r="J336" s="324">
        <f t="shared" si="158"/>
        <v>9.1772151898734181E-2</v>
      </c>
      <c r="K336" s="403"/>
      <c r="L336" s="404">
        <v>52.6</v>
      </c>
      <c r="M336" s="404">
        <v>28.4</v>
      </c>
      <c r="N336" s="404">
        <v>32.6</v>
      </c>
      <c r="O336" s="404">
        <v>32.200000000000003</v>
      </c>
      <c r="P336" s="324">
        <f t="shared" si="159"/>
        <v>-1.2269938650306678E-2</v>
      </c>
      <c r="Q336" s="324">
        <f t="shared" si="160"/>
        <v>-0.38783269961977185</v>
      </c>
      <c r="R336" s="402">
        <f t="shared" si="161"/>
        <v>-0.39999999999999858</v>
      </c>
      <c r="S336" s="402">
        <f t="shared" si="162"/>
        <v>-20.399999999999999</v>
      </c>
      <c r="T336" s="324">
        <f t="shared" si="163"/>
        <v>0.10189873417721521</v>
      </c>
    </row>
    <row r="337" spans="1:20" x14ac:dyDescent="0.25">
      <c r="A337" s="412" t="s">
        <v>10</v>
      </c>
      <c r="B337" s="406">
        <v>37</v>
      </c>
      <c r="C337" s="406">
        <v>16</v>
      </c>
      <c r="D337" s="406">
        <v>19</v>
      </c>
      <c r="E337" s="406">
        <v>20</v>
      </c>
      <c r="F337" s="413">
        <f t="shared" si="154"/>
        <v>5.2631578947368363E-2</v>
      </c>
      <c r="G337" s="413">
        <f t="shared" si="155"/>
        <v>-0.45945945945945943</v>
      </c>
      <c r="H337" s="414">
        <f t="shared" si="156"/>
        <v>1</v>
      </c>
      <c r="I337" s="414">
        <f t="shared" si="157"/>
        <v>-17</v>
      </c>
      <c r="J337" s="413">
        <f t="shared" si="158"/>
        <v>6.3291139240506333E-2</v>
      </c>
      <c r="K337" s="415"/>
      <c r="L337" s="410">
        <v>38.6</v>
      </c>
      <c r="M337" s="410">
        <v>16</v>
      </c>
      <c r="N337" s="410">
        <v>19.600000000000001</v>
      </c>
      <c r="O337" s="410">
        <v>20</v>
      </c>
      <c r="P337" s="413">
        <f t="shared" si="159"/>
        <v>2.0408163265306145E-2</v>
      </c>
      <c r="Q337" s="413">
        <f t="shared" si="160"/>
        <v>-0.48186528497409331</v>
      </c>
      <c r="R337" s="414">
        <f t="shared" si="161"/>
        <v>0.39999999999999858</v>
      </c>
      <c r="S337" s="414">
        <f t="shared" si="162"/>
        <v>-18.600000000000001</v>
      </c>
      <c r="T337" s="413">
        <f t="shared" si="163"/>
        <v>6.3291139240506333E-2</v>
      </c>
    </row>
    <row r="338" spans="1:20" ht="21" x14ac:dyDescent="0.35">
      <c r="A338" s="416" t="s">
        <v>85</v>
      </c>
      <c r="B338" s="416"/>
      <c r="C338" s="416"/>
      <c r="D338" s="416"/>
      <c r="E338" s="416"/>
      <c r="F338" s="416"/>
      <c r="G338" s="416"/>
      <c r="H338" s="416"/>
      <c r="I338" s="416"/>
      <c r="J338" s="416"/>
      <c r="K338" s="416"/>
      <c r="L338" s="416"/>
      <c r="M338" s="416"/>
      <c r="N338" s="416"/>
      <c r="O338" s="416"/>
      <c r="P338" s="416"/>
      <c r="Q338" s="416"/>
      <c r="R338" s="416"/>
      <c r="S338" s="416"/>
      <c r="T338" s="416"/>
    </row>
    <row r="339" spans="1:20" x14ac:dyDescent="0.25">
      <c r="A339" s="72"/>
      <c r="B339" s="11" t="s">
        <v>152</v>
      </c>
      <c r="C339" s="12"/>
      <c r="D339" s="12"/>
      <c r="E339" s="12"/>
      <c r="F339" s="12"/>
      <c r="G339" s="12"/>
      <c r="H339" s="12"/>
      <c r="I339" s="12"/>
      <c r="J339" s="12"/>
      <c r="K339" s="379"/>
      <c r="L339" s="11" t="str">
        <f>CONCATENATE("acumulado ",B339)</f>
        <v>acumulado mayo</v>
      </c>
      <c r="M339" s="12"/>
      <c r="N339" s="12"/>
      <c r="O339" s="12"/>
      <c r="P339" s="12"/>
      <c r="Q339" s="12"/>
      <c r="R339" s="12"/>
      <c r="S339" s="12"/>
      <c r="T339" s="13"/>
    </row>
    <row r="340" spans="1:20" x14ac:dyDescent="0.25">
      <c r="A340" s="15"/>
      <c r="B340" s="380">
        <f>B$6</f>
        <v>2019</v>
      </c>
      <c r="C340" s="380">
        <f>C$6</f>
        <v>2022</v>
      </c>
      <c r="D340" s="380">
        <f>D$6</f>
        <v>2023</v>
      </c>
      <c r="E340" s="380">
        <f>E$6</f>
        <v>2024</v>
      </c>
      <c r="F340" s="380" t="str">
        <f>CONCATENATE("var ",RIGHT(E340,2),"/",RIGHT(D340,2))</f>
        <v>var 24/23</v>
      </c>
      <c r="G340" s="380" t="str">
        <f>CONCATENATE("var ",RIGHT(E340,2),"/",RIGHT(B340,2))</f>
        <v>var 24/19</v>
      </c>
      <c r="H340" s="380" t="str">
        <f>CONCATENATE("dif ",RIGHT(E340,2),"-",RIGHT(D340,2))</f>
        <v>dif 24-23</v>
      </c>
      <c r="I340" s="380" t="str">
        <f>CONCATENATE("dif ",RIGHT(E340,2),"-",RIGHT(B340,2))</f>
        <v>dif 24-19</v>
      </c>
      <c r="J340" s="380" t="str">
        <f>CONCATENATE("cuota ",RIGHT(E340,2))</f>
        <v>cuota 24</v>
      </c>
      <c r="K340" s="382"/>
      <c r="L340" s="380">
        <f>L$6</f>
        <v>2019</v>
      </c>
      <c r="M340" s="380">
        <f>M$6</f>
        <v>2022</v>
      </c>
      <c r="N340" s="380">
        <f>N$6</f>
        <v>2023</v>
      </c>
      <c r="O340" s="380">
        <f>O$6</f>
        <v>2024</v>
      </c>
      <c r="P340" s="380" t="str">
        <f>CONCATENATE("var ",RIGHT(O340,2),"/",RIGHT(N340,2))</f>
        <v>var 24/23</v>
      </c>
      <c r="Q340" s="380" t="str">
        <f>CONCATENATE("var ",RIGHT(O340,2),"/",RIGHT(L340,2))</f>
        <v>var 24/19</v>
      </c>
      <c r="R340" s="380" t="str">
        <f>CONCATENATE("dif ",RIGHT(O340,2),"-",RIGHT(N340,2))</f>
        <v>dif 24-23</v>
      </c>
      <c r="S340" s="380" t="str">
        <f>CONCATENATE("dif ",RIGHT(O340,2),"-",RIGHT(L340,2))</f>
        <v>dif 24-19</v>
      </c>
      <c r="T340" s="380" t="str">
        <f>CONCATENATE("cuota ",RIGHT(O340,2))</f>
        <v>cuota 24</v>
      </c>
    </row>
    <row r="341" spans="1:20" x14ac:dyDescent="0.25">
      <c r="A341" s="383" t="s">
        <v>48</v>
      </c>
      <c r="B341" s="384">
        <v>380</v>
      </c>
      <c r="C341" s="384">
        <v>289</v>
      </c>
      <c r="D341" s="384">
        <v>302</v>
      </c>
      <c r="E341" s="384">
        <v>316</v>
      </c>
      <c r="F341" s="385">
        <f t="shared" ref="F341:F351" si="164">E341/D341-1</f>
        <v>4.635761589403975E-2</v>
      </c>
      <c r="G341" s="385">
        <f t="shared" ref="G341:G351" si="165">E341/B341-1</f>
        <v>-0.16842105263157892</v>
      </c>
      <c r="H341" s="386">
        <f t="shared" ref="H341:H351" si="166">E341-D341</f>
        <v>14</v>
      </c>
      <c r="I341" s="386">
        <f t="shared" ref="I341:I351" si="167">E341-B341</f>
        <v>-64</v>
      </c>
      <c r="J341" s="385">
        <f t="shared" ref="J341:J351" si="168">E341/$E$341</f>
        <v>1</v>
      </c>
      <c r="K341" s="387"/>
      <c r="L341" s="388">
        <v>389</v>
      </c>
      <c r="M341" s="388">
        <v>286.60000000000002</v>
      </c>
      <c r="N341" s="388">
        <v>308</v>
      </c>
      <c r="O341" s="388">
        <v>320.39999999999998</v>
      </c>
      <c r="P341" s="385">
        <f t="shared" ref="P341:P351" si="169">O341/N341-1</f>
        <v>4.0259740259740218E-2</v>
      </c>
      <c r="Q341" s="385">
        <f t="shared" ref="Q341:Q351" si="170">O341/L341-1</f>
        <v>-0.17634961439588692</v>
      </c>
      <c r="R341" s="386">
        <f t="shared" ref="R341:R351" si="171">O341-N341</f>
        <v>12.399999999999977</v>
      </c>
      <c r="S341" s="386">
        <f t="shared" ref="S341:S351" si="172">O341-L341</f>
        <v>-68.600000000000023</v>
      </c>
      <c r="T341" s="385">
        <f t="shared" ref="T341:T351" si="173">O341/$E$341</f>
        <v>1.0139240506329112</v>
      </c>
    </row>
    <row r="342" spans="1:20" x14ac:dyDescent="0.25">
      <c r="A342" s="94" t="s">
        <v>49</v>
      </c>
      <c r="B342" s="401">
        <v>98</v>
      </c>
      <c r="C342" s="401">
        <v>84</v>
      </c>
      <c r="D342" s="396">
        <v>90</v>
      </c>
      <c r="E342" s="401">
        <v>93</v>
      </c>
      <c r="F342" s="324">
        <f t="shared" si="164"/>
        <v>3.3333333333333437E-2</v>
      </c>
      <c r="G342" s="324">
        <f t="shared" si="165"/>
        <v>-5.1020408163265252E-2</v>
      </c>
      <c r="H342" s="402">
        <f t="shared" si="166"/>
        <v>3</v>
      </c>
      <c r="I342" s="402">
        <f t="shared" si="167"/>
        <v>-5</v>
      </c>
      <c r="J342" s="324">
        <f t="shared" si="168"/>
        <v>0.29430379746835444</v>
      </c>
      <c r="K342" s="403"/>
      <c r="L342" s="404">
        <v>99.2</v>
      </c>
      <c r="M342" s="404">
        <v>82.2</v>
      </c>
      <c r="N342" s="400">
        <v>90.8</v>
      </c>
      <c r="O342" s="404">
        <v>93.4</v>
      </c>
      <c r="P342" s="324">
        <f t="shared" si="169"/>
        <v>2.8634361233480288E-2</v>
      </c>
      <c r="Q342" s="324">
        <f t="shared" si="170"/>
        <v>-5.8467741935483875E-2</v>
      </c>
      <c r="R342" s="402">
        <f t="shared" si="171"/>
        <v>2.6000000000000085</v>
      </c>
      <c r="S342" s="402">
        <f t="shared" si="172"/>
        <v>-5.7999999999999972</v>
      </c>
      <c r="T342" s="324">
        <f t="shared" si="173"/>
        <v>0.29556962025316458</v>
      </c>
    </row>
    <row r="343" spans="1:20" x14ac:dyDescent="0.25">
      <c r="A343" s="97" t="s">
        <v>50</v>
      </c>
      <c r="B343" s="401">
        <v>99</v>
      </c>
      <c r="C343" s="401">
        <v>75</v>
      </c>
      <c r="D343" s="401">
        <v>76</v>
      </c>
      <c r="E343" s="401">
        <v>77</v>
      </c>
      <c r="F343" s="324">
        <f t="shared" si="164"/>
        <v>1.3157894736842035E-2</v>
      </c>
      <c r="G343" s="324">
        <f t="shared" si="165"/>
        <v>-0.22222222222222221</v>
      </c>
      <c r="H343" s="402">
        <f t="shared" si="166"/>
        <v>1</v>
      </c>
      <c r="I343" s="402">
        <f t="shared" si="167"/>
        <v>-22</v>
      </c>
      <c r="J343" s="324">
        <f t="shared" si="168"/>
        <v>0.24367088607594936</v>
      </c>
      <c r="K343" s="403"/>
      <c r="L343" s="404">
        <v>103.8</v>
      </c>
      <c r="M343" s="404">
        <v>75.400000000000006</v>
      </c>
      <c r="N343" s="404">
        <v>78.400000000000006</v>
      </c>
      <c r="O343" s="404">
        <v>81</v>
      </c>
      <c r="P343" s="324">
        <f t="shared" si="169"/>
        <v>3.3163265306122458E-2</v>
      </c>
      <c r="Q343" s="324">
        <f t="shared" si="170"/>
        <v>-0.21965317919075145</v>
      </c>
      <c r="R343" s="402">
        <f t="shared" si="171"/>
        <v>2.5999999999999943</v>
      </c>
      <c r="S343" s="402">
        <f t="shared" si="172"/>
        <v>-22.799999999999997</v>
      </c>
      <c r="T343" s="324">
        <f t="shared" si="173"/>
        <v>0.25632911392405061</v>
      </c>
    </row>
    <row r="344" spans="1:20" x14ac:dyDescent="0.25">
      <c r="A344" s="97" t="s">
        <v>52</v>
      </c>
      <c r="B344" s="401">
        <v>76</v>
      </c>
      <c r="C344" s="401">
        <v>58</v>
      </c>
      <c r="D344" s="401">
        <v>60</v>
      </c>
      <c r="E344" s="401">
        <v>64</v>
      </c>
      <c r="F344" s="324">
        <f t="shared" si="164"/>
        <v>6.6666666666666652E-2</v>
      </c>
      <c r="G344" s="324">
        <f t="shared" si="165"/>
        <v>-0.15789473684210531</v>
      </c>
      <c r="H344" s="402">
        <f t="shared" si="166"/>
        <v>4</v>
      </c>
      <c r="I344" s="402">
        <f t="shared" si="167"/>
        <v>-12</v>
      </c>
      <c r="J344" s="324">
        <f t="shared" si="168"/>
        <v>0.20253164556962025</v>
      </c>
      <c r="K344" s="403"/>
      <c r="L344" s="404">
        <v>78.400000000000006</v>
      </c>
      <c r="M344" s="404">
        <v>58.8</v>
      </c>
      <c r="N344" s="404">
        <v>61.4</v>
      </c>
      <c r="O344" s="404">
        <v>63.4</v>
      </c>
      <c r="P344" s="324">
        <f t="shared" si="169"/>
        <v>3.2573289902280145E-2</v>
      </c>
      <c r="Q344" s="324">
        <f t="shared" si="170"/>
        <v>-0.19132653061224503</v>
      </c>
      <c r="R344" s="402">
        <f t="shared" si="171"/>
        <v>2</v>
      </c>
      <c r="S344" s="402">
        <f t="shared" si="172"/>
        <v>-15.000000000000007</v>
      </c>
      <c r="T344" s="324">
        <f t="shared" si="173"/>
        <v>0.20063291139240505</v>
      </c>
    </row>
    <row r="345" spans="1:20" x14ac:dyDescent="0.25">
      <c r="A345" s="97" t="s">
        <v>53</v>
      </c>
      <c r="B345" s="401">
        <v>15</v>
      </c>
      <c r="C345" s="401">
        <v>10</v>
      </c>
      <c r="D345" s="401">
        <v>12</v>
      </c>
      <c r="E345" s="401">
        <v>12</v>
      </c>
      <c r="F345" s="324">
        <f t="shared" si="164"/>
        <v>0</v>
      </c>
      <c r="G345" s="324">
        <f t="shared" si="165"/>
        <v>-0.19999999999999996</v>
      </c>
      <c r="H345" s="402">
        <f t="shared" si="166"/>
        <v>0</v>
      </c>
      <c r="I345" s="402">
        <f t="shared" si="167"/>
        <v>-3</v>
      </c>
      <c r="J345" s="324">
        <f t="shared" si="168"/>
        <v>3.7974683544303799E-2</v>
      </c>
      <c r="K345" s="403"/>
      <c r="L345" s="404">
        <v>15</v>
      </c>
      <c r="M345" s="404">
        <v>10.199999999999999</v>
      </c>
      <c r="N345" s="404">
        <v>12</v>
      </c>
      <c r="O345" s="404">
        <v>12</v>
      </c>
      <c r="P345" s="324">
        <f t="shared" si="169"/>
        <v>0</v>
      </c>
      <c r="Q345" s="324">
        <f t="shared" si="170"/>
        <v>-0.19999999999999996</v>
      </c>
      <c r="R345" s="402">
        <f t="shared" si="171"/>
        <v>0</v>
      </c>
      <c r="S345" s="402">
        <f t="shared" si="172"/>
        <v>-3</v>
      </c>
      <c r="T345" s="324">
        <f t="shared" si="173"/>
        <v>3.7974683544303799E-2</v>
      </c>
    </row>
    <row r="346" spans="1:20" x14ac:dyDescent="0.25">
      <c r="A346" s="97" t="s">
        <v>54</v>
      </c>
      <c r="B346" s="401">
        <v>23</v>
      </c>
      <c r="C346" s="401">
        <v>17</v>
      </c>
      <c r="D346" s="401">
        <v>19</v>
      </c>
      <c r="E346" s="401">
        <v>20</v>
      </c>
      <c r="F346" s="324">
        <f t="shared" si="164"/>
        <v>5.2631578947368363E-2</v>
      </c>
      <c r="G346" s="324">
        <f t="shared" si="165"/>
        <v>-0.13043478260869568</v>
      </c>
      <c r="H346" s="402">
        <f t="shared" si="166"/>
        <v>1</v>
      </c>
      <c r="I346" s="402">
        <f t="shared" si="167"/>
        <v>-3</v>
      </c>
      <c r="J346" s="324">
        <f t="shared" si="168"/>
        <v>6.3291139240506333E-2</v>
      </c>
      <c r="K346" s="403"/>
      <c r="L346" s="404">
        <v>23.6</v>
      </c>
      <c r="M346" s="404">
        <v>15.2</v>
      </c>
      <c r="N346" s="404">
        <v>19</v>
      </c>
      <c r="O346" s="404">
        <v>20</v>
      </c>
      <c r="P346" s="324">
        <f t="shared" si="169"/>
        <v>5.2631578947368363E-2</v>
      </c>
      <c r="Q346" s="324">
        <f t="shared" si="170"/>
        <v>-0.15254237288135597</v>
      </c>
      <c r="R346" s="402">
        <f t="shared" si="171"/>
        <v>1</v>
      </c>
      <c r="S346" s="402">
        <f t="shared" si="172"/>
        <v>-3.6000000000000014</v>
      </c>
      <c r="T346" s="324">
        <f t="shared" si="173"/>
        <v>6.3291139240506333E-2</v>
      </c>
    </row>
    <row r="347" spans="1:20" x14ac:dyDescent="0.25">
      <c r="A347" s="97" t="s">
        <v>55</v>
      </c>
      <c r="B347" s="401">
        <v>9</v>
      </c>
      <c r="C347" s="401">
        <v>5</v>
      </c>
      <c r="D347" s="401">
        <v>5</v>
      </c>
      <c r="E347" s="401">
        <v>6</v>
      </c>
      <c r="F347" s="324">
        <f t="shared" si="164"/>
        <v>0.19999999999999996</v>
      </c>
      <c r="G347" s="324">
        <f t="shared" si="165"/>
        <v>-0.33333333333333337</v>
      </c>
      <c r="H347" s="402">
        <f t="shared" si="166"/>
        <v>1</v>
      </c>
      <c r="I347" s="402">
        <f t="shared" si="167"/>
        <v>-3</v>
      </c>
      <c r="J347" s="324">
        <f t="shared" si="168"/>
        <v>1.8987341772151899E-2</v>
      </c>
      <c r="K347" s="403"/>
      <c r="L347" s="404">
        <v>9</v>
      </c>
      <c r="M347" s="404">
        <v>4.4000000000000004</v>
      </c>
      <c r="N347" s="404">
        <v>5</v>
      </c>
      <c r="O347" s="404">
        <v>6</v>
      </c>
      <c r="P347" s="324">
        <f t="shared" si="169"/>
        <v>0.19999999999999996</v>
      </c>
      <c r="Q347" s="324">
        <f t="shared" si="170"/>
        <v>-0.33333333333333337</v>
      </c>
      <c r="R347" s="402">
        <f t="shared" si="171"/>
        <v>1</v>
      </c>
      <c r="S347" s="402">
        <f t="shared" si="172"/>
        <v>-3</v>
      </c>
      <c r="T347" s="324">
        <f t="shared" si="173"/>
        <v>1.8987341772151899E-2</v>
      </c>
    </row>
    <row r="348" spans="1:20" x14ac:dyDescent="0.25">
      <c r="A348" s="97" t="s">
        <v>56</v>
      </c>
      <c r="B348" s="401">
        <v>19</v>
      </c>
      <c r="C348" s="401">
        <v>14</v>
      </c>
      <c r="D348" s="401">
        <v>13</v>
      </c>
      <c r="E348" s="401">
        <v>14</v>
      </c>
      <c r="F348" s="324">
        <f t="shared" si="164"/>
        <v>7.6923076923076872E-2</v>
      </c>
      <c r="G348" s="324">
        <f t="shared" si="165"/>
        <v>-0.26315789473684215</v>
      </c>
      <c r="H348" s="402">
        <f t="shared" si="166"/>
        <v>1</v>
      </c>
      <c r="I348" s="402">
        <f t="shared" si="167"/>
        <v>-5</v>
      </c>
      <c r="J348" s="324">
        <f t="shared" si="168"/>
        <v>4.4303797468354431E-2</v>
      </c>
      <c r="K348" s="403"/>
      <c r="L348" s="404">
        <v>19</v>
      </c>
      <c r="M348" s="404">
        <v>14</v>
      </c>
      <c r="N348" s="404">
        <v>13.6</v>
      </c>
      <c r="O348" s="404">
        <v>14</v>
      </c>
      <c r="P348" s="324">
        <f t="shared" si="169"/>
        <v>2.941176470588247E-2</v>
      </c>
      <c r="Q348" s="324">
        <f t="shared" si="170"/>
        <v>-0.26315789473684215</v>
      </c>
      <c r="R348" s="402">
        <f t="shared" si="171"/>
        <v>0.40000000000000036</v>
      </c>
      <c r="S348" s="402">
        <f t="shared" si="172"/>
        <v>-5</v>
      </c>
      <c r="T348" s="324">
        <f t="shared" si="173"/>
        <v>4.4303797468354431E-2</v>
      </c>
    </row>
    <row r="349" spans="1:20" x14ac:dyDescent="0.25">
      <c r="A349" s="97" t="s">
        <v>51</v>
      </c>
      <c r="B349" s="401">
        <v>13</v>
      </c>
      <c r="C349" s="401">
        <v>5</v>
      </c>
      <c r="D349" s="401">
        <v>7</v>
      </c>
      <c r="E349" s="401">
        <v>7</v>
      </c>
      <c r="F349" s="324">
        <f t="shared" si="164"/>
        <v>0</v>
      </c>
      <c r="G349" s="324">
        <f t="shared" si="165"/>
        <v>-0.46153846153846156</v>
      </c>
      <c r="H349" s="402">
        <f t="shared" si="166"/>
        <v>0</v>
      </c>
      <c r="I349" s="402">
        <f t="shared" si="167"/>
        <v>-6</v>
      </c>
      <c r="J349" s="324">
        <f t="shared" si="168"/>
        <v>2.2151898734177215E-2</v>
      </c>
      <c r="K349" s="403"/>
      <c r="L349" s="404">
        <v>13</v>
      </c>
      <c r="M349" s="404">
        <v>4.5999999999999996</v>
      </c>
      <c r="N349" s="404">
        <v>7</v>
      </c>
      <c r="O349" s="404">
        <v>7</v>
      </c>
      <c r="P349" s="324">
        <f t="shared" si="169"/>
        <v>0</v>
      </c>
      <c r="Q349" s="324">
        <f t="shared" si="170"/>
        <v>-0.46153846153846156</v>
      </c>
      <c r="R349" s="402">
        <f t="shared" si="171"/>
        <v>0</v>
      </c>
      <c r="S349" s="402">
        <f t="shared" si="172"/>
        <v>-6</v>
      </c>
      <c r="T349" s="324">
        <f t="shared" si="173"/>
        <v>2.2151898734177215E-2</v>
      </c>
    </row>
    <row r="350" spans="1:20" x14ac:dyDescent="0.25">
      <c r="A350" s="98" t="s">
        <v>57</v>
      </c>
      <c r="B350" s="401">
        <v>6</v>
      </c>
      <c r="C350" s="401">
        <v>5</v>
      </c>
      <c r="D350" s="401">
        <v>4</v>
      </c>
      <c r="E350" s="401">
        <v>5</v>
      </c>
      <c r="F350" s="324">
        <f t="shared" si="164"/>
        <v>0.25</v>
      </c>
      <c r="G350" s="324">
        <f t="shared" si="165"/>
        <v>-0.16666666666666663</v>
      </c>
      <c r="H350" s="402">
        <f t="shared" si="166"/>
        <v>1</v>
      </c>
      <c r="I350" s="402">
        <f t="shared" si="167"/>
        <v>-1</v>
      </c>
      <c r="J350" s="324">
        <f t="shared" si="168"/>
        <v>1.5822784810126583E-2</v>
      </c>
      <c r="K350" s="403"/>
      <c r="L350" s="404">
        <v>6</v>
      </c>
      <c r="M350" s="404">
        <v>5</v>
      </c>
      <c r="N350" s="404">
        <v>4.8</v>
      </c>
      <c r="O350" s="404">
        <v>5</v>
      </c>
      <c r="P350" s="324">
        <f t="shared" si="169"/>
        <v>4.1666666666666741E-2</v>
      </c>
      <c r="Q350" s="324">
        <f t="shared" si="170"/>
        <v>-0.16666666666666663</v>
      </c>
      <c r="R350" s="402">
        <f t="shared" si="171"/>
        <v>0.20000000000000018</v>
      </c>
      <c r="S350" s="402">
        <f t="shared" si="172"/>
        <v>-1</v>
      </c>
      <c r="T350" s="324">
        <f t="shared" si="173"/>
        <v>1.5822784810126583E-2</v>
      </c>
    </row>
    <row r="351" spans="1:20" x14ac:dyDescent="0.25">
      <c r="A351" s="99" t="s">
        <v>58</v>
      </c>
      <c r="B351" s="401">
        <v>22</v>
      </c>
      <c r="C351" s="401">
        <v>16</v>
      </c>
      <c r="D351" s="401">
        <v>16</v>
      </c>
      <c r="E351" s="401">
        <v>18</v>
      </c>
      <c r="F351" s="324">
        <f t="shared" si="164"/>
        <v>0.125</v>
      </c>
      <c r="G351" s="324">
        <f t="shared" si="165"/>
        <v>-0.18181818181818177</v>
      </c>
      <c r="H351" s="402">
        <f t="shared" si="166"/>
        <v>2</v>
      </c>
      <c r="I351" s="402">
        <f t="shared" si="167"/>
        <v>-4</v>
      </c>
      <c r="J351" s="324">
        <f t="shared" si="168"/>
        <v>5.6962025316455694E-2</v>
      </c>
      <c r="K351" s="403"/>
      <c r="L351" s="404">
        <v>22</v>
      </c>
      <c r="M351" s="404">
        <v>16.8</v>
      </c>
      <c r="N351" s="404">
        <v>16</v>
      </c>
      <c r="O351" s="404">
        <v>18.600000000000001</v>
      </c>
      <c r="P351" s="324">
        <f t="shared" si="169"/>
        <v>0.16250000000000009</v>
      </c>
      <c r="Q351" s="324">
        <f t="shared" si="170"/>
        <v>-0.15454545454545443</v>
      </c>
      <c r="R351" s="402">
        <f t="shared" si="171"/>
        <v>2.6000000000000014</v>
      </c>
      <c r="S351" s="402">
        <f t="shared" si="172"/>
        <v>-3.3999999999999986</v>
      </c>
      <c r="T351" s="324">
        <f t="shared" si="173"/>
        <v>5.8860759493670887E-2</v>
      </c>
    </row>
    <row r="352" spans="1:20" ht="21" x14ac:dyDescent="0.35">
      <c r="A352" s="416" t="s">
        <v>86</v>
      </c>
      <c r="B352" s="416"/>
      <c r="C352" s="416"/>
      <c r="D352" s="416"/>
      <c r="E352" s="416"/>
      <c r="F352" s="416"/>
      <c r="G352" s="416"/>
      <c r="H352" s="416"/>
      <c r="I352" s="416"/>
      <c r="J352" s="416"/>
      <c r="K352" s="416"/>
      <c r="L352" s="416"/>
      <c r="M352" s="416"/>
      <c r="N352" s="416"/>
      <c r="O352" s="416"/>
      <c r="P352" s="416"/>
      <c r="Q352" s="416"/>
      <c r="R352" s="416"/>
      <c r="S352" s="416"/>
      <c r="T352" s="416"/>
    </row>
    <row r="353" spans="1:20" x14ac:dyDescent="0.25">
      <c r="A353" s="72"/>
      <c r="B353" s="11" t="s">
        <v>152</v>
      </c>
      <c r="C353" s="12"/>
      <c r="D353" s="12"/>
      <c r="E353" s="12"/>
      <c r="F353" s="12"/>
      <c r="G353" s="12"/>
      <c r="H353" s="12"/>
      <c r="I353" s="12"/>
      <c r="J353" s="12"/>
      <c r="K353" s="379"/>
      <c r="L353" s="11" t="str">
        <f>CONCATENATE("acumulado ",B353)</f>
        <v>acumulado mayo</v>
      </c>
      <c r="M353" s="12"/>
      <c r="N353" s="12"/>
      <c r="O353" s="12"/>
      <c r="P353" s="12"/>
      <c r="Q353" s="12"/>
      <c r="R353" s="12"/>
      <c r="S353" s="12"/>
      <c r="T353" s="13"/>
    </row>
    <row r="354" spans="1:20" x14ac:dyDescent="0.25">
      <c r="A354" s="15"/>
      <c r="B354" s="380">
        <f>B$6</f>
        <v>2019</v>
      </c>
      <c r="C354" s="380">
        <f>C$6</f>
        <v>2022</v>
      </c>
      <c r="D354" s="380">
        <f>D$6</f>
        <v>2023</v>
      </c>
      <c r="E354" s="380">
        <f>E$6</f>
        <v>2024</v>
      </c>
      <c r="F354" s="380" t="str">
        <f>CONCATENATE("var ",RIGHT(E354,2),"/",RIGHT(D354,2))</f>
        <v>var 24/23</v>
      </c>
      <c r="G354" s="380" t="str">
        <f>CONCATENATE("var ",RIGHT(E354,2),"/",RIGHT(B354,2))</f>
        <v>var 24/19</v>
      </c>
      <c r="H354" s="380" t="str">
        <f>CONCATENATE("dif ",RIGHT(E354,2),"-",RIGHT(D354,2))</f>
        <v>dif 24-23</v>
      </c>
      <c r="I354" s="380" t="str">
        <f>CONCATENATE("dif ",RIGHT(E354,2),"-",RIGHT(B354,2))</f>
        <v>dif 24-19</v>
      </c>
      <c r="J354" s="380" t="str">
        <f>CONCATENATE("cuota ",RIGHT(E354,2))</f>
        <v>cuota 24</v>
      </c>
      <c r="K354" s="382"/>
      <c r="L354" s="380">
        <f>L$6</f>
        <v>2019</v>
      </c>
      <c r="M354" s="380">
        <f>M$6</f>
        <v>2022</v>
      </c>
      <c r="N354" s="380">
        <f>N$6</f>
        <v>2023</v>
      </c>
      <c r="O354" s="380">
        <f>O$6</f>
        <v>2024</v>
      </c>
      <c r="P354" s="380" t="str">
        <f>CONCATENATE("var ",RIGHT(O354,2),"/",RIGHT(N354,2))</f>
        <v>var 24/23</v>
      </c>
      <c r="Q354" s="380" t="str">
        <f>CONCATENATE("var ",RIGHT(O354,2),"/",RIGHT(L354,2))</f>
        <v>var 24/19</v>
      </c>
      <c r="R354" s="380" t="str">
        <f>CONCATENATE("dif ",RIGHT(O354,2),"-",RIGHT(N354,2))</f>
        <v>dif 24-23</v>
      </c>
      <c r="S354" s="380" t="str">
        <f>CONCATENATE("dif ",RIGHT(O354,2),"-",RIGHT(L354,2))</f>
        <v>dif 24-19</v>
      </c>
      <c r="T354" s="380" t="str">
        <f>CONCATENATE("cuota ",RIGHT(O354,2))</f>
        <v>cuota 24</v>
      </c>
    </row>
    <row r="355" spans="1:20" x14ac:dyDescent="0.25">
      <c r="A355" s="383" t="s">
        <v>4</v>
      </c>
      <c r="B355" s="417">
        <v>128919</v>
      </c>
      <c r="C355" s="417">
        <v>122273</v>
      </c>
      <c r="D355" s="417">
        <v>123893</v>
      </c>
      <c r="E355" s="417">
        <v>125830</v>
      </c>
      <c r="F355" s="385">
        <f t="shared" ref="F355:F366" si="174">E355/D355-1</f>
        <v>1.563445876683911E-2</v>
      </c>
      <c r="G355" s="385">
        <f t="shared" ref="G355:G366" si="175">E355/B355-1</f>
        <v>-2.3960781576028323E-2</v>
      </c>
      <c r="H355" s="418">
        <f t="shared" ref="H355:H366" si="176">E355-D355</f>
        <v>1937</v>
      </c>
      <c r="I355" s="418">
        <f t="shared" ref="I355:I366" si="177">E355-B355</f>
        <v>-3089</v>
      </c>
      <c r="J355" s="385">
        <f t="shared" ref="J355:J366" si="178">E355/$E$355</f>
        <v>1</v>
      </c>
      <c r="K355" s="387"/>
      <c r="L355" s="417">
        <v>131920.79999999999</v>
      </c>
      <c r="M355" s="417">
        <v>121829.6</v>
      </c>
      <c r="N355" s="417">
        <v>125533.4</v>
      </c>
      <c r="O355" s="417">
        <v>127083.4</v>
      </c>
      <c r="P355" s="385">
        <f t="shared" ref="P355:P366" si="179">O355/N355-1</f>
        <v>1.2347311552144635E-2</v>
      </c>
      <c r="Q355" s="385">
        <f t="shared" ref="Q355:Q366" si="180">O355/L355-1</f>
        <v>-3.6668971079617418E-2</v>
      </c>
      <c r="R355" s="418">
        <f t="shared" ref="R355:R366" si="181">O355-N355</f>
        <v>1550</v>
      </c>
      <c r="S355" s="418">
        <f t="shared" ref="S355:S366" si="182">O355-L355</f>
        <v>-4837.3999999999942</v>
      </c>
      <c r="T355" s="385">
        <f t="shared" ref="T355:T366" si="183">O355/$E$355</f>
        <v>1.0099610585710879</v>
      </c>
    </row>
    <row r="356" spans="1:20" x14ac:dyDescent="0.25">
      <c r="A356" s="389" t="s">
        <v>5</v>
      </c>
      <c r="B356" s="419">
        <v>86208</v>
      </c>
      <c r="C356" s="419">
        <v>88060</v>
      </c>
      <c r="D356" s="419">
        <v>87810</v>
      </c>
      <c r="E356" s="419">
        <v>90751</v>
      </c>
      <c r="F356" s="391">
        <f t="shared" si="174"/>
        <v>3.3492768477394463E-2</v>
      </c>
      <c r="G356" s="391">
        <f t="shared" si="175"/>
        <v>5.2698125463993994E-2</v>
      </c>
      <c r="H356" s="420">
        <f t="shared" si="176"/>
        <v>2941</v>
      </c>
      <c r="I356" s="420">
        <f t="shared" si="177"/>
        <v>4543</v>
      </c>
      <c r="J356" s="391">
        <f t="shared" si="178"/>
        <v>0.72121910514185805</v>
      </c>
      <c r="K356" s="393"/>
      <c r="L356" s="419">
        <v>88226.6</v>
      </c>
      <c r="M356" s="419">
        <v>88892.4</v>
      </c>
      <c r="N356" s="419">
        <v>89111.2</v>
      </c>
      <c r="O356" s="419">
        <v>91156</v>
      </c>
      <c r="P356" s="391">
        <f t="shared" si="179"/>
        <v>2.294661052707192E-2</v>
      </c>
      <c r="Q356" s="391">
        <f t="shared" si="180"/>
        <v>3.3203138282558609E-2</v>
      </c>
      <c r="R356" s="420">
        <f t="shared" si="181"/>
        <v>2044.8000000000029</v>
      </c>
      <c r="S356" s="420">
        <f t="shared" si="182"/>
        <v>2929.3999999999942</v>
      </c>
      <c r="T356" s="391">
        <f t="shared" si="183"/>
        <v>0.72443773344989271</v>
      </c>
    </row>
    <row r="357" spans="1:20" x14ac:dyDescent="0.25">
      <c r="A357" s="395" t="s">
        <v>6</v>
      </c>
      <c r="B357" s="421">
        <v>15147</v>
      </c>
      <c r="C357" s="421">
        <v>16958</v>
      </c>
      <c r="D357" s="421">
        <v>15829</v>
      </c>
      <c r="E357" s="421">
        <v>17518</v>
      </c>
      <c r="F357" s="397">
        <f t="shared" si="174"/>
        <v>0.10670288710594478</v>
      </c>
      <c r="G357" s="397">
        <f t="shared" si="175"/>
        <v>0.15653264672872513</v>
      </c>
      <c r="H357" s="422">
        <f t="shared" si="176"/>
        <v>1689</v>
      </c>
      <c r="I357" s="422">
        <f t="shared" si="177"/>
        <v>2371</v>
      </c>
      <c r="J357" s="397">
        <f t="shared" si="178"/>
        <v>0.13921958197568146</v>
      </c>
      <c r="K357" s="399"/>
      <c r="L357" s="421">
        <v>15589.4</v>
      </c>
      <c r="M357" s="421">
        <v>17701.599999999999</v>
      </c>
      <c r="N357" s="421">
        <v>16572.2</v>
      </c>
      <c r="O357" s="421">
        <v>17518</v>
      </c>
      <c r="P357" s="397">
        <f t="shared" si="179"/>
        <v>5.7071481155187564E-2</v>
      </c>
      <c r="Q357" s="397">
        <f t="shared" si="180"/>
        <v>0.12371226602691565</v>
      </c>
      <c r="R357" s="422">
        <f t="shared" si="181"/>
        <v>945.79999999999927</v>
      </c>
      <c r="S357" s="422">
        <f t="shared" si="182"/>
        <v>1928.6000000000004</v>
      </c>
      <c r="T357" s="397">
        <f t="shared" si="183"/>
        <v>0.13921958197568146</v>
      </c>
    </row>
    <row r="358" spans="1:20" x14ac:dyDescent="0.25">
      <c r="A358" s="37" t="s">
        <v>7</v>
      </c>
      <c r="B358" s="423">
        <v>51775</v>
      </c>
      <c r="C358" s="423">
        <v>53781</v>
      </c>
      <c r="D358" s="423">
        <v>56058</v>
      </c>
      <c r="E358" s="423">
        <v>56722</v>
      </c>
      <c r="F358" s="324">
        <f t="shared" si="174"/>
        <v>1.1844874950943662E-2</v>
      </c>
      <c r="G358" s="324">
        <f t="shared" si="175"/>
        <v>9.5548044422984146E-2</v>
      </c>
      <c r="H358" s="424">
        <f t="shared" si="176"/>
        <v>664</v>
      </c>
      <c r="I358" s="424">
        <f t="shared" si="177"/>
        <v>4947</v>
      </c>
      <c r="J358" s="324">
        <f t="shared" si="178"/>
        <v>0.45078280219343558</v>
      </c>
      <c r="K358" s="403"/>
      <c r="L358" s="423">
        <v>53052</v>
      </c>
      <c r="M358" s="423">
        <v>53436.6</v>
      </c>
      <c r="N358" s="423">
        <v>55451</v>
      </c>
      <c r="O358" s="423">
        <v>56777.8</v>
      </c>
      <c r="P358" s="324">
        <f t="shared" si="179"/>
        <v>2.3927431425943668E-2</v>
      </c>
      <c r="Q358" s="324">
        <f t="shared" si="180"/>
        <v>7.022920907788599E-2</v>
      </c>
      <c r="R358" s="424">
        <f t="shared" si="181"/>
        <v>1326.8000000000029</v>
      </c>
      <c r="S358" s="424">
        <f t="shared" si="182"/>
        <v>3725.8000000000029</v>
      </c>
      <c r="T358" s="324">
        <f t="shared" si="183"/>
        <v>0.45122625764920926</v>
      </c>
    </row>
    <row r="359" spans="1:20" x14ac:dyDescent="0.25">
      <c r="A359" s="37" t="s">
        <v>8</v>
      </c>
      <c r="B359" s="423">
        <v>15768</v>
      </c>
      <c r="C359" s="423">
        <v>14700</v>
      </c>
      <c r="D359" s="423">
        <v>13176</v>
      </c>
      <c r="E359" s="423">
        <v>13755</v>
      </c>
      <c r="F359" s="324">
        <f t="shared" si="174"/>
        <v>4.3943533697632153E-2</v>
      </c>
      <c r="G359" s="324">
        <f t="shared" si="175"/>
        <v>-0.12766362252663621</v>
      </c>
      <c r="H359" s="424">
        <f t="shared" si="176"/>
        <v>579</v>
      </c>
      <c r="I359" s="424">
        <f t="shared" si="177"/>
        <v>-2013</v>
      </c>
      <c r="J359" s="324">
        <f t="shared" si="178"/>
        <v>0.10931415401732496</v>
      </c>
      <c r="K359" s="403"/>
      <c r="L359" s="423">
        <v>15954.4</v>
      </c>
      <c r="M359" s="423">
        <v>15383.8</v>
      </c>
      <c r="N359" s="423">
        <v>14335.4</v>
      </c>
      <c r="O359" s="423">
        <v>14103.2</v>
      </c>
      <c r="P359" s="324">
        <f t="shared" si="179"/>
        <v>-1.6197664522789701E-2</v>
      </c>
      <c r="Q359" s="324">
        <f t="shared" si="180"/>
        <v>-0.11603068745925882</v>
      </c>
      <c r="R359" s="424">
        <f t="shared" si="181"/>
        <v>-232.19999999999891</v>
      </c>
      <c r="S359" s="424">
        <f t="shared" si="182"/>
        <v>-1851.1999999999989</v>
      </c>
      <c r="T359" s="324">
        <f t="shared" si="183"/>
        <v>0.11208137963919575</v>
      </c>
    </row>
    <row r="360" spans="1:20" x14ac:dyDescent="0.25">
      <c r="A360" s="37" t="s">
        <v>9</v>
      </c>
      <c r="B360" s="423">
        <v>2513</v>
      </c>
      <c r="C360" s="423">
        <v>2043</v>
      </c>
      <c r="D360" s="423">
        <v>2162</v>
      </c>
      <c r="E360" s="423">
        <v>2066</v>
      </c>
      <c r="F360" s="324">
        <f t="shared" si="174"/>
        <v>-4.4403330249768724E-2</v>
      </c>
      <c r="G360" s="324">
        <f t="shared" si="175"/>
        <v>-0.17787504974134505</v>
      </c>
      <c r="H360" s="424">
        <f t="shared" si="176"/>
        <v>-96</v>
      </c>
      <c r="I360" s="424">
        <f t="shared" si="177"/>
        <v>-447</v>
      </c>
      <c r="J360" s="324">
        <f t="shared" si="178"/>
        <v>1.6418977986171819E-2</v>
      </c>
      <c r="K360" s="403"/>
      <c r="L360" s="423">
        <v>2597</v>
      </c>
      <c r="M360" s="423">
        <v>1875.6</v>
      </c>
      <c r="N360" s="423">
        <v>2167.6</v>
      </c>
      <c r="O360" s="423">
        <v>2082.4</v>
      </c>
      <c r="P360" s="324">
        <f t="shared" si="179"/>
        <v>-3.9306145045211238E-2</v>
      </c>
      <c r="Q360" s="324">
        <f t="shared" si="180"/>
        <v>-0.19815171351559491</v>
      </c>
      <c r="R360" s="424">
        <f t="shared" si="181"/>
        <v>-85.199999999999818</v>
      </c>
      <c r="S360" s="424">
        <f t="shared" si="182"/>
        <v>-514.59999999999991</v>
      </c>
      <c r="T360" s="324">
        <f t="shared" si="183"/>
        <v>1.6549312564571247E-2</v>
      </c>
    </row>
    <row r="361" spans="1:20" x14ac:dyDescent="0.25">
      <c r="A361" s="405" t="s">
        <v>10</v>
      </c>
      <c r="B361" s="425">
        <v>1005</v>
      </c>
      <c r="C361" s="425">
        <v>578</v>
      </c>
      <c r="D361" s="425">
        <v>585</v>
      </c>
      <c r="E361" s="425">
        <v>690</v>
      </c>
      <c r="F361" s="407">
        <f t="shared" si="174"/>
        <v>0.17948717948717952</v>
      </c>
      <c r="G361" s="407">
        <f t="shared" si="175"/>
        <v>-0.31343283582089554</v>
      </c>
      <c r="H361" s="426">
        <f t="shared" si="176"/>
        <v>105</v>
      </c>
      <c r="I361" s="426">
        <f t="shared" si="177"/>
        <v>-315</v>
      </c>
      <c r="J361" s="407">
        <f t="shared" si="178"/>
        <v>5.483588969244218E-3</v>
      </c>
      <c r="K361" s="409"/>
      <c r="L361" s="425">
        <v>1033.8</v>
      </c>
      <c r="M361" s="425">
        <v>494.8</v>
      </c>
      <c r="N361" s="425">
        <v>585</v>
      </c>
      <c r="O361" s="425">
        <v>674.6</v>
      </c>
      <c r="P361" s="407">
        <f t="shared" si="179"/>
        <v>0.15316239316239311</v>
      </c>
      <c r="Q361" s="407">
        <f t="shared" si="180"/>
        <v>-0.34745598761849483</v>
      </c>
      <c r="R361" s="426">
        <f t="shared" si="181"/>
        <v>89.600000000000023</v>
      </c>
      <c r="S361" s="426">
        <f t="shared" si="182"/>
        <v>-359.19999999999993</v>
      </c>
      <c r="T361" s="407">
        <f t="shared" si="183"/>
        <v>5.3612016212349995E-3</v>
      </c>
    </row>
    <row r="362" spans="1:20" x14ac:dyDescent="0.25">
      <c r="A362" s="411" t="s">
        <v>11</v>
      </c>
      <c r="B362" s="419">
        <v>42711</v>
      </c>
      <c r="C362" s="419">
        <v>34213</v>
      </c>
      <c r="D362" s="419">
        <v>36083</v>
      </c>
      <c r="E362" s="419">
        <v>35079</v>
      </c>
      <c r="F362" s="391">
        <f t="shared" si="174"/>
        <v>-2.7824737410969136E-2</v>
      </c>
      <c r="G362" s="391">
        <f t="shared" si="175"/>
        <v>-0.17868933061740533</v>
      </c>
      <c r="H362" s="420">
        <f t="shared" si="176"/>
        <v>-1004</v>
      </c>
      <c r="I362" s="420">
        <f t="shared" si="177"/>
        <v>-7632</v>
      </c>
      <c r="J362" s="391">
        <f t="shared" si="178"/>
        <v>0.27878089485814195</v>
      </c>
      <c r="K362" s="393"/>
      <c r="L362" s="419">
        <v>43694.2</v>
      </c>
      <c r="M362" s="419">
        <v>32937.199999999997</v>
      </c>
      <c r="N362" s="419">
        <v>36422.199999999997</v>
      </c>
      <c r="O362" s="419">
        <v>35927.4</v>
      </c>
      <c r="P362" s="391">
        <f t="shared" si="179"/>
        <v>-1.3585121162367875E-2</v>
      </c>
      <c r="Q362" s="391">
        <f t="shared" si="180"/>
        <v>-0.17775356912359064</v>
      </c>
      <c r="R362" s="420">
        <f t="shared" si="181"/>
        <v>-494.79999999999563</v>
      </c>
      <c r="S362" s="420">
        <f t="shared" si="182"/>
        <v>-7766.7999999999956</v>
      </c>
      <c r="T362" s="391">
        <f t="shared" si="183"/>
        <v>0.28552332512119527</v>
      </c>
    </row>
    <row r="363" spans="1:20" x14ac:dyDescent="0.25">
      <c r="A363" s="395" t="s">
        <v>12</v>
      </c>
      <c r="B363" s="423">
        <v>1933</v>
      </c>
      <c r="C363" s="423">
        <v>2230</v>
      </c>
      <c r="D363" s="421">
        <v>2117</v>
      </c>
      <c r="E363" s="423">
        <v>2117</v>
      </c>
      <c r="F363" s="397">
        <f t="shared" si="174"/>
        <v>0</v>
      </c>
      <c r="G363" s="397">
        <f t="shared" si="175"/>
        <v>9.5188825659596521E-2</v>
      </c>
      <c r="H363" s="422">
        <f t="shared" si="176"/>
        <v>0</v>
      </c>
      <c r="I363" s="422">
        <f t="shared" si="177"/>
        <v>184</v>
      </c>
      <c r="J363" s="397">
        <f t="shared" si="178"/>
        <v>1.6824286736072478E-2</v>
      </c>
      <c r="K363" s="399"/>
      <c r="L363" s="423">
        <v>1933</v>
      </c>
      <c r="M363" s="423">
        <v>2230</v>
      </c>
      <c r="N363" s="421">
        <v>2117</v>
      </c>
      <c r="O363" s="423">
        <v>2117</v>
      </c>
      <c r="P363" s="397">
        <f t="shared" si="179"/>
        <v>0</v>
      </c>
      <c r="Q363" s="397">
        <f t="shared" si="180"/>
        <v>9.5188825659596521E-2</v>
      </c>
      <c r="R363" s="422">
        <f t="shared" si="181"/>
        <v>0</v>
      </c>
      <c r="S363" s="422">
        <f t="shared" si="182"/>
        <v>184</v>
      </c>
      <c r="T363" s="397">
        <f t="shared" si="183"/>
        <v>1.6824286736072478E-2</v>
      </c>
    </row>
    <row r="364" spans="1:20" x14ac:dyDescent="0.25">
      <c r="A364" s="37" t="s">
        <v>8</v>
      </c>
      <c r="B364" s="423">
        <v>23356</v>
      </c>
      <c r="C364" s="423">
        <v>19962</v>
      </c>
      <c r="D364" s="423">
        <v>21400</v>
      </c>
      <c r="E364" s="423">
        <v>21076</v>
      </c>
      <c r="F364" s="324">
        <f t="shared" si="174"/>
        <v>-1.514018691588781E-2</v>
      </c>
      <c r="G364" s="324">
        <f t="shared" si="175"/>
        <v>-9.7619455386196319E-2</v>
      </c>
      <c r="H364" s="424">
        <f t="shared" si="176"/>
        <v>-324</v>
      </c>
      <c r="I364" s="424">
        <f t="shared" si="177"/>
        <v>-2280</v>
      </c>
      <c r="J364" s="324">
        <f t="shared" si="178"/>
        <v>0.16749582770404514</v>
      </c>
      <c r="K364" s="403"/>
      <c r="L364" s="423">
        <v>23865.599999999999</v>
      </c>
      <c r="M364" s="423">
        <v>19523.400000000001</v>
      </c>
      <c r="N364" s="423">
        <v>21595.200000000001</v>
      </c>
      <c r="O364" s="423">
        <v>21204.400000000001</v>
      </c>
      <c r="P364" s="324">
        <f t="shared" si="179"/>
        <v>-1.8096614062384164E-2</v>
      </c>
      <c r="Q364" s="324">
        <f t="shared" si="180"/>
        <v>-0.11150777688388291</v>
      </c>
      <c r="R364" s="424">
        <f t="shared" si="181"/>
        <v>-390.79999999999927</v>
      </c>
      <c r="S364" s="424">
        <f t="shared" si="182"/>
        <v>-2661.1999999999971</v>
      </c>
      <c r="T364" s="324">
        <f t="shared" si="183"/>
        <v>0.16851625208614798</v>
      </c>
    </row>
    <row r="365" spans="1:20" x14ac:dyDescent="0.25">
      <c r="A365" s="37" t="s">
        <v>9</v>
      </c>
      <c r="B365" s="423">
        <v>12342</v>
      </c>
      <c r="C365" s="423">
        <v>9023</v>
      </c>
      <c r="D365" s="423">
        <v>9205</v>
      </c>
      <c r="E365" s="423">
        <v>8463</v>
      </c>
      <c r="F365" s="324">
        <f t="shared" si="174"/>
        <v>-8.0608365019011363E-2</v>
      </c>
      <c r="G365" s="324">
        <f t="shared" si="175"/>
        <v>-0.31429265921244531</v>
      </c>
      <c r="H365" s="424">
        <f t="shared" si="176"/>
        <v>-742</v>
      </c>
      <c r="I365" s="424">
        <f t="shared" si="177"/>
        <v>-3879</v>
      </c>
      <c r="J365" s="324">
        <f t="shared" si="178"/>
        <v>6.7257410792338865E-2</v>
      </c>
      <c r="K365" s="403"/>
      <c r="L365" s="423">
        <v>12412.4</v>
      </c>
      <c r="M365" s="423">
        <v>8185.8</v>
      </c>
      <c r="N365" s="423">
        <v>9301</v>
      </c>
      <c r="O365" s="423">
        <v>9199.7999999999993</v>
      </c>
      <c r="P365" s="324">
        <f t="shared" si="179"/>
        <v>-1.0880550478443274E-2</v>
      </c>
      <c r="Q365" s="324">
        <f t="shared" si="180"/>
        <v>-0.25882182333795245</v>
      </c>
      <c r="R365" s="424">
        <f t="shared" si="181"/>
        <v>-101.20000000000073</v>
      </c>
      <c r="S365" s="424">
        <f t="shared" si="182"/>
        <v>-3212.6000000000004</v>
      </c>
      <c r="T365" s="324">
        <f t="shared" si="183"/>
        <v>7.3112930143844859E-2</v>
      </c>
    </row>
    <row r="366" spans="1:20" x14ac:dyDescent="0.25">
      <c r="A366" s="412" t="s">
        <v>10</v>
      </c>
      <c r="B366" s="425">
        <v>5080</v>
      </c>
      <c r="C366" s="425">
        <v>2998</v>
      </c>
      <c r="D366" s="425">
        <v>3361</v>
      </c>
      <c r="E366" s="425">
        <v>3423</v>
      </c>
      <c r="F366" s="413">
        <f t="shared" si="174"/>
        <v>1.844689080630757E-2</v>
      </c>
      <c r="G366" s="413">
        <f t="shared" si="175"/>
        <v>-0.32618110236220477</v>
      </c>
      <c r="H366" s="427">
        <f t="shared" si="176"/>
        <v>62</v>
      </c>
      <c r="I366" s="427">
        <f t="shared" si="177"/>
        <v>-1657</v>
      </c>
      <c r="J366" s="413">
        <f t="shared" si="178"/>
        <v>2.7203369625685449E-2</v>
      </c>
      <c r="K366" s="415"/>
      <c r="L366" s="425">
        <v>5483.2</v>
      </c>
      <c r="M366" s="425">
        <v>2998</v>
      </c>
      <c r="N366" s="425">
        <v>3409</v>
      </c>
      <c r="O366" s="425">
        <v>3406.2</v>
      </c>
      <c r="P366" s="413">
        <f t="shared" si="179"/>
        <v>-8.2135523613968697E-4</v>
      </c>
      <c r="Q366" s="413">
        <f t="shared" si="180"/>
        <v>-0.37879340531076744</v>
      </c>
      <c r="R366" s="427">
        <f t="shared" si="181"/>
        <v>-2.8000000000001819</v>
      </c>
      <c r="S366" s="427">
        <f t="shared" si="182"/>
        <v>-2077</v>
      </c>
      <c r="T366" s="413">
        <f t="shared" si="183"/>
        <v>2.7069856155129936E-2</v>
      </c>
    </row>
    <row r="367" spans="1:20" ht="21" x14ac:dyDescent="0.35">
      <c r="A367" s="416" t="s">
        <v>87</v>
      </c>
      <c r="B367" s="416"/>
      <c r="C367" s="416"/>
      <c r="D367" s="416"/>
      <c r="E367" s="416"/>
      <c r="F367" s="416"/>
      <c r="G367" s="416"/>
      <c r="H367" s="416"/>
      <c r="I367" s="416"/>
      <c r="J367" s="416"/>
      <c r="K367" s="416"/>
      <c r="L367" s="416"/>
      <c r="M367" s="416"/>
      <c r="N367" s="416"/>
      <c r="O367" s="416"/>
      <c r="P367" s="416"/>
      <c r="Q367" s="416"/>
      <c r="R367" s="416"/>
      <c r="S367" s="416"/>
      <c r="T367" s="416"/>
    </row>
    <row r="368" spans="1:20" x14ac:dyDescent="0.25">
      <c r="A368" s="72"/>
      <c r="B368" s="11" t="s">
        <v>152</v>
      </c>
      <c r="C368" s="12"/>
      <c r="D368" s="12"/>
      <c r="E368" s="12"/>
      <c r="F368" s="12"/>
      <c r="G368" s="12"/>
      <c r="H368" s="12"/>
      <c r="I368" s="12"/>
      <c r="J368" s="12"/>
      <c r="K368" s="379"/>
      <c r="L368" s="11" t="str">
        <f>CONCATENATE("acumulado ",B368)</f>
        <v>acumulado mayo</v>
      </c>
      <c r="M368" s="12"/>
      <c r="N368" s="12"/>
      <c r="O368" s="12"/>
      <c r="P368" s="12"/>
      <c r="Q368" s="12"/>
      <c r="R368" s="12"/>
      <c r="S368" s="12"/>
      <c r="T368" s="13"/>
    </row>
    <row r="369" spans="1:20" x14ac:dyDescent="0.25">
      <c r="A369" s="15"/>
      <c r="B369" s="380">
        <f>B$6</f>
        <v>2019</v>
      </c>
      <c r="C369" s="380">
        <f>C$6</f>
        <v>2022</v>
      </c>
      <c r="D369" s="380">
        <f>D$6</f>
        <v>2023</v>
      </c>
      <c r="E369" s="380">
        <f>E$6</f>
        <v>2024</v>
      </c>
      <c r="F369" s="380" t="str">
        <f>CONCATENATE("var ",RIGHT(E369,2),"/",RIGHT(D369,2))</f>
        <v>var 24/23</v>
      </c>
      <c r="G369" s="380" t="str">
        <f>CONCATENATE("var ",RIGHT(E369,2),"/",RIGHT(B369,2))</f>
        <v>var 24/19</v>
      </c>
      <c r="H369" s="380" t="str">
        <f>CONCATENATE("dif ",RIGHT(E369,2),"-",RIGHT(D369,2))</f>
        <v>dif 24-23</v>
      </c>
      <c r="I369" s="380" t="str">
        <f>CONCATENATE("dif ",RIGHT(E369,2),"-",RIGHT(B369,2))</f>
        <v>dif 24-19</v>
      </c>
      <c r="J369" s="380" t="str">
        <f>CONCATENATE("cuota ",RIGHT(E369,2))</f>
        <v>cuota 24</v>
      </c>
      <c r="K369" s="382"/>
      <c r="L369" s="380">
        <f>L$6</f>
        <v>2019</v>
      </c>
      <c r="M369" s="380">
        <f>M$6</f>
        <v>2022</v>
      </c>
      <c r="N369" s="380">
        <f>N$6</f>
        <v>2023</v>
      </c>
      <c r="O369" s="380">
        <f>O$6</f>
        <v>2024</v>
      </c>
      <c r="P369" s="380" t="str">
        <f>CONCATENATE("var ",RIGHT(O369,2),"/",RIGHT(N369,2))</f>
        <v>var 24/23</v>
      </c>
      <c r="Q369" s="380" t="str">
        <f>CONCATENATE("var ",RIGHT(O369,2),"/",RIGHT(L369,2))</f>
        <v>var 24/19</v>
      </c>
      <c r="R369" s="380" t="str">
        <f>CONCATENATE("dif ",RIGHT(O369,2),"-",RIGHT(N369,2))</f>
        <v>dif 24-23</v>
      </c>
      <c r="S369" s="380" t="str">
        <f>CONCATENATE("dif ",RIGHT(O369,2),"-",RIGHT(L369,2))</f>
        <v>dif 24-19</v>
      </c>
      <c r="T369" s="380" t="str">
        <f>CONCATENATE("cuota ",RIGHT(O369,2))</f>
        <v>cuota 24</v>
      </c>
    </row>
    <row r="370" spans="1:20" x14ac:dyDescent="0.25">
      <c r="A370" s="383" t="s">
        <v>48</v>
      </c>
      <c r="B370" s="417">
        <v>128919</v>
      </c>
      <c r="C370" s="417">
        <v>122273</v>
      </c>
      <c r="D370" s="417">
        <v>123893</v>
      </c>
      <c r="E370" s="417">
        <v>125830</v>
      </c>
      <c r="F370" s="385">
        <f t="shared" ref="F370:F380" si="184">E370/D370-1</f>
        <v>1.563445876683911E-2</v>
      </c>
      <c r="G370" s="385">
        <f t="shared" ref="G370:G380" si="185">E370/B370-1</f>
        <v>-2.3960781576028323E-2</v>
      </c>
      <c r="H370" s="418">
        <f t="shared" ref="H370:H380" si="186">E370-D370</f>
        <v>1937</v>
      </c>
      <c r="I370" s="418">
        <f t="shared" ref="I370:I380" si="187">E370-B370</f>
        <v>-3089</v>
      </c>
      <c r="J370" s="385">
        <f t="shared" ref="J370:J380" si="188">E370/$E$370</f>
        <v>1</v>
      </c>
      <c r="K370" s="387"/>
      <c r="L370" s="417">
        <v>131920.79999999999</v>
      </c>
      <c r="M370" s="417">
        <v>121829.6</v>
      </c>
      <c r="N370" s="417">
        <v>125533.4</v>
      </c>
      <c r="O370" s="417">
        <v>127083.4</v>
      </c>
      <c r="P370" s="385">
        <f t="shared" ref="P370:P380" si="189">O370/N370-1</f>
        <v>1.2347311552144635E-2</v>
      </c>
      <c r="Q370" s="385">
        <f t="shared" ref="Q370:Q380" si="190">O370/L370-1</f>
        <v>-3.6668971079617418E-2</v>
      </c>
      <c r="R370" s="418">
        <f t="shared" ref="R370:R380" si="191">O370-N370</f>
        <v>1550</v>
      </c>
      <c r="S370" s="418">
        <f t="shared" ref="S370:S380" si="192">O370-L370</f>
        <v>-4837.3999999999942</v>
      </c>
      <c r="T370" s="385">
        <f t="shared" ref="T370:T380" si="193">O370/$E$370</f>
        <v>1.0099610585710879</v>
      </c>
    </row>
    <row r="371" spans="1:20" x14ac:dyDescent="0.25">
      <c r="A371" s="94" t="s">
        <v>49</v>
      </c>
      <c r="B371" s="423">
        <v>45400</v>
      </c>
      <c r="C371" s="423">
        <v>44594</v>
      </c>
      <c r="D371" s="421">
        <v>45668</v>
      </c>
      <c r="E371" s="423">
        <v>46009</v>
      </c>
      <c r="F371" s="324">
        <f t="shared" si="184"/>
        <v>7.46693527196296E-3</v>
      </c>
      <c r="G371" s="324">
        <f t="shared" si="185"/>
        <v>1.3414096916299467E-2</v>
      </c>
      <c r="H371" s="424">
        <f t="shared" si="186"/>
        <v>341</v>
      </c>
      <c r="I371" s="424">
        <f t="shared" si="187"/>
        <v>609</v>
      </c>
      <c r="J371" s="324">
        <f t="shared" si="188"/>
        <v>0.36564412302312643</v>
      </c>
      <c r="K371" s="403"/>
      <c r="L371" s="423">
        <v>46373.2</v>
      </c>
      <c r="M371" s="423">
        <v>43811</v>
      </c>
      <c r="N371" s="421">
        <v>45831</v>
      </c>
      <c r="O371" s="423">
        <v>46415.4</v>
      </c>
      <c r="P371" s="324">
        <f t="shared" si="189"/>
        <v>1.2751194606270833E-2</v>
      </c>
      <c r="Q371" s="324">
        <f t="shared" si="190"/>
        <v>9.1000836690158238E-4</v>
      </c>
      <c r="R371" s="424">
        <f t="shared" si="191"/>
        <v>584.40000000000146</v>
      </c>
      <c r="S371" s="424">
        <f t="shared" si="192"/>
        <v>42.200000000004366</v>
      </c>
      <c r="T371" s="324">
        <f t="shared" si="193"/>
        <v>0.36887387745370742</v>
      </c>
    </row>
    <row r="372" spans="1:20" x14ac:dyDescent="0.25">
      <c r="A372" s="97" t="s">
        <v>50</v>
      </c>
      <c r="B372" s="423">
        <v>40089</v>
      </c>
      <c r="C372" s="423">
        <v>37529</v>
      </c>
      <c r="D372" s="423">
        <v>36862</v>
      </c>
      <c r="E372" s="423">
        <v>36722</v>
      </c>
      <c r="F372" s="324">
        <f t="shared" si="184"/>
        <v>-3.7979491074819904E-3</v>
      </c>
      <c r="G372" s="324">
        <f t="shared" si="185"/>
        <v>-8.3988126418718334E-2</v>
      </c>
      <c r="H372" s="424">
        <f t="shared" si="186"/>
        <v>-140</v>
      </c>
      <c r="I372" s="424">
        <f t="shared" si="187"/>
        <v>-3367</v>
      </c>
      <c r="J372" s="324">
        <f t="shared" si="188"/>
        <v>0.29183819438925535</v>
      </c>
      <c r="K372" s="403"/>
      <c r="L372" s="423">
        <v>41228.199999999997</v>
      </c>
      <c r="M372" s="423">
        <v>37055.599999999999</v>
      </c>
      <c r="N372" s="423">
        <v>37515.199999999997</v>
      </c>
      <c r="O372" s="423">
        <v>37677.599999999999</v>
      </c>
      <c r="P372" s="324">
        <f t="shared" si="189"/>
        <v>4.3289120143301663E-3</v>
      </c>
      <c r="Q372" s="324">
        <f t="shared" si="190"/>
        <v>-8.6120664981735762E-2</v>
      </c>
      <c r="R372" s="424">
        <f t="shared" si="191"/>
        <v>162.40000000000146</v>
      </c>
      <c r="S372" s="424">
        <f t="shared" si="192"/>
        <v>-3550.5999999999985</v>
      </c>
      <c r="T372" s="324">
        <f t="shared" si="193"/>
        <v>0.29943256775013904</v>
      </c>
    </row>
    <row r="373" spans="1:20" x14ac:dyDescent="0.25">
      <c r="A373" s="97" t="s">
        <v>52</v>
      </c>
      <c r="B373" s="423">
        <v>20354</v>
      </c>
      <c r="C373" s="423">
        <v>17794</v>
      </c>
      <c r="D373" s="423">
        <v>18608</v>
      </c>
      <c r="E373" s="423">
        <v>20140</v>
      </c>
      <c r="F373" s="324">
        <f t="shared" si="184"/>
        <v>8.2330180567497857E-2</v>
      </c>
      <c r="G373" s="324">
        <f t="shared" si="185"/>
        <v>-1.0513903900953081E-2</v>
      </c>
      <c r="H373" s="424">
        <f t="shared" si="186"/>
        <v>1532</v>
      </c>
      <c r="I373" s="424">
        <f t="shared" si="187"/>
        <v>-214</v>
      </c>
      <c r="J373" s="324">
        <f t="shared" si="188"/>
        <v>0.16005722005880951</v>
      </c>
      <c r="K373" s="403"/>
      <c r="L373" s="423">
        <v>21214.799999999999</v>
      </c>
      <c r="M373" s="423">
        <v>18287.400000000001</v>
      </c>
      <c r="N373" s="423">
        <v>19069.8</v>
      </c>
      <c r="O373" s="423">
        <v>19920</v>
      </c>
      <c r="P373" s="324">
        <f t="shared" si="189"/>
        <v>4.458358241827387E-2</v>
      </c>
      <c r="Q373" s="324">
        <f t="shared" si="190"/>
        <v>-6.1032863849765251E-2</v>
      </c>
      <c r="R373" s="424">
        <f t="shared" si="191"/>
        <v>850.20000000000073</v>
      </c>
      <c r="S373" s="424">
        <f t="shared" si="192"/>
        <v>-1294.7999999999993</v>
      </c>
      <c r="T373" s="324">
        <f t="shared" si="193"/>
        <v>0.15830882937296353</v>
      </c>
    </row>
    <row r="374" spans="1:20" x14ac:dyDescent="0.25">
      <c r="A374" s="97" t="s">
        <v>53</v>
      </c>
      <c r="B374" s="423">
        <v>4121</v>
      </c>
      <c r="C374" s="423">
        <v>4097</v>
      </c>
      <c r="D374" s="423">
        <v>4791</v>
      </c>
      <c r="E374" s="423">
        <v>4797</v>
      </c>
      <c r="F374" s="324">
        <f t="shared" si="184"/>
        <v>1.2523481527864089E-3</v>
      </c>
      <c r="G374" s="324">
        <f t="shared" si="185"/>
        <v>0.16403785488959</v>
      </c>
      <c r="H374" s="424">
        <f t="shared" si="186"/>
        <v>6</v>
      </c>
      <c r="I374" s="424">
        <f t="shared" si="187"/>
        <v>676</v>
      </c>
      <c r="J374" s="324">
        <f t="shared" si="188"/>
        <v>3.8122864181832632E-2</v>
      </c>
      <c r="K374" s="403"/>
      <c r="L374" s="423">
        <v>4121</v>
      </c>
      <c r="M374" s="423">
        <v>4251.3999999999996</v>
      </c>
      <c r="N374" s="423">
        <v>4791</v>
      </c>
      <c r="O374" s="423">
        <v>4797</v>
      </c>
      <c r="P374" s="324">
        <f t="shared" si="189"/>
        <v>1.2523481527864089E-3</v>
      </c>
      <c r="Q374" s="324">
        <f t="shared" si="190"/>
        <v>0.16403785488959</v>
      </c>
      <c r="R374" s="424">
        <f t="shared" si="191"/>
        <v>6</v>
      </c>
      <c r="S374" s="424">
        <f t="shared" si="192"/>
        <v>676</v>
      </c>
      <c r="T374" s="324">
        <f t="shared" si="193"/>
        <v>3.8122864181832632E-2</v>
      </c>
    </row>
    <row r="375" spans="1:20" x14ac:dyDescent="0.25">
      <c r="A375" s="97" t="s">
        <v>54</v>
      </c>
      <c r="B375" s="423">
        <v>2708</v>
      </c>
      <c r="C375" s="423">
        <v>2703</v>
      </c>
      <c r="D375" s="423">
        <v>2855</v>
      </c>
      <c r="E375" s="423">
        <v>2773</v>
      </c>
      <c r="F375" s="324">
        <f t="shared" si="184"/>
        <v>-2.8721541155866892E-2</v>
      </c>
      <c r="G375" s="324">
        <f t="shared" si="185"/>
        <v>2.400295420974885E-2</v>
      </c>
      <c r="H375" s="424">
        <f t="shared" si="186"/>
        <v>-82</v>
      </c>
      <c r="I375" s="424">
        <f t="shared" si="187"/>
        <v>65</v>
      </c>
      <c r="J375" s="324">
        <f t="shared" si="188"/>
        <v>2.2037669872049592E-2</v>
      </c>
      <c r="K375" s="403"/>
      <c r="L375" s="423">
        <v>2736.6</v>
      </c>
      <c r="M375" s="423">
        <v>2573.4</v>
      </c>
      <c r="N375" s="423">
        <v>2845.8</v>
      </c>
      <c r="O375" s="423">
        <v>2771.6</v>
      </c>
      <c r="P375" s="324">
        <f t="shared" si="189"/>
        <v>-2.6073511842012898E-2</v>
      </c>
      <c r="Q375" s="324">
        <f t="shared" si="190"/>
        <v>1.2789592925527948E-2</v>
      </c>
      <c r="R375" s="424">
        <f t="shared" si="191"/>
        <v>-74.200000000000273</v>
      </c>
      <c r="S375" s="424">
        <f t="shared" si="192"/>
        <v>35</v>
      </c>
      <c r="T375" s="324">
        <f t="shared" si="193"/>
        <v>2.2026543749503299E-2</v>
      </c>
    </row>
    <row r="376" spans="1:20" x14ac:dyDescent="0.25">
      <c r="A376" s="97" t="s">
        <v>55</v>
      </c>
      <c r="B376" s="423">
        <v>778</v>
      </c>
      <c r="C376" s="423">
        <v>663</v>
      </c>
      <c r="D376" s="423">
        <v>663</v>
      </c>
      <c r="E376" s="423">
        <v>673</v>
      </c>
      <c r="F376" s="324">
        <f t="shared" si="184"/>
        <v>1.5082956259426794E-2</v>
      </c>
      <c r="G376" s="324">
        <f t="shared" si="185"/>
        <v>-0.13496143958868889</v>
      </c>
      <c r="H376" s="424">
        <f t="shared" si="186"/>
        <v>10</v>
      </c>
      <c r="I376" s="424">
        <f t="shared" si="187"/>
        <v>-105</v>
      </c>
      <c r="J376" s="324">
        <f t="shared" si="188"/>
        <v>5.3484860526106653E-3</v>
      </c>
      <c r="K376" s="403"/>
      <c r="L376" s="423">
        <v>778</v>
      </c>
      <c r="M376" s="423">
        <v>640.20000000000005</v>
      </c>
      <c r="N376" s="423">
        <v>663</v>
      </c>
      <c r="O376" s="423">
        <v>673</v>
      </c>
      <c r="P376" s="324">
        <f t="shared" si="189"/>
        <v>1.5082956259426794E-2</v>
      </c>
      <c r="Q376" s="324">
        <f t="shared" si="190"/>
        <v>-0.13496143958868889</v>
      </c>
      <c r="R376" s="424">
        <f t="shared" si="191"/>
        <v>10</v>
      </c>
      <c r="S376" s="424">
        <f t="shared" si="192"/>
        <v>-105</v>
      </c>
      <c r="T376" s="324">
        <f t="shared" si="193"/>
        <v>5.3484860526106653E-3</v>
      </c>
    </row>
    <row r="377" spans="1:20" x14ac:dyDescent="0.25">
      <c r="A377" s="97" t="s">
        <v>56</v>
      </c>
      <c r="B377" s="423">
        <v>6890</v>
      </c>
      <c r="C377" s="423">
        <v>6412</v>
      </c>
      <c r="D377" s="423">
        <v>6177</v>
      </c>
      <c r="E377" s="423">
        <v>6415</v>
      </c>
      <c r="F377" s="324">
        <f t="shared" si="184"/>
        <v>3.8530030759268197E-2</v>
      </c>
      <c r="G377" s="324">
        <f t="shared" si="185"/>
        <v>-6.8940493468795383E-2</v>
      </c>
      <c r="H377" s="424">
        <f t="shared" si="186"/>
        <v>238</v>
      </c>
      <c r="I377" s="424">
        <f t="shared" si="187"/>
        <v>-475</v>
      </c>
      <c r="J377" s="324">
        <f t="shared" si="188"/>
        <v>5.0981482953190813E-2</v>
      </c>
      <c r="K377" s="403"/>
      <c r="L377" s="423">
        <v>6890</v>
      </c>
      <c r="M377" s="423">
        <v>6412</v>
      </c>
      <c r="N377" s="423">
        <v>6319.8</v>
      </c>
      <c r="O377" s="423">
        <v>6415</v>
      </c>
      <c r="P377" s="324">
        <f t="shared" si="189"/>
        <v>1.5063767840754361E-2</v>
      </c>
      <c r="Q377" s="324">
        <f t="shared" si="190"/>
        <v>-6.8940493468795383E-2</v>
      </c>
      <c r="R377" s="424">
        <f t="shared" si="191"/>
        <v>95.199999999999818</v>
      </c>
      <c r="S377" s="424">
        <f t="shared" si="192"/>
        <v>-475</v>
      </c>
      <c r="T377" s="324">
        <f t="shared" si="193"/>
        <v>5.0981482953190813E-2</v>
      </c>
    </row>
    <row r="378" spans="1:20" x14ac:dyDescent="0.25">
      <c r="A378" s="97" t="s">
        <v>51</v>
      </c>
      <c r="B378" s="423">
        <v>1127</v>
      </c>
      <c r="C378" s="423">
        <v>844</v>
      </c>
      <c r="D378" s="423">
        <v>912</v>
      </c>
      <c r="E378" s="423">
        <v>912</v>
      </c>
      <c r="F378" s="324">
        <f t="shared" si="184"/>
        <v>0</v>
      </c>
      <c r="G378" s="324">
        <f t="shared" si="185"/>
        <v>-0.1907719609582964</v>
      </c>
      <c r="H378" s="424">
        <f t="shared" si="186"/>
        <v>0</v>
      </c>
      <c r="I378" s="424">
        <f t="shared" si="187"/>
        <v>-215</v>
      </c>
      <c r="J378" s="324">
        <f t="shared" si="188"/>
        <v>7.2478741158706192E-3</v>
      </c>
      <c r="K378" s="403"/>
      <c r="L378" s="423">
        <v>1127</v>
      </c>
      <c r="M378" s="423">
        <v>827.2</v>
      </c>
      <c r="N378" s="423">
        <v>912</v>
      </c>
      <c r="O378" s="423">
        <v>912</v>
      </c>
      <c r="P378" s="324">
        <f t="shared" si="189"/>
        <v>0</v>
      </c>
      <c r="Q378" s="324">
        <f t="shared" si="190"/>
        <v>-0.1907719609582964</v>
      </c>
      <c r="R378" s="424">
        <f t="shared" si="191"/>
        <v>0</v>
      </c>
      <c r="S378" s="424">
        <f t="shared" si="192"/>
        <v>-215</v>
      </c>
      <c r="T378" s="324">
        <f t="shared" si="193"/>
        <v>7.2478741158706192E-3</v>
      </c>
    </row>
    <row r="379" spans="1:20" x14ac:dyDescent="0.25">
      <c r="A379" s="98" t="s">
        <v>57</v>
      </c>
      <c r="B379" s="423">
        <v>4070</v>
      </c>
      <c r="C379" s="423">
        <v>4562</v>
      </c>
      <c r="D379" s="423">
        <v>4276</v>
      </c>
      <c r="E379" s="423">
        <v>4307</v>
      </c>
      <c r="F379" s="324">
        <f t="shared" si="184"/>
        <v>7.2497661365762411E-3</v>
      </c>
      <c r="G379" s="324">
        <f t="shared" si="185"/>
        <v>5.8230958230958141E-2</v>
      </c>
      <c r="H379" s="424">
        <f t="shared" si="186"/>
        <v>31</v>
      </c>
      <c r="I379" s="424">
        <f t="shared" si="187"/>
        <v>237</v>
      </c>
      <c r="J379" s="324">
        <f t="shared" si="188"/>
        <v>3.4228721290630218E-2</v>
      </c>
      <c r="K379" s="403"/>
      <c r="L379" s="423">
        <v>4070</v>
      </c>
      <c r="M379" s="423">
        <v>4562</v>
      </c>
      <c r="N379" s="423">
        <v>4504.8</v>
      </c>
      <c r="O379" s="423">
        <v>4409</v>
      </c>
      <c r="P379" s="324">
        <f t="shared" si="189"/>
        <v>-2.126620493695619E-2</v>
      </c>
      <c r="Q379" s="324">
        <f t="shared" si="190"/>
        <v>8.329238329238331E-2</v>
      </c>
      <c r="R379" s="424">
        <f t="shared" si="191"/>
        <v>-95.800000000000182</v>
      </c>
      <c r="S379" s="424">
        <f t="shared" si="192"/>
        <v>339</v>
      </c>
      <c r="T379" s="324">
        <f t="shared" si="193"/>
        <v>3.5039338790431536E-2</v>
      </c>
    </row>
    <row r="380" spans="1:20" x14ac:dyDescent="0.25">
      <c r="A380" s="99" t="s">
        <v>58</v>
      </c>
      <c r="B380" s="423">
        <v>3382</v>
      </c>
      <c r="C380" s="423">
        <v>3075</v>
      </c>
      <c r="D380" s="423">
        <v>3081</v>
      </c>
      <c r="E380" s="423">
        <v>3082</v>
      </c>
      <c r="F380" s="324">
        <f t="shared" si="184"/>
        <v>3.2456994482310542E-4</v>
      </c>
      <c r="G380" s="324">
        <f t="shared" si="185"/>
        <v>-8.870490833826139E-2</v>
      </c>
      <c r="H380" s="424">
        <f t="shared" si="186"/>
        <v>1</v>
      </c>
      <c r="I380" s="424">
        <f t="shared" si="187"/>
        <v>-300</v>
      </c>
      <c r="J380" s="324">
        <f t="shared" si="188"/>
        <v>2.4493364062624177E-2</v>
      </c>
      <c r="K380" s="403"/>
      <c r="L380" s="423">
        <v>3382</v>
      </c>
      <c r="M380" s="423">
        <v>3409.4</v>
      </c>
      <c r="N380" s="423">
        <v>3081</v>
      </c>
      <c r="O380" s="423">
        <v>3092.8</v>
      </c>
      <c r="P380" s="324">
        <f t="shared" si="189"/>
        <v>3.8299253489126883E-3</v>
      </c>
      <c r="Q380" s="324">
        <f t="shared" si="190"/>
        <v>-8.5511531638083893E-2</v>
      </c>
      <c r="R380" s="424">
        <f t="shared" si="191"/>
        <v>11.800000000000182</v>
      </c>
      <c r="S380" s="424">
        <f t="shared" si="192"/>
        <v>-289.19999999999982</v>
      </c>
      <c r="T380" s="324">
        <f t="shared" si="193"/>
        <v>2.4579194150838434E-2</v>
      </c>
    </row>
    <row r="381" spans="1:20" ht="21" x14ac:dyDescent="0.35">
      <c r="A381" s="378" t="s">
        <v>88</v>
      </c>
      <c r="B381" s="378"/>
      <c r="C381" s="378"/>
      <c r="D381" s="378"/>
      <c r="E381" s="378"/>
      <c r="F381" s="378"/>
      <c r="G381" s="378"/>
      <c r="H381" s="378"/>
      <c r="I381" s="378"/>
      <c r="J381" s="378"/>
      <c r="K381" s="378"/>
      <c r="L381" s="378"/>
      <c r="M381" s="378"/>
      <c r="N381" s="378"/>
      <c r="O381" s="378"/>
      <c r="P381" s="378"/>
      <c r="Q381" s="378"/>
      <c r="R381" s="378"/>
      <c r="S381" s="378"/>
      <c r="T381" s="378"/>
    </row>
  </sheetData>
  <mergeCells count="575">
    <mergeCell ref="A381:T381"/>
    <mergeCell ref="A352:T352"/>
    <mergeCell ref="B353:J353"/>
    <mergeCell ref="L353:T353"/>
    <mergeCell ref="A367:T367"/>
    <mergeCell ref="B368:J368"/>
    <mergeCell ref="L368:T368"/>
    <mergeCell ref="A323:T323"/>
    <mergeCell ref="B324:J324"/>
    <mergeCell ref="L324:T324"/>
    <mergeCell ref="A338:T338"/>
    <mergeCell ref="B339:J339"/>
    <mergeCell ref="L339:T339"/>
    <mergeCell ref="I319:J319"/>
    <mergeCell ref="S319:T319"/>
    <mergeCell ref="I320:J320"/>
    <mergeCell ref="S320:T320"/>
    <mergeCell ref="A321:T321"/>
    <mergeCell ref="A322:T322"/>
    <mergeCell ref="I316:J316"/>
    <mergeCell ref="S316:T316"/>
    <mergeCell ref="I317:J317"/>
    <mergeCell ref="S317:T317"/>
    <mergeCell ref="I318:J318"/>
    <mergeCell ref="S318:T318"/>
    <mergeCell ref="I313:J313"/>
    <mergeCell ref="S313:T313"/>
    <mergeCell ref="I314:J314"/>
    <mergeCell ref="S314:T314"/>
    <mergeCell ref="I315:J315"/>
    <mergeCell ref="S315:T315"/>
    <mergeCell ref="I310:J310"/>
    <mergeCell ref="S310:T310"/>
    <mergeCell ref="I311:J311"/>
    <mergeCell ref="S311:T311"/>
    <mergeCell ref="I312:J312"/>
    <mergeCell ref="S312:T312"/>
    <mergeCell ref="A306:T306"/>
    <mergeCell ref="A307:T307"/>
    <mergeCell ref="B308:J308"/>
    <mergeCell ref="L308:T308"/>
    <mergeCell ref="I309:J309"/>
    <mergeCell ref="S309:T309"/>
    <mergeCell ref="I303:J303"/>
    <mergeCell ref="S303:T303"/>
    <mergeCell ref="I304:J304"/>
    <mergeCell ref="S304:T304"/>
    <mergeCell ref="I305:J305"/>
    <mergeCell ref="S305:T305"/>
    <mergeCell ref="I300:J300"/>
    <mergeCell ref="S300:T300"/>
    <mergeCell ref="I301:J301"/>
    <mergeCell ref="S301:T301"/>
    <mergeCell ref="I302:J302"/>
    <mergeCell ref="S302:T302"/>
    <mergeCell ref="I297:J297"/>
    <mergeCell ref="S297:T297"/>
    <mergeCell ref="I298:J298"/>
    <mergeCell ref="S298:T298"/>
    <mergeCell ref="I299:J299"/>
    <mergeCell ref="S299:T299"/>
    <mergeCell ref="I294:J294"/>
    <mergeCell ref="S294:T294"/>
    <mergeCell ref="I295:J295"/>
    <mergeCell ref="S295:T295"/>
    <mergeCell ref="I296:J296"/>
    <mergeCell ref="S296:T296"/>
    <mergeCell ref="A290:T290"/>
    <mergeCell ref="A291:T291"/>
    <mergeCell ref="B292:J292"/>
    <mergeCell ref="L292:T292"/>
    <mergeCell ref="I293:J293"/>
    <mergeCell ref="S293:T293"/>
    <mergeCell ref="I287:J287"/>
    <mergeCell ref="S287:T287"/>
    <mergeCell ref="I288:J288"/>
    <mergeCell ref="S288:T288"/>
    <mergeCell ref="I289:J289"/>
    <mergeCell ref="S289:T289"/>
    <mergeCell ref="I284:J284"/>
    <mergeCell ref="S284:T284"/>
    <mergeCell ref="I285:J285"/>
    <mergeCell ref="S285:T285"/>
    <mergeCell ref="I286:J286"/>
    <mergeCell ref="S286:T286"/>
    <mergeCell ref="I281:J281"/>
    <mergeCell ref="S281:T281"/>
    <mergeCell ref="I282:J282"/>
    <mergeCell ref="S282:T282"/>
    <mergeCell ref="I283:J283"/>
    <mergeCell ref="S283:T283"/>
    <mergeCell ref="I278:J278"/>
    <mergeCell ref="S278:T278"/>
    <mergeCell ref="I279:J279"/>
    <mergeCell ref="S279:T279"/>
    <mergeCell ref="I280:J280"/>
    <mergeCell ref="S280:T280"/>
    <mergeCell ref="I274:J274"/>
    <mergeCell ref="S274:T274"/>
    <mergeCell ref="A275:T275"/>
    <mergeCell ref="A276:T276"/>
    <mergeCell ref="B277:J277"/>
    <mergeCell ref="L277:T277"/>
    <mergeCell ref="I271:J271"/>
    <mergeCell ref="S271:T271"/>
    <mergeCell ref="I272:J272"/>
    <mergeCell ref="S272:T272"/>
    <mergeCell ref="I273:J273"/>
    <mergeCell ref="S273:T273"/>
    <mergeCell ref="I268:J268"/>
    <mergeCell ref="S268:T268"/>
    <mergeCell ref="I269:J269"/>
    <mergeCell ref="S269:T269"/>
    <mergeCell ref="I270:J270"/>
    <mergeCell ref="S270:T270"/>
    <mergeCell ref="I265:J265"/>
    <mergeCell ref="S265:T265"/>
    <mergeCell ref="I266:J266"/>
    <mergeCell ref="S266:T266"/>
    <mergeCell ref="I267:J267"/>
    <mergeCell ref="S267:T267"/>
    <mergeCell ref="I262:J262"/>
    <mergeCell ref="S262:T262"/>
    <mergeCell ref="I263:J263"/>
    <mergeCell ref="S263:T263"/>
    <mergeCell ref="I264:J264"/>
    <mergeCell ref="S264:T264"/>
    <mergeCell ref="A245:T245"/>
    <mergeCell ref="A246:T246"/>
    <mergeCell ref="B247:J247"/>
    <mergeCell ref="L247:T247"/>
    <mergeCell ref="A260:T260"/>
    <mergeCell ref="B261:J261"/>
    <mergeCell ref="L261:T261"/>
    <mergeCell ref="I228:J228"/>
    <mergeCell ref="S228:T228"/>
    <mergeCell ref="A229:T229"/>
    <mergeCell ref="A230:T230"/>
    <mergeCell ref="B231:J231"/>
    <mergeCell ref="L231:T231"/>
    <mergeCell ref="I225:J225"/>
    <mergeCell ref="S225:T225"/>
    <mergeCell ref="I226:J226"/>
    <mergeCell ref="S226:T226"/>
    <mergeCell ref="I227:J227"/>
    <mergeCell ref="S227:T227"/>
    <mergeCell ref="I222:J222"/>
    <mergeCell ref="S222:T222"/>
    <mergeCell ref="I223:J223"/>
    <mergeCell ref="S223:T223"/>
    <mergeCell ref="I224:J224"/>
    <mergeCell ref="S224:T224"/>
    <mergeCell ref="I219:J219"/>
    <mergeCell ref="S219:T219"/>
    <mergeCell ref="I220:J220"/>
    <mergeCell ref="S220:T220"/>
    <mergeCell ref="I221:J221"/>
    <mergeCell ref="S221:T221"/>
    <mergeCell ref="B216:J216"/>
    <mergeCell ref="L216:T216"/>
    <mergeCell ref="I217:J217"/>
    <mergeCell ref="S217:T217"/>
    <mergeCell ref="I218:J218"/>
    <mergeCell ref="S218:T218"/>
    <mergeCell ref="I212:J212"/>
    <mergeCell ref="S212:T212"/>
    <mergeCell ref="I213:J213"/>
    <mergeCell ref="S213:T213"/>
    <mergeCell ref="A214:T214"/>
    <mergeCell ref="A215:T215"/>
    <mergeCell ref="I209:J209"/>
    <mergeCell ref="S209:T209"/>
    <mergeCell ref="I210:J210"/>
    <mergeCell ref="S210:T210"/>
    <mergeCell ref="I211:J211"/>
    <mergeCell ref="S211:T211"/>
    <mergeCell ref="I206:J206"/>
    <mergeCell ref="S206:T206"/>
    <mergeCell ref="I207:J207"/>
    <mergeCell ref="S207:T207"/>
    <mergeCell ref="I208:J208"/>
    <mergeCell ref="S208:T208"/>
    <mergeCell ref="I203:J203"/>
    <mergeCell ref="S203:T203"/>
    <mergeCell ref="I204:J204"/>
    <mergeCell ref="S204:T204"/>
    <mergeCell ref="I205:J205"/>
    <mergeCell ref="S205:T205"/>
    <mergeCell ref="A199:T199"/>
    <mergeCell ref="B200:J200"/>
    <mergeCell ref="L200:T200"/>
    <mergeCell ref="I201:J201"/>
    <mergeCell ref="S201:T201"/>
    <mergeCell ref="I202:J202"/>
    <mergeCell ref="S202:T202"/>
    <mergeCell ref="D198:E198"/>
    <mergeCell ref="G198:H198"/>
    <mergeCell ref="I198:J198"/>
    <mergeCell ref="N198:O198"/>
    <mergeCell ref="Q198:R198"/>
    <mergeCell ref="S198:T198"/>
    <mergeCell ref="D197:E197"/>
    <mergeCell ref="G197:H197"/>
    <mergeCell ref="I197:J197"/>
    <mergeCell ref="N197:O197"/>
    <mergeCell ref="Q197:R197"/>
    <mergeCell ref="S197:T197"/>
    <mergeCell ref="D196:E196"/>
    <mergeCell ref="G196:H196"/>
    <mergeCell ref="I196:J196"/>
    <mergeCell ref="N196:O196"/>
    <mergeCell ref="Q196:R196"/>
    <mergeCell ref="S196:T196"/>
    <mergeCell ref="D195:E195"/>
    <mergeCell ref="G195:H195"/>
    <mergeCell ref="I195:J195"/>
    <mergeCell ref="N195:O195"/>
    <mergeCell ref="Q195:R195"/>
    <mergeCell ref="S195:T195"/>
    <mergeCell ref="D194:E194"/>
    <mergeCell ref="G194:H194"/>
    <mergeCell ref="I194:J194"/>
    <mergeCell ref="N194:O194"/>
    <mergeCell ref="Q194:R194"/>
    <mergeCell ref="S194:T194"/>
    <mergeCell ref="D193:E193"/>
    <mergeCell ref="G193:H193"/>
    <mergeCell ref="I193:J193"/>
    <mergeCell ref="N193:O193"/>
    <mergeCell ref="Q193:R193"/>
    <mergeCell ref="S193:T193"/>
    <mergeCell ref="D192:E192"/>
    <mergeCell ref="G192:H192"/>
    <mergeCell ref="I192:J192"/>
    <mergeCell ref="N192:O192"/>
    <mergeCell ref="Q192:R192"/>
    <mergeCell ref="S192:T192"/>
    <mergeCell ref="D191:E191"/>
    <mergeCell ref="G191:H191"/>
    <mergeCell ref="I191:J191"/>
    <mergeCell ref="N191:O191"/>
    <mergeCell ref="Q191:R191"/>
    <mergeCell ref="S191:T191"/>
    <mergeCell ref="D190:E190"/>
    <mergeCell ref="G190:H190"/>
    <mergeCell ref="I190:J190"/>
    <mergeCell ref="N190:O190"/>
    <mergeCell ref="Q190:R190"/>
    <mergeCell ref="S190:T190"/>
    <mergeCell ref="D189:E189"/>
    <mergeCell ref="G189:H189"/>
    <mergeCell ref="I189:J189"/>
    <mergeCell ref="N189:O189"/>
    <mergeCell ref="Q189:R189"/>
    <mergeCell ref="S189:T189"/>
    <mergeCell ref="D188:E188"/>
    <mergeCell ref="G188:H188"/>
    <mergeCell ref="I188:J188"/>
    <mergeCell ref="N188:O188"/>
    <mergeCell ref="Q188:R188"/>
    <mergeCell ref="S188:T188"/>
    <mergeCell ref="A185:T185"/>
    <mergeCell ref="B186:J186"/>
    <mergeCell ref="L186:T186"/>
    <mergeCell ref="D187:E187"/>
    <mergeCell ref="G187:H187"/>
    <mergeCell ref="I187:J187"/>
    <mergeCell ref="N187:O187"/>
    <mergeCell ref="Q187:R187"/>
    <mergeCell ref="S187:T187"/>
    <mergeCell ref="D184:E184"/>
    <mergeCell ref="G184:H184"/>
    <mergeCell ref="I184:J184"/>
    <mergeCell ref="N184:O184"/>
    <mergeCell ref="Q184:R184"/>
    <mergeCell ref="S184:T184"/>
    <mergeCell ref="D183:E183"/>
    <mergeCell ref="G183:H183"/>
    <mergeCell ref="I183:J183"/>
    <mergeCell ref="N183:O183"/>
    <mergeCell ref="Q183:R183"/>
    <mergeCell ref="S183:T183"/>
    <mergeCell ref="D182:E182"/>
    <mergeCell ref="G182:H182"/>
    <mergeCell ref="I182:J182"/>
    <mergeCell ref="N182:O182"/>
    <mergeCell ref="Q182:R182"/>
    <mergeCell ref="S182:T182"/>
    <mergeCell ref="D181:E181"/>
    <mergeCell ref="G181:H181"/>
    <mergeCell ref="I181:J181"/>
    <mergeCell ref="N181:O181"/>
    <mergeCell ref="Q181:R181"/>
    <mergeCell ref="S181:T181"/>
    <mergeCell ref="D180:E180"/>
    <mergeCell ref="G180:H180"/>
    <mergeCell ref="I180:J180"/>
    <mergeCell ref="N180:O180"/>
    <mergeCell ref="Q180:R180"/>
    <mergeCell ref="S180:T180"/>
    <mergeCell ref="D179:E179"/>
    <mergeCell ref="G179:H179"/>
    <mergeCell ref="I179:J179"/>
    <mergeCell ref="N179:O179"/>
    <mergeCell ref="Q179:R179"/>
    <mergeCell ref="S179:T179"/>
    <mergeCell ref="D178:E178"/>
    <mergeCell ref="G178:H178"/>
    <mergeCell ref="I178:J178"/>
    <mergeCell ref="N178:O178"/>
    <mergeCell ref="Q178:R178"/>
    <mergeCell ref="S178:T178"/>
    <mergeCell ref="D177:E177"/>
    <mergeCell ref="G177:H177"/>
    <mergeCell ref="I177:J177"/>
    <mergeCell ref="N177:O177"/>
    <mergeCell ref="Q177:R177"/>
    <mergeCell ref="S177:T177"/>
    <mergeCell ref="D176:E176"/>
    <mergeCell ref="G176:H176"/>
    <mergeCell ref="I176:J176"/>
    <mergeCell ref="N176:O176"/>
    <mergeCell ref="Q176:R176"/>
    <mergeCell ref="S176:T176"/>
    <mergeCell ref="D175:E175"/>
    <mergeCell ref="G175:H175"/>
    <mergeCell ref="I175:J175"/>
    <mergeCell ref="N175:O175"/>
    <mergeCell ref="Q175:R175"/>
    <mergeCell ref="S175:T175"/>
    <mergeCell ref="D174:E174"/>
    <mergeCell ref="G174:H174"/>
    <mergeCell ref="I174:J174"/>
    <mergeCell ref="N174:O174"/>
    <mergeCell ref="Q174:R174"/>
    <mergeCell ref="S174:T174"/>
    <mergeCell ref="D173:E173"/>
    <mergeCell ref="G173:H173"/>
    <mergeCell ref="I173:J173"/>
    <mergeCell ref="N173:O173"/>
    <mergeCell ref="Q173:R173"/>
    <mergeCell ref="S173:T173"/>
    <mergeCell ref="D172:E172"/>
    <mergeCell ref="G172:H172"/>
    <mergeCell ref="I172:J172"/>
    <mergeCell ref="N172:O172"/>
    <mergeCell ref="Q172:R172"/>
    <mergeCell ref="S172:T172"/>
    <mergeCell ref="D171:E171"/>
    <mergeCell ref="G171:H171"/>
    <mergeCell ref="I171:J171"/>
    <mergeCell ref="N171:O171"/>
    <mergeCell ref="Q171:R171"/>
    <mergeCell ref="S171:T171"/>
    <mergeCell ref="D170:E170"/>
    <mergeCell ref="G170:H170"/>
    <mergeCell ref="I170:J170"/>
    <mergeCell ref="N170:O170"/>
    <mergeCell ref="Q170:R170"/>
    <mergeCell ref="S170:T170"/>
    <mergeCell ref="D169:E169"/>
    <mergeCell ref="G169:H169"/>
    <mergeCell ref="I169:J169"/>
    <mergeCell ref="N169:O169"/>
    <mergeCell ref="Q169:R169"/>
    <mergeCell ref="S169:T169"/>
    <mergeCell ref="D168:E168"/>
    <mergeCell ref="G168:H168"/>
    <mergeCell ref="I168:J168"/>
    <mergeCell ref="N168:O168"/>
    <mergeCell ref="Q168:R168"/>
    <mergeCell ref="S168:T168"/>
    <mergeCell ref="D167:E167"/>
    <mergeCell ref="G167:H167"/>
    <mergeCell ref="I167:J167"/>
    <mergeCell ref="N167:O167"/>
    <mergeCell ref="Q167:R167"/>
    <mergeCell ref="S167:T167"/>
    <mergeCell ref="D166:E166"/>
    <mergeCell ref="G166:H166"/>
    <mergeCell ref="I166:J166"/>
    <mergeCell ref="N166:O166"/>
    <mergeCell ref="Q166:R166"/>
    <mergeCell ref="S166:T166"/>
    <mergeCell ref="D165:E165"/>
    <mergeCell ref="G165:H165"/>
    <mergeCell ref="I165:J165"/>
    <mergeCell ref="N165:O165"/>
    <mergeCell ref="Q165:R165"/>
    <mergeCell ref="S165:T165"/>
    <mergeCell ref="D164:E164"/>
    <mergeCell ref="G164:H164"/>
    <mergeCell ref="I164:J164"/>
    <mergeCell ref="N164:O164"/>
    <mergeCell ref="Q164:R164"/>
    <mergeCell ref="S164:T164"/>
    <mergeCell ref="D163:E163"/>
    <mergeCell ref="G163:H163"/>
    <mergeCell ref="I163:J163"/>
    <mergeCell ref="N163:O163"/>
    <mergeCell ref="Q163:R163"/>
    <mergeCell ref="S163:T163"/>
    <mergeCell ref="D162:E162"/>
    <mergeCell ref="G162:H162"/>
    <mergeCell ref="I162:J162"/>
    <mergeCell ref="N162:O162"/>
    <mergeCell ref="Q162:R162"/>
    <mergeCell ref="S162:T162"/>
    <mergeCell ref="D161:E161"/>
    <mergeCell ref="G161:H161"/>
    <mergeCell ref="I161:J161"/>
    <mergeCell ref="N161:O161"/>
    <mergeCell ref="Q161:R161"/>
    <mergeCell ref="S161:T161"/>
    <mergeCell ref="D160:E160"/>
    <mergeCell ref="G160:H160"/>
    <mergeCell ref="I160:J160"/>
    <mergeCell ref="N160:O160"/>
    <mergeCell ref="Q160:R160"/>
    <mergeCell ref="S160:T160"/>
    <mergeCell ref="D159:E159"/>
    <mergeCell ref="G159:H159"/>
    <mergeCell ref="I159:J159"/>
    <mergeCell ref="N159:O159"/>
    <mergeCell ref="Q159:R159"/>
    <mergeCell ref="S159:T159"/>
    <mergeCell ref="D158:E158"/>
    <mergeCell ref="G158:H158"/>
    <mergeCell ref="I158:J158"/>
    <mergeCell ref="N158:O158"/>
    <mergeCell ref="Q158:R158"/>
    <mergeCell ref="S158:T158"/>
    <mergeCell ref="D157:E157"/>
    <mergeCell ref="G157:H157"/>
    <mergeCell ref="I157:J157"/>
    <mergeCell ref="N157:O157"/>
    <mergeCell ref="Q157:R157"/>
    <mergeCell ref="S157:T157"/>
    <mergeCell ref="D156:E156"/>
    <mergeCell ref="G156:H156"/>
    <mergeCell ref="I156:J156"/>
    <mergeCell ref="N156:O156"/>
    <mergeCell ref="Q156:R156"/>
    <mergeCell ref="S156:T156"/>
    <mergeCell ref="D155:E155"/>
    <mergeCell ref="G155:H155"/>
    <mergeCell ref="I155:J155"/>
    <mergeCell ref="N155:O155"/>
    <mergeCell ref="Q155:R155"/>
    <mergeCell ref="S155:T155"/>
    <mergeCell ref="D154:E154"/>
    <mergeCell ref="G154:H154"/>
    <mergeCell ref="I154:J154"/>
    <mergeCell ref="N154:O154"/>
    <mergeCell ref="Q154:R154"/>
    <mergeCell ref="S154:T154"/>
    <mergeCell ref="D153:E153"/>
    <mergeCell ref="G153:H153"/>
    <mergeCell ref="I153:J153"/>
    <mergeCell ref="N153:O153"/>
    <mergeCell ref="Q153:R153"/>
    <mergeCell ref="S153:T153"/>
    <mergeCell ref="A149:T149"/>
    <mergeCell ref="A150:T150"/>
    <mergeCell ref="B151:J151"/>
    <mergeCell ref="L151:T151"/>
    <mergeCell ref="D152:E152"/>
    <mergeCell ref="G152:H152"/>
    <mergeCell ref="I152:J152"/>
    <mergeCell ref="N152:O152"/>
    <mergeCell ref="Q152:R152"/>
    <mergeCell ref="S152:T152"/>
    <mergeCell ref="D148:E148"/>
    <mergeCell ref="G148:H148"/>
    <mergeCell ref="I148:J148"/>
    <mergeCell ref="N148:O148"/>
    <mergeCell ref="Q148:R148"/>
    <mergeCell ref="S148:T148"/>
    <mergeCell ref="D147:E147"/>
    <mergeCell ref="G147:H147"/>
    <mergeCell ref="I147:J147"/>
    <mergeCell ref="N147:O147"/>
    <mergeCell ref="Q147:R147"/>
    <mergeCell ref="S147:T147"/>
    <mergeCell ref="D146:E146"/>
    <mergeCell ref="G146:H146"/>
    <mergeCell ref="I146:J146"/>
    <mergeCell ref="N146:O146"/>
    <mergeCell ref="Q146:R146"/>
    <mergeCell ref="S146:T146"/>
    <mergeCell ref="D145:E145"/>
    <mergeCell ref="G145:H145"/>
    <mergeCell ref="I145:J145"/>
    <mergeCell ref="N145:O145"/>
    <mergeCell ref="Q145:R145"/>
    <mergeCell ref="S145:T145"/>
    <mergeCell ref="D144:E144"/>
    <mergeCell ref="G144:H144"/>
    <mergeCell ref="I144:J144"/>
    <mergeCell ref="N144:O144"/>
    <mergeCell ref="Q144:R144"/>
    <mergeCell ref="S144:T144"/>
    <mergeCell ref="D143:E143"/>
    <mergeCell ref="G143:H143"/>
    <mergeCell ref="I143:J143"/>
    <mergeCell ref="N143:O143"/>
    <mergeCell ref="Q143:R143"/>
    <mergeCell ref="S143:T143"/>
    <mergeCell ref="D142:E142"/>
    <mergeCell ref="G142:H142"/>
    <mergeCell ref="I142:J142"/>
    <mergeCell ref="N142:O142"/>
    <mergeCell ref="Q142:R142"/>
    <mergeCell ref="S142:T142"/>
    <mergeCell ref="D141:E141"/>
    <mergeCell ref="G141:H141"/>
    <mergeCell ref="I141:J141"/>
    <mergeCell ref="N141:O141"/>
    <mergeCell ref="Q141:R141"/>
    <mergeCell ref="S141:T141"/>
    <mergeCell ref="D140:E140"/>
    <mergeCell ref="G140:H140"/>
    <mergeCell ref="I140:J140"/>
    <mergeCell ref="N140:O140"/>
    <mergeCell ref="Q140:R140"/>
    <mergeCell ref="S140:T140"/>
    <mergeCell ref="D139:E139"/>
    <mergeCell ref="G139:H139"/>
    <mergeCell ref="I139:J139"/>
    <mergeCell ref="N139:O139"/>
    <mergeCell ref="Q139:R139"/>
    <mergeCell ref="S139:T139"/>
    <mergeCell ref="D138:E138"/>
    <mergeCell ref="G138:H138"/>
    <mergeCell ref="I138:J138"/>
    <mergeCell ref="N138:O138"/>
    <mergeCell ref="Q138:R138"/>
    <mergeCell ref="S138:T138"/>
    <mergeCell ref="D137:E137"/>
    <mergeCell ref="G137:H137"/>
    <mergeCell ref="I137:J137"/>
    <mergeCell ref="N137:O137"/>
    <mergeCell ref="Q137:R137"/>
    <mergeCell ref="S137:T137"/>
    <mergeCell ref="D136:E136"/>
    <mergeCell ref="G136:H136"/>
    <mergeCell ref="I136:J136"/>
    <mergeCell ref="N136:O136"/>
    <mergeCell ref="Q136:R136"/>
    <mergeCell ref="S136:T136"/>
    <mergeCell ref="A120:T120"/>
    <mergeCell ref="B121:J121"/>
    <mergeCell ref="L121:T121"/>
    <mergeCell ref="A134:T134"/>
    <mergeCell ref="B135:J135"/>
    <mergeCell ref="L135:T135"/>
    <mergeCell ref="A69:T69"/>
    <mergeCell ref="B70:J70"/>
    <mergeCell ref="L70:T70"/>
    <mergeCell ref="A84:T84"/>
    <mergeCell ref="A85:T85"/>
    <mergeCell ref="B86:J86"/>
    <mergeCell ref="L86:T86"/>
    <mergeCell ref="A19:T19"/>
    <mergeCell ref="B21:J21"/>
    <mergeCell ref="L21:T21"/>
    <mergeCell ref="A55:T55"/>
    <mergeCell ref="B56:J56"/>
    <mergeCell ref="L56:T56"/>
    <mergeCell ref="A1:T1"/>
    <mergeCell ref="A2:T2"/>
    <mergeCell ref="A3:T3"/>
    <mergeCell ref="A4:T4"/>
    <mergeCell ref="B5:J5"/>
    <mergeCell ref="L5:T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D0D6B-B441-464F-BB40-FAE7E6182D84}">
  <sheetPr codeName="Hoja15"/>
  <dimension ref="A1:AA411"/>
  <sheetViews>
    <sheetView workbookViewId="0">
      <selection activeCell="C19" sqref="C19"/>
    </sheetView>
  </sheetViews>
  <sheetFormatPr baseColWidth="10" defaultColWidth="0" defaultRowHeight="15" customHeight="1" zeroHeight="1" x14ac:dyDescent="0.25"/>
  <cols>
    <col min="1" max="2" width="29.85546875" bestFit="1" customWidth="1"/>
    <col min="3" max="6" width="11.42578125" style="469" customWidth="1"/>
    <col min="7" max="7" width="12.28515625" style="469" customWidth="1"/>
    <col min="8" max="10" width="12.7109375" style="469" customWidth="1"/>
    <col min="11" max="11" width="11.42578125" style="469" customWidth="1"/>
    <col min="12" max="12" width="1.28515625" style="469" customWidth="1"/>
    <col min="13" max="15" width="12.5703125" style="469" customWidth="1"/>
    <col min="16" max="18" width="11.42578125" style="469" customWidth="1"/>
    <col min="19" max="20" width="14" style="469" customWidth="1"/>
    <col min="21" max="21" width="11.42578125" style="469" customWidth="1"/>
    <col min="22" max="25" width="11.42578125" hidden="1" customWidth="1"/>
    <col min="26" max="26" width="24" hidden="1" customWidth="1"/>
    <col min="27" max="16384" width="11.42578125" hidden="1"/>
  </cols>
  <sheetData>
    <row r="1" spans="1:27" ht="53.25" customHeight="1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7" ht="21" x14ac:dyDescent="0.35">
      <c r="A2" s="428" t="s">
        <v>89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</row>
    <row r="3" spans="1:27" ht="21" x14ac:dyDescent="0.25">
      <c r="A3" s="4" t="s">
        <v>90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</row>
    <row r="4" spans="1:27" ht="21" x14ac:dyDescent="0.35">
      <c r="A4" s="429" t="s">
        <v>91</v>
      </c>
      <c r="B4" s="429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29"/>
      <c r="R4" s="429"/>
      <c r="S4" s="429"/>
      <c r="T4" s="429"/>
      <c r="U4" s="429"/>
    </row>
    <row r="5" spans="1:27" x14ac:dyDescent="0.25">
      <c r="A5" s="72"/>
      <c r="B5" s="72"/>
      <c r="C5" s="11" t="s">
        <v>152</v>
      </c>
      <c r="D5" s="12"/>
      <c r="E5" s="12"/>
      <c r="F5" s="12"/>
      <c r="G5" s="12"/>
      <c r="H5" s="12"/>
      <c r="I5" s="12"/>
      <c r="J5" s="12"/>
      <c r="K5" s="13"/>
      <c r="L5" s="430"/>
      <c r="M5" s="11" t="str">
        <f>CONCATENATE("acumulado ",C5)</f>
        <v>acumulado mayo</v>
      </c>
      <c r="N5" s="12"/>
      <c r="O5" s="12"/>
      <c r="P5" s="12"/>
      <c r="Q5" s="12"/>
      <c r="R5" s="12"/>
      <c r="S5" s="12"/>
      <c r="T5" s="12"/>
      <c r="U5" s="13"/>
    </row>
    <row r="6" spans="1:27" x14ac:dyDescent="0.25">
      <c r="A6" s="15"/>
      <c r="B6" s="15"/>
      <c r="C6" s="16">
        <v>2019</v>
      </c>
      <c r="D6" s="16">
        <v>2022</v>
      </c>
      <c r="E6" s="16">
        <v>2023</v>
      </c>
      <c r="F6" s="16">
        <v>2024</v>
      </c>
      <c r="G6" s="16" t="str">
        <f>CONCATENATE("var ",RIGHT(F6,2),"/",RIGHT(E6,2))</f>
        <v>var 24/23</v>
      </c>
      <c r="H6" s="16" t="str">
        <f>CONCATENATE("var ",RIGHT(F6,2),"/",RIGHT(C6,2))</f>
        <v>var 24/19</v>
      </c>
      <c r="I6" s="16" t="str">
        <f>CONCATENATE("dif ",RIGHT(F6,2),"-",RIGHT(E6,2))</f>
        <v>dif 24-23</v>
      </c>
      <c r="J6" s="16" t="str">
        <f>CONCATENATE("dif ",RIGHT(F6,2),"-",RIGHT(C6,2))</f>
        <v>dif 24-19</v>
      </c>
      <c r="K6" s="16" t="str">
        <f>CONCATENATE("cuota ",RIGHT(F6,2))</f>
        <v>cuota 24</v>
      </c>
      <c r="L6" s="431"/>
      <c r="M6" s="16">
        <v>2019</v>
      </c>
      <c r="N6" s="16">
        <v>2022</v>
      </c>
      <c r="O6" s="16">
        <v>2023</v>
      </c>
      <c r="P6" s="16">
        <v>2024</v>
      </c>
      <c r="Q6" s="16" t="str">
        <f>CONCATENATE("var ",RIGHT(P6,2),"/",RIGHT(O6,2))</f>
        <v>var 24/23</v>
      </c>
      <c r="R6" s="16" t="str">
        <f>CONCATENATE("var ",RIGHT(P6,2),"/",RIGHT(M6,2))</f>
        <v>var 24/19</v>
      </c>
      <c r="S6" s="16" t="str">
        <f>CONCATENATE("dif ",RIGHT(P6,2),"-",RIGHT(O6,2))</f>
        <v>dif 24-23</v>
      </c>
      <c r="T6" s="16" t="str">
        <f>CONCATENATE("dif ",RIGHT(P6,2),"-",RIGHT(M6,2))</f>
        <v>dif 24-19</v>
      </c>
      <c r="U6" s="16" t="str">
        <f>CONCATENATE("cuota ",RIGHT(P6,2))</f>
        <v>cuota 24</v>
      </c>
      <c r="AA6" s="432"/>
    </row>
    <row r="7" spans="1:27" x14ac:dyDescent="0.25">
      <c r="A7" s="433" t="s">
        <v>92</v>
      </c>
      <c r="B7" s="433" t="s">
        <v>92</v>
      </c>
      <c r="C7" s="434">
        <v>634696</v>
      </c>
      <c r="D7" s="434">
        <v>618612</v>
      </c>
      <c r="E7" s="434">
        <v>686738</v>
      </c>
      <c r="F7" s="434">
        <v>765110</v>
      </c>
      <c r="G7" s="435">
        <f>IFERROR(F7/E7-1,"-")</f>
        <v>0.11412212517728748</v>
      </c>
      <c r="H7" s="435">
        <f>IFERROR(F7/C7-1,"-")</f>
        <v>0.2054747469654763</v>
      </c>
      <c r="I7" s="434">
        <f>IFERROR(F7-E7,"-")</f>
        <v>78372</v>
      </c>
      <c r="J7" s="434">
        <f>IFERROR(F7-C7,"-")</f>
        <v>130414</v>
      </c>
      <c r="K7" s="435">
        <f>F7/$F$7</f>
        <v>1</v>
      </c>
      <c r="L7" s="436"/>
      <c r="M7" s="434">
        <v>3457208</v>
      </c>
      <c r="N7" s="434">
        <v>3090916</v>
      </c>
      <c r="O7" s="434">
        <v>3715051</v>
      </c>
      <c r="P7" s="434">
        <v>4150278</v>
      </c>
      <c r="Q7" s="435">
        <f>IFERROR(P7/O7-1,"-")</f>
        <v>0.11715236210754587</v>
      </c>
      <c r="R7" s="435">
        <f>IFERROR(P7/M7-1,"-")</f>
        <v>0.20047101591804717</v>
      </c>
      <c r="S7" s="434">
        <f>IFERROR(P7-O7,"-")</f>
        <v>435227</v>
      </c>
      <c r="T7" s="434">
        <f>IFERROR(P7-M7,"-")</f>
        <v>693070</v>
      </c>
      <c r="U7" s="435">
        <f>P7/$P$7</f>
        <v>1</v>
      </c>
      <c r="AA7" s="437"/>
    </row>
    <row r="8" spans="1:27" x14ac:dyDescent="0.25">
      <c r="A8" s="438" t="s">
        <v>93</v>
      </c>
      <c r="B8" s="438" t="s">
        <v>93</v>
      </c>
      <c r="C8" s="439">
        <v>585520</v>
      </c>
      <c r="D8" s="439">
        <v>580054</v>
      </c>
      <c r="E8" s="439">
        <v>648909</v>
      </c>
      <c r="F8" s="439">
        <v>725885</v>
      </c>
      <c r="G8" s="440">
        <f>IFERROR(F8/E8-1,"-")</f>
        <v>0.11862372073742233</v>
      </c>
      <c r="H8" s="441">
        <f>IFERROR(F8/C8-1,"-")</f>
        <v>0.23972708020221334</v>
      </c>
      <c r="I8" s="439">
        <f>IFERROR(F8-E8,"-")</f>
        <v>76976</v>
      </c>
      <c r="J8" s="439">
        <f>IFERROR(F8-C8,"-")</f>
        <v>140365</v>
      </c>
      <c r="K8" s="440">
        <f>F8/$F$7</f>
        <v>0.94873286194142015</v>
      </c>
      <c r="L8" s="431"/>
      <c r="M8" s="439">
        <v>3073592</v>
      </c>
      <c r="N8" s="439">
        <v>2821512</v>
      </c>
      <c r="O8" s="439">
        <v>3388534</v>
      </c>
      <c r="P8" s="439">
        <v>3824693</v>
      </c>
      <c r="Q8" s="440">
        <f>IFERROR(P8/O8-1,"-")</f>
        <v>0.12871613506017643</v>
      </c>
      <c r="R8" s="440">
        <f>IFERROR(P8/M8-1,"-")</f>
        <v>0.24437238254133931</v>
      </c>
      <c r="S8" s="439">
        <f>IFERROR(P8-O8,"-")</f>
        <v>436159</v>
      </c>
      <c r="T8" s="439">
        <f>IFERROR(P8-M8,"-")</f>
        <v>751101</v>
      </c>
      <c r="U8" s="440">
        <f>P8/$P$7</f>
        <v>0.92155103826779794</v>
      </c>
    </row>
    <row r="9" spans="1:27" x14ac:dyDescent="0.25">
      <c r="A9" s="438" t="s">
        <v>94</v>
      </c>
      <c r="B9" s="438" t="s">
        <v>94</v>
      </c>
      <c r="C9" s="439">
        <v>49176</v>
      </c>
      <c r="D9" s="439">
        <v>38558</v>
      </c>
      <c r="E9" s="439">
        <v>37829</v>
      </c>
      <c r="F9" s="439">
        <v>39225</v>
      </c>
      <c r="G9" s="440">
        <f>IFERROR(F9/E9-1,"-")</f>
        <v>3.6902905178566758E-2</v>
      </c>
      <c r="H9" s="441">
        <f>IFERROR(F9/C9-1,"-")</f>
        <v>-0.20235480722303567</v>
      </c>
      <c r="I9" s="439">
        <f t="shared" ref="I9" si="0">IFERROR(F9-E9,"-")</f>
        <v>1396</v>
      </c>
      <c r="J9" s="439">
        <f>IFERROR(F9-C9,"-")</f>
        <v>-9951</v>
      </c>
      <c r="K9" s="440">
        <f>F9/$F$7</f>
        <v>5.1267138058579811E-2</v>
      </c>
      <c r="L9" s="431"/>
      <c r="M9" s="439">
        <v>383616</v>
      </c>
      <c r="N9" s="439">
        <v>269404</v>
      </c>
      <c r="O9" s="439">
        <v>326517</v>
      </c>
      <c r="P9" s="439">
        <v>325585</v>
      </c>
      <c r="Q9" s="440">
        <f>IFERROR(P9/O9-1,"-")</f>
        <v>-2.8543689915073722E-3</v>
      </c>
      <c r="R9" s="440">
        <f>IFERROR(P9/M9-1,"-")</f>
        <v>-0.15127366950283616</v>
      </c>
      <c r="S9" s="439">
        <f>IFERROR(P9-O9,"-")</f>
        <v>-932</v>
      </c>
      <c r="T9" s="439">
        <f>IFERROR(P9-M9,"-")</f>
        <v>-58031</v>
      </c>
      <c r="U9" s="440">
        <f>P9/$P$7</f>
        <v>7.8448961732202033E-2</v>
      </c>
    </row>
    <row r="10" spans="1:27" ht="21" x14ac:dyDescent="0.35">
      <c r="A10" s="429" t="s">
        <v>95</v>
      </c>
      <c r="B10" s="429"/>
      <c r="C10" s="429"/>
      <c r="D10" s="429"/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</row>
    <row r="11" spans="1:27" x14ac:dyDescent="0.25">
      <c r="A11" s="72"/>
      <c r="B11" s="72"/>
      <c r="C11" s="11" t="s">
        <v>152</v>
      </c>
      <c r="D11" s="12"/>
      <c r="E11" s="12"/>
      <c r="F11" s="12"/>
      <c r="G11" s="12"/>
      <c r="H11" s="12"/>
      <c r="I11" s="12"/>
      <c r="J11" s="12"/>
      <c r="K11" s="13"/>
      <c r="L11" s="430"/>
      <c r="M11" s="11" t="str">
        <f>CONCATENATE("acumulado ",C11)</f>
        <v>acumulado mayo</v>
      </c>
      <c r="N11" s="12"/>
      <c r="O11" s="12"/>
      <c r="P11" s="12"/>
      <c r="Q11" s="12"/>
      <c r="R11" s="12"/>
      <c r="S11" s="12"/>
      <c r="T11" s="12"/>
      <c r="U11" s="13"/>
      <c r="Z11" s="442"/>
    </row>
    <row r="12" spans="1:27" x14ac:dyDescent="0.25">
      <c r="A12" s="15" t="s">
        <v>96</v>
      </c>
      <c r="B12" s="15" t="s">
        <v>96</v>
      </c>
      <c r="C12" s="16">
        <f>C$6</f>
        <v>2019</v>
      </c>
      <c r="D12" s="16">
        <f t="shared" ref="D12" si="1">D$6</f>
        <v>2022</v>
      </c>
      <c r="E12" s="16">
        <f>E$6</f>
        <v>2023</v>
      </c>
      <c r="F12" s="16">
        <f>F$6</f>
        <v>2024</v>
      </c>
      <c r="G12" s="16" t="str">
        <f>CONCATENATE("var ",RIGHT(F12,2),"/",RIGHT(E12,2))</f>
        <v>var 24/23</v>
      </c>
      <c r="H12" s="16" t="str">
        <f>CONCATENATE("var ",RIGHT(F12,2),"/",RIGHT(C12,2))</f>
        <v>var 24/19</v>
      </c>
      <c r="I12" s="16" t="str">
        <f>CONCATENATE("dif ",RIGHT(F12,2),"-",RIGHT(E12,2))</f>
        <v>dif 24-23</v>
      </c>
      <c r="J12" s="16" t="str">
        <f>CONCATENATE("dif ",RIGHT(F12,2),"-",RIGHT(C12,2))</f>
        <v>dif 24-19</v>
      </c>
      <c r="K12" s="16" t="str">
        <f>CONCATENATE("cuota ",RIGHT(F12,2))</f>
        <v>cuota 24</v>
      </c>
      <c r="L12" s="431"/>
      <c r="M12" s="16">
        <f>M$6</f>
        <v>2019</v>
      </c>
      <c r="N12" s="16">
        <f>N$6</f>
        <v>2022</v>
      </c>
      <c r="O12" s="16">
        <f t="shared" ref="O12:P12" si="2">O$6</f>
        <v>2023</v>
      </c>
      <c r="P12" s="16">
        <f t="shared" si="2"/>
        <v>2024</v>
      </c>
      <c r="Q12" s="16" t="str">
        <f>CONCATENATE("var ",RIGHT(P12,2),"/",RIGHT(O12,2))</f>
        <v>var 24/23</v>
      </c>
      <c r="R12" s="16" t="str">
        <f>CONCATENATE("var ",RIGHT(P12,2),"/",RIGHT(M12,2))</f>
        <v>var 24/19</v>
      </c>
      <c r="S12" s="16" t="str">
        <f>CONCATENATE("dif ",RIGHT(P12,2),"-",RIGHT(O12,2))</f>
        <v>dif 24-23</v>
      </c>
      <c r="T12" s="16" t="str">
        <f>CONCATENATE("dif ",RIGHT(P12,2),"-",RIGHT(M12,2))</f>
        <v>dif 24-19</v>
      </c>
      <c r="U12" s="16" t="str">
        <f>CONCATENATE("cuota ",RIGHT(P12,2))</f>
        <v>cuota 24</v>
      </c>
      <c r="Z12" s="443"/>
    </row>
    <row r="13" spans="1:27" x14ac:dyDescent="0.25">
      <c r="A13" s="444" t="s">
        <v>97</v>
      </c>
      <c r="B13" s="444" t="s">
        <v>97</v>
      </c>
      <c r="C13" s="445">
        <v>634696</v>
      </c>
      <c r="D13" s="445">
        <v>618612</v>
      </c>
      <c r="E13" s="445">
        <v>686738</v>
      </c>
      <c r="F13" s="445">
        <v>765110</v>
      </c>
      <c r="G13" s="446">
        <f>IFERROR(F13/E13-1,"-")</f>
        <v>0.11412212517728748</v>
      </c>
      <c r="H13" s="446">
        <f>IFERROR(F13/C13-1,"-")</f>
        <v>0.2054747469654763</v>
      </c>
      <c r="I13" s="445">
        <f>IFERROR(F13-E13,"-")</f>
        <v>78372</v>
      </c>
      <c r="J13" s="445">
        <f>IFERROR(F13-C13,"-")</f>
        <v>130414</v>
      </c>
      <c r="K13" s="446">
        <f>IFERROR(F13/$F$7,"-")</f>
        <v>1</v>
      </c>
      <c r="L13" s="436"/>
      <c r="M13" s="434">
        <v>3457208</v>
      </c>
      <c r="N13" s="434">
        <v>3090916</v>
      </c>
      <c r="O13" s="434">
        <v>3715051</v>
      </c>
      <c r="P13" s="434">
        <v>4150278</v>
      </c>
      <c r="Q13" s="435">
        <f t="shared" ref="Q13:Q47" si="3">IFERROR(P13/O13-1,"-")</f>
        <v>0.11715236210754587</v>
      </c>
      <c r="R13" s="435">
        <f t="shared" ref="R13:R47" si="4">IFERROR(P13/M13-1,"-")</f>
        <v>0.20047101591804717</v>
      </c>
      <c r="S13" s="434">
        <f t="shared" ref="S13:S47" si="5">IFERROR(P13-O13,"-")</f>
        <v>435227</v>
      </c>
      <c r="T13" s="434">
        <f t="shared" ref="T13:T47" si="6">IFERROR(P13-M13,"-")</f>
        <v>693070</v>
      </c>
      <c r="U13" s="435">
        <f>P13/$P$13</f>
        <v>1</v>
      </c>
      <c r="Z13" s="443"/>
    </row>
    <row r="14" spans="1:27" x14ac:dyDescent="0.25">
      <c r="A14" s="447" t="s">
        <v>98</v>
      </c>
      <c r="B14" s="447" t="s">
        <v>98</v>
      </c>
      <c r="C14" s="448">
        <v>285082</v>
      </c>
      <c r="D14" s="448">
        <v>267238</v>
      </c>
      <c r="E14" s="448">
        <v>297878</v>
      </c>
      <c r="F14" s="448">
        <v>329249</v>
      </c>
      <c r="G14" s="449">
        <f t="shared" ref="G14:G47" si="7">IFERROR(F14/E14-1,"-")</f>
        <v>0.10531492758780447</v>
      </c>
      <c r="H14" s="449">
        <f t="shared" ref="H14:H47" si="8">IFERROR(F14/C14-1,"-")</f>
        <v>0.15492735423492188</v>
      </c>
      <c r="I14" s="448">
        <f t="shared" ref="I14:I47" si="9">IFERROR(F14-E14,"-")</f>
        <v>31371</v>
      </c>
      <c r="J14" s="448">
        <f t="shared" ref="J14:J47" si="10">IFERROR(F14-C14,"-")</f>
        <v>44167</v>
      </c>
      <c r="K14" s="449">
        <f t="shared" ref="K14:K20" si="11">IFERROR(F14/$F$7,"-")</f>
        <v>0.43032897230463596</v>
      </c>
      <c r="L14" s="436"/>
      <c r="M14" s="448">
        <v>1304359</v>
      </c>
      <c r="N14" s="448">
        <v>1148589</v>
      </c>
      <c r="O14" s="448">
        <v>1382073</v>
      </c>
      <c r="P14" s="448">
        <v>1521452</v>
      </c>
      <c r="Q14" s="449">
        <f>IFERROR(P14/O14-1,"-")</f>
        <v>0.1008477844513278</v>
      </c>
      <c r="R14" s="449">
        <f t="shared" si="4"/>
        <v>0.16643654086029991</v>
      </c>
      <c r="S14" s="448">
        <f t="shared" si="5"/>
        <v>139379</v>
      </c>
      <c r="T14" s="448">
        <f t="shared" si="6"/>
        <v>217093</v>
      </c>
      <c r="U14" s="449">
        <f t="shared" ref="U14:U47" si="12">P14/$P$13</f>
        <v>0.3665903826201522</v>
      </c>
    </row>
    <row r="15" spans="1:27" x14ac:dyDescent="0.25">
      <c r="A15" s="438" t="s">
        <v>99</v>
      </c>
      <c r="B15" s="438" t="s">
        <v>99</v>
      </c>
      <c r="C15" s="439">
        <v>123681</v>
      </c>
      <c r="D15" s="439">
        <v>113349</v>
      </c>
      <c r="E15" s="439">
        <v>124311</v>
      </c>
      <c r="F15" s="439">
        <v>134576</v>
      </c>
      <c r="G15" s="440">
        <f t="shared" si="7"/>
        <v>8.2575154250227323E-2</v>
      </c>
      <c r="H15" s="440">
        <f t="shared" si="8"/>
        <v>8.8089520621599027E-2</v>
      </c>
      <c r="I15" s="439">
        <f t="shared" si="9"/>
        <v>10265</v>
      </c>
      <c r="J15" s="439">
        <f t="shared" si="10"/>
        <v>10895</v>
      </c>
      <c r="K15" s="440">
        <f t="shared" si="11"/>
        <v>0.17589104834598945</v>
      </c>
      <c r="L15" s="431"/>
      <c r="M15" s="439">
        <v>566265</v>
      </c>
      <c r="N15" s="439">
        <v>479470</v>
      </c>
      <c r="O15" s="439">
        <v>563204</v>
      </c>
      <c r="P15" s="439">
        <v>601676</v>
      </c>
      <c r="Q15" s="440">
        <f t="shared" si="3"/>
        <v>6.8309173940525936E-2</v>
      </c>
      <c r="R15" s="440">
        <f>IFERROR(P15/M15-1,"-")</f>
        <v>6.2534325801524071E-2</v>
      </c>
      <c r="S15" s="439">
        <f>IFERROR(P15-O15,"-")</f>
        <v>38472</v>
      </c>
      <c r="T15" s="439">
        <f t="shared" si="6"/>
        <v>35411</v>
      </c>
      <c r="U15" s="440">
        <f t="shared" si="12"/>
        <v>0.14497245726671804</v>
      </c>
    </row>
    <row r="16" spans="1:27" x14ac:dyDescent="0.25">
      <c r="A16" s="450" t="s">
        <v>100</v>
      </c>
      <c r="B16" s="450" t="s">
        <v>100</v>
      </c>
      <c r="C16" s="451">
        <v>161401</v>
      </c>
      <c r="D16" s="451">
        <v>153889</v>
      </c>
      <c r="E16" s="451">
        <v>173567</v>
      </c>
      <c r="F16" s="451">
        <v>194673</v>
      </c>
      <c r="G16" s="452">
        <f t="shared" si="7"/>
        <v>0.12160145649806697</v>
      </c>
      <c r="H16" s="452">
        <f t="shared" si="8"/>
        <v>0.20614494333988009</v>
      </c>
      <c r="I16" s="451">
        <f t="shared" si="9"/>
        <v>21106</v>
      </c>
      <c r="J16" s="451">
        <f t="shared" si="10"/>
        <v>33272</v>
      </c>
      <c r="K16" s="452">
        <f t="shared" si="11"/>
        <v>0.25443792395864645</v>
      </c>
      <c r="L16" s="431"/>
      <c r="M16" s="451">
        <v>738094</v>
      </c>
      <c r="N16" s="451">
        <v>669119</v>
      </c>
      <c r="O16" s="451">
        <v>818869</v>
      </c>
      <c r="P16" s="451">
        <v>919776</v>
      </c>
      <c r="Q16" s="452">
        <f t="shared" si="3"/>
        <v>0.12322728055403243</v>
      </c>
      <c r="R16" s="452">
        <f t="shared" si="4"/>
        <v>0.24615021934875503</v>
      </c>
      <c r="S16" s="451">
        <f t="shared" si="5"/>
        <v>100907</v>
      </c>
      <c r="T16" s="451">
        <f t="shared" si="6"/>
        <v>181682</v>
      </c>
      <c r="U16" s="452">
        <f t="shared" si="12"/>
        <v>0.22161792535343416</v>
      </c>
    </row>
    <row r="17" spans="1:22" x14ac:dyDescent="0.25">
      <c r="A17" s="447" t="s">
        <v>101</v>
      </c>
      <c r="B17" s="447" t="s">
        <v>101</v>
      </c>
      <c r="C17" s="448">
        <v>349614</v>
      </c>
      <c r="D17" s="448">
        <v>351374</v>
      </c>
      <c r="E17" s="448">
        <v>388860</v>
      </c>
      <c r="F17" s="448">
        <v>435861</v>
      </c>
      <c r="G17" s="449">
        <f t="shared" si="7"/>
        <v>0.12086869310291615</v>
      </c>
      <c r="H17" s="449">
        <f t="shared" si="8"/>
        <v>0.24669206610719252</v>
      </c>
      <c r="I17" s="448">
        <f t="shared" si="9"/>
        <v>47001</v>
      </c>
      <c r="J17" s="448">
        <f t="shared" si="10"/>
        <v>86247</v>
      </c>
      <c r="K17" s="449">
        <f t="shared" si="11"/>
        <v>0.56967102769536404</v>
      </c>
      <c r="L17" s="436"/>
      <c r="M17" s="448">
        <v>2152849</v>
      </c>
      <c r="N17" s="448">
        <v>1942327</v>
      </c>
      <c r="O17" s="448">
        <v>2332978</v>
      </c>
      <c r="P17" s="448">
        <v>2628826</v>
      </c>
      <c r="Q17" s="449">
        <f t="shared" si="3"/>
        <v>0.1268113115511591</v>
      </c>
      <c r="R17" s="449">
        <f t="shared" si="4"/>
        <v>0.22109167897980764</v>
      </c>
      <c r="S17" s="448">
        <f t="shared" si="5"/>
        <v>295848</v>
      </c>
      <c r="T17" s="448">
        <f t="shared" si="6"/>
        <v>475977</v>
      </c>
      <c r="U17" s="449">
        <f t="shared" si="12"/>
        <v>0.6334096173798478</v>
      </c>
    </row>
    <row r="18" spans="1:22" x14ac:dyDescent="0.25">
      <c r="A18" s="438" t="s">
        <v>29</v>
      </c>
      <c r="B18" s="438" t="s">
        <v>29</v>
      </c>
      <c r="C18" s="439">
        <v>184187</v>
      </c>
      <c r="D18" s="439">
        <v>188488</v>
      </c>
      <c r="E18" s="439">
        <v>205688</v>
      </c>
      <c r="F18" s="439">
        <v>225984</v>
      </c>
      <c r="G18" s="440">
        <f t="shared" si="7"/>
        <v>9.8673719419703598E-2</v>
      </c>
      <c r="H18" s="440">
        <f>IFERROR(F18/C18-1,"-")</f>
        <v>0.22692698181739202</v>
      </c>
      <c r="I18" s="439">
        <f t="shared" si="9"/>
        <v>20296</v>
      </c>
      <c r="J18" s="439">
        <f t="shared" si="10"/>
        <v>41797</v>
      </c>
      <c r="K18" s="440">
        <f t="shared" si="11"/>
        <v>0.29536145129458508</v>
      </c>
      <c r="L18" s="431"/>
      <c r="M18" s="439">
        <v>934644</v>
      </c>
      <c r="N18" s="439">
        <v>852259</v>
      </c>
      <c r="O18" s="439">
        <v>1031989</v>
      </c>
      <c r="P18" s="439">
        <v>1138152</v>
      </c>
      <c r="Q18" s="440">
        <f t="shared" si="3"/>
        <v>0.10287222053723433</v>
      </c>
      <c r="R18" s="440">
        <f t="shared" si="4"/>
        <v>0.21773851862313354</v>
      </c>
      <c r="S18" s="439">
        <f t="shared" si="5"/>
        <v>106163</v>
      </c>
      <c r="T18" s="439">
        <f t="shared" si="6"/>
        <v>203508</v>
      </c>
      <c r="U18" s="440">
        <f t="shared" si="12"/>
        <v>0.27423512352666496</v>
      </c>
      <c r="V18" s="453"/>
    </row>
    <row r="19" spans="1:22" x14ac:dyDescent="0.25">
      <c r="A19" s="438" t="s">
        <v>22</v>
      </c>
      <c r="B19" s="438" t="s">
        <v>22</v>
      </c>
      <c r="C19" s="439">
        <v>51448</v>
      </c>
      <c r="D19" s="439">
        <v>36292</v>
      </c>
      <c r="E19" s="439">
        <v>42461</v>
      </c>
      <c r="F19" s="439">
        <v>45779</v>
      </c>
      <c r="G19" s="440">
        <f>IFERROR(F19/E19-1,"-")</f>
        <v>7.8142295282729979E-2</v>
      </c>
      <c r="H19" s="440">
        <f t="shared" si="8"/>
        <v>-0.11018892862696317</v>
      </c>
      <c r="I19" s="439">
        <f t="shared" si="9"/>
        <v>3318</v>
      </c>
      <c r="J19" s="439">
        <f t="shared" si="10"/>
        <v>-5669</v>
      </c>
      <c r="K19" s="440">
        <f t="shared" si="11"/>
        <v>5.9833226594868713E-2</v>
      </c>
      <c r="L19" s="431"/>
      <c r="M19" s="439">
        <v>374531</v>
      </c>
      <c r="N19" s="439">
        <v>284760</v>
      </c>
      <c r="O19" s="439">
        <v>357109</v>
      </c>
      <c r="P19" s="439">
        <v>400290</v>
      </c>
      <c r="Q19" s="440">
        <f t="shared" si="3"/>
        <v>0.12091826305133724</v>
      </c>
      <c r="R19" s="440">
        <f t="shared" si="4"/>
        <v>6.8776683372003822E-2</v>
      </c>
      <c r="S19" s="439">
        <f t="shared" si="5"/>
        <v>43181</v>
      </c>
      <c r="T19" s="439">
        <f t="shared" si="6"/>
        <v>25759</v>
      </c>
      <c r="U19" s="440">
        <f t="shared" si="12"/>
        <v>9.6448960768411182E-2</v>
      </c>
      <c r="V19" s="453"/>
    </row>
    <row r="20" spans="1:22" x14ac:dyDescent="0.25">
      <c r="A20" s="438" t="s">
        <v>102</v>
      </c>
      <c r="B20" s="438" t="s">
        <v>102</v>
      </c>
      <c r="C20" s="439">
        <v>17326</v>
      </c>
      <c r="D20" s="439">
        <v>16862</v>
      </c>
      <c r="E20" s="439">
        <v>17205</v>
      </c>
      <c r="F20" s="439">
        <v>18176</v>
      </c>
      <c r="G20" s="440">
        <f t="shared" si="7"/>
        <v>5.6437082243533832E-2</v>
      </c>
      <c r="H20" s="440">
        <f t="shared" si="8"/>
        <v>4.9059217361191232E-2</v>
      </c>
      <c r="I20" s="439">
        <f t="shared" si="9"/>
        <v>971</v>
      </c>
      <c r="J20" s="439">
        <f t="shared" si="10"/>
        <v>850</v>
      </c>
      <c r="K20" s="440">
        <f t="shared" si="11"/>
        <v>2.3756061219955299E-2</v>
      </c>
      <c r="L20" s="431"/>
      <c r="M20" s="439">
        <v>102879</v>
      </c>
      <c r="N20" s="439">
        <v>98448</v>
      </c>
      <c r="O20" s="439">
        <v>101342</v>
      </c>
      <c r="P20" s="439">
        <v>107677</v>
      </c>
      <c r="Q20" s="440">
        <f t="shared" si="3"/>
        <v>6.2511101024254501E-2</v>
      </c>
      <c r="R20" s="440">
        <f t="shared" si="4"/>
        <v>4.6637311793466196E-2</v>
      </c>
      <c r="S20" s="439">
        <f t="shared" si="5"/>
        <v>6335</v>
      </c>
      <c r="T20" s="439">
        <f t="shared" si="6"/>
        <v>4798</v>
      </c>
      <c r="U20" s="440">
        <f t="shared" si="12"/>
        <v>2.594452708951063E-2</v>
      </c>
      <c r="V20" s="453"/>
    </row>
    <row r="21" spans="1:22" x14ac:dyDescent="0.25">
      <c r="A21" s="438" t="s">
        <v>103</v>
      </c>
      <c r="B21" s="438" t="s">
        <v>103</v>
      </c>
      <c r="C21" s="439">
        <v>12915</v>
      </c>
      <c r="D21" s="439">
        <v>16729</v>
      </c>
      <c r="E21" s="439">
        <v>15840</v>
      </c>
      <c r="F21" s="439">
        <v>17112</v>
      </c>
      <c r="G21" s="440">
        <f t="shared" si="7"/>
        <v>8.0303030303030321E-2</v>
      </c>
      <c r="H21" s="440">
        <f t="shared" si="8"/>
        <v>0.32497096399535419</v>
      </c>
      <c r="I21" s="439">
        <f t="shared" si="9"/>
        <v>1272</v>
      </c>
      <c r="J21" s="439">
        <f t="shared" si="10"/>
        <v>4197</v>
      </c>
      <c r="K21" s="440">
        <f>IFERROR(F21/$F$7,"-")</f>
        <v>2.2365411509456156E-2</v>
      </c>
      <c r="L21" s="431"/>
      <c r="M21" s="439">
        <v>75064</v>
      </c>
      <c r="N21" s="439">
        <v>86698</v>
      </c>
      <c r="O21" s="439">
        <v>82125</v>
      </c>
      <c r="P21" s="439">
        <v>91118</v>
      </c>
      <c r="Q21" s="440">
        <f t="shared" si="3"/>
        <v>0.1095038051750381</v>
      </c>
      <c r="R21" s="440">
        <f t="shared" si="4"/>
        <v>0.21387083022487485</v>
      </c>
      <c r="S21" s="439">
        <f t="shared" si="5"/>
        <v>8993</v>
      </c>
      <c r="T21" s="439">
        <f t="shared" si="6"/>
        <v>16054</v>
      </c>
      <c r="U21" s="440">
        <f t="shared" si="12"/>
        <v>2.1954673879677457E-2</v>
      </c>
      <c r="V21" s="453"/>
    </row>
    <row r="22" spans="1:22" x14ac:dyDescent="0.25">
      <c r="A22" s="438" t="s">
        <v>28</v>
      </c>
      <c r="B22" s="438" t="s">
        <v>28</v>
      </c>
      <c r="C22" s="439">
        <v>937</v>
      </c>
      <c r="D22" s="439">
        <v>894</v>
      </c>
      <c r="E22" s="439">
        <v>1885</v>
      </c>
      <c r="F22" s="439">
        <v>2208</v>
      </c>
      <c r="G22" s="440">
        <f t="shared" si="7"/>
        <v>0.1713527851458887</v>
      </c>
      <c r="H22" s="440">
        <f t="shared" si="8"/>
        <v>1.3564567769477054</v>
      </c>
      <c r="I22" s="439">
        <f t="shared" si="9"/>
        <v>323</v>
      </c>
      <c r="J22" s="439">
        <f t="shared" si="10"/>
        <v>1271</v>
      </c>
      <c r="K22" s="440">
        <f t="shared" ref="K22:K47" si="13">IFERROR(F22/$F$7,"-")</f>
        <v>2.8858595496072462E-3</v>
      </c>
      <c r="L22" s="431"/>
      <c r="M22" s="439">
        <v>7505</v>
      </c>
      <c r="N22" s="439">
        <v>9017</v>
      </c>
      <c r="O22" s="439">
        <v>11512</v>
      </c>
      <c r="P22" s="439">
        <v>11777</v>
      </c>
      <c r="Q22" s="440">
        <f t="shared" si="3"/>
        <v>2.3019457956914513E-2</v>
      </c>
      <c r="R22" s="440">
        <f t="shared" si="4"/>
        <v>0.56922051965356424</v>
      </c>
      <c r="S22" s="439">
        <f t="shared" si="5"/>
        <v>265</v>
      </c>
      <c r="T22" s="439">
        <f t="shared" si="6"/>
        <v>4272</v>
      </c>
      <c r="U22" s="440">
        <f t="shared" si="12"/>
        <v>2.8376412375267393E-3</v>
      </c>
      <c r="V22" s="453"/>
    </row>
    <row r="23" spans="1:22" x14ac:dyDescent="0.25">
      <c r="A23" s="438" t="s">
        <v>104</v>
      </c>
      <c r="B23" s="438" t="s">
        <v>104</v>
      </c>
      <c r="C23" s="439">
        <f>C24+C25+C26+C27</f>
        <v>4700</v>
      </c>
      <c r="D23" s="439">
        <f t="shared" ref="D23:F23" si="14">D24+D25+D26+D27</f>
        <v>1636</v>
      </c>
      <c r="E23" s="439">
        <f t="shared" si="14"/>
        <v>2188</v>
      </c>
      <c r="F23" s="439">
        <f t="shared" si="14"/>
        <v>3118</v>
      </c>
      <c r="G23" s="440">
        <f t="shared" si="7"/>
        <v>0.42504570383912244</v>
      </c>
      <c r="H23" s="440">
        <f t="shared" si="8"/>
        <v>-0.33659574468085107</v>
      </c>
      <c r="I23" s="439">
        <f t="shared" si="9"/>
        <v>930</v>
      </c>
      <c r="J23" s="439">
        <f t="shared" si="10"/>
        <v>-1582</v>
      </c>
      <c r="K23" s="440">
        <f t="shared" si="13"/>
        <v>4.0752310125341451E-3</v>
      </c>
      <c r="L23" s="431"/>
      <c r="M23" s="439">
        <f t="shared" ref="M23:P23" si="15">M24+M25+M26+M27</f>
        <v>213279</v>
      </c>
      <c r="N23" s="439">
        <f t="shared" si="15"/>
        <v>119245</v>
      </c>
      <c r="O23" s="439">
        <f t="shared" si="15"/>
        <v>168640</v>
      </c>
      <c r="P23" s="439">
        <f t="shared" si="15"/>
        <v>167080</v>
      </c>
      <c r="Q23" s="440">
        <f t="shared" si="3"/>
        <v>-9.2504743833017322E-3</v>
      </c>
      <c r="R23" s="440">
        <f t="shared" si="4"/>
        <v>-0.2166129811186287</v>
      </c>
      <c r="S23" s="439">
        <f t="shared" si="5"/>
        <v>-1560</v>
      </c>
      <c r="T23" s="439">
        <f t="shared" si="6"/>
        <v>-46199</v>
      </c>
      <c r="U23" s="440">
        <f t="shared" si="12"/>
        <v>4.0257544193425115E-2</v>
      </c>
      <c r="V23" s="453"/>
    </row>
    <row r="24" spans="1:22" x14ac:dyDescent="0.25">
      <c r="A24" s="438" t="s">
        <v>27</v>
      </c>
      <c r="B24" s="454" t="s">
        <v>27</v>
      </c>
      <c r="C24" s="439">
        <v>423</v>
      </c>
      <c r="D24" s="439">
        <v>0</v>
      </c>
      <c r="E24" s="439">
        <v>0</v>
      </c>
      <c r="F24" s="439">
        <v>0</v>
      </c>
      <c r="G24" s="440" t="str">
        <f t="shared" si="7"/>
        <v>-</v>
      </c>
      <c r="H24" s="440">
        <f t="shared" si="8"/>
        <v>-1</v>
      </c>
      <c r="I24" s="439">
        <f t="shared" si="9"/>
        <v>0</v>
      </c>
      <c r="J24" s="439">
        <f t="shared" si="10"/>
        <v>-423</v>
      </c>
      <c r="K24" s="440">
        <f t="shared" si="13"/>
        <v>0</v>
      </c>
      <c r="L24" s="431"/>
      <c r="M24" s="439">
        <v>57829</v>
      </c>
      <c r="N24" s="439">
        <v>29037</v>
      </c>
      <c r="O24" s="439">
        <v>42208</v>
      </c>
      <c r="P24" s="439">
        <v>41145</v>
      </c>
      <c r="Q24" s="440">
        <f t="shared" si="3"/>
        <v>-2.5184799090219867E-2</v>
      </c>
      <c r="R24" s="440">
        <f t="shared" si="4"/>
        <v>-0.28850576700271491</v>
      </c>
      <c r="S24" s="439">
        <f t="shared" si="5"/>
        <v>-1063</v>
      </c>
      <c r="T24" s="439">
        <f t="shared" si="6"/>
        <v>-16684</v>
      </c>
      <c r="U24" s="440">
        <f t="shared" si="12"/>
        <v>9.9137937265889181E-3</v>
      </c>
      <c r="V24" s="453"/>
    </row>
    <row r="25" spans="1:22" x14ac:dyDescent="0.25">
      <c r="A25" s="438" t="s">
        <v>37</v>
      </c>
      <c r="B25" s="454" t="s">
        <v>37</v>
      </c>
      <c r="C25" s="439">
        <v>1070</v>
      </c>
      <c r="D25" s="439">
        <v>0</v>
      </c>
      <c r="E25" s="439">
        <v>552</v>
      </c>
      <c r="F25" s="439">
        <v>0</v>
      </c>
      <c r="G25" s="440">
        <f t="shared" si="7"/>
        <v>-1</v>
      </c>
      <c r="H25" s="440">
        <f>IFERROR(F25/C25-1,"-")</f>
        <v>-1</v>
      </c>
      <c r="I25" s="439">
        <f t="shared" si="9"/>
        <v>-552</v>
      </c>
      <c r="J25" s="439">
        <f>IFERROR(F25-C25,"-")</f>
        <v>-1070</v>
      </c>
      <c r="K25" s="440">
        <f>IFERROR(F25/$F$7,"-")</f>
        <v>0</v>
      </c>
      <c r="L25" s="431"/>
      <c r="M25" s="439">
        <v>57488</v>
      </c>
      <c r="N25" s="439">
        <v>25790</v>
      </c>
      <c r="O25" s="439">
        <v>38435</v>
      </c>
      <c r="P25" s="439">
        <v>41174</v>
      </c>
      <c r="Q25" s="440">
        <f>IFERROR(P25/O25-1,"-")</f>
        <v>7.1263171588396013E-2</v>
      </c>
      <c r="R25" s="440">
        <f>IFERROR(P25/M25-1,"-")</f>
        <v>-0.28378096298357913</v>
      </c>
      <c r="S25" s="439">
        <f>IFERROR(P25-O25,"-")</f>
        <v>2739</v>
      </c>
      <c r="T25" s="439">
        <f>IFERROR(P25-M25,"-")</f>
        <v>-16314</v>
      </c>
      <c r="U25" s="440">
        <f>P25/$P$13</f>
        <v>9.9207812103189238E-3</v>
      </c>
      <c r="V25" s="453"/>
    </row>
    <row r="26" spans="1:22" x14ac:dyDescent="0.25">
      <c r="A26" s="438" t="s">
        <v>25</v>
      </c>
      <c r="B26" s="454" t="s">
        <v>25</v>
      </c>
      <c r="C26" s="439">
        <v>1973</v>
      </c>
      <c r="D26" s="439">
        <v>1568</v>
      </c>
      <c r="E26" s="439">
        <v>1636</v>
      </c>
      <c r="F26" s="439">
        <v>1928</v>
      </c>
      <c r="G26" s="440">
        <f t="shared" si="7"/>
        <v>0.17848410757946209</v>
      </c>
      <c r="H26" s="440">
        <f t="shared" si="8"/>
        <v>-2.2807906741003525E-2</v>
      </c>
      <c r="I26" s="439">
        <f t="shared" si="9"/>
        <v>292</v>
      </c>
      <c r="J26" s="439">
        <f t="shared" si="10"/>
        <v>-45</v>
      </c>
      <c r="K26" s="440">
        <f t="shared" si="13"/>
        <v>2.5198990994758923E-3</v>
      </c>
      <c r="L26" s="431"/>
      <c r="M26" s="439">
        <v>57510</v>
      </c>
      <c r="N26" s="439">
        <v>44600</v>
      </c>
      <c r="O26" s="439">
        <v>55775</v>
      </c>
      <c r="P26" s="439">
        <v>48438</v>
      </c>
      <c r="Q26" s="440">
        <f t="shared" si="3"/>
        <v>-0.13154639175257732</v>
      </c>
      <c r="R26" s="440">
        <f t="shared" si="4"/>
        <v>-0.15774647887323945</v>
      </c>
      <c r="S26" s="439">
        <f t="shared" si="5"/>
        <v>-7337</v>
      </c>
      <c r="T26" s="439">
        <f t="shared" si="6"/>
        <v>-9072</v>
      </c>
      <c r="U26" s="440">
        <f t="shared" si="12"/>
        <v>1.1671025410827901E-2</v>
      </c>
      <c r="V26" s="453"/>
    </row>
    <row r="27" spans="1:22" x14ac:dyDescent="0.25">
      <c r="A27" s="438" t="s">
        <v>36</v>
      </c>
      <c r="B27" s="454" t="s">
        <v>36</v>
      </c>
      <c r="C27" s="439">
        <v>1234</v>
      </c>
      <c r="D27" s="439">
        <v>68</v>
      </c>
      <c r="E27" s="439">
        <v>0</v>
      </c>
      <c r="F27" s="439">
        <v>1190</v>
      </c>
      <c r="G27" s="440" t="str">
        <f t="shared" si="7"/>
        <v>-</v>
      </c>
      <c r="H27" s="440">
        <f t="shared" si="8"/>
        <v>-3.5656401944894611E-2</v>
      </c>
      <c r="I27" s="439">
        <f t="shared" si="9"/>
        <v>1190</v>
      </c>
      <c r="J27" s="439">
        <f t="shared" si="10"/>
        <v>-44</v>
      </c>
      <c r="K27" s="440">
        <f t="shared" si="13"/>
        <v>1.555331913058253E-3</v>
      </c>
      <c r="L27" s="431"/>
      <c r="M27" s="439">
        <v>40452</v>
      </c>
      <c r="N27" s="439">
        <v>19818</v>
      </c>
      <c r="O27" s="439">
        <v>32222</v>
      </c>
      <c r="P27" s="439">
        <v>36323</v>
      </c>
      <c r="Q27" s="440">
        <f t="shared" si="3"/>
        <v>0.12727329153994171</v>
      </c>
      <c r="R27" s="440">
        <f t="shared" si="4"/>
        <v>-0.10207159102145758</v>
      </c>
      <c r="S27" s="439">
        <f t="shared" si="5"/>
        <v>4101</v>
      </c>
      <c r="T27" s="439">
        <f t="shared" si="6"/>
        <v>-4129</v>
      </c>
      <c r="U27" s="440">
        <f t="shared" si="12"/>
        <v>8.7519438456893726E-3</v>
      </c>
      <c r="V27" s="453"/>
    </row>
    <row r="28" spans="1:22" x14ac:dyDescent="0.25">
      <c r="A28" s="438" t="s">
        <v>30</v>
      </c>
      <c r="B28" s="438" t="s">
        <v>30</v>
      </c>
      <c r="C28" s="439">
        <v>13100</v>
      </c>
      <c r="D28" s="439">
        <v>16631</v>
      </c>
      <c r="E28" s="439">
        <v>16662</v>
      </c>
      <c r="F28" s="439">
        <v>17795</v>
      </c>
      <c r="G28" s="440">
        <f t="shared" si="7"/>
        <v>6.7999039731124755E-2</v>
      </c>
      <c r="H28" s="440">
        <f t="shared" si="8"/>
        <v>0.35839694656488552</v>
      </c>
      <c r="I28" s="439">
        <f t="shared" si="9"/>
        <v>1133</v>
      </c>
      <c r="J28" s="439">
        <f t="shared" si="10"/>
        <v>4695</v>
      </c>
      <c r="K28" s="440">
        <f t="shared" si="13"/>
        <v>2.3258093607455139E-2</v>
      </c>
      <c r="L28" s="431"/>
      <c r="M28" s="439">
        <v>71176</v>
      </c>
      <c r="N28" s="439">
        <v>87833</v>
      </c>
      <c r="O28" s="439">
        <v>103645</v>
      </c>
      <c r="P28" s="439">
        <v>103078</v>
      </c>
      <c r="Q28" s="440">
        <f t="shared" si="3"/>
        <v>-5.4705967485165763E-3</v>
      </c>
      <c r="R28" s="440">
        <f t="shared" si="4"/>
        <v>0.44821288074631904</v>
      </c>
      <c r="S28" s="439">
        <f t="shared" si="5"/>
        <v>-567</v>
      </c>
      <c r="T28" s="439">
        <f t="shared" si="6"/>
        <v>31902</v>
      </c>
      <c r="U28" s="440">
        <f t="shared" si="12"/>
        <v>2.4836408549017679E-2</v>
      </c>
      <c r="V28" s="453"/>
    </row>
    <row r="29" spans="1:22" x14ac:dyDescent="0.25">
      <c r="A29" s="438" t="s">
        <v>35</v>
      </c>
      <c r="B29" s="438" t="s">
        <v>35</v>
      </c>
      <c r="C29" s="439">
        <v>13818</v>
      </c>
      <c r="D29" s="439">
        <v>25354</v>
      </c>
      <c r="E29" s="439">
        <v>25668</v>
      </c>
      <c r="F29" s="439">
        <v>32430</v>
      </c>
      <c r="G29" s="440">
        <f t="shared" si="7"/>
        <v>0.26344086021505375</v>
      </c>
      <c r="H29" s="440">
        <f t="shared" si="8"/>
        <v>1.3469387755102042</v>
      </c>
      <c r="I29" s="439">
        <f t="shared" si="9"/>
        <v>6762</v>
      </c>
      <c r="J29" s="439">
        <f t="shared" si="10"/>
        <v>18612</v>
      </c>
      <c r="K29" s="440">
        <f t="shared" si="13"/>
        <v>4.2386062134856427E-2</v>
      </c>
      <c r="L29" s="431"/>
      <c r="M29" s="439">
        <v>94922</v>
      </c>
      <c r="N29" s="439">
        <v>120074</v>
      </c>
      <c r="O29" s="439">
        <v>133629</v>
      </c>
      <c r="P29" s="439">
        <v>171928</v>
      </c>
      <c r="Q29" s="440">
        <f t="shared" si="3"/>
        <v>0.28660694909039197</v>
      </c>
      <c r="R29" s="440">
        <f t="shared" si="4"/>
        <v>0.81125555719432807</v>
      </c>
      <c r="S29" s="439">
        <f t="shared" si="5"/>
        <v>38299</v>
      </c>
      <c r="T29" s="439">
        <f t="shared" si="6"/>
        <v>77006</v>
      </c>
      <c r="U29" s="440">
        <f t="shared" si="12"/>
        <v>4.1425658714910184E-2</v>
      </c>
      <c r="V29" s="453"/>
    </row>
    <row r="30" spans="1:22" x14ac:dyDescent="0.25">
      <c r="A30" s="438" t="s">
        <v>43</v>
      </c>
      <c r="B30" s="438" t="s">
        <v>43</v>
      </c>
      <c r="C30" s="439">
        <v>8834</v>
      </c>
      <c r="D30" s="439">
        <v>8912</v>
      </c>
      <c r="E30" s="439">
        <v>10188</v>
      </c>
      <c r="F30" s="439">
        <v>16226</v>
      </c>
      <c r="G30" s="440">
        <f t="shared" si="7"/>
        <v>0.59265802905378884</v>
      </c>
      <c r="H30" s="440">
        <f t="shared" si="8"/>
        <v>0.83676703645007922</v>
      </c>
      <c r="I30" s="439">
        <f t="shared" si="9"/>
        <v>6038</v>
      </c>
      <c r="J30" s="439">
        <f t="shared" si="10"/>
        <v>7392</v>
      </c>
      <c r="K30" s="440">
        <f t="shared" si="13"/>
        <v>2.1207408085111946E-2</v>
      </c>
      <c r="L30" s="431"/>
      <c r="M30" s="439">
        <v>47055</v>
      </c>
      <c r="N30" s="439">
        <v>49193</v>
      </c>
      <c r="O30" s="439">
        <v>53541</v>
      </c>
      <c r="P30" s="439">
        <v>87631</v>
      </c>
      <c r="Q30" s="440">
        <f t="shared" si="3"/>
        <v>0.6367083169907175</v>
      </c>
      <c r="R30" s="440">
        <f t="shared" si="4"/>
        <v>0.86231006269259369</v>
      </c>
      <c r="S30" s="439">
        <f t="shared" si="5"/>
        <v>34090</v>
      </c>
      <c r="T30" s="439">
        <f t="shared" si="6"/>
        <v>40576</v>
      </c>
      <c r="U30" s="440">
        <f t="shared" si="12"/>
        <v>2.1114489198072996E-2</v>
      </c>
      <c r="V30" s="453"/>
    </row>
    <row r="31" spans="1:22" x14ac:dyDescent="0.25">
      <c r="A31" s="438" t="s">
        <v>33</v>
      </c>
      <c r="B31" s="438" t="s">
        <v>33</v>
      </c>
      <c r="C31" s="439">
        <v>13697</v>
      </c>
      <c r="D31" s="439">
        <v>11895</v>
      </c>
      <c r="E31" s="439">
        <v>14467</v>
      </c>
      <c r="F31" s="439">
        <v>18419</v>
      </c>
      <c r="G31" s="440">
        <f t="shared" si="7"/>
        <v>0.27317342918365939</v>
      </c>
      <c r="H31" s="440">
        <f t="shared" si="8"/>
        <v>0.34474702489596254</v>
      </c>
      <c r="I31" s="439">
        <f t="shared" si="9"/>
        <v>3952</v>
      </c>
      <c r="J31" s="439">
        <f t="shared" si="10"/>
        <v>4722</v>
      </c>
      <c r="K31" s="440">
        <f t="shared" si="13"/>
        <v>2.407366261060501E-2</v>
      </c>
      <c r="L31" s="431"/>
      <c r="M31" s="439">
        <v>62041</v>
      </c>
      <c r="N31" s="439">
        <v>61878</v>
      </c>
      <c r="O31" s="439">
        <v>72508</v>
      </c>
      <c r="P31" s="439">
        <v>99555</v>
      </c>
      <c r="Q31" s="440">
        <f t="shared" si="3"/>
        <v>0.3730209080377338</v>
      </c>
      <c r="R31" s="440">
        <f t="shared" si="4"/>
        <v>0.60466465724279095</v>
      </c>
      <c r="S31" s="439">
        <f t="shared" si="5"/>
        <v>27047</v>
      </c>
      <c r="T31" s="439">
        <f t="shared" si="6"/>
        <v>37514</v>
      </c>
      <c r="U31" s="440">
        <f t="shared" si="12"/>
        <v>2.398754974967942E-2</v>
      </c>
      <c r="V31" s="453"/>
    </row>
    <row r="32" spans="1:22" x14ac:dyDescent="0.25">
      <c r="A32" s="438" t="s">
        <v>44</v>
      </c>
      <c r="B32" s="438" t="s">
        <v>44</v>
      </c>
      <c r="C32" s="439">
        <v>7284</v>
      </c>
      <c r="D32" s="439">
        <v>6235</v>
      </c>
      <c r="E32" s="439">
        <v>8839</v>
      </c>
      <c r="F32" s="439">
        <v>7842</v>
      </c>
      <c r="G32" s="440">
        <f t="shared" si="7"/>
        <v>-0.11279556510917521</v>
      </c>
      <c r="H32" s="440">
        <f t="shared" si="8"/>
        <v>7.6606260296540274E-2</v>
      </c>
      <c r="I32" s="439">
        <f t="shared" si="9"/>
        <v>-997</v>
      </c>
      <c r="J32" s="439">
        <f t="shared" si="10"/>
        <v>558</v>
      </c>
      <c r="K32" s="440">
        <f t="shared" si="13"/>
        <v>1.0249506606893126E-2</v>
      </c>
      <c r="L32" s="431"/>
      <c r="M32" s="439">
        <v>43213</v>
      </c>
      <c r="N32" s="439">
        <v>35167</v>
      </c>
      <c r="O32" s="439">
        <v>47121</v>
      </c>
      <c r="P32" s="439">
        <v>49858</v>
      </c>
      <c r="Q32" s="440">
        <f t="shared" si="3"/>
        <v>5.8084505846650147E-2</v>
      </c>
      <c r="R32" s="440">
        <f t="shared" si="4"/>
        <v>0.15377317011084624</v>
      </c>
      <c r="S32" s="439">
        <f t="shared" si="5"/>
        <v>2737</v>
      </c>
      <c r="T32" s="439">
        <f t="shared" si="6"/>
        <v>6645</v>
      </c>
      <c r="U32" s="440">
        <f t="shared" si="12"/>
        <v>1.2013171165883345E-2</v>
      </c>
      <c r="V32" s="453"/>
    </row>
    <row r="33" spans="1:22" x14ac:dyDescent="0.25">
      <c r="A33" s="438" t="s">
        <v>23</v>
      </c>
      <c r="B33" s="438" t="s">
        <v>23</v>
      </c>
      <c r="C33" s="439">
        <v>3269</v>
      </c>
      <c r="D33" s="439">
        <v>4523</v>
      </c>
      <c r="E33" s="439">
        <v>5946</v>
      </c>
      <c r="F33" s="439">
        <v>7600</v>
      </c>
      <c r="G33" s="440">
        <f t="shared" si="7"/>
        <v>0.27817019845274138</v>
      </c>
      <c r="H33" s="440">
        <f t="shared" si="8"/>
        <v>1.3248699908228816</v>
      </c>
      <c r="I33" s="439">
        <f t="shared" si="9"/>
        <v>1654</v>
      </c>
      <c r="J33" s="439">
        <f t="shared" si="10"/>
        <v>4331</v>
      </c>
      <c r="K33" s="440">
        <f t="shared" si="13"/>
        <v>9.9332122178510274E-3</v>
      </c>
      <c r="L33" s="431"/>
      <c r="M33" s="439">
        <v>28679</v>
      </c>
      <c r="N33" s="439">
        <v>28717</v>
      </c>
      <c r="O33" s="439">
        <v>37626</v>
      </c>
      <c r="P33" s="439">
        <v>47645</v>
      </c>
      <c r="Q33" s="440">
        <f t="shared" si="3"/>
        <v>0.26627863711263489</v>
      </c>
      <c r="R33" s="440">
        <f t="shared" si="4"/>
        <v>0.66132012971163578</v>
      </c>
      <c r="S33" s="439">
        <f t="shared" si="5"/>
        <v>10019</v>
      </c>
      <c r="T33" s="439">
        <f t="shared" si="6"/>
        <v>18966</v>
      </c>
      <c r="U33" s="440">
        <f t="shared" si="12"/>
        <v>1.1479953872969474E-2</v>
      </c>
      <c r="V33" s="453"/>
    </row>
    <row r="34" spans="1:22" x14ac:dyDescent="0.25">
      <c r="A34" s="438" t="s">
        <v>40</v>
      </c>
      <c r="B34" s="438" t="s">
        <v>40</v>
      </c>
      <c r="C34" s="439">
        <v>2391</v>
      </c>
      <c r="D34" s="439">
        <v>4924</v>
      </c>
      <c r="E34" s="439">
        <v>4576</v>
      </c>
      <c r="F34" s="439">
        <v>4120</v>
      </c>
      <c r="G34" s="440">
        <f t="shared" si="7"/>
        <v>-9.965034965034969E-2</v>
      </c>
      <c r="H34" s="440">
        <f t="shared" si="8"/>
        <v>0.72312839815976582</v>
      </c>
      <c r="I34" s="439">
        <f t="shared" si="9"/>
        <v>-456</v>
      </c>
      <c r="J34" s="439">
        <f t="shared" si="10"/>
        <v>1729</v>
      </c>
      <c r="K34" s="440">
        <f t="shared" si="13"/>
        <v>5.3848466233613465E-3</v>
      </c>
      <c r="L34" s="431"/>
      <c r="M34" s="439">
        <v>8958</v>
      </c>
      <c r="N34" s="439">
        <v>20634</v>
      </c>
      <c r="O34" s="439">
        <v>26474</v>
      </c>
      <c r="P34" s="439">
        <v>15457</v>
      </c>
      <c r="Q34" s="440">
        <f t="shared" si="3"/>
        <v>-0.41614414142177225</v>
      </c>
      <c r="R34" s="440">
        <f t="shared" si="4"/>
        <v>0.72549676267023888</v>
      </c>
      <c r="S34" s="439">
        <f t="shared" si="5"/>
        <v>-11017</v>
      </c>
      <c r="T34" s="439">
        <f t="shared" si="6"/>
        <v>6499</v>
      </c>
      <c r="U34" s="440">
        <f t="shared" si="12"/>
        <v>3.7243288280929617E-3</v>
      </c>
      <c r="V34" s="453"/>
    </row>
    <row r="35" spans="1:22" x14ac:dyDescent="0.25">
      <c r="A35" s="438" t="s">
        <v>105</v>
      </c>
      <c r="B35" s="438" t="s">
        <v>105</v>
      </c>
      <c r="C35" s="439">
        <v>6698</v>
      </c>
      <c r="D35" s="439">
        <v>0</v>
      </c>
      <c r="E35" s="439">
        <v>0</v>
      </c>
      <c r="F35" s="439">
        <v>0</v>
      </c>
      <c r="G35" s="440" t="str">
        <f>IFERROR(F35/E35-1,"-")</f>
        <v>-</v>
      </c>
      <c r="H35" s="440">
        <f t="shared" si="8"/>
        <v>-1</v>
      </c>
      <c r="I35" s="439">
        <f t="shared" si="9"/>
        <v>0</v>
      </c>
      <c r="J35" s="439">
        <f t="shared" si="10"/>
        <v>-6698</v>
      </c>
      <c r="K35" s="440">
        <f t="shared" si="13"/>
        <v>0</v>
      </c>
      <c r="L35" s="431"/>
      <c r="M35" s="439">
        <v>32999</v>
      </c>
      <c r="N35" s="439">
        <v>779</v>
      </c>
      <c r="O35" s="439">
        <v>0</v>
      </c>
      <c r="P35" s="439">
        <v>0</v>
      </c>
      <c r="Q35" s="440" t="str">
        <f t="shared" si="3"/>
        <v>-</v>
      </c>
      <c r="R35" s="440">
        <f t="shared" si="4"/>
        <v>-1</v>
      </c>
      <c r="S35" s="439">
        <f t="shared" si="5"/>
        <v>0</v>
      </c>
      <c r="T35" s="439">
        <f t="shared" si="6"/>
        <v>-32999</v>
      </c>
      <c r="U35" s="440">
        <f t="shared" si="12"/>
        <v>0</v>
      </c>
      <c r="V35" s="453"/>
    </row>
    <row r="36" spans="1:22" x14ac:dyDescent="0.25">
      <c r="A36" s="438" t="s">
        <v>41</v>
      </c>
      <c r="B36" s="438" t="s">
        <v>41</v>
      </c>
      <c r="C36" s="439">
        <v>0</v>
      </c>
      <c r="D36" s="439">
        <v>201</v>
      </c>
      <c r="E36" s="439">
        <v>0</v>
      </c>
      <c r="F36" s="439">
        <v>0</v>
      </c>
      <c r="G36" s="440" t="str">
        <f t="shared" si="7"/>
        <v>-</v>
      </c>
      <c r="H36" s="440" t="str">
        <f t="shared" si="8"/>
        <v>-</v>
      </c>
      <c r="I36" s="439">
        <f t="shared" si="9"/>
        <v>0</v>
      </c>
      <c r="J36" s="439">
        <f t="shared" si="10"/>
        <v>0</v>
      </c>
      <c r="K36" s="440">
        <f t="shared" si="13"/>
        <v>0</v>
      </c>
      <c r="L36" s="431"/>
      <c r="M36" s="439">
        <v>1991</v>
      </c>
      <c r="N36" s="439">
        <v>7306</v>
      </c>
      <c r="O36" s="439">
        <v>5671</v>
      </c>
      <c r="P36" s="439">
        <v>10013</v>
      </c>
      <c r="Q36" s="440">
        <f t="shared" si="3"/>
        <v>0.76564979721389537</v>
      </c>
      <c r="R36" s="440">
        <f t="shared" si="4"/>
        <v>4.0291310899045705</v>
      </c>
      <c r="S36" s="439">
        <f t="shared" si="5"/>
        <v>4342</v>
      </c>
      <c r="T36" s="439">
        <f t="shared" si="6"/>
        <v>8022</v>
      </c>
      <c r="U36" s="440">
        <f t="shared" si="12"/>
        <v>2.4126094685705392E-3</v>
      </c>
      <c r="V36" s="453"/>
    </row>
    <row r="37" spans="1:22" x14ac:dyDescent="0.25">
      <c r="A37" s="438" t="s">
        <v>106</v>
      </c>
      <c r="B37" s="438" t="s">
        <v>106</v>
      </c>
      <c r="C37" s="439">
        <v>1121</v>
      </c>
      <c r="D37" s="439">
        <v>2477</v>
      </c>
      <c r="E37" s="439">
        <v>2778</v>
      </c>
      <c r="F37" s="439">
        <v>3739</v>
      </c>
      <c r="G37" s="440">
        <f t="shared" si="7"/>
        <v>0.34593232541396679</v>
      </c>
      <c r="H37" s="440">
        <f t="shared" si="8"/>
        <v>2.3354148082069579</v>
      </c>
      <c r="I37" s="439">
        <f t="shared" si="9"/>
        <v>961</v>
      </c>
      <c r="J37" s="439">
        <f t="shared" si="10"/>
        <v>2618</v>
      </c>
      <c r="K37" s="440">
        <f t="shared" si="13"/>
        <v>4.8868790108611837E-3</v>
      </c>
      <c r="L37" s="431"/>
      <c r="M37" s="439">
        <v>6029</v>
      </c>
      <c r="N37" s="439">
        <v>16471</v>
      </c>
      <c r="O37" s="439">
        <v>13066</v>
      </c>
      <c r="P37" s="439">
        <v>16953</v>
      </c>
      <c r="Q37" s="440">
        <f t="shared" si="3"/>
        <v>0.29748966784019593</v>
      </c>
      <c r="R37" s="440">
        <f t="shared" si="4"/>
        <v>1.8119091059877261</v>
      </c>
      <c r="S37" s="439">
        <f t="shared" si="5"/>
        <v>3887</v>
      </c>
      <c r="T37" s="439">
        <f t="shared" si="6"/>
        <v>10924</v>
      </c>
      <c r="U37" s="440">
        <f t="shared" si="12"/>
        <v>4.0847866094753174E-3</v>
      </c>
      <c r="V37" s="453"/>
    </row>
    <row r="38" spans="1:22" x14ac:dyDescent="0.25">
      <c r="A38" s="438" t="s">
        <v>107</v>
      </c>
      <c r="B38" s="438" t="s">
        <v>107</v>
      </c>
      <c r="C38" s="439">
        <v>0</v>
      </c>
      <c r="D38" s="439">
        <v>0</v>
      </c>
      <c r="E38" s="439">
        <v>0</v>
      </c>
      <c r="F38" s="439">
        <v>0</v>
      </c>
      <c r="G38" s="440" t="str">
        <f t="shared" si="7"/>
        <v>-</v>
      </c>
      <c r="H38" s="440" t="str">
        <f t="shared" si="8"/>
        <v>-</v>
      </c>
      <c r="I38" s="439">
        <f t="shared" si="9"/>
        <v>0</v>
      </c>
      <c r="J38" s="439">
        <f t="shared" si="10"/>
        <v>0</v>
      </c>
      <c r="K38" s="440">
        <f t="shared" si="13"/>
        <v>0</v>
      </c>
      <c r="L38" s="431"/>
      <c r="M38" s="439">
        <v>5591</v>
      </c>
      <c r="N38" s="439">
        <v>5506</v>
      </c>
      <c r="O38" s="439">
        <v>4402</v>
      </c>
      <c r="P38" s="439">
        <v>6304</v>
      </c>
      <c r="Q38" s="440">
        <f t="shared" si="3"/>
        <v>0.43207632894139025</v>
      </c>
      <c r="R38" s="440">
        <f t="shared" si="4"/>
        <v>0.12752638168485064</v>
      </c>
      <c r="S38" s="439">
        <f t="shared" si="5"/>
        <v>1902</v>
      </c>
      <c r="T38" s="439">
        <f t="shared" si="6"/>
        <v>713</v>
      </c>
      <c r="U38" s="440">
        <f t="shared" si="12"/>
        <v>1.5189343942743113E-3</v>
      </c>
      <c r="V38" s="453"/>
    </row>
    <row r="39" spans="1:22" x14ac:dyDescent="0.25">
      <c r="A39" s="438" t="s">
        <v>108</v>
      </c>
      <c r="B39" s="438" t="s">
        <v>39</v>
      </c>
      <c r="C39" s="439">
        <v>1447</v>
      </c>
      <c r="D39" s="439">
        <v>1687</v>
      </c>
      <c r="E39" s="439">
        <v>3745</v>
      </c>
      <c r="F39" s="439">
        <v>6217</v>
      </c>
      <c r="G39" s="440">
        <f t="shared" si="7"/>
        <v>0.66008010680907869</v>
      </c>
      <c r="H39" s="440">
        <f t="shared" si="8"/>
        <v>3.2964754664823772</v>
      </c>
      <c r="I39" s="439">
        <f t="shared" si="9"/>
        <v>2472</v>
      </c>
      <c r="J39" s="439">
        <f t="shared" si="10"/>
        <v>4770</v>
      </c>
      <c r="K39" s="440">
        <f t="shared" si="13"/>
        <v>8.1256289945236624E-3</v>
      </c>
      <c r="L39" s="431"/>
      <c r="M39" s="439">
        <v>7095</v>
      </c>
      <c r="N39" s="439">
        <v>8945</v>
      </c>
      <c r="O39" s="439">
        <v>12528</v>
      </c>
      <c r="P39" s="439">
        <v>32150</v>
      </c>
      <c r="Q39" s="440">
        <f t="shared" si="3"/>
        <v>1.56625159642401</v>
      </c>
      <c r="R39" s="440">
        <f t="shared" si="4"/>
        <v>3.5313601127554612</v>
      </c>
      <c r="S39" s="439">
        <f t="shared" si="5"/>
        <v>19622</v>
      </c>
      <c r="T39" s="439">
        <f t="shared" si="6"/>
        <v>25055</v>
      </c>
      <c r="U39" s="440">
        <f t="shared" si="12"/>
        <v>7.7464690317130564E-3</v>
      </c>
      <c r="V39" s="453"/>
    </row>
    <row r="40" spans="1:22" x14ac:dyDescent="0.25">
      <c r="A40" s="438" t="s">
        <v>34</v>
      </c>
      <c r="B40" s="438" t="s">
        <v>34</v>
      </c>
      <c r="C40" s="439">
        <v>1692</v>
      </c>
      <c r="D40" s="439">
        <v>4308</v>
      </c>
      <c r="E40" s="439">
        <v>4901</v>
      </c>
      <c r="F40" s="439">
        <v>4795</v>
      </c>
      <c r="G40" s="440">
        <f t="shared" si="7"/>
        <v>-2.1628239134870442E-2</v>
      </c>
      <c r="H40" s="440">
        <f t="shared" si="8"/>
        <v>1.8339243498817965</v>
      </c>
      <c r="I40" s="439">
        <f t="shared" si="9"/>
        <v>-106</v>
      </c>
      <c r="J40" s="439">
        <f t="shared" si="10"/>
        <v>3103</v>
      </c>
      <c r="K40" s="440">
        <f t="shared" si="13"/>
        <v>6.2670727084994313E-3</v>
      </c>
      <c r="L40" s="431"/>
      <c r="M40" s="439">
        <v>14731</v>
      </c>
      <c r="N40" s="439">
        <v>27694</v>
      </c>
      <c r="O40" s="439">
        <v>33487</v>
      </c>
      <c r="P40" s="439">
        <v>34420</v>
      </c>
      <c r="Q40" s="440">
        <f t="shared" si="3"/>
        <v>2.7861558216621285E-2</v>
      </c>
      <c r="R40" s="440">
        <f t="shared" si="4"/>
        <v>1.3365691399090354</v>
      </c>
      <c r="S40" s="439">
        <f t="shared" si="5"/>
        <v>933</v>
      </c>
      <c r="T40" s="439">
        <f t="shared" si="6"/>
        <v>19689</v>
      </c>
      <c r="U40" s="440">
        <f t="shared" si="12"/>
        <v>8.2934203443721117E-3</v>
      </c>
      <c r="V40" s="453"/>
    </row>
    <row r="41" spans="1:22" x14ac:dyDescent="0.25">
      <c r="A41" s="438" t="s">
        <v>109</v>
      </c>
      <c r="B41" s="438" t="s">
        <v>109</v>
      </c>
      <c r="C41" s="439">
        <v>0</v>
      </c>
      <c r="D41" s="439">
        <v>249</v>
      </c>
      <c r="E41" s="439">
        <v>441</v>
      </c>
      <c r="F41" s="439">
        <v>200</v>
      </c>
      <c r="G41" s="440">
        <f t="shared" si="7"/>
        <v>-0.54648526077097503</v>
      </c>
      <c r="H41" s="440" t="str">
        <f t="shared" si="8"/>
        <v>-</v>
      </c>
      <c r="I41" s="439">
        <f t="shared" si="9"/>
        <v>-241</v>
      </c>
      <c r="J41" s="439">
        <f t="shared" si="10"/>
        <v>200</v>
      </c>
      <c r="K41" s="440">
        <f t="shared" si="13"/>
        <v>2.6140032152239547E-4</v>
      </c>
      <c r="L41" s="431"/>
      <c r="M41" s="439">
        <v>4525</v>
      </c>
      <c r="N41" s="439">
        <v>8976</v>
      </c>
      <c r="O41" s="439">
        <v>13963</v>
      </c>
      <c r="P41" s="439">
        <v>11025</v>
      </c>
      <c r="Q41" s="440">
        <f t="shared" si="3"/>
        <v>-0.21041323497815656</v>
      </c>
      <c r="R41" s="440">
        <f t="shared" si="4"/>
        <v>1.4364640883977899</v>
      </c>
      <c r="S41" s="439">
        <f t="shared" si="5"/>
        <v>-2938</v>
      </c>
      <c r="T41" s="439">
        <f t="shared" si="6"/>
        <v>6500</v>
      </c>
      <c r="U41" s="440">
        <f t="shared" si="12"/>
        <v>2.6564485559762503E-3</v>
      </c>
      <c r="V41" s="453"/>
    </row>
    <row r="42" spans="1:22" x14ac:dyDescent="0.25">
      <c r="A42" s="438" t="s">
        <v>110</v>
      </c>
      <c r="B42" s="438" t="s">
        <v>110</v>
      </c>
      <c r="C42" s="439">
        <v>268</v>
      </c>
      <c r="D42" s="439">
        <v>795</v>
      </c>
      <c r="E42" s="439">
        <v>2332</v>
      </c>
      <c r="F42" s="439">
        <v>203</v>
      </c>
      <c r="G42" s="440">
        <f t="shared" si="7"/>
        <v>-0.91295025728987989</v>
      </c>
      <c r="H42" s="440">
        <f t="shared" si="8"/>
        <v>-0.2425373134328358</v>
      </c>
      <c r="I42" s="439">
        <f t="shared" si="9"/>
        <v>-2129</v>
      </c>
      <c r="J42" s="439">
        <f t="shared" si="10"/>
        <v>-65</v>
      </c>
      <c r="K42" s="440">
        <f t="shared" si="13"/>
        <v>2.6532132634523139E-4</v>
      </c>
      <c r="L42" s="431"/>
      <c r="M42" s="439">
        <v>1697</v>
      </c>
      <c r="N42" s="439">
        <v>1386</v>
      </c>
      <c r="O42" s="439">
        <v>8209</v>
      </c>
      <c r="P42" s="439">
        <v>5059</v>
      </c>
      <c r="Q42" s="440">
        <f t="shared" si="3"/>
        <v>-0.38372517968083808</v>
      </c>
      <c r="R42" s="440">
        <f t="shared" si="4"/>
        <v>1.9811431938715378</v>
      </c>
      <c r="S42" s="439">
        <f t="shared" si="5"/>
        <v>-3150</v>
      </c>
      <c r="T42" s="439">
        <f t="shared" si="6"/>
        <v>3362</v>
      </c>
      <c r="U42" s="440">
        <f t="shared" si="12"/>
        <v>1.2189544893137279E-3</v>
      </c>
      <c r="V42" s="453"/>
    </row>
    <row r="43" spans="1:22" x14ac:dyDescent="0.25">
      <c r="A43" s="438" t="s">
        <v>42</v>
      </c>
      <c r="B43" s="438" t="s">
        <v>111</v>
      </c>
      <c r="C43" s="439">
        <v>1373</v>
      </c>
      <c r="D43" s="439">
        <v>2276</v>
      </c>
      <c r="E43" s="439">
        <v>2322</v>
      </c>
      <c r="F43" s="439">
        <v>2920</v>
      </c>
      <c r="G43" s="440">
        <f t="shared" si="7"/>
        <v>0.25753660637381559</v>
      </c>
      <c r="H43" s="440">
        <f t="shared" si="8"/>
        <v>1.1267297887836856</v>
      </c>
      <c r="I43" s="439">
        <f t="shared" si="9"/>
        <v>598</v>
      </c>
      <c r="J43" s="439">
        <f t="shared" si="10"/>
        <v>1547</v>
      </c>
      <c r="K43" s="440">
        <f t="shared" si="13"/>
        <v>3.8164446942269741E-3</v>
      </c>
      <c r="L43" s="431"/>
      <c r="M43" s="439">
        <v>4855</v>
      </c>
      <c r="N43" s="439">
        <v>10625</v>
      </c>
      <c r="O43" s="439">
        <v>10758</v>
      </c>
      <c r="P43" s="439">
        <v>16491</v>
      </c>
      <c r="Q43" s="440">
        <f t="shared" si="3"/>
        <v>0.53290574456218631</v>
      </c>
      <c r="R43" s="440">
        <f t="shared" si="4"/>
        <v>2.3967044284243046</v>
      </c>
      <c r="S43" s="439">
        <f t="shared" si="5"/>
        <v>5733</v>
      </c>
      <c r="T43" s="439">
        <f t="shared" si="6"/>
        <v>11636</v>
      </c>
      <c r="U43" s="440">
        <f t="shared" si="12"/>
        <v>3.9734687652248834E-3</v>
      </c>
      <c r="V43" s="453"/>
    </row>
    <row r="44" spans="1:22" x14ac:dyDescent="0.25">
      <c r="A44" s="438" t="s">
        <v>112</v>
      </c>
      <c r="B44" s="438" t="s">
        <v>112</v>
      </c>
      <c r="C44" s="439">
        <v>1707</v>
      </c>
      <c r="D44" s="439">
        <v>0</v>
      </c>
      <c r="E44" s="439">
        <v>0</v>
      </c>
      <c r="F44" s="439">
        <v>0</v>
      </c>
      <c r="G44" s="440" t="str">
        <f t="shared" si="7"/>
        <v>-</v>
      </c>
      <c r="H44" s="440">
        <f t="shared" si="8"/>
        <v>-1</v>
      </c>
      <c r="I44" s="439">
        <f t="shared" si="9"/>
        <v>0</v>
      </c>
      <c r="J44" s="439">
        <f t="shared" si="10"/>
        <v>-1707</v>
      </c>
      <c r="K44" s="440">
        <f t="shared" si="13"/>
        <v>0</v>
      </c>
      <c r="L44" s="431"/>
      <c r="M44" s="439">
        <v>2499</v>
      </c>
      <c r="N44" s="439">
        <v>555</v>
      </c>
      <c r="O44" s="439">
        <v>0</v>
      </c>
      <c r="P44" s="439">
        <v>0</v>
      </c>
      <c r="Q44" s="440" t="str">
        <f t="shared" si="3"/>
        <v>-</v>
      </c>
      <c r="R44" s="440">
        <f t="shared" si="4"/>
        <v>-1</v>
      </c>
      <c r="S44" s="439">
        <f t="shared" si="5"/>
        <v>0</v>
      </c>
      <c r="T44" s="439">
        <f t="shared" si="6"/>
        <v>-2499</v>
      </c>
      <c r="U44" s="440">
        <f t="shared" si="12"/>
        <v>0</v>
      </c>
      <c r="V44" s="453"/>
    </row>
    <row r="45" spans="1:22" x14ac:dyDescent="0.25">
      <c r="A45" s="438" t="s">
        <v>26</v>
      </c>
      <c r="B45" s="438" t="s">
        <v>26</v>
      </c>
      <c r="C45" s="439">
        <v>0</v>
      </c>
      <c r="D45" s="439">
        <v>4</v>
      </c>
      <c r="E45" s="439">
        <v>11</v>
      </c>
      <c r="F45" s="439">
        <v>0</v>
      </c>
      <c r="G45" s="440">
        <f t="shared" si="7"/>
        <v>-1</v>
      </c>
      <c r="H45" s="440" t="str">
        <f t="shared" si="8"/>
        <v>-</v>
      </c>
      <c r="I45" s="439">
        <f t="shared" si="9"/>
        <v>-11</v>
      </c>
      <c r="J45" s="439">
        <f t="shared" si="10"/>
        <v>0</v>
      </c>
      <c r="K45" s="440">
        <f t="shared" si="13"/>
        <v>0</v>
      </c>
      <c r="L45" s="431"/>
      <c r="M45" s="439">
        <v>19</v>
      </c>
      <c r="N45" s="439">
        <v>6</v>
      </c>
      <c r="O45" s="439">
        <v>23</v>
      </c>
      <c r="P45" s="439">
        <v>3</v>
      </c>
      <c r="Q45" s="440">
        <f t="shared" si="3"/>
        <v>-0.86956521739130432</v>
      </c>
      <c r="R45" s="440">
        <f t="shared" si="4"/>
        <v>-0.84210526315789469</v>
      </c>
      <c r="S45" s="439">
        <f t="shared" si="5"/>
        <v>-20</v>
      </c>
      <c r="T45" s="439">
        <f t="shared" si="6"/>
        <v>-16</v>
      </c>
      <c r="U45" s="440">
        <f t="shared" si="12"/>
        <v>7.2284314448333341E-7</v>
      </c>
      <c r="V45" s="453"/>
    </row>
    <row r="46" spans="1:22" x14ac:dyDescent="0.25">
      <c r="A46" s="438" t="s">
        <v>113</v>
      </c>
      <c r="B46" s="438" t="s">
        <v>113</v>
      </c>
      <c r="C46" s="439">
        <v>828</v>
      </c>
      <c r="D46" s="439">
        <v>0</v>
      </c>
      <c r="E46" s="439">
        <v>687</v>
      </c>
      <c r="F46" s="439">
        <v>976</v>
      </c>
      <c r="G46" s="440">
        <f t="shared" si="7"/>
        <v>0.42066957787481796</v>
      </c>
      <c r="H46" s="440">
        <f t="shared" si="8"/>
        <v>0.17874396135265691</v>
      </c>
      <c r="I46" s="439">
        <f t="shared" si="9"/>
        <v>289</v>
      </c>
      <c r="J46" s="439">
        <f t="shared" si="10"/>
        <v>148</v>
      </c>
      <c r="K46" s="440">
        <f t="shared" si="13"/>
        <v>1.2756335690292898E-3</v>
      </c>
      <c r="L46" s="431"/>
      <c r="M46" s="439">
        <v>3419</v>
      </c>
      <c r="N46" s="439">
        <v>0</v>
      </c>
      <c r="O46" s="439">
        <v>3355</v>
      </c>
      <c r="P46" s="439">
        <v>4613</v>
      </c>
      <c r="Q46" s="440">
        <f t="shared" si="3"/>
        <v>0.37496274217585701</v>
      </c>
      <c r="R46" s="440">
        <f t="shared" si="4"/>
        <v>0.34922491956712487</v>
      </c>
      <c r="S46" s="439">
        <f t="shared" si="5"/>
        <v>1258</v>
      </c>
      <c r="T46" s="439">
        <f t="shared" si="6"/>
        <v>1194</v>
      </c>
      <c r="U46" s="440">
        <f t="shared" si="12"/>
        <v>1.1114918085005389E-3</v>
      </c>
      <c r="V46" s="453"/>
    </row>
    <row r="47" spans="1:22" x14ac:dyDescent="0.25">
      <c r="A47" s="438" t="s">
        <v>114</v>
      </c>
      <c r="B47" s="438" t="s">
        <v>114</v>
      </c>
      <c r="C47" s="439">
        <f>IFERROR(C17-SUM(C18:C22)-SUM(C24:C46),"-")</f>
        <v>574</v>
      </c>
      <c r="D47" s="439">
        <f>IFERROR(D17-SUM(D18:D22)-SUM(D24:D46),"-")</f>
        <v>2</v>
      </c>
      <c r="E47" s="439">
        <f>IFERROR(E17-SUM(E18:E22)-SUM(E24:E46),"-")</f>
        <v>30</v>
      </c>
      <c r="F47" s="439">
        <f>IFERROR(F17-SUM(F18:F22)-SUM(F24:F46),"-")</f>
        <v>2</v>
      </c>
      <c r="G47" s="440">
        <f t="shared" si="7"/>
        <v>-0.93333333333333335</v>
      </c>
      <c r="H47" s="440">
        <f t="shared" si="8"/>
        <v>-0.99651567944250874</v>
      </c>
      <c r="I47" s="439">
        <f t="shared" si="9"/>
        <v>-28</v>
      </c>
      <c r="J47" s="439">
        <f t="shared" si="10"/>
        <v>-572</v>
      </c>
      <c r="K47" s="440">
        <f t="shared" si="13"/>
        <v>2.6140032152239549E-6</v>
      </c>
      <c r="L47" s="431"/>
      <c r="M47" s="439">
        <f>IFERROR(M17-SUM(M18:M22)-SUM(M24:M46),"-")</f>
        <v>3453</v>
      </c>
      <c r="N47" s="439">
        <f>IFERROR(N17-SUM(N18:N22)-SUM(N24:N46),"-")</f>
        <v>155</v>
      </c>
      <c r="O47" s="439">
        <f>IFERROR(O17-SUM(O18:O22)-SUM(O24:O46),"-")</f>
        <v>255</v>
      </c>
      <c r="P47" s="439">
        <f>IFERROR(P17-SUM(P18:P22)-SUM(P24:P46),"-")</f>
        <v>549</v>
      </c>
      <c r="Q47" s="440">
        <f t="shared" si="3"/>
        <v>1.1529411764705881</v>
      </c>
      <c r="R47" s="440">
        <f t="shared" si="4"/>
        <v>-0.84100781928757606</v>
      </c>
      <c r="S47" s="439">
        <f t="shared" si="5"/>
        <v>294</v>
      </c>
      <c r="T47" s="439">
        <f t="shared" si="6"/>
        <v>-2904</v>
      </c>
      <c r="U47" s="440">
        <f t="shared" si="12"/>
        <v>1.3228029544045002E-4</v>
      </c>
      <c r="V47" s="453"/>
    </row>
    <row r="48" spans="1:22" ht="21" x14ac:dyDescent="0.35">
      <c r="A48" s="429" t="s">
        <v>115</v>
      </c>
      <c r="B48" s="429"/>
      <c r="C48" s="429"/>
      <c r="D48" s="429"/>
      <c r="E48" s="429"/>
      <c r="F48" s="429"/>
      <c r="G48" s="429"/>
      <c r="H48" s="429"/>
      <c r="I48" s="429"/>
      <c r="J48" s="429"/>
      <c r="K48" s="429"/>
      <c r="L48" s="429"/>
      <c r="M48" s="429"/>
      <c r="N48" s="429"/>
      <c r="O48" s="429"/>
      <c r="P48" s="429"/>
      <c r="Q48" s="429"/>
      <c r="R48" s="429"/>
      <c r="S48" s="429"/>
      <c r="T48" s="429"/>
      <c r="U48" s="429"/>
      <c r="V48" s="453"/>
    </row>
    <row r="49" spans="1:22" x14ac:dyDescent="0.25">
      <c r="A49" s="72"/>
      <c r="B49" s="72"/>
      <c r="C49" s="11" t="s">
        <v>152</v>
      </c>
      <c r="D49" s="12"/>
      <c r="E49" s="12"/>
      <c r="F49" s="12"/>
      <c r="G49" s="12"/>
      <c r="H49" s="12"/>
      <c r="I49" s="12"/>
      <c r="J49" s="12"/>
      <c r="K49" s="13"/>
      <c r="L49" s="430"/>
      <c r="M49" s="11" t="str">
        <f>CONCATENATE("acumulado ",C49)</f>
        <v>acumulado mayo</v>
      </c>
      <c r="N49" s="12"/>
      <c r="O49" s="12"/>
      <c r="P49" s="12"/>
      <c r="Q49" s="12"/>
      <c r="R49" s="12"/>
      <c r="S49" s="12"/>
      <c r="T49" s="12"/>
      <c r="U49" s="13"/>
      <c r="V49" s="453"/>
    </row>
    <row r="50" spans="1:22" x14ac:dyDescent="0.25">
      <c r="A50" s="15"/>
      <c r="B50" s="15"/>
      <c r="C50" s="16">
        <f>C$6</f>
        <v>2019</v>
      </c>
      <c r="D50" s="16">
        <f t="shared" ref="D50:F50" si="16">D$6</f>
        <v>2022</v>
      </c>
      <c r="E50" s="16">
        <f t="shared" si="16"/>
        <v>2023</v>
      </c>
      <c r="F50" s="16">
        <f t="shared" si="16"/>
        <v>2024</v>
      </c>
      <c r="G50" s="16" t="str">
        <f>CONCATENATE("var ",RIGHT(F50,2),"/",RIGHT(E50,2))</f>
        <v>var 24/23</v>
      </c>
      <c r="H50" s="16" t="str">
        <f>CONCATENATE("var ",RIGHT(F50,2),"/",RIGHT(C50,2))</f>
        <v>var 24/19</v>
      </c>
      <c r="I50" s="16" t="str">
        <f>CONCATENATE("dif ",RIGHT(F50,2),"-",RIGHT(E50,2))</f>
        <v>dif 24-23</v>
      </c>
      <c r="J50" s="16" t="str">
        <f>CONCATENATE("dif ",RIGHT(F50,2),"-",RIGHT(C50,2))</f>
        <v>dif 24-19</v>
      </c>
      <c r="K50" s="16" t="str">
        <f>CONCATENATE("cuota ",RIGHT(F50,2))</f>
        <v>cuota 24</v>
      </c>
      <c r="L50" s="431"/>
      <c r="M50" s="16">
        <f>M$6</f>
        <v>2019</v>
      </c>
      <c r="N50" s="16">
        <f>N$6</f>
        <v>2022</v>
      </c>
      <c r="O50" s="16">
        <f t="shared" ref="O50:P50" si="17">O$6</f>
        <v>2023</v>
      </c>
      <c r="P50" s="16">
        <f t="shared" si="17"/>
        <v>2024</v>
      </c>
      <c r="Q50" s="16" t="str">
        <f>CONCATENATE("var ",RIGHT(P50,2),"/",RIGHT(O50,2))</f>
        <v>var 24/23</v>
      </c>
      <c r="R50" s="16" t="str">
        <f>CONCATENATE("var ",RIGHT(P50,2),"/",RIGHT(M50,2))</f>
        <v>var 24/19</v>
      </c>
      <c r="S50" s="16" t="str">
        <f>CONCATENATE("dif ",RIGHT(P50,2),"-",RIGHT(O50,2))</f>
        <v>dif 24-23</v>
      </c>
      <c r="T50" s="16" t="str">
        <f>CONCATENATE("dif ",RIGHT(P50,2),"-",RIGHT(M50,2))</f>
        <v>dif 24-19</v>
      </c>
      <c r="U50" s="16" t="str">
        <f>CONCATENATE("cuota ",RIGHT(P50,2))</f>
        <v>cuota 24</v>
      </c>
    </row>
    <row r="51" spans="1:22" x14ac:dyDescent="0.25">
      <c r="A51" s="455" t="s">
        <v>92</v>
      </c>
      <c r="B51" s="455" t="s">
        <v>92</v>
      </c>
      <c r="C51" s="434">
        <v>634696</v>
      </c>
      <c r="D51" s="434">
        <v>618612</v>
      </c>
      <c r="E51" s="434">
        <v>686738</v>
      </c>
      <c r="F51" s="434">
        <v>765110</v>
      </c>
      <c r="G51" s="435">
        <f>IFERROR(F51/E51-1,"-")</f>
        <v>0.11412212517728748</v>
      </c>
      <c r="H51" s="435">
        <f>IFERROR(F51/C51-1,"-")</f>
        <v>0.2054747469654763</v>
      </c>
      <c r="I51" s="434">
        <f>IFERROR(F51-E51,"-")</f>
        <v>78372</v>
      </c>
      <c r="J51" s="434">
        <f>IFERROR(F51-C51,"-")</f>
        <v>130414</v>
      </c>
      <c r="K51" s="435">
        <f>F51/$F$51</f>
        <v>1</v>
      </c>
      <c r="L51" s="436"/>
      <c r="M51" s="434">
        <v>3457208</v>
      </c>
      <c r="N51" s="434">
        <v>3090916</v>
      </c>
      <c r="O51" s="434">
        <v>3715051</v>
      </c>
      <c r="P51" s="434">
        <v>4150278</v>
      </c>
      <c r="Q51" s="435">
        <f>IFERROR(P51/O51-1,"-")</f>
        <v>0.11715236210754587</v>
      </c>
      <c r="R51" s="435">
        <f>IFERROR(P51/M51-1,"-")</f>
        <v>0.20047101591804717</v>
      </c>
      <c r="S51" s="434">
        <f>IFERROR(P51-O51,"-")</f>
        <v>435227</v>
      </c>
      <c r="T51" s="434">
        <f>IFERROR(P51-M51,"-")</f>
        <v>693070</v>
      </c>
      <c r="U51" s="435">
        <f>P51/$P$51</f>
        <v>1</v>
      </c>
    </row>
    <row r="52" spans="1:22" x14ac:dyDescent="0.25">
      <c r="A52" s="438" t="s">
        <v>116</v>
      </c>
      <c r="B52" s="438" t="s">
        <v>116</v>
      </c>
      <c r="C52" s="439">
        <v>243909</v>
      </c>
      <c r="D52" s="439">
        <v>234164</v>
      </c>
      <c r="E52" s="439">
        <v>257310</v>
      </c>
      <c r="F52" s="439">
        <v>281203</v>
      </c>
      <c r="G52" s="440">
        <f>IFERROR(F52/E52-1,"-")</f>
        <v>9.2856865259803412E-2</v>
      </c>
      <c r="H52" s="440">
        <f>IFERROR(F52/C52-1,"-")</f>
        <v>0.15290128695538097</v>
      </c>
      <c r="I52" s="439">
        <f>IFERROR(F52-E52,"-")</f>
        <v>23893</v>
      </c>
      <c r="J52" s="439">
        <f>IFERROR(F52-C52,"-")</f>
        <v>37294</v>
      </c>
      <c r="K52" s="440">
        <f>F52/$F$51</f>
        <v>0.36753277306531085</v>
      </c>
      <c r="L52" s="431"/>
      <c r="M52" s="439">
        <v>1106657</v>
      </c>
      <c r="N52" s="439">
        <v>1006259</v>
      </c>
      <c r="O52" s="439">
        <v>1179757</v>
      </c>
      <c r="P52" s="439">
        <v>1299868</v>
      </c>
      <c r="Q52" s="440">
        <f>IFERROR(P52/O52-1,"-")</f>
        <v>0.10180994899797158</v>
      </c>
      <c r="R52" s="440">
        <f>IFERROR(P52/M52-1,"-")</f>
        <v>0.17458977804324194</v>
      </c>
      <c r="S52" s="439">
        <f>IFERROR(P52-O52,"-")</f>
        <v>120111</v>
      </c>
      <c r="T52" s="439">
        <f>IFERROR(P52-M52,"-")</f>
        <v>193211</v>
      </c>
      <c r="U52" s="440">
        <f>P52/$P$51</f>
        <v>0.31320022417775389</v>
      </c>
    </row>
    <row r="53" spans="1:22" x14ac:dyDescent="0.25">
      <c r="A53" s="438" t="s">
        <v>117</v>
      </c>
      <c r="B53" s="438" t="s">
        <v>117</v>
      </c>
      <c r="C53" s="439">
        <v>390787</v>
      </c>
      <c r="D53" s="439">
        <v>384448</v>
      </c>
      <c r="E53" s="439">
        <v>429428</v>
      </c>
      <c r="F53" s="439">
        <v>483907</v>
      </c>
      <c r="G53" s="440">
        <f>IFERROR(F53/E53-1,"-")</f>
        <v>0.126864107603603</v>
      </c>
      <c r="H53" s="440">
        <f>IFERROR(F53/C53-1,"-")</f>
        <v>0.2382883770442723</v>
      </c>
      <c r="I53" s="439">
        <f>IFERROR(F53-E53,"-")</f>
        <v>54479</v>
      </c>
      <c r="J53" s="439">
        <f>IFERROR(F53-C53,"-")</f>
        <v>93120</v>
      </c>
      <c r="K53" s="440">
        <f>F53/$F$51</f>
        <v>0.63246722693468915</v>
      </c>
      <c r="L53" s="431"/>
      <c r="M53" s="439">
        <v>2350551</v>
      </c>
      <c r="N53" s="439">
        <v>2084657</v>
      </c>
      <c r="O53" s="439">
        <v>2535294</v>
      </c>
      <c r="P53" s="439">
        <v>2850410</v>
      </c>
      <c r="Q53" s="440">
        <f>IFERROR(P53/O53-1,"-")</f>
        <v>0.12429169950309515</v>
      </c>
      <c r="R53" s="440">
        <f>IFERROR(P53/M53-1,"-")</f>
        <v>0.21265609637910421</v>
      </c>
      <c r="S53" s="439">
        <f>IFERROR(P53-O53,"-")</f>
        <v>315116</v>
      </c>
      <c r="T53" s="439">
        <f>IFERROR(P53-M53,"-")</f>
        <v>499859</v>
      </c>
      <c r="U53" s="440">
        <f>P53/$P$51</f>
        <v>0.68679977582224616</v>
      </c>
    </row>
    <row r="54" spans="1:22" ht="21" x14ac:dyDescent="0.35">
      <c r="A54" s="378" t="s">
        <v>118</v>
      </c>
      <c r="B54" s="378"/>
      <c r="C54" s="378"/>
      <c r="D54" s="378"/>
      <c r="E54" s="378"/>
      <c r="F54" s="378"/>
      <c r="G54" s="378"/>
      <c r="H54" s="378"/>
      <c r="I54" s="378"/>
      <c r="J54" s="378"/>
      <c r="K54" s="378"/>
      <c r="L54" s="378"/>
      <c r="M54" s="378"/>
      <c r="N54" s="378"/>
      <c r="O54" s="378"/>
      <c r="P54" s="378"/>
      <c r="Q54" s="378"/>
      <c r="R54" s="378"/>
      <c r="S54" s="378"/>
      <c r="T54" s="378"/>
      <c r="U54" s="378"/>
    </row>
    <row r="55" spans="1:22" x14ac:dyDescent="0.25">
      <c r="A55" s="72"/>
      <c r="B55" s="72"/>
      <c r="C55" s="11" t="s">
        <v>152</v>
      </c>
      <c r="D55" s="12"/>
      <c r="E55" s="12"/>
      <c r="F55" s="12"/>
      <c r="G55" s="12"/>
      <c r="H55" s="12"/>
      <c r="I55" s="12"/>
      <c r="J55" s="12"/>
      <c r="K55" s="13"/>
      <c r="L55" s="456"/>
      <c r="M55" s="11" t="str">
        <f>CONCATENATE("acumulado ",C55)</f>
        <v>acumulado mayo</v>
      </c>
      <c r="N55" s="12"/>
      <c r="O55" s="12"/>
      <c r="P55" s="12"/>
      <c r="Q55" s="12"/>
      <c r="R55" s="12"/>
      <c r="S55" s="12"/>
      <c r="T55" s="12"/>
      <c r="U55" s="13"/>
    </row>
    <row r="56" spans="1:22" x14ac:dyDescent="0.25">
      <c r="A56" s="15"/>
      <c r="B56" s="15"/>
      <c r="C56" s="16">
        <f>C$6</f>
        <v>2019</v>
      </c>
      <c r="D56" s="16">
        <f t="shared" ref="D56:F56" si="18">D$6</f>
        <v>2022</v>
      </c>
      <c r="E56" s="16">
        <f t="shared" si="18"/>
        <v>2023</v>
      </c>
      <c r="F56" s="16">
        <f t="shared" si="18"/>
        <v>2024</v>
      </c>
      <c r="G56" s="16" t="str">
        <f>CONCATENATE("var ",RIGHT(F56,2),"/",RIGHT(E56,2))</f>
        <v>var 24/23</v>
      </c>
      <c r="H56" s="16" t="str">
        <f>CONCATENATE("var ",RIGHT(F56,2),"/",RIGHT(C56,2))</f>
        <v>var 24/19</v>
      </c>
      <c r="I56" s="16" t="str">
        <f>CONCATENATE("dif ",RIGHT(F56,2),"-",RIGHT(E56,2))</f>
        <v>dif 24-23</v>
      </c>
      <c r="J56" s="16" t="str">
        <f>CONCATENATE("dif ",RIGHT(F56,2),"-",RIGHT(C56,2))</f>
        <v>dif 24-19</v>
      </c>
      <c r="K56" s="16" t="str">
        <f>CONCATENATE("cuota ",RIGHT(F56,2))</f>
        <v>cuota 24</v>
      </c>
      <c r="L56" s="457"/>
      <c r="M56" s="16">
        <f>M$6</f>
        <v>2019</v>
      </c>
      <c r="N56" s="16">
        <f>N$6</f>
        <v>2022</v>
      </c>
      <c r="O56" s="16">
        <f t="shared" ref="O56:P56" si="19">O$6</f>
        <v>2023</v>
      </c>
      <c r="P56" s="16">
        <f t="shared" si="19"/>
        <v>2024</v>
      </c>
      <c r="Q56" s="16" t="str">
        <f>CONCATENATE("var ",RIGHT(P56,2),"/",RIGHT(O56,2))</f>
        <v>var 24/23</v>
      </c>
      <c r="R56" s="16" t="str">
        <f>CONCATENATE("var ",RIGHT(P56,2),"/",RIGHT(M56,2))</f>
        <v>var 24/19</v>
      </c>
      <c r="S56" s="16" t="str">
        <f>CONCATENATE("dif ",RIGHT(P56,2),"-",RIGHT(O56,2))</f>
        <v>dif 24-23</v>
      </c>
      <c r="T56" s="16" t="str">
        <f>CONCATENATE("dif ",RIGHT(P56,2),"-",RIGHT(M56,2))</f>
        <v>dif 24-19</v>
      </c>
      <c r="U56" s="16" t="str">
        <f>CONCATENATE("cuota ",RIGHT(P56,2))</f>
        <v>cuota 24</v>
      </c>
    </row>
    <row r="57" spans="1:22" x14ac:dyDescent="0.25">
      <c r="A57" s="458" t="s">
        <v>92</v>
      </c>
      <c r="B57" s="458" t="s">
        <v>92</v>
      </c>
      <c r="C57" s="459">
        <v>5443</v>
      </c>
      <c r="D57" s="459">
        <v>5214</v>
      </c>
      <c r="E57" s="459">
        <v>5649</v>
      </c>
      <c r="F57" s="459">
        <v>6296</v>
      </c>
      <c r="G57" s="460">
        <f>IFERROR(F57/E57-1,"-")</f>
        <v>0.11453354576031161</v>
      </c>
      <c r="H57" s="460">
        <f>IFERROR(F57/C57-1,"-")</f>
        <v>0.15671504684916404</v>
      </c>
      <c r="I57" s="459">
        <f>IFERROR(F57-E57,"-")</f>
        <v>647</v>
      </c>
      <c r="J57" s="459">
        <f>IFERROR(F57-C57,"-")</f>
        <v>853</v>
      </c>
      <c r="K57" s="460">
        <f>F57/$F$57</f>
        <v>1</v>
      </c>
      <c r="L57" s="461"/>
      <c r="M57" s="459">
        <v>28894</v>
      </c>
      <c r="N57" s="459">
        <v>26495</v>
      </c>
      <c r="O57" s="459">
        <v>29794</v>
      </c>
      <c r="P57" s="459">
        <v>32770</v>
      </c>
      <c r="Q57" s="460">
        <f>IFERROR(P57/O57-1,"-")</f>
        <v>9.9885883063704162E-2</v>
      </c>
      <c r="R57" s="460">
        <f>IFERROR(P57/M57-1,"-")</f>
        <v>0.13414549733508685</v>
      </c>
      <c r="S57" s="459">
        <f>IFERROR(P57-O57,"-")</f>
        <v>2976</v>
      </c>
      <c r="T57" s="459">
        <f>IFERROR(P57-M57,"-")</f>
        <v>3876</v>
      </c>
      <c r="U57" s="460">
        <f>P57/$P$57</f>
        <v>1</v>
      </c>
    </row>
    <row r="58" spans="1:22" x14ac:dyDescent="0.25">
      <c r="A58" s="438" t="s">
        <v>93</v>
      </c>
      <c r="B58" s="438" t="s">
        <v>93</v>
      </c>
      <c r="C58" s="439">
        <v>5116</v>
      </c>
      <c r="D58" s="439">
        <v>4912</v>
      </c>
      <c r="E58" s="439">
        <v>5360</v>
      </c>
      <c r="F58" s="439">
        <v>6013</v>
      </c>
      <c r="G58" s="440">
        <f t="shared" ref="G58:G59" si="20">IFERROR(F58/E58-1,"-")</f>
        <v>0.12182835820895521</v>
      </c>
      <c r="H58" s="440">
        <f>IFERROR(F58/C58-1,"-")</f>
        <v>0.17533229085222835</v>
      </c>
      <c r="I58" s="439">
        <f t="shared" ref="I58:I59" si="21">IFERROR(F58-E58,"-")</f>
        <v>653</v>
      </c>
      <c r="J58" s="439">
        <f>IFERROR(F58-C58,"-")</f>
        <v>897</v>
      </c>
      <c r="K58" s="440">
        <f>F58/$F$57</f>
        <v>0.95505082592121981</v>
      </c>
      <c r="L58" s="457"/>
      <c r="M58" s="439">
        <v>26422</v>
      </c>
      <c r="N58" s="439">
        <v>24343</v>
      </c>
      <c r="O58" s="439">
        <v>27472</v>
      </c>
      <c r="P58" s="439">
        <v>30538</v>
      </c>
      <c r="Q58" s="440">
        <f>IFERROR(P58/O58-1,"-")</f>
        <v>0.11160454280722187</v>
      </c>
      <c r="R58" s="440">
        <f>IFERROR(P58/M58-1,"-")</f>
        <v>0.15577927484671861</v>
      </c>
      <c r="S58" s="439">
        <f>IFERROR(P58-O58,"-")</f>
        <v>3066</v>
      </c>
      <c r="T58" s="439">
        <f>IFERROR(P58-M58,"-")</f>
        <v>4116</v>
      </c>
      <c r="U58" s="440">
        <f>P58/$P$57</f>
        <v>0.93188892279523949</v>
      </c>
    </row>
    <row r="59" spans="1:22" x14ac:dyDescent="0.25">
      <c r="A59" s="438" t="s">
        <v>94</v>
      </c>
      <c r="B59" s="438" t="s">
        <v>94</v>
      </c>
      <c r="C59" s="439">
        <v>327</v>
      </c>
      <c r="D59" s="439">
        <v>302</v>
      </c>
      <c r="E59" s="439">
        <v>289</v>
      </c>
      <c r="F59" s="439">
        <v>283</v>
      </c>
      <c r="G59" s="440">
        <f t="shared" si="20"/>
        <v>-2.0761245674740469E-2</v>
      </c>
      <c r="H59" s="440">
        <f>IFERROR(F59/C59-1,"-")</f>
        <v>-0.13455657492354745</v>
      </c>
      <c r="I59" s="439">
        <f t="shared" si="21"/>
        <v>-6</v>
      </c>
      <c r="J59" s="439">
        <f>IFERROR(F59-C59,"-")</f>
        <v>-44</v>
      </c>
      <c r="K59" s="440">
        <f>F59/$F$57</f>
        <v>4.4949174078780178E-2</v>
      </c>
      <c r="L59" s="457"/>
      <c r="M59" s="439">
        <v>2472</v>
      </c>
      <c r="N59" s="439">
        <v>2152</v>
      </c>
      <c r="O59" s="439">
        <v>2322</v>
      </c>
      <c r="P59" s="439">
        <v>2232</v>
      </c>
      <c r="Q59" s="440">
        <f>IFERROR(P59/O59-1,"-")</f>
        <v>-3.8759689922480578E-2</v>
      </c>
      <c r="R59" s="440">
        <f>IFERROR(P59/M59-1,"-")</f>
        <v>-9.7087378640776656E-2</v>
      </c>
      <c r="S59" s="439">
        <f>IFERROR(P59-O59,"-")</f>
        <v>-90</v>
      </c>
      <c r="T59" s="439">
        <f>IFERROR(P59-M59,"-")</f>
        <v>-240</v>
      </c>
      <c r="U59" s="440">
        <f>P59/$P$57</f>
        <v>6.8111077204760451E-2</v>
      </c>
    </row>
    <row r="60" spans="1:22" ht="21" x14ac:dyDescent="0.35">
      <c r="A60" s="378" t="s">
        <v>119</v>
      </c>
      <c r="B60" s="378"/>
      <c r="C60" s="378"/>
      <c r="D60" s="378"/>
      <c r="E60" s="378"/>
      <c r="F60" s="378"/>
      <c r="G60" s="378"/>
      <c r="H60" s="378"/>
      <c r="I60" s="378"/>
      <c r="J60" s="378"/>
      <c r="K60" s="378"/>
      <c r="L60" s="378"/>
      <c r="M60" s="378"/>
      <c r="N60" s="378"/>
      <c r="O60" s="378"/>
      <c r="P60" s="378"/>
      <c r="Q60" s="378"/>
      <c r="R60" s="378"/>
      <c r="S60" s="378"/>
      <c r="T60" s="378"/>
      <c r="U60" s="378"/>
    </row>
    <row r="61" spans="1:22" x14ac:dyDescent="0.25">
      <c r="A61" s="72"/>
      <c r="B61" s="72"/>
      <c r="C61" s="11" t="s">
        <v>152</v>
      </c>
      <c r="D61" s="12"/>
      <c r="E61" s="12"/>
      <c r="F61" s="12"/>
      <c r="G61" s="12"/>
      <c r="H61" s="12"/>
      <c r="I61" s="12"/>
      <c r="J61" s="12"/>
      <c r="K61" s="13"/>
      <c r="L61" s="456"/>
      <c r="M61" s="11" t="str">
        <f>CONCATENATE("acumulado ",C61)</f>
        <v>acumulado mayo</v>
      </c>
      <c r="N61" s="12"/>
      <c r="O61" s="12"/>
      <c r="P61" s="12"/>
      <c r="Q61" s="12"/>
      <c r="R61" s="12"/>
      <c r="S61" s="12"/>
      <c r="T61" s="12"/>
      <c r="U61" s="13"/>
    </row>
    <row r="62" spans="1:22" x14ac:dyDescent="0.25">
      <c r="A62" s="15" t="s">
        <v>96</v>
      </c>
      <c r="B62" s="15" t="s">
        <v>96</v>
      </c>
      <c r="C62" s="16">
        <f>C$6</f>
        <v>2019</v>
      </c>
      <c r="D62" s="16">
        <f t="shared" ref="D62:F62" si="22">D$6</f>
        <v>2022</v>
      </c>
      <c r="E62" s="16">
        <f t="shared" si="22"/>
        <v>2023</v>
      </c>
      <c r="F62" s="16">
        <f t="shared" si="22"/>
        <v>2024</v>
      </c>
      <c r="G62" s="16" t="str">
        <f>CONCATENATE("var ",RIGHT(F62,2),"/",RIGHT(E62,2))</f>
        <v>var 24/23</v>
      </c>
      <c r="H62" s="16" t="str">
        <f>CONCATENATE("var ",RIGHT(F62,2),"/",RIGHT(C62,2))</f>
        <v>var 24/19</v>
      </c>
      <c r="I62" s="16" t="str">
        <f>CONCATENATE("dif ",RIGHT(F62,2),"-",RIGHT(E62,2))</f>
        <v>dif 24-23</v>
      </c>
      <c r="J62" s="16" t="str">
        <f>CONCATENATE("dif ",RIGHT(F62,2),"-",RIGHT(C62,2))</f>
        <v>dif 24-19</v>
      </c>
      <c r="K62" s="16" t="str">
        <f>CONCATENATE("cuota ",RIGHT(F62,2))</f>
        <v>cuota 24</v>
      </c>
      <c r="L62" s="457"/>
      <c r="M62" s="16">
        <f>M$6</f>
        <v>2019</v>
      </c>
      <c r="N62" s="16">
        <f>N$6</f>
        <v>2022</v>
      </c>
      <c r="O62" s="16">
        <f t="shared" ref="O62:P62" si="23">O$6</f>
        <v>2023</v>
      </c>
      <c r="P62" s="16">
        <f t="shared" si="23"/>
        <v>2024</v>
      </c>
      <c r="Q62" s="16" t="str">
        <f>CONCATENATE("var ",RIGHT(P62,2),"/",RIGHT(O62,2))</f>
        <v>var 24/23</v>
      </c>
      <c r="R62" s="16" t="str">
        <f>CONCATENATE("var ",RIGHT(P62,2),"/",RIGHT(M62,2))</f>
        <v>var 24/19</v>
      </c>
      <c r="S62" s="16" t="str">
        <f>CONCATENATE("dif ",RIGHT(P62,2),"-",RIGHT(O62,2))</f>
        <v>dif 24-23</v>
      </c>
      <c r="T62" s="16" t="str">
        <f>CONCATENATE("dif ",RIGHT(P62,2),"-",RIGHT(M62,2))</f>
        <v>dif 24-19</v>
      </c>
      <c r="U62" s="16" t="str">
        <f>CONCATENATE("cuota ",RIGHT(P62,2))</f>
        <v>cuota 24</v>
      </c>
    </row>
    <row r="63" spans="1:22" x14ac:dyDescent="0.25">
      <c r="A63" s="462" t="s">
        <v>97</v>
      </c>
      <c r="B63" s="462" t="s">
        <v>97</v>
      </c>
      <c r="C63" s="463">
        <v>5443</v>
      </c>
      <c r="D63" s="463">
        <v>5214</v>
      </c>
      <c r="E63" s="463">
        <v>5649</v>
      </c>
      <c r="F63" s="463">
        <v>6296</v>
      </c>
      <c r="G63" s="464">
        <f>IFERROR(F63/E63-1,"-")</f>
        <v>0.11453354576031161</v>
      </c>
      <c r="H63" s="464">
        <f t="shared" ref="H63:H97" si="24">IFERROR(F63/C63-1,"-")</f>
        <v>0.15671504684916404</v>
      </c>
      <c r="I63" s="463">
        <f>IFERROR(F63-E63,"-")</f>
        <v>647</v>
      </c>
      <c r="J63" s="463">
        <f t="shared" ref="J63:J97" si="25">IFERROR(F63-C63,"-")</f>
        <v>853</v>
      </c>
      <c r="K63" s="464">
        <f>IFERROR(F63/$F$63,"-")</f>
        <v>1</v>
      </c>
      <c r="L63" s="461"/>
      <c r="M63" s="463">
        <v>28894</v>
      </c>
      <c r="N63" s="463">
        <v>26495</v>
      </c>
      <c r="O63" s="463">
        <v>29794</v>
      </c>
      <c r="P63" s="463">
        <v>32770</v>
      </c>
      <c r="Q63" s="464">
        <f t="shared" ref="Q63:Q97" si="26">IFERROR(P63/O63-1,"-")</f>
        <v>9.9885883063704162E-2</v>
      </c>
      <c r="R63" s="464">
        <f t="shared" ref="R63:R97" si="27">IFERROR(P63/M63-1,"-")</f>
        <v>0.13414549733508685</v>
      </c>
      <c r="S63" s="463">
        <f t="shared" ref="S63:S97" si="28">IFERROR(P63-O63,"-")</f>
        <v>2976</v>
      </c>
      <c r="T63" s="463">
        <f t="shared" ref="T63:T97" si="29">IFERROR(P63-M63,"-")</f>
        <v>3876</v>
      </c>
      <c r="U63" s="464">
        <f>P63/$P$63</f>
        <v>1</v>
      </c>
    </row>
    <row r="64" spans="1:22" x14ac:dyDescent="0.25">
      <c r="A64" s="465" t="s">
        <v>98</v>
      </c>
      <c r="B64" s="465" t="s">
        <v>98</v>
      </c>
      <c r="C64" s="466">
        <v>3381</v>
      </c>
      <c r="D64" s="466">
        <v>3072</v>
      </c>
      <c r="E64" s="466">
        <v>3418</v>
      </c>
      <c r="F64" s="466">
        <v>3797</v>
      </c>
      <c r="G64" s="467">
        <f t="shared" ref="G64:G97" si="30">IFERROR(F64/E64-1,"-")</f>
        <v>0.11088355763604452</v>
      </c>
      <c r="H64" s="467">
        <f t="shared" si="24"/>
        <v>0.12304052055604853</v>
      </c>
      <c r="I64" s="466">
        <f t="shared" ref="I64:I97" si="31">IFERROR(F64-E64,"-")</f>
        <v>379</v>
      </c>
      <c r="J64" s="466">
        <f t="shared" si="25"/>
        <v>416</v>
      </c>
      <c r="K64" s="467">
        <f t="shared" ref="K64:K70" si="32">IFERROR(F64/$F$63,"-")</f>
        <v>0.60308132147395177</v>
      </c>
      <c r="L64" s="468"/>
      <c r="M64" s="466">
        <v>16052</v>
      </c>
      <c r="N64" s="466">
        <v>13844</v>
      </c>
      <c r="O64" s="466">
        <v>15779</v>
      </c>
      <c r="P64" s="466">
        <v>17341</v>
      </c>
      <c r="Q64" s="467">
        <f t="shared" si="26"/>
        <v>9.8992331579948134E-2</v>
      </c>
      <c r="R64" s="467">
        <f t="shared" si="27"/>
        <v>8.030152005980562E-2</v>
      </c>
      <c r="S64" s="466">
        <f t="shared" si="28"/>
        <v>1562</v>
      </c>
      <c r="T64" s="466">
        <f t="shared" si="29"/>
        <v>1289</v>
      </c>
      <c r="U64" s="467">
        <f t="shared" ref="U64:U96" si="33">P64/$P$63</f>
        <v>0.52917302410741529</v>
      </c>
    </row>
    <row r="65" spans="1:21" x14ac:dyDescent="0.25">
      <c r="A65" s="438" t="s">
        <v>99</v>
      </c>
      <c r="B65" s="438" t="s">
        <v>99</v>
      </c>
      <c r="C65" s="439">
        <v>2341</v>
      </c>
      <c r="D65" s="439">
        <v>2050</v>
      </c>
      <c r="E65" s="439">
        <v>2344</v>
      </c>
      <c r="F65" s="439">
        <v>2529</v>
      </c>
      <c r="G65" s="440">
        <f t="shared" si="30"/>
        <v>7.892491467576801E-2</v>
      </c>
      <c r="H65" s="440">
        <f t="shared" si="24"/>
        <v>8.0307560871422545E-2</v>
      </c>
      <c r="I65" s="439">
        <f t="shared" si="31"/>
        <v>185</v>
      </c>
      <c r="J65" s="439">
        <f t="shared" si="25"/>
        <v>188</v>
      </c>
      <c r="K65" s="440">
        <f t="shared" si="32"/>
        <v>0.40168360864040659</v>
      </c>
      <c r="L65" s="457"/>
      <c r="M65" s="439">
        <v>11182</v>
      </c>
      <c r="N65" s="439">
        <v>9227</v>
      </c>
      <c r="O65" s="439">
        <v>10530</v>
      </c>
      <c r="P65" s="439">
        <v>11262</v>
      </c>
      <c r="Q65" s="440">
        <f t="shared" si="26"/>
        <v>6.9515669515669565E-2</v>
      </c>
      <c r="R65" s="440">
        <f t="shared" si="27"/>
        <v>7.1543552137363076E-3</v>
      </c>
      <c r="S65" s="439">
        <f t="shared" si="28"/>
        <v>732</v>
      </c>
      <c r="T65" s="439">
        <f t="shared" si="29"/>
        <v>80</v>
      </c>
      <c r="U65" s="440">
        <f t="shared" si="33"/>
        <v>0.34366798901434237</v>
      </c>
    </row>
    <row r="66" spans="1:21" x14ac:dyDescent="0.25">
      <c r="A66" s="438" t="s">
        <v>100</v>
      </c>
      <c r="B66" s="438" t="s">
        <v>100</v>
      </c>
      <c r="C66" s="439">
        <v>1040</v>
      </c>
      <c r="D66" s="439">
        <v>1022</v>
      </c>
      <c r="E66" s="439">
        <v>1074</v>
      </c>
      <c r="F66" s="439">
        <v>1268</v>
      </c>
      <c r="G66" s="440">
        <f t="shared" si="30"/>
        <v>0.18063314711359402</v>
      </c>
      <c r="H66" s="440">
        <f t="shared" si="24"/>
        <v>0.21923076923076934</v>
      </c>
      <c r="I66" s="439">
        <f t="shared" si="31"/>
        <v>194</v>
      </c>
      <c r="J66" s="439">
        <f t="shared" si="25"/>
        <v>228</v>
      </c>
      <c r="K66" s="440">
        <f t="shared" si="32"/>
        <v>0.2013977128335451</v>
      </c>
      <c r="L66" s="457"/>
      <c r="M66" s="439">
        <v>4870</v>
      </c>
      <c r="N66" s="439">
        <v>4617</v>
      </c>
      <c r="O66" s="439">
        <v>5249</v>
      </c>
      <c r="P66" s="439">
        <v>6079</v>
      </c>
      <c r="Q66" s="440">
        <f t="shared" si="26"/>
        <v>0.15812535721089738</v>
      </c>
      <c r="R66" s="440">
        <f t="shared" si="27"/>
        <v>0.24825462012320321</v>
      </c>
      <c r="S66" s="439">
        <f t="shared" si="28"/>
        <v>830</v>
      </c>
      <c r="T66" s="439">
        <f t="shared" si="29"/>
        <v>1209</v>
      </c>
      <c r="U66" s="440">
        <f t="shared" si="33"/>
        <v>0.18550503509307292</v>
      </c>
    </row>
    <row r="67" spans="1:21" x14ac:dyDescent="0.25">
      <c r="A67" s="465" t="s">
        <v>101</v>
      </c>
      <c r="B67" s="465" t="s">
        <v>101</v>
      </c>
      <c r="C67" s="466">
        <v>2062</v>
      </c>
      <c r="D67" s="466">
        <v>2142</v>
      </c>
      <c r="E67" s="466">
        <v>2231</v>
      </c>
      <c r="F67" s="466">
        <v>2499</v>
      </c>
      <c r="G67" s="467">
        <f t="shared" si="30"/>
        <v>0.12012550425818014</v>
      </c>
      <c r="H67" s="467">
        <f t="shared" si="24"/>
        <v>0.21193016488845773</v>
      </c>
      <c r="I67" s="466">
        <f t="shared" si="31"/>
        <v>268</v>
      </c>
      <c r="J67" s="466">
        <f t="shared" si="25"/>
        <v>437</v>
      </c>
      <c r="K67" s="467">
        <f t="shared" si="32"/>
        <v>0.39691867852604829</v>
      </c>
      <c r="L67" s="468"/>
      <c r="M67" s="466">
        <v>12842</v>
      </c>
      <c r="N67" s="466">
        <v>12651</v>
      </c>
      <c r="O67" s="466">
        <v>14015</v>
      </c>
      <c r="P67" s="466">
        <v>15429</v>
      </c>
      <c r="Q67" s="467">
        <f t="shared" si="26"/>
        <v>0.10089190153407057</v>
      </c>
      <c r="R67" s="467">
        <f t="shared" si="27"/>
        <v>0.20144837252764369</v>
      </c>
      <c r="S67" s="466">
        <f t="shared" si="28"/>
        <v>1414</v>
      </c>
      <c r="T67" s="466">
        <f t="shared" si="29"/>
        <v>2587</v>
      </c>
      <c r="U67" s="467">
        <f t="shared" si="33"/>
        <v>0.47082697589258465</v>
      </c>
    </row>
    <row r="68" spans="1:21" x14ac:dyDescent="0.25">
      <c r="A68" s="438" t="s">
        <v>29</v>
      </c>
      <c r="B68" s="438" t="s">
        <v>29</v>
      </c>
      <c r="C68" s="439">
        <v>976</v>
      </c>
      <c r="D68" s="439">
        <v>1078</v>
      </c>
      <c r="E68" s="439">
        <v>1101</v>
      </c>
      <c r="F68" s="439">
        <v>1235</v>
      </c>
      <c r="G68" s="440">
        <f t="shared" si="30"/>
        <v>0.12170753860127159</v>
      </c>
      <c r="H68" s="440">
        <f t="shared" si="24"/>
        <v>0.26536885245901631</v>
      </c>
      <c r="I68" s="439">
        <f t="shared" si="31"/>
        <v>134</v>
      </c>
      <c r="J68" s="439">
        <f t="shared" si="25"/>
        <v>259</v>
      </c>
      <c r="K68" s="440">
        <f t="shared" si="32"/>
        <v>0.19615628970775095</v>
      </c>
      <c r="L68" s="457"/>
      <c r="M68" s="439">
        <v>5191</v>
      </c>
      <c r="N68" s="439">
        <v>5321</v>
      </c>
      <c r="O68" s="439">
        <v>5839</v>
      </c>
      <c r="P68" s="439">
        <v>6426</v>
      </c>
      <c r="Q68" s="440">
        <f t="shared" si="26"/>
        <v>0.1005309128275389</v>
      </c>
      <c r="R68" s="440">
        <f t="shared" si="27"/>
        <v>0.23791177037179745</v>
      </c>
      <c r="S68" s="439">
        <f t="shared" si="28"/>
        <v>587</v>
      </c>
      <c r="T68" s="439">
        <f t="shared" si="29"/>
        <v>1235</v>
      </c>
      <c r="U68" s="440">
        <f t="shared" si="33"/>
        <v>0.19609398840402809</v>
      </c>
    </row>
    <row r="69" spans="1:21" x14ac:dyDescent="0.25">
      <c r="A69" s="438" t="s">
        <v>22</v>
      </c>
      <c r="B69" s="438" t="s">
        <v>22</v>
      </c>
      <c r="C69" s="439">
        <v>305</v>
      </c>
      <c r="D69" s="439">
        <v>216</v>
      </c>
      <c r="E69" s="439">
        <v>252</v>
      </c>
      <c r="F69" s="439">
        <v>262</v>
      </c>
      <c r="G69" s="440">
        <f t="shared" si="30"/>
        <v>3.9682539682539764E-2</v>
      </c>
      <c r="H69" s="440">
        <f t="shared" si="24"/>
        <v>-0.14098360655737707</v>
      </c>
      <c r="I69" s="439">
        <f t="shared" si="31"/>
        <v>10</v>
      </c>
      <c r="J69" s="439">
        <f t="shared" si="25"/>
        <v>-43</v>
      </c>
      <c r="K69" s="440">
        <f t="shared" si="32"/>
        <v>4.1613722998729355E-2</v>
      </c>
      <c r="L69" s="457"/>
      <c r="M69" s="439">
        <v>2297</v>
      </c>
      <c r="N69" s="439">
        <v>1979</v>
      </c>
      <c r="O69" s="439">
        <v>2264</v>
      </c>
      <c r="P69" s="439">
        <v>2389</v>
      </c>
      <c r="Q69" s="440">
        <f t="shared" si="26"/>
        <v>5.5212014134275567E-2</v>
      </c>
      <c r="R69" s="440">
        <f t="shared" si="27"/>
        <v>4.0052242054854137E-2</v>
      </c>
      <c r="S69" s="439">
        <f t="shared" si="28"/>
        <v>125</v>
      </c>
      <c r="T69" s="439">
        <f t="shared" si="29"/>
        <v>92</v>
      </c>
      <c r="U69" s="440">
        <f t="shared" si="33"/>
        <v>7.2902044552944772E-2</v>
      </c>
    </row>
    <row r="70" spans="1:21" x14ac:dyDescent="0.25">
      <c r="A70" s="438" t="s">
        <v>102</v>
      </c>
      <c r="B70" s="438" t="s">
        <v>102</v>
      </c>
      <c r="C70" s="439">
        <v>117</v>
      </c>
      <c r="D70" s="439">
        <v>121</v>
      </c>
      <c r="E70" s="439">
        <v>109</v>
      </c>
      <c r="F70" s="439">
        <v>122</v>
      </c>
      <c r="G70" s="440">
        <f t="shared" si="30"/>
        <v>0.11926605504587151</v>
      </c>
      <c r="H70" s="440">
        <f t="shared" si="24"/>
        <v>4.2735042735042805E-2</v>
      </c>
      <c r="I70" s="439">
        <f t="shared" si="31"/>
        <v>13</v>
      </c>
      <c r="J70" s="439">
        <f t="shared" si="25"/>
        <v>5</v>
      </c>
      <c r="K70" s="440">
        <f t="shared" si="32"/>
        <v>1.9377382465057179E-2</v>
      </c>
      <c r="L70" s="457"/>
      <c r="M70" s="439">
        <v>680</v>
      </c>
      <c r="N70" s="439">
        <v>681</v>
      </c>
      <c r="O70" s="439">
        <v>662</v>
      </c>
      <c r="P70" s="439">
        <v>685</v>
      </c>
      <c r="Q70" s="440">
        <f t="shared" si="26"/>
        <v>3.4743202416918528E-2</v>
      </c>
      <c r="R70" s="440">
        <f t="shared" si="27"/>
        <v>7.3529411764705621E-3</v>
      </c>
      <c r="S70" s="439">
        <f t="shared" si="28"/>
        <v>23</v>
      </c>
      <c r="T70" s="439">
        <f t="shared" si="29"/>
        <v>5</v>
      </c>
      <c r="U70" s="440">
        <f t="shared" si="33"/>
        <v>2.0903265181568507E-2</v>
      </c>
    </row>
    <row r="71" spans="1:21" x14ac:dyDescent="0.25">
      <c r="A71" s="438" t="s">
        <v>103</v>
      </c>
      <c r="B71" s="438" t="s">
        <v>103</v>
      </c>
      <c r="C71" s="439">
        <v>90</v>
      </c>
      <c r="D71" s="439">
        <v>100</v>
      </c>
      <c r="E71" s="439">
        <v>97</v>
      </c>
      <c r="F71" s="439">
        <v>97</v>
      </c>
      <c r="G71" s="440">
        <f t="shared" si="30"/>
        <v>0</v>
      </c>
      <c r="H71" s="440">
        <f t="shared" si="24"/>
        <v>7.7777777777777724E-2</v>
      </c>
      <c r="I71" s="439">
        <f>IFERROR(F71-E71,"-")</f>
        <v>0</v>
      </c>
      <c r="J71" s="439">
        <f t="shared" si="25"/>
        <v>7</v>
      </c>
      <c r="K71" s="440">
        <f>IFERROR(F71/$F$63,"-")</f>
        <v>1.5406607369758577E-2</v>
      </c>
      <c r="L71" s="457"/>
      <c r="M71" s="439">
        <v>469</v>
      </c>
      <c r="N71" s="439">
        <v>544</v>
      </c>
      <c r="O71" s="439">
        <v>539</v>
      </c>
      <c r="P71" s="439">
        <v>533</v>
      </c>
      <c r="Q71" s="440">
        <f t="shared" si="26"/>
        <v>-1.1131725417439675E-2</v>
      </c>
      <c r="R71" s="440">
        <f t="shared" si="27"/>
        <v>0.13646055437100224</v>
      </c>
      <c r="S71" s="439">
        <f t="shared" si="28"/>
        <v>-6</v>
      </c>
      <c r="T71" s="439">
        <f t="shared" si="29"/>
        <v>64</v>
      </c>
      <c r="U71" s="440">
        <f t="shared" si="33"/>
        <v>1.6264876411351846E-2</v>
      </c>
    </row>
    <row r="72" spans="1:21" x14ac:dyDescent="0.25">
      <c r="A72" s="438" t="s">
        <v>28</v>
      </c>
      <c r="B72" s="438" t="s">
        <v>28</v>
      </c>
      <c r="C72" s="439">
        <v>9</v>
      </c>
      <c r="D72" s="439">
        <v>8</v>
      </c>
      <c r="E72" s="439">
        <v>15</v>
      </c>
      <c r="F72" s="439">
        <v>16</v>
      </c>
      <c r="G72" s="440">
        <f t="shared" si="30"/>
        <v>6.6666666666666652E-2</v>
      </c>
      <c r="H72" s="440">
        <f t="shared" si="24"/>
        <v>0.77777777777777768</v>
      </c>
      <c r="I72" s="439">
        <f t="shared" si="31"/>
        <v>1</v>
      </c>
      <c r="J72" s="439">
        <f t="shared" si="25"/>
        <v>7</v>
      </c>
      <c r="K72" s="440">
        <f t="shared" ref="K72:K96" si="34">IFERROR(F72/$F$63,"-")</f>
        <v>2.5412960609911056E-3</v>
      </c>
      <c r="L72" s="457"/>
      <c r="M72" s="439">
        <v>67</v>
      </c>
      <c r="N72" s="439">
        <v>77</v>
      </c>
      <c r="O72" s="439">
        <v>84</v>
      </c>
      <c r="P72" s="439">
        <v>95</v>
      </c>
      <c r="Q72" s="440">
        <f t="shared" si="26"/>
        <v>0.13095238095238093</v>
      </c>
      <c r="R72" s="440">
        <f t="shared" si="27"/>
        <v>0.41791044776119413</v>
      </c>
      <c r="S72" s="439">
        <f t="shared" si="28"/>
        <v>11</v>
      </c>
      <c r="T72" s="439">
        <f t="shared" si="29"/>
        <v>28</v>
      </c>
      <c r="U72" s="440">
        <f t="shared" si="33"/>
        <v>2.8989929813854134E-3</v>
      </c>
    </row>
    <row r="73" spans="1:21" x14ac:dyDescent="0.25">
      <c r="A73" s="438" t="s">
        <v>104</v>
      </c>
      <c r="B73" s="438" t="s">
        <v>104</v>
      </c>
      <c r="C73" s="439">
        <f>C74+C75+C76+C77</f>
        <v>32</v>
      </c>
      <c r="D73" s="439">
        <f t="shared" ref="D73:F73" si="35">D74+D75+D76+D77</f>
        <v>11</v>
      </c>
      <c r="E73" s="439">
        <f t="shared" si="35"/>
        <v>11</v>
      </c>
      <c r="F73" s="439">
        <f t="shared" si="35"/>
        <v>20</v>
      </c>
      <c r="G73" s="440">
        <f>IFERROR(F73/E73-1,"-")</f>
        <v>0.81818181818181812</v>
      </c>
      <c r="H73" s="440">
        <f t="shared" si="24"/>
        <v>-0.375</v>
      </c>
      <c r="I73" s="439">
        <f t="shared" si="31"/>
        <v>9</v>
      </c>
      <c r="J73" s="439">
        <f t="shared" si="25"/>
        <v>-12</v>
      </c>
      <c r="K73" s="440">
        <f t="shared" ref="K73" si="36">IFERROR(F73/$F$7,"-")</f>
        <v>2.6140032152239547E-5</v>
      </c>
      <c r="L73" s="457"/>
      <c r="M73" s="439">
        <f t="shared" ref="M73:P73" si="37">M74+M75+M76+M77</f>
        <v>1201</v>
      </c>
      <c r="N73" s="439">
        <f t="shared" si="37"/>
        <v>752</v>
      </c>
      <c r="O73" s="439">
        <f t="shared" si="37"/>
        <v>982</v>
      </c>
      <c r="P73" s="439">
        <f t="shared" si="37"/>
        <v>971</v>
      </c>
      <c r="Q73" s="440">
        <f t="shared" si="26"/>
        <v>-1.1201629327902252E-2</v>
      </c>
      <c r="R73" s="440">
        <f t="shared" si="27"/>
        <v>-0.19150707743547046</v>
      </c>
      <c r="S73" s="439">
        <f t="shared" si="28"/>
        <v>-11</v>
      </c>
      <c r="T73" s="439">
        <f t="shared" si="29"/>
        <v>-230</v>
      </c>
      <c r="U73" s="440">
        <f t="shared" ref="U73" si="38">P73/$P$13</f>
        <v>2.3396023109777226E-4</v>
      </c>
    </row>
    <row r="74" spans="1:21" x14ac:dyDescent="0.25">
      <c r="A74" s="438" t="s">
        <v>27</v>
      </c>
      <c r="B74" s="454" t="s">
        <v>27</v>
      </c>
      <c r="C74" s="439">
        <v>2</v>
      </c>
      <c r="D74" s="439">
        <v>0</v>
      </c>
      <c r="E74" s="439">
        <v>0</v>
      </c>
      <c r="F74" s="439">
        <v>0</v>
      </c>
      <c r="G74" s="440" t="str">
        <f t="shared" si="30"/>
        <v>-</v>
      </c>
      <c r="H74" s="440">
        <f t="shared" si="24"/>
        <v>-1</v>
      </c>
      <c r="I74" s="439">
        <f t="shared" si="31"/>
        <v>0</v>
      </c>
      <c r="J74" s="439">
        <f t="shared" si="25"/>
        <v>-2</v>
      </c>
      <c r="K74" s="440">
        <f t="shared" si="34"/>
        <v>0</v>
      </c>
      <c r="L74" s="457"/>
      <c r="M74" s="439">
        <v>351</v>
      </c>
      <c r="N74" s="439">
        <v>191</v>
      </c>
      <c r="O74" s="439">
        <v>248</v>
      </c>
      <c r="P74" s="439">
        <v>261</v>
      </c>
      <c r="Q74" s="440">
        <f t="shared" si="26"/>
        <v>5.2419354838709742E-2</v>
      </c>
      <c r="R74" s="440">
        <f t="shared" si="27"/>
        <v>-0.25641025641025639</v>
      </c>
      <c r="S74" s="439">
        <f t="shared" si="28"/>
        <v>13</v>
      </c>
      <c r="T74" s="439">
        <f t="shared" si="29"/>
        <v>-90</v>
      </c>
      <c r="U74" s="440">
        <f t="shared" si="33"/>
        <v>7.9646017699115043E-3</v>
      </c>
    </row>
    <row r="75" spans="1:21" x14ac:dyDescent="0.25">
      <c r="A75" s="438" t="s">
        <v>37</v>
      </c>
      <c r="B75" s="454" t="s">
        <v>37</v>
      </c>
      <c r="C75" s="439">
        <v>8</v>
      </c>
      <c r="D75" s="439">
        <v>0</v>
      </c>
      <c r="E75" s="439">
        <v>3</v>
      </c>
      <c r="F75" s="439">
        <v>0</v>
      </c>
      <c r="G75" s="440">
        <f t="shared" si="30"/>
        <v>-1</v>
      </c>
      <c r="H75" s="440">
        <f t="shared" si="24"/>
        <v>-1</v>
      </c>
      <c r="I75" s="439">
        <f t="shared" si="31"/>
        <v>-3</v>
      </c>
      <c r="J75" s="439">
        <f t="shared" si="25"/>
        <v>-8</v>
      </c>
      <c r="K75" s="440">
        <f t="shared" si="34"/>
        <v>0</v>
      </c>
      <c r="L75" s="457"/>
      <c r="M75" s="439">
        <v>278</v>
      </c>
      <c r="N75" s="439">
        <v>154</v>
      </c>
      <c r="O75" s="439">
        <v>214</v>
      </c>
      <c r="P75" s="439">
        <v>221</v>
      </c>
      <c r="Q75" s="440">
        <f t="shared" si="26"/>
        <v>3.2710280373831724E-2</v>
      </c>
      <c r="R75" s="440">
        <f t="shared" si="27"/>
        <v>-0.20503597122302153</v>
      </c>
      <c r="S75" s="439">
        <f t="shared" si="28"/>
        <v>7</v>
      </c>
      <c r="T75" s="439">
        <f t="shared" si="29"/>
        <v>-57</v>
      </c>
      <c r="U75" s="440">
        <f t="shared" si="33"/>
        <v>6.7439731461702776E-3</v>
      </c>
    </row>
    <row r="76" spans="1:21" x14ac:dyDescent="0.25">
      <c r="A76" s="438" t="s">
        <v>25</v>
      </c>
      <c r="B76" s="454" t="s">
        <v>25</v>
      </c>
      <c r="C76" s="439">
        <v>13</v>
      </c>
      <c r="D76" s="439">
        <v>10</v>
      </c>
      <c r="E76" s="439">
        <v>8</v>
      </c>
      <c r="F76" s="439">
        <v>12</v>
      </c>
      <c r="G76" s="440">
        <f t="shared" si="30"/>
        <v>0.5</v>
      </c>
      <c r="H76" s="440">
        <f t="shared" si="24"/>
        <v>-7.6923076923076872E-2</v>
      </c>
      <c r="I76" s="439">
        <f t="shared" si="31"/>
        <v>4</v>
      </c>
      <c r="J76" s="439">
        <f t="shared" si="25"/>
        <v>-1</v>
      </c>
      <c r="K76" s="440">
        <f t="shared" si="34"/>
        <v>1.9059720457433292E-3</v>
      </c>
      <c r="L76" s="457"/>
      <c r="M76" s="439">
        <v>354</v>
      </c>
      <c r="N76" s="439">
        <v>276</v>
      </c>
      <c r="O76" s="439">
        <v>338</v>
      </c>
      <c r="P76" s="439">
        <v>279</v>
      </c>
      <c r="Q76" s="440">
        <f t="shared" si="26"/>
        <v>-0.17455621301775148</v>
      </c>
      <c r="R76" s="440">
        <f t="shared" si="27"/>
        <v>-0.21186440677966101</v>
      </c>
      <c r="S76" s="439">
        <f t="shared" si="28"/>
        <v>-59</v>
      </c>
      <c r="T76" s="439">
        <f t="shared" si="29"/>
        <v>-75</v>
      </c>
      <c r="U76" s="440">
        <f t="shared" si="33"/>
        <v>8.5138846505950563E-3</v>
      </c>
    </row>
    <row r="77" spans="1:21" x14ac:dyDescent="0.25">
      <c r="A77" s="438" t="s">
        <v>36</v>
      </c>
      <c r="B77" s="454" t="s">
        <v>36</v>
      </c>
      <c r="C77" s="439">
        <v>9</v>
      </c>
      <c r="D77" s="439">
        <v>1</v>
      </c>
      <c r="E77" s="439">
        <v>0</v>
      </c>
      <c r="F77" s="439">
        <v>8</v>
      </c>
      <c r="G77" s="440" t="str">
        <f t="shared" si="30"/>
        <v>-</v>
      </c>
      <c r="H77" s="440">
        <f t="shared" si="24"/>
        <v>-0.11111111111111116</v>
      </c>
      <c r="I77" s="439">
        <f t="shared" si="31"/>
        <v>8</v>
      </c>
      <c r="J77" s="439">
        <f t="shared" si="25"/>
        <v>-1</v>
      </c>
      <c r="K77" s="440">
        <f t="shared" si="34"/>
        <v>1.2706480304955528E-3</v>
      </c>
      <c r="L77" s="457"/>
      <c r="M77" s="439">
        <v>218</v>
      </c>
      <c r="N77" s="439">
        <v>131</v>
      </c>
      <c r="O77" s="439">
        <v>182</v>
      </c>
      <c r="P77" s="439">
        <v>210</v>
      </c>
      <c r="Q77" s="440">
        <f t="shared" si="26"/>
        <v>0.15384615384615374</v>
      </c>
      <c r="R77" s="440">
        <f t="shared" si="27"/>
        <v>-3.669724770642202E-2</v>
      </c>
      <c r="S77" s="439">
        <f t="shared" si="28"/>
        <v>28</v>
      </c>
      <c r="T77" s="439">
        <f t="shared" si="29"/>
        <v>-8</v>
      </c>
      <c r="U77" s="440">
        <f t="shared" si="33"/>
        <v>6.4083002746414403E-3</v>
      </c>
    </row>
    <row r="78" spans="1:21" x14ac:dyDescent="0.25">
      <c r="A78" s="438" t="s">
        <v>30</v>
      </c>
      <c r="B78" s="438" t="s">
        <v>30</v>
      </c>
      <c r="C78" s="439">
        <v>95</v>
      </c>
      <c r="D78" s="439">
        <v>113</v>
      </c>
      <c r="E78" s="439">
        <v>98</v>
      </c>
      <c r="F78" s="439">
        <v>110</v>
      </c>
      <c r="G78" s="440">
        <f t="shared" si="30"/>
        <v>0.12244897959183665</v>
      </c>
      <c r="H78" s="440">
        <f t="shared" si="24"/>
        <v>0.15789473684210531</v>
      </c>
      <c r="I78" s="439">
        <f t="shared" si="31"/>
        <v>12</v>
      </c>
      <c r="J78" s="439">
        <f t="shared" si="25"/>
        <v>15</v>
      </c>
      <c r="K78" s="440">
        <f t="shared" si="34"/>
        <v>1.7471410419313851E-2</v>
      </c>
      <c r="L78" s="457"/>
      <c r="M78" s="439">
        <v>472</v>
      </c>
      <c r="N78" s="439">
        <v>581</v>
      </c>
      <c r="O78" s="439">
        <v>645</v>
      </c>
      <c r="P78" s="439">
        <v>633</v>
      </c>
      <c r="Q78" s="440">
        <f t="shared" si="26"/>
        <v>-1.8604651162790753E-2</v>
      </c>
      <c r="R78" s="440">
        <f t="shared" si="27"/>
        <v>0.34110169491525433</v>
      </c>
      <c r="S78" s="439">
        <f t="shared" si="28"/>
        <v>-12</v>
      </c>
      <c r="T78" s="439">
        <f t="shared" si="29"/>
        <v>161</v>
      </c>
      <c r="U78" s="440">
        <f t="shared" si="33"/>
        <v>1.9316447970704913E-2</v>
      </c>
    </row>
    <row r="79" spans="1:21" x14ac:dyDescent="0.25">
      <c r="A79" s="438" t="s">
        <v>35</v>
      </c>
      <c r="B79" s="438" t="s">
        <v>35</v>
      </c>
      <c r="C79" s="439">
        <v>90</v>
      </c>
      <c r="D79" s="439">
        <v>150</v>
      </c>
      <c r="E79" s="439">
        <v>151</v>
      </c>
      <c r="F79" s="439">
        <v>189</v>
      </c>
      <c r="G79" s="440">
        <f t="shared" si="30"/>
        <v>0.2516556291390728</v>
      </c>
      <c r="H79" s="440">
        <f t="shared" si="24"/>
        <v>1.1000000000000001</v>
      </c>
      <c r="I79" s="439">
        <f t="shared" si="31"/>
        <v>38</v>
      </c>
      <c r="J79" s="439">
        <f t="shared" si="25"/>
        <v>99</v>
      </c>
      <c r="K79" s="440">
        <f t="shared" si="34"/>
        <v>3.0019059720457434E-2</v>
      </c>
      <c r="L79" s="457"/>
      <c r="M79" s="439">
        <v>590</v>
      </c>
      <c r="N79" s="439">
        <v>753</v>
      </c>
      <c r="O79" s="439">
        <v>763</v>
      </c>
      <c r="P79" s="439">
        <v>955</v>
      </c>
      <c r="Q79" s="440">
        <f t="shared" si="26"/>
        <v>0.25163826998689376</v>
      </c>
      <c r="R79" s="440">
        <f t="shared" si="27"/>
        <v>0.61864406779661008</v>
      </c>
      <c r="S79" s="439">
        <f t="shared" si="28"/>
        <v>192</v>
      </c>
      <c r="T79" s="439">
        <f t="shared" si="29"/>
        <v>365</v>
      </c>
      <c r="U79" s="440">
        <f t="shared" si="33"/>
        <v>2.9142508391821788E-2</v>
      </c>
    </row>
    <row r="80" spans="1:21" x14ac:dyDescent="0.25">
      <c r="A80" s="438" t="s">
        <v>43</v>
      </c>
      <c r="B80" s="438" t="s">
        <v>43</v>
      </c>
      <c r="C80" s="439">
        <v>50</v>
      </c>
      <c r="D80" s="439">
        <v>49</v>
      </c>
      <c r="E80" s="439">
        <v>51</v>
      </c>
      <c r="F80" s="439">
        <v>81</v>
      </c>
      <c r="G80" s="440">
        <f t="shared" si="30"/>
        <v>0.58823529411764697</v>
      </c>
      <c r="H80" s="440">
        <f t="shared" si="24"/>
        <v>0.62000000000000011</v>
      </c>
      <c r="I80" s="439">
        <f t="shared" si="31"/>
        <v>30</v>
      </c>
      <c r="J80" s="439">
        <f t="shared" si="25"/>
        <v>31</v>
      </c>
      <c r="K80" s="440">
        <f t="shared" si="34"/>
        <v>1.2865311308767471E-2</v>
      </c>
      <c r="L80" s="457"/>
      <c r="M80" s="439">
        <v>264</v>
      </c>
      <c r="N80" s="439">
        <v>257</v>
      </c>
      <c r="O80" s="439">
        <v>264</v>
      </c>
      <c r="P80" s="439">
        <v>438</v>
      </c>
      <c r="Q80" s="440">
        <f t="shared" si="26"/>
        <v>0.65909090909090917</v>
      </c>
      <c r="R80" s="440">
        <f t="shared" si="27"/>
        <v>0.65909090909090917</v>
      </c>
      <c r="S80" s="439">
        <f t="shared" si="28"/>
        <v>174</v>
      </c>
      <c r="T80" s="439">
        <f t="shared" si="29"/>
        <v>174</v>
      </c>
      <c r="U80" s="440">
        <f t="shared" si="33"/>
        <v>1.3365883429966433E-2</v>
      </c>
    </row>
    <row r="81" spans="1:21" x14ac:dyDescent="0.25">
      <c r="A81" s="438" t="s">
        <v>33</v>
      </c>
      <c r="B81" s="438" t="s">
        <v>33</v>
      </c>
      <c r="C81" s="439">
        <v>82</v>
      </c>
      <c r="D81" s="439">
        <v>71</v>
      </c>
      <c r="E81" s="439">
        <v>83</v>
      </c>
      <c r="F81" s="439">
        <v>105</v>
      </c>
      <c r="G81" s="440">
        <f t="shared" si="30"/>
        <v>0.26506024096385539</v>
      </c>
      <c r="H81" s="440">
        <f t="shared" si="24"/>
        <v>0.28048780487804881</v>
      </c>
      <c r="I81" s="439">
        <f t="shared" si="31"/>
        <v>22</v>
      </c>
      <c r="J81" s="439">
        <f t="shared" si="25"/>
        <v>23</v>
      </c>
      <c r="K81" s="440">
        <f t="shared" si="34"/>
        <v>1.667725540025413E-2</v>
      </c>
      <c r="L81" s="457"/>
      <c r="M81" s="439">
        <v>378</v>
      </c>
      <c r="N81" s="439">
        <v>386</v>
      </c>
      <c r="O81" s="439">
        <v>423</v>
      </c>
      <c r="P81" s="439">
        <v>588</v>
      </c>
      <c r="Q81" s="440">
        <f t="shared" si="26"/>
        <v>0.39007092198581561</v>
      </c>
      <c r="R81" s="440">
        <f t="shared" si="27"/>
        <v>0.55555555555555558</v>
      </c>
      <c r="S81" s="439">
        <f t="shared" si="28"/>
        <v>165</v>
      </c>
      <c r="T81" s="439">
        <f t="shared" si="29"/>
        <v>210</v>
      </c>
      <c r="U81" s="440">
        <f t="shared" si="33"/>
        <v>1.7943240768996033E-2</v>
      </c>
    </row>
    <row r="82" spans="1:21" x14ac:dyDescent="0.25">
      <c r="A82" s="438" t="s">
        <v>44</v>
      </c>
      <c r="B82" s="438" t="s">
        <v>44</v>
      </c>
      <c r="C82" s="439">
        <v>50</v>
      </c>
      <c r="D82" s="439">
        <v>55</v>
      </c>
      <c r="E82" s="439">
        <v>72</v>
      </c>
      <c r="F82" s="439">
        <v>61</v>
      </c>
      <c r="G82" s="440">
        <f t="shared" si="30"/>
        <v>-0.15277777777777779</v>
      </c>
      <c r="H82" s="440">
        <f t="shared" si="24"/>
        <v>0.21999999999999997</v>
      </c>
      <c r="I82" s="439">
        <f t="shared" si="31"/>
        <v>-11</v>
      </c>
      <c r="J82" s="439">
        <f t="shared" si="25"/>
        <v>11</v>
      </c>
      <c r="K82" s="440">
        <f t="shared" si="34"/>
        <v>9.6886912325285894E-3</v>
      </c>
      <c r="L82" s="457"/>
      <c r="M82" s="439">
        <v>295</v>
      </c>
      <c r="N82" s="439">
        <v>310</v>
      </c>
      <c r="O82" s="439">
        <v>386</v>
      </c>
      <c r="P82" s="439">
        <v>364</v>
      </c>
      <c r="Q82" s="440">
        <f t="shared" si="26"/>
        <v>-5.6994818652849721E-2</v>
      </c>
      <c r="R82" s="440">
        <f t="shared" si="27"/>
        <v>0.23389830508474585</v>
      </c>
      <c r="S82" s="439">
        <f t="shared" si="28"/>
        <v>-22</v>
      </c>
      <c r="T82" s="439">
        <f t="shared" si="29"/>
        <v>69</v>
      </c>
      <c r="U82" s="440">
        <f t="shared" si="33"/>
        <v>1.1107720476045163E-2</v>
      </c>
    </row>
    <row r="83" spans="1:21" x14ac:dyDescent="0.25">
      <c r="A83" s="438" t="s">
        <v>23</v>
      </c>
      <c r="B83" s="438" t="s">
        <v>23</v>
      </c>
      <c r="C83" s="439">
        <v>26</v>
      </c>
      <c r="D83" s="439">
        <v>29</v>
      </c>
      <c r="E83" s="439">
        <v>31</v>
      </c>
      <c r="F83" s="439">
        <v>41</v>
      </c>
      <c r="G83" s="440">
        <f t="shared" si="30"/>
        <v>0.32258064516129026</v>
      </c>
      <c r="H83" s="440">
        <f t="shared" si="24"/>
        <v>0.57692307692307687</v>
      </c>
      <c r="I83" s="439">
        <f t="shared" si="31"/>
        <v>10</v>
      </c>
      <c r="J83" s="439">
        <f t="shared" si="25"/>
        <v>15</v>
      </c>
      <c r="K83" s="440">
        <f t="shared" si="34"/>
        <v>6.5120711562897081E-3</v>
      </c>
      <c r="L83" s="457"/>
      <c r="M83" s="439">
        <v>196</v>
      </c>
      <c r="N83" s="439">
        <v>176</v>
      </c>
      <c r="O83" s="439">
        <v>201</v>
      </c>
      <c r="P83" s="439">
        <v>272</v>
      </c>
      <c r="Q83" s="440">
        <f t="shared" si="26"/>
        <v>0.3532338308457712</v>
      </c>
      <c r="R83" s="440">
        <f t="shared" si="27"/>
        <v>0.38775510204081631</v>
      </c>
      <c r="S83" s="439">
        <f t="shared" si="28"/>
        <v>71</v>
      </c>
      <c r="T83" s="439">
        <f t="shared" si="29"/>
        <v>76</v>
      </c>
      <c r="U83" s="440">
        <f t="shared" si="33"/>
        <v>8.3002746414403417E-3</v>
      </c>
    </row>
    <row r="84" spans="1:21" x14ac:dyDescent="0.25">
      <c r="A84" s="438" t="s">
        <v>40</v>
      </c>
      <c r="B84" s="438" t="s">
        <v>40</v>
      </c>
      <c r="C84" s="439">
        <v>27</v>
      </c>
      <c r="D84" s="439">
        <v>43</v>
      </c>
      <c r="E84" s="439">
        <v>36</v>
      </c>
      <c r="F84" s="439">
        <v>36</v>
      </c>
      <c r="G84" s="440">
        <f t="shared" si="30"/>
        <v>0</v>
      </c>
      <c r="H84" s="440">
        <f t="shared" si="24"/>
        <v>0.33333333333333326</v>
      </c>
      <c r="I84" s="439">
        <f t="shared" si="31"/>
        <v>0</v>
      </c>
      <c r="J84" s="439">
        <f t="shared" si="25"/>
        <v>9</v>
      </c>
      <c r="K84" s="440">
        <f t="shared" si="34"/>
        <v>5.7179161372299869E-3</v>
      </c>
      <c r="L84" s="457"/>
      <c r="M84" s="439">
        <v>115</v>
      </c>
      <c r="N84" s="439">
        <v>240</v>
      </c>
      <c r="O84" s="439">
        <v>257</v>
      </c>
      <c r="P84" s="439">
        <v>169</v>
      </c>
      <c r="Q84" s="440">
        <f t="shared" si="26"/>
        <v>-0.34241245136186771</v>
      </c>
      <c r="R84" s="440">
        <f t="shared" si="27"/>
        <v>0.4695652173913043</v>
      </c>
      <c r="S84" s="439">
        <f t="shared" si="28"/>
        <v>-88</v>
      </c>
      <c r="T84" s="439">
        <f t="shared" si="29"/>
        <v>54</v>
      </c>
      <c r="U84" s="440">
        <f t="shared" si="33"/>
        <v>5.1571559353066829E-3</v>
      </c>
    </row>
    <row r="85" spans="1:21" x14ac:dyDescent="0.25">
      <c r="A85" s="438" t="s">
        <v>105</v>
      </c>
      <c r="B85" s="438" t="s">
        <v>105</v>
      </c>
      <c r="C85" s="439">
        <v>41</v>
      </c>
      <c r="D85" s="439">
        <v>0</v>
      </c>
      <c r="E85" s="439">
        <v>0</v>
      </c>
      <c r="F85" s="439">
        <v>0</v>
      </c>
      <c r="G85" s="440" t="str">
        <f t="shared" si="30"/>
        <v>-</v>
      </c>
      <c r="H85" s="440">
        <f t="shared" si="24"/>
        <v>-1</v>
      </c>
      <c r="I85" s="439">
        <f t="shared" si="31"/>
        <v>0</v>
      </c>
      <c r="J85" s="439">
        <f t="shared" si="25"/>
        <v>-41</v>
      </c>
      <c r="K85" s="440">
        <f t="shared" si="34"/>
        <v>0</v>
      </c>
      <c r="L85" s="457"/>
      <c r="M85" s="439">
        <v>179</v>
      </c>
      <c r="N85" s="439">
        <v>9</v>
      </c>
      <c r="O85" s="439">
        <v>0</v>
      </c>
      <c r="P85" s="439">
        <v>0</v>
      </c>
      <c r="Q85" s="440" t="str">
        <f t="shared" si="26"/>
        <v>-</v>
      </c>
      <c r="R85" s="440">
        <f t="shared" si="27"/>
        <v>-1</v>
      </c>
      <c r="S85" s="439">
        <f t="shared" si="28"/>
        <v>0</v>
      </c>
      <c r="T85" s="439">
        <f t="shared" si="29"/>
        <v>-179</v>
      </c>
      <c r="U85" s="440">
        <f t="shared" si="33"/>
        <v>0</v>
      </c>
    </row>
    <row r="86" spans="1:21" x14ac:dyDescent="0.25">
      <c r="A86" s="438" t="s">
        <v>41</v>
      </c>
      <c r="B86" s="438" t="s">
        <v>41</v>
      </c>
      <c r="C86" s="439">
        <v>0</v>
      </c>
      <c r="D86" s="439">
        <v>0</v>
      </c>
      <c r="E86" s="439">
        <v>0</v>
      </c>
      <c r="F86" s="439">
        <v>0</v>
      </c>
      <c r="G86" s="440" t="str">
        <f t="shared" si="30"/>
        <v>-</v>
      </c>
      <c r="H86" s="440" t="str">
        <f t="shared" si="24"/>
        <v>-</v>
      </c>
      <c r="I86" s="439">
        <f t="shared" si="31"/>
        <v>0</v>
      </c>
      <c r="J86" s="439">
        <f t="shared" si="25"/>
        <v>0</v>
      </c>
      <c r="K86" s="440">
        <f t="shared" si="34"/>
        <v>0</v>
      </c>
      <c r="L86" s="457"/>
      <c r="M86" s="439">
        <v>11</v>
      </c>
      <c r="N86" s="439">
        <v>44</v>
      </c>
      <c r="O86" s="439">
        <v>32</v>
      </c>
      <c r="P86" s="439">
        <v>67</v>
      </c>
      <c r="Q86" s="440">
        <f t="shared" si="26"/>
        <v>1.09375</v>
      </c>
      <c r="R86" s="440">
        <f t="shared" si="27"/>
        <v>5.0909090909090908</v>
      </c>
      <c r="S86" s="439">
        <f t="shared" si="28"/>
        <v>35</v>
      </c>
      <c r="T86" s="439">
        <f t="shared" si="29"/>
        <v>56</v>
      </c>
      <c r="U86" s="440">
        <f t="shared" si="33"/>
        <v>2.0445529447665547E-3</v>
      </c>
    </row>
    <row r="87" spans="1:21" x14ac:dyDescent="0.25">
      <c r="A87" s="438" t="s">
        <v>106</v>
      </c>
      <c r="B87" s="438" t="s">
        <v>106</v>
      </c>
      <c r="C87" s="439">
        <v>9</v>
      </c>
      <c r="D87" s="439">
        <v>19</v>
      </c>
      <c r="E87" s="439">
        <v>31</v>
      </c>
      <c r="F87" s="439">
        <v>31</v>
      </c>
      <c r="G87" s="440">
        <f t="shared" si="30"/>
        <v>0</v>
      </c>
      <c r="H87" s="440">
        <f t="shared" si="24"/>
        <v>2.4444444444444446</v>
      </c>
      <c r="I87" s="439">
        <f t="shared" si="31"/>
        <v>0</v>
      </c>
      <c r="J87" s="439">
        <f t="shared" si="25"/>
        <v>22</v>
      </c>
      <c r="K87" s="440">
        <f t="shared" si="34"/>
        <v>4.9237611181702666E-3</v>
      </c>
      <c r="L87" s="457"/>
      <c r="M87" s="439">
        <v>43</v>
      </c>
      <c r="N87" s="439">
        <v>115</v>
      </c>
      <c r="O87" s="439">
        <v>84</v>
      </c>
      <c r="P87" s="439">
        <v>122</v>
      </c>
      <c r="Q87" s="440">
        <f t="shared" si="26"/>
        <v>0.45238095238095233</v>
      </c>
      <c r="R87" s="440">
        <f t="shared" si="27"/>
        <v>1.8372093023255816</v>
      </c>
      <c r="S87" s="439">
        <f t="shared" si="28"/>
        <v>38</v>
      </c>
      <c r="T87" s="439">
        <f t="shared" si="29"/>
        <v>79</v>
      </c>
      <c r="U87" s="440">
        <f t="shared" si="33"/>
        <v>3.7229173024107415E-3</v>
      </c>
    </row>
    <row r="88" spans="1:21" x14ac:dyDescent="0.25">
      <c r="A88" s="438" t="s">
        <v>107</v>
      </c>
      <c r="B88" s="438" t="s">
        <v>107</v>
      </c>
      <c r="C88" s="439">
        <v>0</v>
      </c>
      <c r="D88" s="439">
        <v>0</v>
      </c>
      <c r="E88" s="439">
        <v>0</v>
      </c>
      <c r="F88" s="439">
        <v>0</v>
      </c>
      <c r="G88" s="440" t="str">
        <f t="shared" si="30"/>
        <v>-</v>
      </c>
      <c r="H88" s="440" t="str">
        <f t="shared" si="24"/>
        <v>-</v>
      </c>
      <c r="I88" s="439">
        <f t="shared" si="31"/>
        <v>0</v>
      </c>
      <c r="J88" s="439">
        <f t="shared" si="25"/>
        <v>0</v>
      </c>
      <c r="K88" s="440">
        <f t="shared" si="34"/>
        <v>0</v>
      </c>
      <c r="L88" s="457"/>
      <c r="M88" s="439">
        <v>36</v>
      </c>
      <c r="N88" s="439">
        <v>37</v>
      </c>
      <c r="O88" s="439">
        <v>26</v>
      </c>
      <c r="P88" s="439">
        <v>53</v>
      </c>
      <c r="Q88" s="440">
        <f t="shared" si="26"/>
        <v>1.0384615384615383</v>
      </c>
      <c r="R88" s="440">
        <f t="shared" si="27"/>
        <v>0.47222222222222232</v>
      </c>
      <c r="S88" s="439">
        <f t="shared" si="28"/>
        <v>27</v>
      </c>
      <c r="T88" s="439">
        <f t="shared" si="29"/>
        <v>17</v>
      </c>
      <c r="U88" s="440">
        <f t="shared" si="33"/>
        <v>1.6173329264571254E-3</v>
      </c>
    </row>
    <row r="89" spans="1:21" x14ac:dyDescent="0.25">
      <c r="A89" s="438" t="s">
        <v>108</v>
      </c>
      <c r="B89" s="438" t="s">
        <v>39</v>
      </c>
      <c r="C89" s="439">
        <v>9</v>
      </c>
      <c r="D89" s="439">
        <v>18</v>
      </c>
      <c r="E89" s="439">
        <v>31</v>
      </c>
      <c r="F89" s="439">
        <v>31</v>
      </c>
      <c r="G89" s="440">
        <f t="shared" si="30"/>
        <v>0</v>
      </c>
      <c r="H89" s="440">
        <f t="shared" si="24"/>
        <v>2.4444444444444446</v>
      </c>
      <c r="I89" s="439">
        <f t="shared" si="31"/>
        <v>0</v>
      </c>
      <c r="J89" s="439">
        <f t="shared" si="25"/>
        <v>22</v>
      </c>
      <c r="K89" s="440">
        <f t="shared" si="34"/>
        <v>4.9237611181702666E-3</v>
      </c>
      <c r="L89" s="457"/>
      <c r="M89" s="439">
        <v>47</v>
      </c>
      <c r="N89" s="439">
        <v>43</v>
      </c>
      <c r="O89" s="439">
        <v>58</v>
      </c>
      <c r="P89" s="439">
        <v>161</v>
      </c>
      <c r="Q89" s="440">
        <f t="shared" si="26"/>
        <v>1.7758620689655173</v>
      </c>
      <c r="R89" s="440">
        <f t="shared" si="27"/>
        <v>2.4255319148936172</v>
      </c>
      <c r="S89" s="439">
        <f t="shared" si="28"/>
        <v>103</v>
      </c>
      <c r="T89" s="439">
        <f t="shared" si="29"/>
        <v>114</v>
      </c>
      <c r="U89" s="440">
        <f t="shared" si="33"/>
        <v>4.9130302105584375E-3</v>
      </c>
    </row>
    <row r="90" spans="1:21" x14ac:dyDescent="0.25">
      <c r="A90" s="438" t="s">
        <v>34</v>
      </c>
      <c r="B90" s="438" t="s">
        <v>34</v>
      </c>
      <c r="C90" s="439">
        <v>9</v>
      </c>
      <c r="D90" s="439">
        <v>32</v>
      </c>
      <c r="E90" s="439">
        <v>31</v>
      </c>
      <c r="F90" s="439">
        <v>31</v>
      </c>
      <c r="G90" s="440">
        <f t="shared" si="30"/>
        <v>0</v>
      </c>
      <c r="H90" s="440">
        <f t="shared" si="24"/>
        <v>2.4444444444444446</v>
      </c>
      <c r="I90" s="439">
        <f t="shared" si="31"/>
        <v>0</v>
      </c>
      <c r="J90" s="439">
        <f t="shared" si="25"/>
        <v>22</v>
      </c>
      <c r="K90" s="440">
        <f t="shared" si="34"/>
        <v>4.9237611181702666E-3</v>
      </c>
      <c r="L90" s="457"/>
      <c r="M90" s="439">
        <v>87</v>
      </c>
      <c r="N90" s="439">
        <v>170</v>
      </c>
      <c r="O90" s="439">
        <v>227</v>
      </c>
      <c r="P90" s="439">
        <v>223</v>
      </c>
      <c r="Q90" s="440">
        <f t="shared" si="26"/>
        <v>-1.7621145374449365E-2</v>
      </c>
      <c r="R90" s="440">
        <f t="shared" si="27"/>
        <v>1.5632183908045976</v>
      </c>
      <c r="S90" s="439">
        <f t="shared" si="28"/>
        <v>-4</v>
      </c>
      <c r="T90" s="439">
        <f t="shared" si="29"/>
        <v>136</v>
      </c>
      <c r="U90" s="440">
        <f t="shared" si="33"/>
        <v>6.8050045773573389E-3</v>
      </c>
    </row>
    <row r="91" spans="1:21" x14ac:dyDescent="0.25">
      <c r="A91" s="438" t="s">
        <v>109</v>
      </c>
      <c r="B91" s="438" t="s">
        <v>109</v>
      </c>
      <c r="C91" s="439">
        <v>0</v>
      </c>
      <c r="D91" s="439">
        <v>4</v>
      </c>
      <c r="E91" s="439">
        <v>3</v>
      </c>
      <c r="F91" s="439">
        <v>3</v>
      </c>
      <c r="G91" s="440">
        <f t="shared" si="30"/>
        <v>0</v>
      </c>
      <c r="H91" s="440" t="str">
        <f t="shared" si="24"/>
        <v>-</v>
      </c>
      <c r="I91" s="439">
        <f t="shared" si="31"/>
        <v>0</v>
      </c>
      <c r="J91" s="439">
        <f t="shared" si="25"/>
        <v>3</v>
      </c>
      <c r="K91" s="440">
        <f t="shared" si="34"/>
        <v>4.764930114358323E-4</v>
      </c>
      <c r="L91" s="457"/>
      <c r="M91" s="439">
        <v>27</v>
      </c>
      <c r="N91" s="439">
        <v>77</v>
      </c>
      <c r="O91" s="439">
        <v>105</v>
      </c>
      <c r="P91" s="439">
        <v>90</v>
      </c>
      <c r="Q91" s="440">
        <f t="shared" si="26"/>
        <v>-0.1428571428571429</v>
      </c>
      <c r="R91" s="440">
        <f t="shared" si="27"/>
        <v>2.3333333333333335</v>
      </c>
      <c r="S91" s="439">
        <f t="shared" si="28"/>
        <v>-15</v>
      </c>
      <c r="T91" s="439">
        <f t="shared" si="29"/>
        <v>63</v>
      </c>
      <c r="U91" s="440">
        <f t="shared" si="33"/>
        <v>2.7464144034177601E-3</v>
      </c>
    </row>
    <row r="92" spans="1:21" x14ac:dyDescent="0.25">
      <c r="A92" s="438" t="s">
        <v>110</v>
      </c>
      <c r="B92" s="438" t="s">
        <v>110</v>
      </c>
      <c r="C92" s="439">
        <v>12</v>
      </c>
      <c r="D92" s="439">
        <v>23</v>
      </c>
      <c r="E92" s="439">
        <v>8</v>
      </c>
      <c r="F92" s="439">
        <v>8</v>
      </c>
      <c r="G92" s="440">
        <f t="shared" si="30"/>
        <v>0</v>
      </c>
      <c r="H92" s="440">
        <f t="shared" si="24"/>
        <v>-0.33333333333333337</v>
      </c>
      <c r="I92" s="439">
        <f t="shared" si="31"/>
        <v>0</v>
      </c>
      <c r="J92" s="439">
        <f t="shared" si="25"/>
        <v>-4</v>
      </c>
      <c r="K92" s="440">
        <f t="shared" si="34"/>
        <v>1.2706480304955528E-3</v>
      </c>
      <c r="L92" s="457"/>
      <c r="M92" s="439">
        <v>71</v>
      </c>
      <c r="N92" s="439">
        <v>19</v>
      </c>
      <c r="O92" s="439">
        <v>77</v>
      </c>
      <c r="P92" s="439">
        <v>56</v>
      </c>
      <c r="Q92" s="440">
        <f t="shared" si="26"/>
        <v>-0.27272727272727271</v>
      </c>
      <c r="R92" s="440">
        <f t="shared" si="27"/>
        <v>-0.21126760563380287</v>
      </c>
      <c r="S92" s="439">
        <f t="shared" si="28"/>
        <v>-21</v>
      </c>
      <c r="T92" s="439">
        <f t="shared" si="29"/>
        <v>-15</v>
      </c>
      <c r="U92" s="440">
        <f t="shared" si="33"/>
        <v>1.7088800732377174E-3</v>
      </c>
    </row>
    <row r="93" spans="1:21" x14ac:dyDescent="0.25">
      <c r="A93" s="438" t="s">
        <v>42</v>
      </c>
      <c r="B93" s="438" t="s">
        <v>111</v>
      </c>
      <c r="C93" s="439">
        <v>9</v>
      </c>
      <c r="D93" s="439">
        <v>11</v>
      </c>
      <c r="E93" s="439">
        <v>15</v>
      </c>
      <c r="F93" s="439">
        <v>15</v>
      </c>
      <c r="G93" s="440">
        <f t="shared" si="30"/>
        <v>0</v>
      </c>
      <c r="H93" s="440">
        <f t="shared" si="24"/>
        <v>0.66666666666666674</v>
      </c>
      <c r="I93" s="439">
        <f t="shared" si="31"/>
        <v>0</v>
      </c>
      <c r="J93" s="439">
        <f t="shared" si="25"/>
        <v>6</v>
      </c>
      <c r="K93" s="440">
        <f t="shared" si="34"/>
        <v>2.3824650571791614E-3</v>
      </c>
      <c r="L93" s="457"/>
      <c r="M93" s="439">
        <v>32</v>
      </c>
      <c r="N93" s="439">
        <v>61</v>
      </c>
      <c r="O93" s="439">
        <v>49</v>
      </c>
      <c r="P93" s="439">
        <v>79</v>
      </c>
      <c r="Q93" s="440">
        <f t="shared" si="26"/>
        <v>0.61224489795918369</v>
      </c>
      <c r="R93" s="440">
        <f t="shared" si="27"/>
        <v>1.46875</v>
      </c>
      <c r="S93" s="439">
        <f t="shared" si="28"/>
        <v>30</v>
      </c>
      <c r="T93" s="439">
        <f t="shared" si="29"/>
        <v>47</v>
      </c>
      <c r="U93" s="440">
        <f t="shared" si="33"/>
        <v>2.4107415318889228E-3</v>
      </c>
    </row>
    <row r="94" spans="1:21" x14ac:dyDescent="0.25">
      <c r="A94" s="438" t="s">
        <v>112</v>
      </c>
      <c r="B94" s="438" t="s">
        <v>112</v>
      </c>
      <c r="C94" s="439">
        <v>12</v>
      </c>
      <c r="D94" s="439">
        <v>0</v>
      </c>
      <c r="E94" s="439">
        <v>0</v>
      </c>
      <c r="F94" s="439">
        <v>0</v>
      </c>
      <c r="G94" s="440" t="str">
        <f t="shared" si="30"/>
        <v>-</v>
      </c>
      <c r="H94" s="440">
        <f t="shared" si="24"/>
        <v>-1</v>
      </c>
      <c r="I94" s="439">
        <f t="shared" si="31"/>
        <v>0</v>
      </c>
      <c r="J94" s="439">
        <f t="shared" si="25"/>
        <v>-12</v>
      </c>
      <c r="K94" s="440">
        <f t="shared" si="34"/>
        <v>0</v>
      </c>
      <c r="L94" s="457"/>
      <c r="M94" s="439">
        <v>18</v>
      </c>
      <c r="N94" s="439">
        <v>4</v>
      </c>
      <c r="O94" s="439">
        <v>0</v>
      </c>
      <c r="P94" s="439">
        <v>0</v>
      </c>
      <c r="Q94" s="440" t="str">
        <f t="shared" si="26"/>
        <v>-</v>
      </c>
      <c r="R94" s="440">
        <f t="shared" si="27"/>
        <v>-1</v>
      </c>
      <c r="S94" s="439">
        <f t="shared" si="28"/>
        <v>0</v>
      </c>
      <c r="T94" s="439">
        <f t="shared" si="29"/>
        <v>-18</v>
      </c>
      <c r="U94" s="440">
        <f t="shared" si="33"/>
        <v>0</v>
      </c>
    </row>
    <row r="95" spans="1:21" x14ac:dyDescent="0.25">
      <c r="A95" s="438" t="s">
        <v>26</v>
      </c>
      <c r="B95" s="438" t="s">
        <v>26</v>
      </c>
      <c r="C95" s="439">
        <v>0</v>
      </c>
      <c r="D95" s="439">
        <v>1</v>
      </c>
      <c r="E95" s="439">
        <v>0</v>
      </c>
      <c r="F95" s="439">
        <v>0</v>
      </c>
      <c r="G95" s="440" t="str">
        <f t="shared" si="30"/>
        <v>-</v>
      </c>
      <c r="H95" s="440" t="str">
        <f t="shared" si="24"/>
        <v>-</v>
      </c>
      <c r="I95" s="439">
        <f t="shared" si="31"/>
        <v>0</v>
      </c>
      <c r="J95" s="439">
        <f t="shared" si="25"/>
        <v>0</v>
      </c>
      <c r="K95" s="440">
        <f t="shared" si="34"/>
        <v>0</v>
      </c>
      <c r="L95" s="457"/>
      <c r="M95" s="439">
        <v>3</v>
      </c>
      <c r="N95" s="439">
        <v>2</v>
      </c>
      <c r="O95" s="439">
        <v>4</v>
      </c>
      <c r="P95" s="439">
        <v>1</v>
      </c>
      <c r="Q95" s="440">
        <f t="shared" si="26"/>
        <v>-0.75</v>
      </c>
      <c r="R95" s="440">
        <f t="shared" si="27"/>
        <v>-0.66666666666666674</v>
      </c>
      <c r="S95" s="439">
        <f t="shared" si="28"/>
        <v>-3</v>
      </c>
      <c r="T95" s="439">
        <f t="shared" si="29"/>
        <v>-2</v>
      </c>
      <c r="U95" s="440">
        <f t="shared" si="33"/>
        <v>3.0515715593530668E-5</v>
      </c>
    </row>
    <row r="96" spans="1:21" x14ac:dyDescent="0.25">
      <c r="A96" s="438" t="s">
        <v>113</v>
      </c>
      <c r="B96" s="438" t="s">
        <v>113</v>
      </c>
      <c r="C96" s="439">
        <v>4</v>
      </c>
      <c r="D96" s="439">
        <v>4</v>
      </c>
      <c r="E96" s="439">
        <v>4</v>
      </c>
      <c r="F96" s="439">
        <v>4</v>
      </c>
      <c r="G96" s="440">
        <f t="shared" si="30"/>
        <v>0</v>
      </c>
      <c r="H96" s="440">
        <f t="shared" si="24"/>
        <v>0</v>
      </c>
      <c r="I96" s="439">
        <f t="shared" si="31"/>
        <v>0</v>
      </c>
      <c r="J96" s="439">
        <f t="shared" si="25"/>
        <v>0</v>
      </c>
      <c r="K96" s="440">
        <f t="shared" si="34"/>
        <v>6.3532401524777639E-4</v>
      </c>
      <c r="L96" s="457"/>
      <c r="M96" s="439">
        <v>20</v>
      </c>
      <c r="N96" s="439">
        <v>0</v>
      </c>
      <c r="O96" s="439">
        <v>21</v>
      </c>
      <c r="P96" s="439">
        <v>21</v>
      </c>
      <c r="Q96" s="440">
        <f t="shared" si="26"/>
        <v>0</v>
      </c>
      <c r="R96" s="440">
        <f t="shared" si="27"/>
        <v>5.0000000000000044E-2</v>
      </c>
      <c r="S96" s="439">
        <f t="shared" si="28"/>
        <v>0</v>
      </c>
      <c r="T96" s="439">
        <f t="shared" si="29"/>
        <v>1</v>
      </c>
      <c r="U96" s="440">
        <f t="shared" si="33"/>
        <v>6.4083002746414403E-4</v>
      </c>
    </row>
    <row r="97" spans="1:21" x14ac:dyDescent="0.25">
      <c r="A97" s="438" t="s">
        <v>114</v>
      </c>
      <c r="B97" s="438" t="s">
        <v>114</v>
      </c>
      <c r="C97" s="439">
        <f>IFERROR(C67-SUM(C68:C72)-SUM(C74:C96),"-")</f>
        <v>8</v>
      </c>
      <c r="D97" s="439">
        <f>IFERROR(D67-SUM(D68:D72)-SUM(D74:D96),"-")</f>
        <v>-14</v>
      </c>
      <c r="E97" s="439">
        <f>IFERROR(E67-SUM(E68:E72)-SUM(E74:E96),"-")</f>
        <v>1</v>
      </c>
      <c r="F97" s="439">
        <f>IFERROR(F67-SUM(F68:F72)-SUM(F74:F96),"-")</f>
        <v>1</v>
      </c>
      <c r="G97" s="440">
        <f t="shared" si="30"/>
        <v>0</v>
      </c>
      <c r="H97" s="440">
        <f t="shared" si="24"/>
        <v>-0.875</v>
      </c>
      <c r="I97" s="439">
        <f t="shared" si="31"/>
        <v>0</v>
      </c>
      <c r="J97" s="439">
        <f t="shared" si="25"/>
        <v>-7</v>
      </c>
      <c r="K97" s="440">
        <f t="shared" ref="K97" si="39">IFERROR(F97/$F$7,"-")</f>
        <v>1.3070016076119774E-6</v>
      </c>
      <c r="L97" s="457"/>
      <c r="M97" s="439">
        <f>IFERROR(M67-SUM(M68:M72)-SUM(M74:M96),"-")</f>
        <v>53</v>
      </c>
      <c r="N97" s="439">
        <f>IFERROR(N67-SUM(N68:N72)-SUM(N74:N96),"-")</f>
        <v>13</v>
      </c>
      <c r="O97" s="439">
        <f>IFERROR(O67-SUM(O68:O72)-SUM(O74:O96),"-")</f>
        <v>23</v>
      </c>
      <c r="P97" s="439">
        <f>IFERROR(P67-SUM(P68:P72)-SUM(P74:P96),"-")</f>
        <v>38</v>
      </c>
      <c r="Q97" s="440">
        <f t="shared" si="26"/>
        <v>0.65217391304347827</v>
      </c>
      <c r="R97" s="440">
        <f t="shared" si="27"/>
        <v>-0.28301886792452835</v>
      </c>
      <c r="S97" s="439">
        <f t="shared" si="28"/>
        <v>15</v>
      </c>
      <c r="T97" s="439">
        <f t="shared" si="29"/>
        <v>-15</v>
      </c>
      <c r="U97" s="440">
        <f t="shared" ref="U97" si="40">P97/$P$13</f>
        <v>9.1560131634555569E-6</v>
      </c>
    </row>
    <row r="98" spans="1:21" ht="21" x14ac:dyDescent="0.35">
      <c r="A98" s="378" t="s">
        <v>120</v>
      </c>
      <c r="B98" s="378"/>
      <c r="C98" s="378"/>
      <c r="D98" s="378"/>
      <c r="E98" s="378"/>
      <c r="F98" s="378"/>
      <c r="G98" s="378"/>
      <c r="H98" s="378"/>
      <c r="I98" s="378"/>
      <c r="J98" s="378"/>
      <c r="K98" s="378"/>
      <c r="L98" s="378"/>
      <c r="M98" s="378"/>
      <c r="N98" s="378"/>
      <c r="O98" s="378"/>
      <c r="P98" s="378"/>
      <c r="Q98" s="378"/>
      <c r="R98" s="378"/>
      <c r="S98" s="378"/>
      <c r="T98" s="378"/>
      <c r="U98" s="378"/>
    </row>
    <row r="99" spans="1:21" x14ac:dyDescent="0.25">
      <c r="A99" s="72"/>
      <c r="B99" s="72"/>
      <c r="C99" s="11" t="s">
        <v>152</v>
      </c>
      <c r="D99" s="12"/>
      <c r="E99" s="12"/>
      <c r="F99" s="12"/>
      <c r="G99" s="12"/>
      <c r="H99" s="12"/>
      <c r="I99" s="12"/>
      <c r="J99" s="12"/>
      <c r="K99" s="13"/>
      <c r="L99" s="456"/>
      <c r="M99" s="11" t="str">
        <f>CONCATENATE("acumulado ",C99)</f>
        <v>acumulado mayo</v>
      </c>
      <c r="N99" s="12"/>
      <c r="O99" s="12"/>
      <c r="P99" s="12"/>
      <c r="Q99" s="12"/>
      <c r="R99" s="12"/>
      <c r="S99" s="12"/>
      <c r="T99" s="12"/>
      <c r="U99" s="13"/>
    </row>
    <row r="100" spans="1:21" x14ac:dyDescent="0.25">
      <c r="A100" s="15"/>
      <c r="B100" s="15"/>
      <c r="C100" s="16">
        <f>C$6</f>
        <v>2019</v>
      </c>
      <c r="D100" s="16">
        <f t="shared" ref="D100:F100" si="41">D$6</f>
        <v>2022</v>
      </c>
      <c r="E100" s="16">
        <f t="shared" si="41"/>
        <v>2023</v>
      </c>
      <c r="F100" s="16">
        <f t="shared" si="41"/>
        <v>2024</v>
      </c>
      <c r="G100" s="16" t="str">
        <f>CONCATENATE("var ",RIGHT(F100,2),"/",RIGHT(E100,2))</f>
        <v>var 24/23</v>
      </c>
      <c r="H100" s="16" t="str">
        <f>CONCATENATE("var ",RIGHT(F100,2),"/",RIGHT(C100,2))</f>
        <v>var 24/19</v>
      </c>
      <c r="I100" s="16" t="str">
        <f>CONCATENATE("dif ",RIGHT(F100,2),"-",RIGHT(E100,2))</f>
        <v>dif 24-23</v>
      </c>
      <c r="J100" s="16" t="str">
        <f>CONCATENATE("dif ",RIGHT(F100,2),"-",RIGHT(C100,2))</f>
        <v>dif 24-19</v>
      </c>
      <c r="K100" s="16" t="str">
        <f>CONCATENATE("cuota ",RIGHT(F100,2))</f>
        <v>cuota 24</v>
      </c>
      <c r="L100" s="457"/>
      <c r="M100" s="16">
        <f>M$6</f>
        <v>2019</v>
      </c>
      <c r="N100" s="16">
        <f>N$6</f>
        <v>2022</v>
      </c>
      <c r="O100" s="16">
        <f t="shared" ref="O100:P100" si="42">O$6</f>
        <v>2023</v>
      </c>
      <c r="P100" s="16">
        <f t="shared" si="42"/>
        <v>2024</v>
      </c>
      <c r="Q100" s="16" t="str">
        <f>CONCATENATE("var ",RIGHT(P100,2),"/",RIGHT(O100,2))</f>
        <v>var 24/23</v>
      </c>
      <c r="R100" s="16" t="str">
        <f>CONCATENATE("var ",RIGHT(P100,2),"/",RIGHT(M100,2))</f>
        <v>var 24/19</v>
      </c>
      <c r="S100" s="16" t="str">
        <f>CONCATENATE("dif ",RIGHT(P100,2),"-",RIGHT(O100,2))</f>
        <v>dif 24-23</v>
      </c>
      <c r="T100" s="16" t="str">
        <f>CONCATENATE("dif ",RIGHT(P100,2),"-",RIGHT(M100,2))</f>
        <v>dif 24-19</v>
      </c>
      <c r="U100" s="16" t="str">
        <f>CONCATENATE("cuota ",RIGHT(P100,2))</f>
        <v>cuota 24</v>
      </c>
    </row>
    <row r="101" spans="1:21" x14ac:dyDescent="0.25">
      <c r="A101" s="458" t="s">
        <v>92</v>
      </c>
      <c r="B101" s="458" t="s">
        <v>92</v>
      </c>
      <c r="C101" s="459">
        <v>5443</v>
      </c>
      <c r="D101" s="459">
        <v>5214</v>
      </c>
      <c r="E101" s="459">
        <v>5649</v>
      </c>
      <c r="F101" s="459">
        <v>6296</v>
      </c>
      <c r="G101" s="460">
        <f>IFERROR(F101/E101-1,"-")</f>
        <v>0.11453354576031161</v>
      </c>
      <c r="H101" s="460">
        <f>IFERROR(F101/C101-1,"-")</f>
        <v>0.15671504684916404</v>
      </c>
      <c r="I101" s="459">
        <f>IFERROR(F101-E101,"-")</f>
        <v>647</v>
      </c>
      <c r="J101" s="459">
        <f>IFERROR(F101-C101,"-")</f>
        <v>853</v>
      </c>
      <c r="K101" s="460">
        <f>F101/$F$101</f>
        <v>1</v>
      </c>
      <c r="L101" s="461"/>
      <c r="M101" s="459">
        <v>28894</v>
      </c>
      <c r="N101" s="459">
        <v>26495</v>
      </c>
      <c r="O101" s="459">
        <v>29794</v>
      </c>
      <c r="P101" s="459">
        <v>32770</v>
      </c>
      <c r="Q101" s="460">
        <f>IFERROR(P101/O101-1,"-")</f>
        <v>9.9885883063704162E-2</v>
      </c>
      <c r="R101" s="460">
        <f>IFERROR(P101/M101-1,"-")</f>
        <v>0.13414549733508685</v>
      </c>
      <c r="S101" s="459">
        <f>IFERROR(P101-O101,"-")</f>
        <v>2976</v>
      </c>
      <c r="T101" s="459">
        <f>IFERROR(P101-M101,"-")</f>
        <v>3876</v>
      </c>
      <c r="U101" s="460">
        <f>P101/$P$101</f>
        <v>1</v>
      </c>
    </row>
    <row r="102" spans="1:21" x14ac:dyDescent="0.25">
      <c r="A102" s="438" t="s">
        <v>116</v>
      </c>
      <c r="B102" s="438" t="s">
        <v>116</v>
      </c>
      <c r="C102" s="439">
        <v>3025</v>
      </c>
      <c r="D102" s="439">
        <v>2780</v>
      </c>
      <c r="E102" s="439">
        <v>2991</v>
      </c>
      <c r="F102" s="439">
        <v>3290</v>
      </c>
      <c r="G102" s="440">
        <f>IFERROR(F102/E102-1,"-")</f>
        <v>9.9966566365764065E-2</v>
      </c>
      <c r="H102" s="440">
        <f>IFERROR(F102/C102-1,"-")</f>
        <v>8.7603305785123986E-2</v>
      </c>
      <c r="I102" s="439">
        <f>IFERROR(F102-E102,"-")</f>
        <v>299</v>
      </c>
      <c r="J102" s="439">
        <f>IFERROR(F102-C102,"-")</f>
        <v>265</v>
      </c>
      <c r="K102" s="440">
        <f>F102/$F$101</f>
        <v>0.52255400254129603</v>
      </c>
      <c r="L102" s="457"/>
      <c r="M102" s="439">
        <v>14350</v>
      </c>
      <c r="N102" s="439">
        <v>12585</v>
      </c>
      <c r="O102" s="439">
        <v>13687</v>
      </c>
      <c r="P102" s="439">
        <v>15062</v>
      </c>
      <c r="Q102" s="440">
        <f>IFERROR(P102/O102-1,"-")</f>
        <v>0.10046029078687813</v>
      </c>
      <c r="R102" s="440">
        <f>IFERROR(P102/M102-1,"-")</f>
        <v>4.9616724738676066E-2</v>
      </c>
      <c r="S102" s="439">
        <f>IFERROR(P102-O102,"-")</f>
        <v>1375</v>
      </c>
      <c r="T102" s="439">
        <f>IFERROR(P102-M102,"-")</f>
        <v>712</v>
      </c>
      <c r="U102" s="440">
        <f>P102/$P$101</f>
        <v>0.45962770826975891</v>
      </c>
    </row>
    <row r="103" spans="1:21" x14ac:dyDescent="0.25">
      <c r="A103" s="438" t="s">
        <v>117</v>
      </c>
      <c r="B103" s="438" t="s">
        <v>117</v>
      </c>
      <c r="C103" s="439">
        <v>2418</v>
      </c>
      <c r="D103" s="439">
        <v>2434</v>
      </c>
      <c r="E103" s="439">
        <v>2658</v>
      </c>
      <c r="F103" s="439">
        <v>3006</v>
      </c>
      <c r="G103" s="440">
        <f t="shared" ref="G103" si="43">IFERROR(F103/E103-1,"-")</f>
        <v>0.13092550790067725</v>
      </c>
      <c r="H103" s="440">
        <f>IFERROR(F103/C103-1,"-")</f>
        <v>0.2431761786600497</v>
      </c>
      <c r="I103" s="439">
        <f t="shared" ref="I103" si="44">IFERROR(F103-E103,"-")</f>
        <v>348</v>
      </c>
      <c r="J103" s="439">
        <f>IFERROR(F103-C103,"-")</f>
        <v>588</v>
      </c>
      <c r="K103" s="440">
        <f>F103/$F$101</f>
        <v>0.47744599745870392</v>
      </c>
      <c r="L103" s="457"/>
      <c r="M103" s="439">
        <v>14544</v>
      </c>
      <c r="N103" s="439">
        <v>13910</v>
      </c>
      <c r="O103" s="439">
        <v>16107</v>
      </c>
      <c r="P103" s="439">
        <v>17708</v>
      </c>
      <c r="Q103" s="440">
        <f>IFERROR(P103/O103-1,"-")</f>
        <v>9.9397777363879003E-2</v>
      </c>
      <c r="R103" s="440">
        <f>IFERROR(P103/M103-1,"-")</f>
        <v>0.21754675467546747</v>
      </c>
      <c r="S103" s="439">
        <f>IFERROR(P103-O103,"-")</f>
        <v>1601</v>
      </c>
      <c r="T103" s="439">
        <f>IFERROR(P103-M103,"-")</f>
        <v>3164</v>
      </c>
      <c r="U103" s="440">
        <f>P103/$P$101</f>
        <v>0.54037229173024104</v>
      </c>
    </row>
    <row r="104" spans="1:21" ht="21" x14ac:dyDescent="0.35">
      <c r="A104" s="378" t="s">
        <v>121</v>
      </c>
      <c r="B104" s="378"/>
      <c r="C104" s="378"/>
      <c r="D104" s="378"/>
      <c r="E104" s="378"/>
      <c r="F104" s="378"/>
      <c r="G104" s="378"/>
      <c r="H104" s="378"/>
      <c r="I104" s="378"/>
      <c r="J104" s="378"/>
      <c r="K104" s="378"/>
      <c r="L104" s="378"/>
      <c r="M104" s="378"/>
      <c r="N104" s="378"/>
      <c r="O104" s="378"/>
      <c r="P104" s="378"/>
      <c r="Q104" s="378"/>
      <c r="R104" s="378"/>
      <c r="S104" s="378"/>
      <c r="T104" s="378"/>
      <c r="U104" s="378"/>
    </row>
    <row r="105" spans="1:21" ht="15" customHeight="1" x14ac:dyDescent="0.25"/>
    <row r="106" spans="1:21" ht="15" customHeight="1" x14ac:dyDescent="0.25"/>
    <row r="107" spans="1:21" ht="15" customHeight="1" x14ac:dyDescent="0.25"/>
    <row r="108" spans="1:21" ht="15" customHeight="1" x14ac:dyDescent="0.25"/>
    <row r="109" spans="1:21" ht="15" customHeight="1" x14ac:dyDescent="0.25"/>
    <row r="110" spans="1:21" ht="15" customHeight="1" x14ac:dyDescent="0.25"/>
    <row r="111" spans="1:21" ht="15" customHeight="1" x14ac:dyDescent="0.25"/>
    <row r="112" spans="1:21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spans="3:21" ht="15" customHeight="1" x14ac:dyDescent="0.25"/>
    <row r="338" spans="3:21" ht="15" customHeight="1" x14ac:dyDescent="0.25"/>
    <row r="339" spans="3:21" ht="15" customHeight="1" x14ac:dyDescent="0.25"/>
    <row r="340" spans="3:21" ht="15" customHeight="1" x14ac:dyDescent="0.25"/>
    <row r="341" spans="3:21" ht="15" customHeight="1" x14ac:dyDescent="0.25"/>
    <row r="342" spans="3:21" ht="15" customHeight="1" x14ac:dyDescent="0.25"/>
    <row r="344" spans="3:21" ht="15" customHeight="1" x14ac:dyDescent="0.25"/>
    <row r="345" spans="3:21" ht="15" customHeight="1" x14ac:dyDescent="0.25"/>
    <row r="346" spans="3:21" ht="15" hidden="1" customHeight="1" x14ac:dyDescent="0.25">
      <c r="C346" s="470"/>
      <c r="D346" s="470"/>
      <c r="E346" s="470"/>
      <c r="F346" s="470"/>
      <c r="G346" s="470"/>
      <c r="H346" s="470"/>
      <c r="I346" s="470"/>
      <c r="J346" s="470"/>
      <c r="K346" s="470"/>
      <c r="L346" s="471"/>
      <c r="M346"/>
      <c r="N346"/>
      <c r="O346"/>
      <c r="P346"/>
      <c r="Q346"/>
      <c r="R346"/>
      <c r="S346"/>
      <c r="T346"/>
      <c r="U346"/>
    </row>
    <row r="347" spans="3:21" ht="15" hidden="1" customHeight="1" x14ac:dyDescent="0.25">
      <c r="C347"/>
      <c r="E347"/>
      <c r="F347"/>
      <c r="G347"/>
      <c r="H347"/>
      <c r="I347"/>
      <c r="J347"/>
      <c r="K347"/>
      <c r="L347" s="457"/>
      <c r="N347"/>
      <c r="P347"/>
      <c r="R347"/>
      <c r="T347"/>
      <c r="U347"/>
    </row>
    <row r="348" spans="3:21" ht="15" hidden="1" customHeight="1" x14ac:dyDescent="0.25">
      <c r="C348"/>
      <c r="E348"/>
      <c r="F348"/>
      <c r="G348"/>
      <c r="H348"/>
      <c r="I348"/>
      <c r="J348"/>
      <c r="K348"/>
      <c r="L348" s="457"/>
      <c r="N348"/>
      <c r="P348"/>
      <c r="R348"/>
      <c r="T348"/>
      <c r="U348"/>
    </row>
    <row r="349" spans="3:21" ht="15" hidden="1" customHeight="1" x14ac:dyDescent="0.25">
      <c r="C349"/>
      <c r="E349"/>
      <c r="F349"/>
      <c r="G349"/>
      <c r="H349"/>
      <c r="I349"/>
      <c r="J349"/>
      <c r="K349"/>
      <c r="L349" s="457"/>
      <c r="N349"/>
      <c r="P349"/>
      <c r="R349"/>
      <c r="T349"/>
      <c r="U349"/>
    </row>
    <row r="350" spans="3:21" ht="15" hidden="1" customHeight="1" x14ac:dyDescent="0.25">
      <c r="C350"/>
      <c r="E350"/>
      <c r="F350"/>
      <c r="G350"/>
      <c r="H350"/>
      <c r="I350"/>
      <c r="J350"/>
      <c r="K350"/>
      <c r="L350" s="457"/>
      <c r="N350"/>
      <c r="P350"/>
      <c r="R350"/>
      <c r="T350"/>
      <c r="U350"/>
    </row>
    <row r="351" spans="3:21" ht="15" hidden="1" customHeight="1" x14ac:dyDescent="0.25">
      <c r="C351"/>
      <c r="E351"/>
      <c r="F351"/>
      <c r="G351"/>
      <c r="H351"/>
      <c r="I351"/>
      <c r="J351"/>
      <c r="K351"/>
      <c r="L351" s="457"/>
      <c r="N351"/>
      <c r="P351"/>
      <c r="R351"/>
      <c r="T351"/>
      <c r="U351"/>
    </row>
    <row r="352" spans="3:21" ht="15" hidden="1" customHeight="1" x14ac:dyDescent="0.25">
      <c r="C352"/>
      <c r="E352"/>
      <c r="F352"/>
      <c r="G352"/>
      <c r="H352"/>
      <c r="I352"/>
      <c r="J352"/>
      <c r="K352"/>
      <c r="L352" s="457"/>
      <c r="N352"/>
      <c r="P352"/>
      <c r="R352"/>
      <c r="T352"/>
      <c r="U352"/>
    </row>
    <row r="353" spans="3:21" ht="15" hidden="1" customHeight="1" x14ac:dyDescent="0.25">
      <c r="C353"/>
      <c r="E353"/>
      <c r="F353"/>
      <c r="G353"/>
      <c r="H353"/>
      <c r="I353"/>
      <c r="J353"/>
      <c r="K353"/>
      <c r="L353" s="457"/>
      <c r="N353"/>
      <c r="P353"/>
      <c r="R353"/>
      <c r="T353"/>
      <c r="U353"/>
    </row>
    <row r="354" spans="3:21" ht="15" hidden="1" customHeight="1" x14ac:dyDescent="0.25">
      <c r="C354"/>
      <c r="E354"/>
      <c r="F354"/>
      <c r="G354"/>
      <c r="H354"/>
      <c r="I354"/>
      <c r="J354"/>
      <c r="K354"/>
      <c r="L354" s="457"/>
      <c r="N354"/>
      <c r="P354"/>
      <c r="R354"/>
      <c r="T354"/>
      <c r="U354"/>
    </row>
    <row r="355" spans="3:21" ht="15" hidden="1" customHeight="1" x14ac:dyDescent="0.25">
      <c r="C355"/>
      <c r="E355"/>
      <c r="F355"/>
      <c r="G355"/>
      <c r="H355"/>
      <c r="I355"/>
      <c r="J355"/>
      <c r="K355"/>
      <c r="L355" s="457"/>
      <c r="N355"/>
      <c r="P355"/>
      <c r="R355"/>
      <c r="T355"/>
      <c r="U355"/>
    </row>
    <row r="356" spans="3:21" ht="15" hidden="1" customHeight="1" x14ac:dyDescent="0.25">
      <c r="C356"/>
      <c r="E356"/>
      <c r="F356"/>
      <c r="G356"/>
      <c r="H356"/>
      <c r="I356"/>
      <c r="J356"/>
      <c r="K356"/>
      <c r="L356" s="457"/>
      <c r="N356"/>
      <c r="P356"/>
      <c r="R356"/>
      <c r="T356"/>
      <c r="U356"/>
    </row>
    <row r="357" spans="3:21" ht="15" hidden="1" customHeight="1" x14ac:dyDescent="0.25">
      <c r="C357"/>
      <c r="E357"/>
      <c r="F357"/>
      <c r="G357"/>
      <c r="H357"/>
      <c r="I357"/>
      <c r="J357"/>
      <c r="K357"/>
      <c r="L357" s="457"/>
      <c r="N357"/>
      <c r="P357"/>
      <c r="R357"/>
      <c r="T357"/>
      <c r="U357"/>
    </row>
    <row r="358" spans="3:21" ht="15" hidden="1" customHeight="1" x14ac:dyDescent="0.25">
      <c r="C358"/>
      <c r="E358"/>
      <c r="F358"/>
      <c r="G358"/>
      <c r="H358"/>
      <c r="I358"/>
      <c r="J358"/>
      <c r="K358"/>
      <c r="L358" s="457"/>
      <c r="N358"/>
      <c r="P358"/>
      <c r="R358"/>
      <c r="T358"/>
      <c r="U358"/>
    </row>
    <row r="359" spans="3:21" ht="15" hidden="1" customHeight="1" x14ac:dyDescent="0.25">
      <c r="C359"/>
      <c r="F359"/>
      <c r="G359"/>
      <c r="H359"/>
      <c r="I359"/>
      <c r="J359"/>
      <c r="K359"/>
      <c r="L359" s="457"/>
      <c r="N359"/>
      <c r="P359"/>
      <c r="R359"/>
      <c r="T359"/>
      <c r="U359"/>
    </row>
    <row r="360" spans="3:21" ht="15" customHeight="1" x14ac:dyDescent="0.25"/>
    <row r="361" spans="3:21" ht="15" hidden="1" customHeight="1" x14ac:dyDescent="0.25">
      <c r="C361" s="470"/>
      <c r="D361" s="470"/>
      <c r="E361" s="470"/>
      <c r="F361" s="470"/>
      <c r="G361" s="470"/>
      <c r="H361" s="470"/>
      <c r="I361" s="470"/>
      <c r="J361" s="470"/>
      <c r="K361" s="470"/>
      <c r="L361" s="471"/>
      <c r="M361"/>
      <c r="N361"/>
      <c r="O361"/>
      <c r="P361"/>
      <c r="Q361"/>
      <c r="R361"/>
      <c r="S361"/>
      <c r="T361"/>
      <c r="U361"/>
    </row>
    <row r="362" spans="3:21" ht="15" hidden="1" customHeight="1" x14ac:dyDescent="0.25">
      <c r="C362"/>
      <c r="E362"/>
      <c r="F362"/>
      <c r="G362"/>
      <c r="H362"/>
      <c r="I362"/>
      <c r="J362"/>
      <c r="K362"/>
      <c r="L362" s="457"/>
      <c r="N362"/>
      <c r="Q362"/>
      <c r="S362"/>
      <c r="U362"/>
    </row>
    <row r="363" spans="3:21" ht="15" hidden="1" customHeight="1" x14ac:dyDescent="0.25">
      <c r="C363"/>
      <c r="E363"/>
      <c r="F363"/>
      <c r="G363"/>
      <c r="H363"/>
      <c r="I363"/>
      <c r="J363"/>
      <c r="K363"/>
      <c r="L363" s="457"/>
      <c r="N363"/>
      <c r="Q363"/>
      <c r="S363"/>
      <c r="U363"/>
    </row>
    <row r="364" spans="3:21" ht="15" hidden="1" customHeight="1" x14ac:dyDescent="0.25">
      <c r="C364"/>
      <c r="E364"/>
      <c r="F364"/>
      <c r="G364"/>
      <c r="H364"/>
      <c r="I364"/>
      <c r="J364"/>
      <c r="K364"/>
      <c r="L364" s="457"/>
      <c r="N364"/>
      <c r="Q364"/>
      <c r="S364"/>
      <c r="U364"/>
    </row>
    <row r="365" spans="3:21" ht="15" hidden="1" customHeight="1" x14ac:dyDescent="0.25">
      <c r="C365"/>
      <c r="E365"/>
      <c r="F365"/>
      <c r="G365"/>
      <c r="H365"/>
      <c r="I365"/>
      <c r="J365"/>
      <c r="K365"/>
      <c r="L365" s="457"/>
      <c r="N365"/>
      <c r="Q365"/>
      <c r="S365"/>
      <c r="U365"/>
    </row>
    <row r="366" spans="3:21" ht="15" hidden="1" customHeight="1" x14ac:dyDescent="0.25">
      <c r="C366"/>
      <c r="E366"/>
      <c r="F366"/>
      <c r="G366"/>
      <c r="H366"/>
      <c r="I366"/>
      <c r="J366"/>
      <c r="K366"/>
      <c r="L366" s="457"/>
      <c r="N366"/>
      <c r="Q366"/>
      <c r="S366"/>
      <c r="U366"/>
    </row>
    <row r="367" spans="3:21" ht="15" hidden="1" customHeight="1" x14ac:dyDescent="0.25">
      <c r="C367"/>
      <c r="E367"/>
      <c r="F367"/>
      <c r="G367"/>
      <c r="H367"/>
      <c r="I367"/>
      <c r="J367"/>
      <c r="K367"/>
      <c r="L367" s="457"/>
      <c r="N367"/>
      <c r="Q367"/>
      <c r="S367"/>
      <c r="U367"/>
    </row>
    <row r="368" spans="3:21" ht="15" hidden="1" customHeight="1" x14ac:dyDescent="0.25">
      <c r="C368"/>
      <c r="E368"/>
      <c r="F368"/>
      <c r="G368"/>
      <c r="H368"/>
      <c r="I368"/>
      <c r="J368"/>
      <c r="K368"/>
      <c r="L368" s="457"/>
      <c r="N368"/>
      <c r="Q368"/>
      <c r="S368"/>
      <c r="U368"/>
    </row>
    <row r="369" spans="3:21" ht="15" hidden="1" customHeight="1" x14ac:dyDescent="0.25">
      <c r="C369"/>
      <c r="E369"/>
      <c r="F369"/>
      <c r="G369"/>
      <c r="H369"/>
      <c r="I369"/>
      <c r="J369"/>
      <c r="K369"/>
      <c r="L369" s="457"/>
      <c r="N369"/>
      <c r="Q369"/>
      <c r="S369"/>
      <c r="U369"/>
    </row>
    <row r="370" spans="3:21" ht="15" hidden="1" customHeight="1" x14ac:dyDescent="0.25">
      <c r="C370"/>
      <c r="E370"/>
      <c r="F370"/>
      <c r="G370"/>
      <c r="H370"/>
      <c r="I370"/>
      <c r="J370"/>
      <c r="K370"/>
      <c r="L370" s="457"/>
      <c r="N370"/>
      <c r="Q370"/>
      <c r="S370"/>
      <c r="U370"/>
    </row>
    <row r="371" spans="3:21" ht="15" hidden="1" customHeight="1" x14ac:dyDescent="0.25">
      <c r="C371"/>
      <c r="E371"/>
      <c r="F371"/>
      <c r="G371"/>
      <c r="H371"/>
      <c r="I371"/>
      <c r="J371"/>
      <c r="K371"/>
      <c r="L371" s="457"/>
      <c r="N371"/>
      <c r="Q371"/>
      <c r="S371"/>
      <c r="U371"/>
    </row>
    <row r="372" spans="3:21" ht="15" hidden="1" customHeight="1" x14ac:dyDescent="0.25">
      <c r="C372"/>
      <c r="E372"/>
      <c r="F372"/>
      <c r="G372"/>
      <c r="H372"/>
      <c r="I372"/>
      <c r="J372"/>
      <c r="K372"/>
      <c r="L372" s="457"/>
      <c r="N372"/>
      <c r="Q372"/>
      <c r="S372"/>
      <c r="U372"/>
    </row>
    <row r="373" spans="3:21" ht="15" hidden="1" customHeight="1" x14ac:dyDescent="0.25">
      <c r="C373"/>
      <c r="E373"/>
      <c r="F373"/>
      <c r="G373"/>
      <c r="H373"/>
      <c r="I373"/>
      <c r="J373"/>
      <c r="K373"/>
      <c r="L373" s="457"/>
      <c r="N373"/>
      <c r="Q373"/>
      <c r="S373"/>
      <c r="U373"/>
    </row>
    <row r="374" spans="3:21" ht="15" customHeight="1" x14ac:dyDescent="0.25"/>
    <row r="375" spans="3:21" ht="15" hidden="1" customHeight="1" x14ac:dyDescent="0.25">
      <c r="C375" s="470"/>
      <c r="D375" s="470"/>
      <c r="E375" s="470"/>
      <c r="F375" s="470"/>
      <c r="G375" s="470"/>
      <c r="H375" s="470"/>
      <c r="I375" s="470"/>
      <c r="J375" s="470"/>
      <c r="K375" s="470"/>
      <c r="L375" s="471"/>
      <c r="M375"/>
      <c r="N375"/>
      <c r="O375"/>
      <c r="P375"/>
      <c r="Q375"/>
      <c r="R375"/>
      <c r="S375"/>
      <c r="T375"/>
      <c r="U375"/>
    </row>
    <row r="376" spans="3:21" ht="15" hidden="1" customHeight="1" x14ac:dyDescent="0.25">
      <c r="C376"/>
      <c r="E376"/>
      <c r="F376"/>
      <c r="G376"/>
      <c r="H376"/>
      <c r="I376"/>
      <c r="J376"/>
      <c r="K376"/>
      <c r="L376" s="457"/>
      <c r="N376"/>
      <c r="Q376"/>
      <c r="S376"/>
      <c r="U376"/>
    </row>
    <row r="377" spans="3:21" ht="15" hidden="1" customHeight="1" x14ac:dyDescent="0.25">
      <c r="C377"/>
      <c r="E377"/>
      <c r="F377"/>
      <c r="G377"/>
      <c r="H377"/>
      <c r="I377"/>
      <c r="J377"/>
      <c r="K377"/>
      <c r="L377" s="457"/>
      <c r="N377"/>
      <c r="Q377"/>
      <c r="S377"/>
      <c r="U377"/>
    </row>
    <row r="378" spans="3:21" ht="15" hidden="1" customHeight="1" x14ac:dyDescent="0.25">
      <c r="C378"/>
      <c r="E378"/>
      <c r="F378"/>
      <c r="G378"/>
      <c r="H378"/>
      <c r="I378"/>
      <c r="J378"/>
      <c r="K378"/>
      <c r="L378" s="457"/>
      <c r="N378"/>
      <c r="Q378"/>
      <c r="S378"/>
      <c r="U378"/>
    </row>
    <row r="379" spans="3:21" ht="15" hidden="1" customHeight="1" x14ac:dyDescent="0.25">
      <c r="C379"/>
      <c r="E379"/>
      <c r="F379"/>
      <c r="G379"/>
      <c r="H379"/>
      <c r="I379"/>
      <c r="J379"/>
      <c r="K379"/>
      <c r="L379" s="457"/>
      <c r="N379"/>
      <c r="Q379"/>
      <c r="S379"/>
      <c r="U379"/>
    </row>
    <row r="380" spans="3:21" ht="15" hidden="1" customHeight="1" x14ac:dyDescent="0.25">
      <c r="C380"/>
      <c r="E380"/>
      <c r="F380"/>
      <c r="G380"/>
      <c r="H380"/>
      <c r="I380"/>
      <c r="J380"/>
      <c r="K380"/>
      <c r="L380" s="457"/>
      <c r="N380"/>
      <c r="Q380"/>
      <c r="S380"/>
      <c r="U380"/>
    </row>
    <row r="381" spans="3:21" ht="15" hidden="1" customHeight="1" x14ac:dyDescent="0.25">
      <c r="C381"/>
      <c r="E381"/>
      <c r="F381"/>
      <c r="G381"/>
      <c r="H381"/>
      <c r="I381"/>
      <c r="J381"/>
      <c r="K381"/>
      <c r="L381" s="457"/>
      <c r="N381"/>
      <c r="Q381"/>
      <c r="S381"/>
      <c r="U381"/>
    </row>
    <row r="382" spans="3:21" ht="15" hidden="1" customHeight="1" x14ac:dyDescent="0.25">
      <c r="C382"/>
      <c r="E382"/>
      <c r="F382"/>
      <c r="G382"/>
      <c r="H382"/>
      <c r="I382"/>
      <c r="J382"/>
      <c r="K382"/>
      <c r="L382" s="457"/>
      <c r="N382"/>
      <c r="Q382"/>
      <c r="S382"/>
      <c r="U382"/>
    </row>
    <row r="383" spans="3:21" ht="15" hidden="1" customHeight="1" x14ac:dyDescent="0.25">
      <c r="C383"/>
      <c r="E383"/>
      <c r="F383"/>
      <c r="G383"/>
      <c r="H383"/>
      <c r="I383"/>
      <c r="J383"/>
      <c r="K383"/>
      <c r="L383" s="457"/>
      <c r="N383"/>
      <c r="Q383"/>
      <c r="S383"/>
      <c r="U383"/>
    </row>
    <row r="384" spans="3:21" ht="15" hidden="1" customHeight="1" x14ac:dyDescent="0.25">
      <c r="C384"/>
      <c r="E384"/>
      <c r="F384"/>
      <c r="G384"/>
      <c r="H384"/>
      <c r="I384"/>
      <c r="J384"/>
      <c r="K384"/>
      <c r="L384" s="457"/>
      <c r="N384"/>
      <c r="Q384"/>
      <c r="S384"/>
      <c r="U384"/>
    </row>
    <row r="385" spans="3:21" ht="15" hidden="1" customHeight="1" x14ac:dyDescent="0.25">
      <c r="C385"/>
      <c r="E385"/>
      <c r="F385"/>
      <c r="G385"/>
      <c r="H385"/>
      <c r="I385"/>
      <c r="J385"/>
      <c r="K385"/>
      <c r="L385" s="457"/>
      <c r="N385"/>
      <c r="Q385"/>
      <c r="S385"/>
      <c r="U385"/>
    </row>
    <row r="386" spans="3:21" ht="15" hidden="1" customHeight="1" x14ac:dyDescent="0.25">
      <c r="C386"/>
      <c r="E386"/>
      <c r="F386"/>
      <c r="G386"/>
      <c r="H386"/>
      <c r="I386"/>
      <c r="J386"/>
      <c r="K386"/>
      <c r="L386" s="457"/>
      <c r="N386"/>
      <c r="Q386"/>
      <c r="S386"/>
      <c r="U386"/>
    </row>
    <row r="387" spans="3:21" ht="15" hidden="1" customHeight="1" x14ac:dyDescent="0.25">
      <c r="C387"/>
      <c r="E387"/>
      <c r="F387"/>
      <c r="G387"/>
      <c r="H387"/>
      <c r="I387"/>
      <c r="J387"/>
      <c r="K387"/>
      <c r="L387" s="457"/>
      <c r="N387"/>
      <c r="Q387"/>
      <c r="S387"/>
      <c r="U387"/>
    </row>
    <row r="388" spans="3:21" ht="15" hidden="1" customHeight="1" x14ac:dyDescent="0.25">
      <c r="C388"/>
      <c r="E388"/>
      <c r="F388"/>
      <c r="G388"/>
      <c r="H388"/>
      <c r="I388"/>
      <c r="J388"/>
      <c r="K388"/>
      <c r="L388" s="457"/>
      <c r="N388"/>
      <c r="Q388"/>
      <c r="S388"/>
      <c r="U388"/>
    </row>
    <row r="389" spans="3:21" ht="15" customHeight="1" x14ac:dyDescent="0.25"/>
    <row r="390" spans="3:21" ht="15" hidden="1" customHeight="1" x14ac:dyDescent="0.25">
      <c r="C390" s="470"/>
      <c r="D390" s="470"/>
      <c r="E390" s="470"/>
      <c r="F390" s="470"/>
      <c r="G390" s="470"/>
      <c r="H390" s="470"/>
      <c r="I390" s="470"/>
      <c r="J390" s="470"/>
      <c r="K390" s="470"/>
      <c r="L390" s="471"/>
      <c r="M390"/>
      <c r="N390"/>
      <c r="O390"/>
      <c r="P390"/>
      <c r="Q390"/>
      <c r="R390"/>
      <c r="S390"/>
      <c r="T390"/>
      <c r="U390"/>
    </row>
    <row r="391" spans="3:21" ht="15" hidden="1" customHeight="1" x14ac:dyDescent="0.25">
      <c r="C391"/>
      <c r="E391"/>
      <c r="F391"/>
      <c r="G391"/>
      <c r="H391"/>
      <c r="I391"/>
      <c r="J391"/>
      <c r="K391"/>
      <c r="L391" s="457"/>
      <c r="N391"/>
      <c r="Q391"/>
      <c r="S391"/>
      <c r="U391"/>
    </row>
    <row r="392" spans="3:21" ht="15" hidden="1" customHeight="1" x14ac:dyDescent="0.25">
      <c r="C392"/>
      <c r="E392"/>
      <c r="F392"/>
      <c r="G392"/>
      <c r="H392"/>
      <c r="I392"/>
      <c r="J392"/>
      <c r="K392"/>
      <c r="L392" s="457"/>
      <c r="N392"/>
      <c r="Q392"/>
      <c r="S392"/>
      <c r="U392"/>
    </row>
    <row r="393" spans="3:21" ht="15" hidden="1" customHeight="1" x14ac:dyDescent="0.25">
      <c r="C393"/>
      <c r="E393"/>
      <c r="F393"/>
      <c r="G393"/>
      <c r="H393"/>
      <c r="I393"/>
      <c r="J393"/>
      <c r="K393"/>
      <c r="L393" s="457"/>
      <c r="N393"/>
      <c r="Q393"/>
      <c r="S393"/>
      <c r="U393"/>
    </row>
    <row r="394" spans="3:21" ht="15" hidden="1" customHeight="1" x14ac:dyDescent="0.25">
      <c r="C394"/>
      <c r="E394"/>
      <c r="F394"/>
      <c r="G394"/>
      <c r="H394"/>
      <c r="I394"/>
      <c r="J394"/>
      <c r="K394"/>
      <c r="L394" s="457"/>
      <c r="N394"/>
      <c r="Q394"/>
      <c r="S394"/>
      <c r="U394"/>
    </row>
    <row r="395" spans="3:21" ht="15" hidden="1" customHeight="1" x14ac:dyDescent="0.25">
      <c r="C395"/>
      <c r="E395"/>
      <c r="F395"/>
      <c r="G395"/>
      <c r="H395"/>
      <c r="I395"/>
      <c r="J395"/>
      <c r="K395"/>
      <c r="L395" s="457"/>
      <c r="N395"/>
      <c r="Q395"/>
      <c r="S395"/>
      <c r="U395"/>
    </row>
    <row r="396" spans="3:21" ht="15" hidden="1" customHeight="1" x14ac:dyDescent="0.25">
      <c r="C396"/>
      <c r="E396"/>
      <c r="F396"/>
      <c r="G396"/>
      <c r="H396"/>
      <c r="I396"/>
      <c r="J396"/>
      <c r="K396"/>
      <c r="L396" s="457"/>
      <c r="N396"/>
      <c r="Q396"/>
      <c r="S396"/>
      <c r="U396"/>
    </row>
    <row r="397" spans="3:21" ht="15" hidden="1" customHeight="1" x14ac:dyDescent="0.25">
      <c r="C397"/>
      <c r="E397"/>
      <c r="F397"/>
      <c r="G397"/>
      <c r="H397"/>
      <c r="I397"/>
      <c r="J397"/>
      <c r="K397"/>
      <c r="L397" s="457"/>
      <c r="N397"/>
      <c r="Q397"/>
      <c r="S397"/>
      <c r="U397"/>
    </row>
    <row r="398" spans="3:21" ht="15" hidden="1" customHeight="1" x14ac:dyDescent="0.25">
      <c r="C398"/>
      <c r="E398"/>
      <c r="F398"/>
      <c r="G398"/>
      <c r="H398"/>
      <c r="I398"/>
      <c r="J398"/>
      <c r="K398"/>
      <c r="L398" s="457"/>
      <c r="N398"/>
      <c r="Q398"/>
      <c r="S398"/>
      <c r="U398"/>
    </row>
    <row r="399" spans="3:21" ht="15" hidden="1" customHeight="1" x14ac:dyDescent="0.25">
      <c r="C399"/>
      <c r="E399"/>
      <c r="F399"/>
      <c r="G399"/>
      <c r="H399"/>
      <c r="I399"/>
      <c r="J399"/>
      <c r="K399"/>
      <c r="L399" s="457"/>
      <c r="N399"/>
      <c r="Q399"/>
      <c r="S399"/>
      <c r="U399"/>
    </row>
    <row r="400" spans="3:21" ht="15" hidden="1" customHeight="1" x14ac:dyDescent="0.25">
      <c r="C400"/>
      <c r="E400"/>
      <c r="F400"/>
      <c r="G400"/>
      <c r="H400"/>
      <c r="I400"/>
      <c r="J400"/>
      <c r="K400"/>
      <c r="L400" s="457"/>
      <c r="N400"/>
      <c r="Q400"/>
      <c r="S400"/>
      <c r="U400"/>
    </row>
    <row r="401" spans="3:21" ht="15" hidden="1" customHeight="1" x14ac:dyDescent="0.25">
      <c r="C401"/>
      <c r="E401"/>
      <c r="F401"/>
      <c r="G401"/>
      <c r="H401"/>
      <c r="I401"/>
      <c r="J401"/>
      <c r="K401"/>
      <c r="L401" s="457"/>
      <c r="N401"/>
      <c r="Q401"/>
      <c r="S401"/>
      <c r="U401"/>
    </row>
    <row r="402" spans="3:21" ht="15" hidden="1" customHeight="1" x14ac:dyDescent="0.25">
      <c r="C402"/>
      <c r="E402"/>
      <c r="F402"/>
      <c r="G402"/>
      <c r="H402"/>
      <c r="I402"/>
      <c r="J402"/>
      <c r="K402"/>
      <c r="L402" s="457"/>
      <c r="N402"/>
      <c r="Q402"/>
      <c r="S402"/>
      <c r="U402"/>
    </row>
    <row r="403" spans="3:21" ht="15" customHeight="1" x14ac:dyDescent="0.25"/>
    <row r="404" spans="3:21" ht="15" customHeight="1" x14ac:dyDescent="0.25"/>
    <row r="405" spans="3:21" ht="15" customHeight="1" x14ac:dyDescent="0.25"/>
    <row r="406" spans="3:21" ht="15" customHeight="1" x14ac:dyDescent="0.25"/>
    <row r="407" spans="3:21" ht="15" customHeight="1" x14ac:dyDescent="0.25"/>
    <row r="408" spans="3:21" ht="15" customHeight="1" x14ac:dyDescent="0.25"/>
    <row r="409" spans="3:21" ht="15" customHeight="1" x14ac:dyDescent="0.25"/>
    <row r="410" spans="3:21" ht="15" customHeight="1" x14ac:dyDescent="0.25"/>
    <row r="411" spans="3:21" ht="15" customHeight="1" x14ac:dyDescent="0.25"/>
  </sheetData>
  <mergeCells count="26">
    <mergeCell ref="C375:K375"/>
    <mergeCell ref="C390:K390"/>
    <mergeCell ref="A98:U98"/>
    <mergeCell ref="C99:K99"/>
    <mergeCell ref="M99:U99"/>
    <mergeCell ref="A104:U104"/>
    <mergeCell ref="C346:K346"/>
    <mergeCell ref="C361:K361"/>
    <mergeCell ref="A54:U54"/>
    <mergeCell ref="C55:K55"/>
    <mergeCell ref="M55:U55"/>
    <mergeCell ref="A60:U60"/>
    <mergeCell ref="C61:K61"/>
    <mergeCell ref="M61:U61"/>
    <mergeCell ref="A10:U10"/>
    <mergeCell ref="C11:K11"/>
    <mergeCell ref="M11:U11"/>
    <mergeCell ref="A48:U48"/>
    <mergeCell ref="C49:K49"/>
    <mergeCell ref="M49:U49"/>
    <mergeCell ref="A1:U1"/>
    <mergeCell ref="A2:U2"/>
    <mergeCell ref="A3:U3"/>
    <mergeCell ref="A4:U4"/>
    <mergeCell ref="C5:K5"/>
    <mergeCell ref="M5:U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087D2-436F-4C14-9EE5-9FF396C24A7A}">
  <sheetPr codeName="Hoja11"/>
  <dimension ref="A1:T380"/>
  <sheetViews>
    <sheetView workbookViewId="0">
      <selection activeCell="D11" sqref="D11"/>
    </sheetView>
  </sheetViews>
  <sheetFormatPr baseColWidth="10" defaultColWidth="11.42578125" defaultRowHeight="15" x14ac:dyDescent="0.25"/>
  <cols>
    <col min="1" max="1" width="55.42578125" customWidth="1"/>
    <col min="2" max="5" width="11.42578125" style="469" customWidth="1"/>
    <col min="6" max="6" width="12.28515625" style="469" bestFit="1" customWidth="1"/>
    <col min="7" max="7" width="12.28515625" style="469" customWidth="1"/>
    <col min="8" max="9" width="12.7109375" style="469" customWidth="1"/>
    <col min="10" max="10" width="11.42578125" style="469" customWidth="1"/>
    <col min="11" max="11" width="1.28515625" style="469" customWidth="1"/>
    <col min="12" max="14" width="12.5703125" style="469" customWidth="1"/>
    <col min="15" max="17" width="11.42578125" style="469" customWidth="1"/>
    <col min="18" max="19" width="14" style="469" customWidth="1"/>
    <col min="20" max="20" width="11.42578125" style="469" customWidth="1"/>
  </cols>
  <sheetData>
    <row r="1" spans="1:20" ht="53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6.75" customHeight="1" x14ac:dyDescent="0.25">
      <c r="A2" s="472" t="s">
        <v>122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</row>
    <row r="3" spans="1:20" ht="21" x14ac:dyDescent="0.25">
      <c r="A3" s="4" t="s">
        <v>123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0" ht="21" x14ac:dyDescent="0.35">
      <c r="A4" s="473" t="s">
        <v>124</v>
      </c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</row>
    <row r="5" spans="1:20" x14ac:dyDescent="0.25">
      <c r="A5" s="72"/>
      <c r="B5" s="11" t="s">
        <v>152</v>
      </c>
      <c r="C5" s="12"/>
      <c r="D5" s="12"/>
      <c r="E5" s="12"/>
      <c r="F5" s="12"/>
      <c r="G5" s="12"/>
      <c r="H5" s="12"/>
      <c r="I5" s="12"/>
      <c r="J5" s="13"/>
      <c r="K5" s="474"/>
      <c r="L5" s="11" t="str">
        <f>CONCATENATE("acumulado ",B5)</f>
        <v>acumulado mayo</v>
      </c>
      <c r="M5" s="12"/>
      <c r="N5" s="12"/>
      <c r="O5" s="12"/>
      <c r="P5" s="12"/>
      <c r="Q5" s="12"/>
      <c r="R5" s="12"/>
      <c r="S5" s="12"/>
      <c r="T5" s="13"/>
    </row>
    <row r="6" spans="1:20" x14ac:dyDescent="0.25">
      <c r="A6" s="10"/>
      <c r="B6" s="475">
        <v>2019</v>
      </c>
      <c r="C6" s="475">
        <v>2022</v>
      </c>
      <c r="D6" s="475">
        <v>2023</v>
      </c>
      <c r="E6" s="475">
        <v>2024</v>
      </c>
      <c r="F6" s="475" t="str">
        <f>CONCATENATE("var ",RIGHT(E6,2),"/",RIGHT(D6,2))</f>
        <v>var 24/23</v>
      </c>
      <c r="G6" s="475" t="str">
        <f>CONCATENATE("var ",RIGHT(E6,2),"/",RIGHT(B6,2))</f>
        <v>var 24/19</v>
      </c>
      <c r="H6" s="475" t="str">
        <f>CONCATENATE("dif ",RIGHT(E6,2),"-",RIGHT(D6,2))</f>
        <v>dif 24-23</v>
      </c>
      <c r="I6" s="475" t="str">
        <f>CONCATENATE("dif ",RIGHT(E6,2),"-",RIGHT(B6,2))</f>
        <v>dif 24-19</v>
      </c>
      <c r="J6" s="475" t="str">
        <f>CONCATENATE("cuota ",RIGHT(E6,2))</f>
        <v>cuota 24</v>
      </c>
      <c r="K6" s="474"/>
      <c r="L6" s="475">
        <v>2019</v>
      </c>
      <c r="M6" s="475">
        <v>2022</v>
      </c>
      <c r="N6" s="475">
        <v>2023</v>
      </c>
      <c r="O6" s="475">
        <v>2024</v>
      </c>
      <c r="P6" s="475" t="str">
        <f>CONCATENATE("var ",RIGHT(O6,2),"/",RIGHT(N6,2))</f>
        <v>var 24/23</v>
      </c>
      <c r="Q6" s="475" t="str">
        <f>CONCATENATE("var ",RIGHT(O6,2),"/",RIGHT(L6,2))</f>
        <v>var 24/19</v>
      </c>
      <c r="R6" s="475" t="str">
        <f>CONCATENATE("dif ",RIGHT(O6,2),"-",RIGHT(N6,2))</f>
        <v>dif 24-23</v>
      </c>
      <c r="S6" s="475" t="str">
        <f>CONCATENATE("dif ",RIGHT(O6,2),"-",RIGHT(L6,2))</f>
        <v>dif 24-19</v>
      </c>
      <c r="T6" s="476" t="str">
        <f>CONCATENATE("cuota ",RIGHT(O6,2))</f>
        <v>cuota 24</v>
      </c>
    </row>
    <row r="7" spans="1:20" x14ac:dyDescent="0.25">
      <c r="A7" s="477" t="s">
        <v>125</v>
      </c>
      <c r="B7" s="478">
        <v>423740</v>
      </c>
      <c r="C7" s="478">
        <v>431473</v>
      </c>
      <c r="D7" s="478">
        <v>464767</v>
      </c>
      <c r="E7" s="478">
        <v>533631</v>
      </c>
      <c r="F7" s="479">
        <f>E7/D7-1</f>
        <v>0.14816886741098223</v>
      </c>
      <c r="G7" s="479">
        <f>E7/B7-1</f>
        <v>0.25933591353188268</v>
      </c>
      <c r="H7" s="478">
        <f>E7-D7</f>
        <v>68864</v>
      </c>
      <c r="I7" s="478">
        <f>E7-B7</f>
        <v>109891</v>
      </c>
      <c r="J7" s="479">
        <f t="shared" ref="J7:J18" si="0">E7/$E$7</f>
        <v>1</v>
      </c>
      <c r="K7" s="474"/>
      <c r="L7" s="478">
        <v>2523542</v>
      </c>
      <c r="M7" s="478">
        <v>2357375</v>
      </c>
      <c r="N7" s="478">
        <v>2739545</v>
      </c>
      <c r="O7" s="478">
        <v>3104986</v>
      </c>
      <c r="P7" s="479">
        <f>O7/N7-1</f>
        <v>0.13339477906002628</v>
      </c>
      <c r="Q7" s="479">
        <f>O7/L7-1</f>
        <v>0.23040789493497638</v>
      </c>
      <c r="R7" s="478">
        <f>O7-N7</f>
        <v>365441</v>
      </c>
      <c r="S7" s="478">
        <f>O7-L7</f>
        <v>581444</v>
      </c>
      <c r="T7" s="479">
        <f>O7/$O$7</f>
        <v>1</v>
      </c>
    </row>
    <row r="8" spans="1:20" x14ac:dyDescent="0.25">
      <c r="A8" s="480" t="s">
        <v>126</v>
      </c>
      <c r="B8" s="481">
        <v>70105</v>
      </c>
      <c r="C8" s="481">
        <v>70441</v>
      </c>
      <c r="D8" s="481">
        <v>68854</v>
      </c>
      <c r="E8" s="481">
        <v>77199</v>
      </c>
      <c r="F8" s="482">
        <f t="shared" ref="F8:F18" si="1">E8/D8-1</f>
        <v>0.1211984779388271</v>
      </c>
      <c r="G8" s="482">
        <f>E8/B8-1</f>
        <v>0.10119107053705156</v>
      </c>
      <c r="H8" s="481">
        <f t="shared" ref="H8:H18" si="2">E8-D8</f>
        <v>8345</v>
      </c>
      <c r="I8" s="481">
        <f t="shared" ref="I8:I18" si="3">E8-B8</f>
        <v>7094</v>
      </c>
      <c r="J8" s="482">
        <f t="shared" si="0"/>
        <v>0.14466738251713263</v>
      </c>
      <c r="K8" s="474"/>
      <c r="L8" s="481">
        <v>319720</v>
      </c>
      <c r="M8" s="481">
        <v>282110</v>
      </c>
      <c r="N8" s="481">
        <v>338721</v>
      </c>
      <c r="O8" s="481">
        <v>355241</v>
      </c>
      <c r="P8" s="482">
        <f>O8/N8-1</f>
        <v>4.8771702964977015E-2</v>
      </c>
      <c r="Q8" s="482">
        <f t="shared" ref="Q8:Q18" si="4">O8/L8-1</f>
        <v>0.11110033779557105</v>
      </c>
      <c r="R8" s="481">
        <f t="shared" ref="R8:R18" si="5">O8-N8</f>
        <v>16520</v>
      </c>
      <c r="S8" s="481">
        <f t="shared" ref="S8:S18" si="6">O8-L8</f>
        <v>35521</v>
      </c>
      <c r="T8" s="479">
        <f t="shared" ref="T8:T18" si="7">O8/$O$7</f>
        <v>0.11440985563219931</v>
      </c>
    </row>
    <row r="9" spans="1:20" x14ac:dyDescent="0.25">
      <c r="A9" s="480" t="s">
        <v>127</v>
      </c>
      <c r="B9" s="481">
        <v>353635</v>
      </c>
      <c r="C9" s="481">
        <v>361032</v>
      </c>
      <c r="D9" s="481">
        <v>395913</v>
      </c>
      <c r="E9" s="481">
        <v>456432</v>
      </c>
      <c r="F9" s="482">
        <f>E9/D9-1</f>
        <v>0.15285934030961346</v>
      </c>
      <c r="G9" s="482">
        <f t="shared" ref="G9:G18" si="8">E9/B9-1</f>
        <v>0.29068672501307846</v>
      </c>
      <c r="H9" s="481">
        <f t="shared" si="2"/>
        <v>60519</v>
      </c>
      <c r="I9" s="481">
        <f t="shared" si="3"/>
        <v>102797</v>
      </c>
      <c r="J9" s="482">
        <f t="shared" si="0"/>
        <v>0.85533261748286737</v>
      </c>
      <c r="K9" s="474"/>
      <c r="L9" s="481">
        <v>2203822</v>
      </c>
      <c r="M9" s="481">
        <v>2075265</v>
      </c>
      <c r="N9" s="481">
        <v>2400826</v>
      </c>
      <c r="O9" s="481">
        <v>2749744</v>
      </c>
      <c r="P9" s="482">
        <f>O9/N9-1</f>
        <v>0.14533248140431665</v>
      </c>
      <c r="Q9" s="482">
        <f t="shared" si="4"/>
        <v>0.24771601336224069</v>
      </c>
      <c r="R9" s="481">
        <f t="shared" si="5"/>
        <v>348918</v>
      </c>
      <c r="S9" s="481">
        <f t="shared" si="6"/>
        <v>545922</v>
      </c>
      <c r="T9" s="479">
        <f t="shared" si="7"/>
        <v>0.88558982230515693</v>
      </c>
    </row>
    <row r="10" spans="1:20" x14ac:dyDescent="0.25">
      <c r="A10" s="438" t="s">
        <v>22</v>
      </c>
      <c r="B10" s="483">
        <v>43619</v>
      </c>
      <c r="C10" s="483">
        <v>38082</v>
      </c>
      <c r="D10" s="483">
        <v>42597</v>
      </c>
      <c r="E10" s="483">
        <v>47120</v>
      </c>
      <c r="F10" s="484">
        <f>E10/D10-1</f>
        <v>0.1061811864685307</v>
      </c>
      <c r="G10" s="484">
        <f>E10/B10-1</f>
        <v>8.0263188060248902E-2</v>
      </c>
      <c r="H10" s="483">
        <f t="shared" si="2"/>
        <v>4523</v>
      </c>
      <c r="I10" s="483">
        <f t="shared" si="3"/>
        <v>3501</v>
      </c>
      <c r="J10" s="484">
        <f t="shared" si="0"/>
        <v>8.8300717162233824E-2</v>
      </c>
      <c r="K10" s="474"/>
      <c r="L10" s="483">
        <v>356285</v>
      </c>
      <c r="M10" s="483">
        <v>291893</v>
      </c>
      <c r="N10" s="483">
        <v>356436</v>
      </c>
      <c r="O10" s="483">
        <v>426186</v>
      </c>
      <c r="P10" s="484">
        <f t="shared" ref="P10:P18" si="9">O10/N10-1</f>
        <v>0.19568730431269565</v>
      </c>
      <c r="Q10" s="484">
        <f t="shared" si="4"/>
        <v>0.19619405812762247</v>
      </c>
      <c r="R10" s="483">
        <f t="shared" si="5"/>
        <v>69750</v>
      </c>
      <c r="S10" s="483">
        <f t="shared" si="6"/>
        <v>69901</v>
      </c>
      <c r="T10" s="479">
        <f t="shared" si="7"/>
        <v>0.13725858989380307</v>
      </c>
    </row>
    <row r="11" spans="1:20" x14ac:dyDescent="0.25">
      <c r="A11" s="438" t="s">
        <v>32</v>
      </c>
      <c r="B11" s="483">
        <v>13974</v>
      </c>
      <c r="C11" s="483">
        <v>16131</v>
      </c>
      <c r="D11" s="483">
        <v>19394</v>
      </c>
      <c r="E11" s="483">
        <v>20043</v>
      </c>
      <c r="F11" s="230">
        <f t="shared" si="1"/>
        <v>3.346395792513146E-2</v>
      </c>
      <c r="G11" s="230">
        <f t="shared" si="8"/>
        <v>0.43430656934306566</v>
      </c>
      <c r="H11" s="257">
        <f t="shared" si="2"/>
        <v>649</v>
      </c>
      <c r="I11" s="257">
        <f t="shared" si="3"/>
        <v>6069</v>
      </c>
      <c r="J11" s="230">
        <f t="shared" si="0"/>
        <v>3.7559662013638639E-2</v>
      </c>
      <c r="K11" s="474"/>
      <c r="L11" s="483">
        <v>96577</v>
      </c>
      <c r="M11" s="483">
        <v>89220</v>
      </c>
      <c r="N11" s="483">
        <v>98612</v>
      </c>
      <c r="O11" s="483">
        <v>105493</v>
      </c>
      <c r="P11" s="230">
        <f t="shared" si="9"/>
        <v>6.9778525940047853E-2</v>
      </c>
      <c r="Q11" s="230">
        <f t="shared" si="4"/>
        <v>9.2320117626349951E-2</v>
      </c>
      <c r="R11" s="257">
        <f t="shared" si="5"/>
        <v>6881</v>
      </c>
      <c r="S11" s="257">
        <f>O11-L11</f>
        <v>8916</v>
      </c>
      <c r="T11" s="479">
        <f t="shared" si="7"/>
        <v>3.3975354478248856E-2</v>
      </c>
    </row>
    <row r="12" spans="1:20" x14ac:dyDescent="0.25">
      <c r="A12" s="438" t="s">
        <v>30</v>
      </c>
      <c r="B12" s="483">
        <v>18134</v>
      </c>
      <c r="C12" s="483">
        <v>25698</v>
      </c>
      <c r="D12" s="483">
        <v>25285</v>
      </c>
      <c r="E12" s="483">
        <v>32343</v>
      </c>
      <c r="F12" s="230">
        <f t="shared" si="1"/>
        <v>0.27913782875222459</v>
      </c>
      <c r="G12" s="230">
        <f t="shared" si="8"/>
        <v>0.78355575162677837</v>
      </c>
      <c r="H12" s="257">
        <f t="shared" si="2"/>
        <v>7058</v>
      </c>
      <c r="I12" s="257">
        <f t="shared" si="3"/>
        <v>14209</v>
      </c>
      <c r="J12" s="230">
        <f t="shared" si="0"/>
        <v>6.0609297435868605E-2</v>
      </c>
      <c r="K12" s="474"/>
      <c r="L12" s="483">
        <v>97087</v>
      </c>
      <c r="M12" s="483">
        <v>133169</v>
      </c>
      <c r="N12" s="483">
        <v>147182</v>
      </c>
      <c r="O12" s="483">
        <v>166740</v>
      </c>
      <c r="P12" s="230">
        <f t="shared" si="9"/>
        <v>0.13288309711785407</v>
      </c>
      <c r="Q12" s="230">
        <f t="shared" si="4"/>
        <v>0.71742869797192199</v>
      </c>
      <c r="R12" s="257">
        <f t="shared" si="5"/>
        <v>19558</v>
      </c>
      <c r="S12" s="257">
        <f t="shared" si="6"/>
        <v>69653</v>
      </c>
      <c r="T12" s="479">
        <f>O12/$O$7</f>
        <v>5.3700725220661223E-2</v>
      </c>
    </row>
    <row r="13" spans="1:20" x14ac:dyDescent="0.25">
      <c r="A13" s="438" t="s">
        <v>31</v>
      </c>
      <c r="B13" s="483">
        <v>12600</v>
      </c>
      <c r="C13" s="483">
        <v>15985</v>
      </c>
      <c r="D13" s="483">
        <v>16498</v>
      </c>
      <c r="E13" s="483">
        <v>21504</v>
      </c>
      <c r="F13" s="230">
        <f t="shared" si="1"/>
        <v>0.30343071887501516</v>
      </c>
      <c r="G13" s="230">
        <f t="shared" si="8"/>
        <v>0.70666666666666678</v>
      </c>
      <c r="H13" s="257">
        <f t="shared" si="2"/>
        <v>5006</v>
      </c>
      <c r="I13" s="257">
        <f t="shared" si="3"/>
        <v>8904</v>
      </c>
      <c r="J13" s="230">
        <f t="shared" si="0"/>
        <v>4.0297508952815711E-2</v>
      </c>
      <c r="K13" s="474"/>
      <c r="L13" s="483">
        <v>75864</v>
      </c>
      <c r="M13" s="483">
        <v>90748</v>
      </c>
      <c r="N13" s="483">
        <v>85449</v>
      </c>
      <c r="O13" s="483">
        <v>104029</v>
      </c>
      <c r="P13" s="230">
        <f t="shared" si="9"/>
        <v>0.2174396423597702</v>
      </c>
      <c r="Q13" s="230">
        <f t="shared" si="4"/>
        <v>0.37125645892649994</v>
      </c>
      <c r="R13" s="257">
        <f t="shared" si="5"/>
        <v>18580</v>
      </c>
      <c r="S13" s="257">
        <f t="shared" si="6"/>
        <v>28165</v>
      </c>
      <c r="T13" s="479">
        <f t="shared" si="7"/>
        <v>3.350385476778317E-2</v>
      </c>
    </row>
    <row r="14" spans="1:20" x14ac:dyDescent="0.25">
      <c r="A14" s="438" t="s">
        <v>33</v>
      </c>
      <c r="B14" s="483">
        <v>14020</v>
      </c>
      <c r="C14" s="483">
        <v>14844</v>
      </c>
      <c r="D14" s="483">
        <v>14723</v>
      </c>
      <c r="E14" s="483">
        <v>18622</v>
      </c>
      <c r="F14" s="230">
        <f t="shared" si="1"/>
        <v>0.26482374516063301</v>
      </c>
      <c r="G14" s="230">
        <f t="shared" si="8"/>
        <v>0.32824536376604851</v>
      </c>
      <c r="H14" s="257">
        <f t="shared" si="2"/>
        <v>3899</v>
      </c>
      <c r="I14" s="257">
        <f t="shared" si="3"/>
        <v>4602</v>
      </c>
      <c r="J14" s="230">
        <f t="shared" si="0"/>
        <v>3.4896773238436297E-2</v>
      </c>
      <c r="K14" s="474"/>
      <c r="L14" s="483">
        <v>62620</v>
      </c>
      <c r="M14" s="483">
        <v>73068</v>
      </c>
      <c r="N14" s="483">
        <v>78740</v>
      </c>
      <c r="O14" s="483">
        <v>107565</v>
      </c>
      <c r="P14" s="230">
        <f t="shared" si="9"/>
        <v>0.3660782321564644</v>
      </c>
      <c r="Q14" s="230">
        <f t="shared" si="4"/>
        <v>0.717741935483871</v>
      </c>
      <c r="R14" s="257">
        <f t="shared" si="5"/>
        <v>28825</v>
      </c>
      <c r="S14" s="257">
        <f t="shared" si="6"/>
        <v>44945</v>
      </c>
      <c r="T14" s="479">
        <f t="shared" si="7"/>
        <v>3.4642668276121051E-2</v>
      </c>
    </row>
    <row r="15" spans="1:20" x14ac:dyDescent="0.25">
      <c r="A15" s="438" t="s">
        <v>35</v>
      </c>
      <c r="B15" s="483">
        <v>13052</v>
      </c>
      <c r="C15" s="483">
        <v>24030</v>
      </c>
      <c r="D15" s="483">
        <v>24487</v>
      </c>
      <c r="E15" s="483">
        <v>26192</v>
      </c>
      <c r="F15" s="230">
        <f t="shared" si="1"/>
        <v>6.9628782619349128E-2</v>
      </c>
      <c r="G15" s="230">
        <f t="shared" si="8"/>
        <v>1.0067422617223416</v>
      </c>
      <c r="H15" s="257">
        <f t="shared" si="2"/>
        <v>1705</v>
      </c>
      <c r="I15" s="257">
        <f t="shared" si="3"/>
        <v>13140</v>
      </c>
      <c r="J15" s="230">
        <f t="shared" si="0"/>
        <v>4.9082605770654257E-2</v>
      </c>
      <c r="K15" s="474"/>
      <c r="L15" s="483">
        <v>94004</v>
      </c>
      <c r="M15" s="483">
        <v>112878</v>
      </c>
      <c r="N15" s="483">
        <v>126714</v>
      </c>
      <c r="O15" s="483">
        <v>161195</v>
      </c>
      <c r="P15" s="230">
        <f t="shared" si="9"/>
        <v>0.27211673532522052</v>
      </c>
      <c r="Q15" s="230">
        <f t="shared" si="4"/>
        <v>0.71476745670397013</v>
      </c>
      <c r="R15" s="257">
        <f t="shared" si="5"/>
        <v>34481</v>
      </c>
      <c r="S15" s="257">
        <f t="shared" si="6"/>
        <v>67191</v>
      </c>
      <c r="T15" s="479">
        <f t="shared" si="7"/>
        <v>5.191488786100807E-2</v>
      </c>
    </row>
    <row r="16" spans="1:20" x14ac:dyDescent="0.25">
      <c r="A16" s="438" t="s">
        <v>104</v>
      </c>
      <c r="B16" s="483">
        <v>5854</v>
      </c>
      <c r="C16" s="483">
        <v>2246</v>
      </c>
      <c r="D16" s="483">
        <v>2761</v>
      </c>
      <c r="E16" s="483">
        <v>4250</v>
      </c>
      <c r="F16" s="230">
        <f t="shared" si="1"/>
        <v>0.53929735603042372</v>
      </c>
      <c r="G16" s="230">
        <f t="shared" si="8"/>
        <v>-0.2740006832934746</v>
      </c>
      <c r="H16" s="257">
        <f t="shared" si="2"/>
        <v>1489</v>
      </c>
      <c r="I16" s="257">
        <f t="shared" si="3"/>
        <v>-1604</v>
      </c>
      <c r="J16" s="230">
        <f t="shared" si="0"/>
        <v>7.964304922315233E-3</v>
      </c>
      <c r="K16" s="474"/>
      <c r="L16" s="483">
        <v>211948</v>
      </c>
      <c r="M16" s="483">
        <v>144061</v>
      </c>
      <c r="N16" s="483">
        <v>181788</v>
      </c>
      <c r="O16" s="483">
        <v>188631</v>
      </c>
      <c r="P16" s="230">
        <f t="shared" si="9"/>
        <v>3.764274869628359E-2</v>
      </c>
      <c r="Q16" s="230">
        <f t="shared" si="4"/>
        <v>-0.11001283333647871</v>
      </c>
      <c r="R16" s="257">
        <f t="shared" si="5"/>
        <v>6843</v>
      </c>
      <c r="S16" s="257">
        <f t="shared" si="6"/>
        <v>-23317</v>
      </c>
      <c r="T16" s="479">
        <f t="shared" si="7"/>
        <v>6.0750998555226983E-2</v>
      </c>
    </row>
    <row r="17" spans="1:20" x14ac:dyDescent="0.25">
      <c r="A17" s="438" t="s">
        <v>29</v>
      </c>
      <c r="B17" s="483">
        <v>185785</v>
      </c>
      <c r="C17" s="483">
        <v>181143</v>
      </c>
      <c r="D17" s="483">
        <v>199772</v>
      </c>
      <c r="E17" s="483">
        <v>219132</v>
      </c>
      <c r="F17" s="230">
        <f t="shared" si="1"/>
        <v>9.6910477944857076E-2</v>
      </c>
      <c r="G17" s="230">
        <f t="shared" si="8"/>
        <v>0.17949242403853916</v>
      </c>
      <c r="H17" s="257">
        <f t="shared" si="2"/>
        <v>19360</v>
      </c>
      <c r="I17" s="257">
        <f t="shared" si="3"/>
        <v>33347</v>
      </c>
      <c r="J17" s="230">
        <f t="shared" si="0"/>
        <v>0.41064330970277213</v>
      </c>
      <c r="K17" s="474"/>
      <c r="L17" s="483">
        <v>936730</v>
      </c>
      <c r="M17" s="483">
        <v>861760</v>
      </c>
      <c r="N17" s="483">
        <v>987820</v>
      </c>
      <c r="O17" s="483">
        <v>1110726</v>
      </c>
      <c r="P17" s="230">
        <f t="shared" si="9"/>
        <v>0.12442145330120868</v>
      </c>
      <c r="Q17" s="230">
        <f t="shared" si="4"/>
        <v>0.18574829459929765</v>
      </c>
      <c r="R17" s="257">
        <f t="shared" si="5"/>
        <v>122906</v>
      </c>
      <c r="S17" s="257">
        <f t="shared" si="6"/>
        <v>173996</v>
      </c>
      <c r="T17" s="479">
        <f t="shared" si="7"/>
        <v>0.35772335205376127</v>
      </c>
    </row>
    <row r="18" spans="1:20" x14ac:dyDescent="0.25">
      <c r="A18" s="438" t="s">
        <v>46</v>
      </c>
      <c r="B18" s="483">
        <v>46596</v>
      </c>
      <c r="C18" s="483">
        <v>42874</v>
      </c>
      <c r="D18" s="483">
        <v>50396</v>
      </c>
      <c r="E18" s="483">
        <v>67226</v>
      </c>
      <c r="F18" s="230">
        <f t="shared" si="1"/>
        <v>0.33395507579966655</v>
      </c>
      <c r="G18" s="230">
        <f t="shared" si="8"/>
        <v>0.44274186625461409</v>
      </c>
      <c r="H18" s="257">
        <f t="shared" si="2"/>
        <v>16830</v>
      </c>
      <c r="I18" s="257">
        <f t="shared" si="3"/>
        <v>20630</v>
      </c>
      <c r="J18" s="230">
        <f t="shared" si="0"/>
        <v>0.12597843828413266</v>
      </c>
      <c r="K18" s="474"/>
      <c r="L18" s="483">
        <v>272707</v>
      </c>
      <c r="M18" s="483">
        <v>278471</v>
      </c>
      <c r="N18" s="483">
        <v>338087</v>
      </c>
      <c r="O18" s="483">
        <v>379182</v>
      </c>
      <c r="P18" s="230">
        <f t="shared" si="9"/>
        <v>0.12155155329841127</v>
      </c>
      <c r="Q18" s="230">
        <f t="shared" si="4"/>
        <v>0.39043735584345107</v>
      </c>
      <c r="R18" s="257">
        <f t="shared" si="5"/>
        <v>41095</v>
      </c>
      <c r="S18" s="257">
        <f t="shared" si="6"/>
        <v>106475</v>
      </c>
      <c r="T18" s="479">
        <f t="shared" si="7"/>
        <v>0.12212035738647453</v>
      </c>
    </row>
    <row r="19" spans="1:20" ht="21" x14ac:dyDescent="0.35">
      <c r="A19" s="485" t="s">
        <v>128</v>
      </c>
      <c r="B19" s="485"/>
      <c r="C19" s="485"/>
      <c r="D19" s="485"/>
      <c r="E19" s="485"/>
      <c r="F19" s="485"/>
      <c r="G19" s="485"/>
      <c r="H19" s="485"/>
      <c r="I19" s="485"/>
      <c r="J19" s="485"/>
      <c r="K19" s="485"/>
      <c r="L19" s="485"/>
      <c r="M19" s="485"/>
      <c r="N19" s="485"/>
      <c r="O19" s="485"/>
      <c r="P19" s="485"/>
      <c r="Q19" s="485"/>
      <c r="R19" s="485"/>
      <c r="S19" s="485"/>
      <c r="T19" s="485"/>
    </row>
    <row r="20" spans="1:20" x14ac:dyDescent="0.25">
      <c r="A20" s="72"/>
      <c r="B20" s="11" t="s">
        <v>152</v>
      </c>
      <c r="C20" s="12"/>
      <c r="D20" s="12"/>
      <c r="E20" s="12"/>
      <c r="F20" s="12"/>
      <c r="G20" s="12"/>
      <c r="H20" s="12"/>
      <c r="I20" s="12"/>
      <c r="J20" s="13"/>
      <c r="K20" s="486"/>
      <c r="L20" s="11" t="str">
        <f>CONCATENATE("acumulado ",B20)</f>
        <v>acumulado mayo</v>
      </c>
      <c r="M20" s="12"/>
      <c r="N20" s="12"/>
      <c r="O20" s="12"/>
      <c r="P20" s="12"/>
      <c r="Q20" s="12"/>
      <c r="R20" s="12"/>
      <c r="S20" s="12"/>
      <c r="T20" s="13"/>
    </row>
    <row r="21" spans="1:20" x14ac:dyDescent="0.25">
      <c r="A21" s="15"/>
      <c r="B21" s="16">
        <v>2019</v>
      </c>
      <c r="C21" s="16">
        <v>2022</v>
      </c>
      <c r="D21" s="16">
        <v>2023</v>
      </c>
      <c r="E21" s="16">
        <v>2024</v>
      </c>
      <c r="F21" s="16" t="str">
        <f>CONCATENATE("var ",RIGHT(E21,2),"/",RIGHT(D21,2))</f>
        <v>var 24/23</v>
      </c>
      <c r="G21" s="16" t="str">
        <f>CONCATENATE("var ",RIGHT(E21,2),"/",RIGHT(B21,2))</f>
        <v>var 24/19</v>
      </c>
      <c r="H21" s="16" t="str">
        <f>CONCATENATE("dif ",RIGHT(E21,2),"-",RIGHT(D21,2))</f>
        <v>dif 24-23</v>
      </c>
      <c r="I21" s="16" t="str">
        <f>CONCATENATE("dif ",RIGHT(E21,2),"-",RIGHT(B21,2))</f>
        <v>dif 24-19</v>
      </c>
      <c r="J21" s="16" t="str">
        <f>CONCATENATE("cuota ",RIGHT(E21,2))</f>
        <v>cuota 24</v>
      </c>
      <c r="K21" s="486"/>
      <c r="L21" s="16">
        <v>2019</v>
      </c>
      <c r="M21" s="16">
        <v>2022</v>
      </c>
      <c r="N21" s="16">
        <v>2023</v>
      </c>
      <c r="O21" s="16">
        <v>2024</v>
      </c>
      <c r="P21" s="16" t="str">
        <f>CONCATENATE("var ",RIGHT(O21,2),"/",RIGHT(N21,2))</f>
        <v>var 24/23</v>
      </c>
      <c r="Q21" s="16" t="str">
        <f>CONCATENATE("var ",RIGHT(O21,2),"/",RIGHT(L21,2))</f>
        <v>var 24/19</v>
      </c>
      <c r="R21" s="16" t="str">
        <f>CONCATENATE("dif ",RIGHT(O21,2),"-",RIGHT(N21,2))</f>
        <v>dif 24-23</v>
      </c>
      <c r="S21" s="16" t="str">
        <f>CONCATENATE("dif ",RIGHT(O21,2),"-",RIGHT(L21,2))</f>
        <v>dif 24-19</v>
      </c>
      <c r="T21" s="16" t="str">
        <f>CONCATENATE("cuota ",RIGHT(O21,2))</f>
        <v>cuota 24</v>
      </c>
    </row>
    <row r="22" spans="1:20" x14ac:dyDescent="0.25">
      <c r="A22" s="487" t="s">
        <v>129</v>
      </c>
      <c r="B22" s="488">
        <v>423740</v>
      </c>
      <c r="C22" s="488">
        <v>431473</v>
      </c>
      <c r="D22" s="488">
        <v>464767</v>
      </c>
      <c r="E22" s="488">
        <v>533631</v>
      </c>
      <c r="F22" s="489">
        <f t="shared" ref="F22:F26" si="10">E22/D22-1</f>
        <v>0.14816886741098223</v>
      </c>
      <c r="G22" s="489">
        <f t="shared" ref="G22:G26" si="11">E22/B22-1</f>
        <v>0.25933591353188268</v>
      </c>
      <c r="H22" s="488">
        <f t="shared" ref="H22:H26" si="12">E22-D22</f>
        <v>68864</v>
      </c>
      <c r="I22" s="488">
        <f t="shared" ref="I22:I26" si="13">E22-B22</f>
        <v>109891</v>
      </c>
      <c r="J22" s="489">
        <f>E22/$E$22</f>
        <v>1</v>
      </c>
      <c r="K22" s="486"/>
      <c r="L22" s="488">
        <v>2523542</v>
      </c>
      <c r="M22" s="488">
        <v>2357375</v>
      </c>
      <c r="N22" s="488">
        <v>2739545</v>
      </c>
      <c r="O22" s="488">
        <v>3104986</v>
      </c>
      <c r="P22" s="489">
        <f t="shared" ref="P22" si="14">O22/N22-1</f>
        <v>0.13339477906002628</v>
      </c>
      <c r="Q22" s="489">
        <f t="shared" ref="Q22:Q26" si="15">O22/L22-1</f>
        <v>0.23040789493497638</v>
      </c>
      <c r="R22" s="488">
        <f t="shared" ref="R22:R26" si="16">O22-N22</f>
        <v>365441</v>
      </c>
      <c r="S22" s="488">
        <f t="shared" ref="S22:S26" si="17">O22-L22</f>
        <v>581444</v>
      </c>
      <c r="T22" s="489">
        <f>O22/$O$22</f>
        <v>1</v>
      </c>
    </row>
    <row r="23" spans="1:20" x14ac:dyDescent="0.25">
      <c r="A23" s="438" t="s">
        <v>130</v>
      </c>
      <c r="B23" s="483">
        <v>280589</v>
      </c>
      <c r="C23" s="483">
        <v>281221</v>
      </c>
      <c r="D23" s="483">
        <v>311883</v>
      </c>
      <c r="E23" s="483">
        <v>373363</v>
      </c>
      <c r="F23" s="484">
        <f>E23/D23-1</f>
        <v>0.19712520400278311</v>
      </c>
      <c r="G23" s="484">
        <f t="shared" si="11"/>
        <v>0.3306401890309314</v>
      </c>
      <c r="H23" s="483">
        <f t="shared" si="12"/>
        <v>61480</v>
      </c>
      <c r="I23" s="483">
        <f t="shared" si="13"/>
        <v>92774</v>
      </c>
      <c r="J23" s="484">
        <f>E23/$E$22</f>
        <v>0.69966512440244288</v>
      </c>
      <c r="K23" s="486"/>
      <c r="L23" s="483">
        <v>1669210</v>
      </c>
      <c r="M23" s="483">
        <v>1511513</v>
      </c>
      <c r="N23" s="483">
        <v>1692279</v>
      </c>
      <c r="O23" s="483">
        <v>2076067</v>
      </c>
      <c r="P23" s="484">
        <f>O23/N23-1</f>
        <v>0.22678766326356348</v>
      </c>
      <c r="Q23" s="484">
        <f t="shared" si="15"/>
        <v>0.24374224932752631</v>
      </c>
      <c r="R23" s="483">
        <f t="shared" si="16"/>
        <v>383788</v>
      </c>
      <c r="S23" s="483">
        <f t="shared" si="17"/>
        <v>406857</v>
      </c>
      <c r="T23" s="489">
        <f t="shared" ref="T23:T26" si="18">O23/$O$22</f>
        <v>0.66862362664437136</v>
      </c>
    </row>
    <row r="24" spans="1:20" x14ac:dyDescent="0.25">
      <c r="A24" s="438" t="s">
        <v>131</v>
      </c>
      <c r="B24" s="483">
        <v>124884</v>
      </c>
      <c r="C24" s="483">
        <v>127925</v>
      </c>
      <c r="D24" s="483">
        <v>135507</v>
      </c>
      <c r="E24" s="483">
        <v>139482</v>
      </c>
      <c r="F24" s="484">
        <f t="shared" si="10"/>
        <v>2.9334277933981356E-2</v>
      </c>
      <c r="G24" s="484">
        <f t="shared" si="11"/>
        <v>0.1168924762179302</v>
      </c>
      <c r="H24" s="483">
        <f t="shared" si="12"/>
        <v>3975</v>
      </c>
      <c r="I24" s="483">
        <f t="shared" si="13"/>
        <v>14598</v>
      </c>
      <c r="J24" s="484">
        <f>E24/$E$22</f>
        <v>0.26138286568808783</v>
      </c>
      <c r="K24" s="486"/>
      <c r="L24" s="483">
        <v>685778</v>
      </c>
      <c r="M24" s="483">
        <v>663579</v>
      </c>
      <c r="N24" s="483">
        <v>816269</v>
      </c>
      <c r="O24" s="483">
        <v>812005</v>
      </c>
      <c r="P24" s="484">
        <f t="shared" ref="P24:P26" si="19">O24/N24-1</f>
        <v>-5.2237681450599815E-3</v>
      </c>
      <c r="Q24" s="484">
        <f t="shared" si="15"/>
        <v>0.18406393905899576</v>
      </c>
      <c r="R24" s="483">
        <f t="shared" si="16"/>
        <v>-4264</v>
      </c>
      <c r="S24" s="483">
        <f t="shared" si="17"/>
        <v>126227</v>
      </c>
      <c r="T24" s="489">
        <f t="shared" si="18"/>
        <v>0.26151647704691744</v>
      </c>
    </row>
    <row r="25" spans="1:20" x14ac:dyDescent="0.25">
      <c r="A25" s="438" t="s">
        <v>132</v>
      </c>
      <c r="B25" s="483">
        <v>12621</v>
      </c>
      <c r="C25" s="483">
        <v>13679</v>
      </c>
      <c r="D25" s="483">
        <v>12055</v>
      </c>
      <c r="E25" s="483">
        <v>15742</v>
      </c>
      <c r="F25" s="484">
        <f t="shared" si="10"/>
        <v>0.30584819576939037</v>
      </c>
      <c r="G25" s="484">
        <f t="shared" si="11"/>
        <v>0.24728626891688466</v>
      </c>
      <c r="H25" s="483">
        <f t="shared" si="12"/>
        <v>3687</v>
      </c>
      <c r="I25" s="483">
        <f t="shared" si="13"/>
        <v>3121</v>
      </c>
      <c r="J25" s="484">
        <f>E25/$E$22</f>
        <v>2.9499785432255621E-2</v>
      </c>
      <c r="K25" s="486"/>
      <c r="L25" s="483">
        <v>122782</v>
      </c>
      <c r="M25" s="483">
        <v>125697</v>
      </c>
      <c r="N25" s="483">
        <v>158058</v>
      </c>
      <c r="O25" s="483">
        <v>154602</v>
      </c>
      <c r="P25" s="484">
        <f t="shared" si="19"/>
        <v>-2.1865391185514227E-2</v>
      </c>
      <c r="Q25" s="484">
        <f t="shared" si="15"/>
        <v>0.25915850857617562</v>
      </c>
      <c r="R25" s="483">
        <f t="shared" si="16"/>
        <v>-3456</v>
      </c>
      <c r="S25" s="483">
        <f t="shared" si="17"/>
        <v>31820</v>
      </c>
      <c r="T25" s="489">
        <f t="shared" si="18"/>
        <v>4.9791528850693691E-2</v>
      </c>
    </row>
    <row r="26" spans="1:20" x14ac:dyDescent="0.25">
      <c r="A26" s="438" t="s">
        <v>133</v>
      </c>
      <c r="B26" s="483">
        <v>5645</v>
      </c>
      <c r="C26" s="483">
        <v>8648</v>
      </c>
      <c r="D26" s="483">
        <v>5323</v>
      </c>
      <c r="E26" s="483">
        <v>5044</v>
      </c>
      <c r="F26" s="484">
        <f t="shared" si="10"/>
        <v>-5.2414052226188224E-2</v>
      </c>
      <c r="G26" s="484">
        <f t="shared" si="11"/>
        <v>-0.10646589902568648</v>
      </c>
      <c r="H26" s="483">
        <f t="shared" si="12"/>
        <v>-279</v>
      </c>
      <c r="I26" s="483">
        <f t="shared" si="13"/>
        <v>-601</v>
      </c>
      <c r="J26" s="484">
        <f>E26/$E$22</f>
        <v>9.4522244772136544E-3</v>
      </c>
      <c r="K26" s="486"/>
      <c r="L26" s="483">
        <v>45772</v>
      </c>
      <c r="M26" s="483">
        <v>56584</v>
      </c>
      <c r="N26" s="483">
        <v>72942</v>
      </c>
      <c r="O26" s="483">
        <v>62313</v>
      </c>
      <c r="P26" s="484">
        <f t="shared" si="19"/>
        <v>-0.14571851608127007</v>
      </c>
      <c r="Q26" s="484">
        <f t="shared" si="15"/>
        <v>0.36137813510443073</v>
      </c>
      <c r="R26" s="483">
        <f t="shared" si="16"/>
        <v>-10629</v>
      </c>
      <c r="S26" s="483">
        <f t="shared" si="17"/>
        <v>16541</v>
      </c>
      <c r="T26" s="489">
        <f t="shared" si="18"/>
        <v>2.0068689520661286E-2</v>
      </c>
    </row>
    <row r="27" spans="1:20" ht="21" x14ac:dyDescent="0.35">
      <c r="A27" s="490" t="s">
        <v>134</v>
      </c>
      <c r="B27" s="490"/>
      <c r="C27" s="490"/>
      <c r="D27" s="490"/>
      <c r="E27" s="490"/>
      <c r="F27" s="490"/>
      <c r="G27" s="490"/>
      <c r="H27" s="490"/>
      <c r="I27" s="490"/>
      <c r="J27" s="490"/>
      <c r="K27" s="490"/>
      <c r="L27" s="490"/>
      <c r="M27" s="490"/>
      <c r="N27" s="490"/>
      <c r="O27" s="490"/>
      <c r="P27" s="490"/>
      <c r="Q27" s="490"/>
      <c r="R27" s="490"/>
      <c r="S27" s="490"/>
      <c r="T27" s="490"/>
    </row>
    <row r="28" spans="1:20" x14ac:dyDescent="0.25">
      <c r="A28" s="72"/>
      <c r="B28" s="11" t="s">
        <v>152</v>
      </c>
      <c r="C28" s="12"/>
      <c r="D28" s="12"/>
      <c r="E28" s="12"/>
      <c r="F28" s="12"/>
      <c r="G28" s="12"/>
      <c r="H28" s="12"/>
      <c r="I28" s="12"/>
      <c r="J28" s="13"/>
      <c r="K28" s="491"/>
      <c r="L28" s="11" t="str">
        <f>CONCATENATE("acumulado ",B28)</f>
        <v>acumulado mayo</v>
      </c>
      <c r="M28" s="12"/>
      <c r="N28" s="12"/>
      <c r="O28" s="12"/>
      <c r="P28" s="12"/>
      <c r="Q28" s="12"/>
      <c r="R28" s="12"/>
      <c r="S28" s="12"/>
      <c r="T28" s="13"/>
    </row>
    <row r="29" spans="1:20" x14ac:dyDescent="0.25">
      <c r="A29" s="15"/>
      <c r="B29" s="16">
        <v>2019</v>
      </c>
      <c r="C29" s="16">
        <v>2022</v>
      </c>
      <c r="D29" s="16">
        <v>2023</v>
      </c>
      <c r="E29" s="16">
        <v>2024</v>
      </c>
      <c r="F29" s="16" t="str">
        <f>CONCATENATE("var ",RIGHT(E29,2),"/",RIGHT(D29,2))</f>
        <v>var 24/23</v>
      </c>
      <c r="G29" s="16" t="str">
        <f>CONCATENATE("var ",RIGHT(E29,2),"/",RIGHT(B29,2))</f>
        <v>var 24/19</v>
      </c>
      <c r="H29" s="16" t="str">
        <f>CONCATENATE("dif ",RIGHT(E29,2),"-",RIGHT(D29,2))</f>
        <v>dif 24-23</v>
      </c>
      <c r="I29" s="16" t="str">
        <f>CONCATENATE("dif ",RIGHT(E29,2),"-",RIGHT(B29,2))</f>
        <v>dif 24-19</v>
      </c>
      <c r="J29" s="16" t="str">
        <f>CONCATENATE("cuota ",RIGHT(E29,2))</f>
        <v>cuota 24</v>
      </c>
      <c r="K29" s="491"/>
      <c r="L29" s="16">
        <v>2019</v>
      </c>
      <c r="M29" s="16">
        <v>2022</v>
      </c>
      <c r="N29" s="16">
        <v>2023</v>
      </c>
      <c r="O29" s="16">
        <v>2024</v>
      </c>
      <c r="P29" s="16" t="str">
        <f>CONCATENATE("var ",RIGHT(O29,2),"/",RIGHT(N29,2))</f>
        <v>var 24/23</v>
      </c>
      <c r="Q29" s="16" t="str">
        <f>CONCATENATE("var ",RIGHT(O29,2),"/",RIGHT(L29,2))</f>
        <v>var 24/19</v>
      </c>
      <c r="R29" s="16" t="str">
        <f>CONCATENATE("dif ",RIGHT(O29,2),"-",RIGHT(N29,2))</f>
        <v>dif 24-23</v>
      </c>
      <c r="S29" s="16" t="str">
        <f>CONCATENATE("dif ",RIGHT(O29,2),"-",RIGHT(L29,2))</f>
        <v>dif 24-19</v>
      </c>
      <c r="T29" s="16" t="str">
        <f>CONCATENATE("cuota ",RIGHT(O29,2))</f>
        <v>cuota 24</v>
      </c>
    </row>
    <row r="30" spans="1:20" x14ac:dyDescent="0.25">
      <c r="A30" s="492" t="s">
        <v>135</v>
      </c>
      <c r="B30" s="493">
        <v>423740</v>
      </c>
      <c r="C30" s="493">
        <v>431473</v>
      </c>
      <c r="D30" s="493">
        <v>464767</v>
      </c>
      <c r="E30" s="493">
        <v>533631</v>
      </c>
      <c r="F30" s="494">
        <f t="shared" ref="F30:F37" si="20">E30/D30-1</f>
        <v>0.14816886741098223</v>
      </c>
      <c r="G30" s="494">
        <f t="shared" ref="G30:G37" si="21">E30/B30-1</f>
        <v>0.25933591353188268</v>
      </c>
      <c r="H30" s="493">
        <f t="shared" ref="H30:H37" si="22">E30-D30</f>
        <v>68864</v>
      </c>
      <c r="I30" s="493">
        <f t="shared" ref="I30:I37" si="23">E30-B30</f>
        <v>109891</v>
      </c>
      <c r="J30" s="494">
        <f>E30/$E$30</f>
        <v>1</v>
      </c>
      <c r="K30" s="495"/>
      <c r="L30" s="493">
        <v>2523542</v>
      </c>
      <c r="M30" s="493">
        <v>2357375</v>
      </c>
      <c r="N30" s="493">
        <v>2739545</v>
      </c>
      <c r="O30" s="493">
        <v>3104986</v>
      </c>
      <c r="P30" s="494">
        <f t="shared" ref="P30:P37" si="24">O30/N30-1</f>
        <v>0.13339477906002628</v>
      </c>
      <c r="Q30" s="494">
        <f t="shared" ref="Q30:Q37" si="25">O30/L30-1</f>
        <v>0.23040789493497638</v>
      </c>
      <c r="R30" s="493">
        <f t="shared" ref="R30:R37" si="26">O30-N30</f>
        <v>365441</v>
      </c>
      <c r="S30" s="493">
        <f t="shared" ref="S30:S37" si="27">O30-L30</f>
        <v>581444</v>
      </c>
      <c r="T30" s="494">
        <f>O30/$O$30</f>
        <v>1</v>
      </c>
    </row>
    <row r="31" spans="1:20" x14ac:dyDescent="0.25">
      <c r="A31" s="438" t="s">
        <v>136</v>
      </c>
      <c r="B31" s="439">
        <v>370607</v>
      </c>
      <c r="C31" s="439">
        <v>354338</v>
      </c>
      <c r="D31" s="439">
        <v>386825</v>
      </c>
      <c r="E31" s="439">
        <v>449849</v>
      </c>
      <c r="F31" s="441">
        <f t="shared" si="20"/>
        <v>0.16292638790150593</v>
      </c>
      <c r="G31" s="441">
        <f t="shared" si="21"/>
        <v>0.21381679245130281</v>
      </c>
      <c r="H31" s="439">
        <f t="shared" si="22"/>
        <v>63024</v>
      </c>
      <c r="I31" s="439">
        <f t="shared" si="23"/>
        <v>79242</v>
      </c>
      <c r="J31" s="441">
        <f t="shared" ref="J31:J37" si="28">E31/$E$30</f>
        <v>0.84299637764672597</v>
      </c>
      <c r="K31" s="491"/>
      <c r="L31" s="439">
        <v>1979464</v>
      </c>
      <c r="M31" s="439">
        <v>1774936</v>
      </c>
      <c r="N31" s="439">
        <v>2125088</v>
      </c>
      <c r="O31" s="439">
        <v>2400892</v>
      </c>
      <c r="P31" s="441">
        <f t="shared" si="24"/>
        <v>0.12978474303181797</v>
      </c>
      <c r="Q31" s="441">
        <f t="shared" si="25"/>
        <v>0.2129000577934228</v>
      </c>
      <c r="R31" s="439">
        <f t="shared" si="26"/>
        <v>275804</v>
      </c>
      <c r="S31" s="439">
        <f t="shared" si="27"/>
        <v>421428</v>
      </c>
      <c r="T31" s="494">
        <f t="shared" ref="T31:T37" si="29">O31/$O$30</f>
        <v>0.77323762490394476</v>
      </c>
    </row>
    <row r="32" spans="1:20" x14ac:dyDescent="0.25">
      <c r="A32" s="454" t="s">
        <v>137</v>
      </c>
      <c r="B32" s="439">
        <v>326140</v>
      </c>
      <c r="C32" s="439">
        <v>289867</v>
      </c>
      <c r="D32" s="439">
        <v>315192</v>
      </c>
      <c r="E32" s="439">
        <v>355719</v>
      </c>
      <c r="F32" s="441">
        <f t="shared" si="20"/>
        <v>0.12857877103479787</v>
      </c>
      <c r="G32" s="441">
        <f t="shared" si="21"/>
        <v>9.0694180413319447E-2</v>
      </c>
      <c r="H32" s="439">
        <f t="shared" si="22"/>
        <v>40527</v>
      </c>
      <c r="I32" s="439">
        <f t="shared" si="23"/>
        <v>29579</v>
      </c>
      <c r="J32" s="441">
        <f>E32/$E$30</f>
        <v>0.66660107827318882</v>
      </c>
      <c r="K32" s="491"/>
      <c r="L32" s="439">
        <v>1770628</v>
      </c>
      <c r="M32" s="439">
        <v>1609003</v>
      </c>
      <c r="N32" s="439">
        <v>1696507</v>
      </c>
      <c r="O32" s="439">
        <v>1871130</v>
      </c>
      <c r="P32" s="441">
        <f t="shared" si="24"/>
        <v>0.10293090449965714</v>
      </c>
      <c r="Q32" s="441">
        <f t="shared" si="25"/>
        <v>5.6760652152795465E-2</v>
      </c>
      <c r="R32" s="439">
        <f t="shared" si="26"/>
        <v>174623</v>
      </c>
      <c r="S32" s="439">
        <f t="shared" si="27"/>
        <v>100502</v>
      </c>
      <c r="T32" s="494">
        <f t="shared" si="29"/>
        <v>0.60262107461998216</v>
      </c>
    </row>
    <row r="33" spans="1:20" x14ac:dyDescent="0.25">
      <c r="A33" s="454" t="s">
        <v>11</v>
      </c>
      <c r="B33" s="439">
        <v>44467</v>
      </c>
      <c r="C33" s="439">
        <v>64471</v>
      </c>
      <c r="D33" s="439">
        <v>71633</v>
      </c>
      <c r="E33" s="439">
        <v>94131</v>
      </c>
      <c r="F33" s="441">
        <f t="shared" si="20"/>
        <v>0.31407312272276755</v>
      </c>
      <c r="G33" s="441">
        <f t="shared" si="21"/>
        <v>1.1168731868576698</v>
      </c>
      <c r="H33" s="439">
        <f t="shared" si="22"/>
        <v>22498</v>
      </c>
      <c r="I33" s="439">
        <f t="shared" si="23"/>
        <v>49664</v>
      </c>
      <c r="J33" s="441">
        <f t="shared" si="28"/>
        <v>0.17639717332763652</v>
      </c>
      <c r="K33" s="491"/>
      <c r="L33" s="439">
        <v>208836</v>
      </c>
      <c r="M33" s="439">
        <v>165935</v>
      </c>
      <c r="N33" s="439">
        <v>428581</v>
      </c>
      <c r="O33" s="439">
        <v>529762</v>
      </c>
      <c r="P33" s="441">
        <f t="shared" si="24"/>
        <v>0.23608372746341999</v>
      </c>
      <c r="Q33" s="441">
        <f t="shared" si="25"/>
        <v>1.5367369610603534</v>
      </c>
      <c r="R33" s="439">
        <f t="shared" si="26"/>
        <v>101181</v>
      </c>
      <c r="S33" s="439">
        <f t="shared" si="27"/>
        <v>320926</v>
      </c>
      <c r="T33" s="494">
        <f t="shared" si="29"/>
        <v>0.17061655028396264</v>
      </c>
    </row>
    <row r="34" spans="1:20" x14ac:dyDescent="0.25">
      <c r="A34" s="438" t="s">
        <v>138</v>
      </c>
      <c r="B34" s="439">
        <v>26389</v>
      </c>
      <c r="C34" s="439">
        <v>26231</v>
      </c>
      <c r="D34" s="439">
        <v>25223</v>
      </c>
      <c r="E34" s="439">
        <v>21056</v>
      </c>
      <c r="F34" s="441">
        <f t="shared" si="20"/>
        <v>-0.16520635927526461</v>
      </c>
      <c r="G34" s="441">
        <f t="shared" si="21"/>
        <v>-0.20209178066618672</v>
      </c>
      <c r="H34" s="439">
        <f t="shared" si="22"/>
        <v>-4167</v>
      </c>
      <c r="I34" s="439">
        <f t="shared" si="23"/>
        <v>-5333</v>
      </c>
      <c r="J34" s="441">
        <f t="shared" si="28"/>
        <v>3.9457977516298717E-2</v>
      </c>
      <c r="K34" s="491"/>
      <c r="L34" s="439">
        <v>224226</v>
      </c>
      <c r="M34" s="439">
        <v>143506</v>
      </c>
      <c r="N34" s="439">
        <v>170539</v>
      </c>
      <c r="O34" s="439">
        <v>176470</v>
      </c>
      <c r="P34" s="441">
        <f t="shared" si="24"/>
        <v>3.4777968675786752E-2</v>
      </c>
      <c r="Q34" s="441">
        <f t="shared" si="25"/>
        <v>-0.21298154540508241</v>
      </c>
      <c r="R34" s="439">
        <f t="shared" si="26"/>
        <v>5931</v>
      </c>
      <c r="S34" s="439">
        <f t="shared" si="27"/>
        <v>-47756</v>
      </c>
      <c r="T34" s="494">
        <f t="shared" si="29"/>
        <v>5.6834394744452954E-2</v>
      </c>
    </row>
    <row r="35" spans="1:20" x14ac:dyDescent="0.25">
      <c r="A35" s="438" t="s">
        <v>139</v>
      </c>
      <c r="B35" s="439">
        <v>10167</v>
      </c>
      <c r="C35" s="439">
        <v>13062</v>
      </c>
      <c r="D35" s="439">
        <v>16975</v>
      </c>
      <c r="E35" s="439">
        <v>17811</v>
      </c>
      <c r="F35" s="441">
        <f t="shared" si="20"/>
        <v>4.9248895434462536E-2</v>
      </c>
      <c r="G35" s="441">
        <f t="shared" si="21"/>
        <v>0.75184420182944822</v>
      </c>
      <c r="H35" s="439">
        <f t="shared" si="22"/>
        <v>836</v>
      </c>
      <c r="I35" s="439">
        <f t="shared" si="23"/>
        <v>7644</v>
      </c>
      <c r="J35" s="441">
        <f t="shared" si="28"/>
        <v>3.3376996463848611E-2</v>
      </c>
      <c r="K35" s="491"/>
      <c r="L35" s="439">
        <v>79132</v>
      </c>
      <c r="M35" s="439">
        <v>94988</v>
      </c>
      <c r="N35" s="439">
        <v>107839</v>
      </c>
      <c r="O35" s="439">
        <v>91022</v>
      </c>
      <c r="P35" s="441">
        <f t="shared" si="24"/>
        <v>-0.15594543717949905</v>
      </c>
      <c r="Q35" s="441">
        <f t="shared" si="25"/>
        <v>0.15025526967598446</v>
      </c>
      <c r="R35" s="439">
        <f t="shared" si="26"/>
        <v>-16817</v>
      </c>
      <c r="S35" s="439">
        <f t="shared" si="27"/>
        <v>11890</v>
      </c>
      <c r="T35" s="494">
        <f t="shared" si="29"/>
        <v>2.9314785960387581E-2</v>
      </c>
    </row>
    <row r="36" spans="1:20" x14ac:dyDescent="0.25">
      <c r="A36" s="438" t="s">
        <v>140</v>
      </c>
      <c r="B36" s="439">
        <v>609</v>
      </c>
      <c r="C36" s="439">
        <v>3778</v>
      </c>
      <c r="D36" s="439">
        <v>3568</v>
      </c>
      <c r="E36" s="439">
        <v>3061</v>
      </c>
      <c r="F36" s="441">
        <f t="shared" si="20"/>
        <v>-0.14209641255605376</v>
      </c>
      <c r="G36" s="441">
        <f t="shared" si="21"/>
        <v>4.0262725779967159</v>
      </c>
      <c r="H36" s="439">
        <f t="shared" si="22"/>
        <v>-507</v>
      </c>
      <c r="I36" s="439">
        <f t="shared" si="23"/>
        <v>2452</v>
      </c>
      <c r="J36" s="441">
        <f t="shared" si="28"/>
        <v>5.7361734981663361E-3</v>
      </c>
      <c r="K36" s="491"/>
      <c r="L36" s="439">
        <v>107437</v>
      </c>
      <c r="M36" s="439">
        <v>77044</v>
      </c>
      <c r="N36" s="439">
        <v>106049</v>
      </c>
      <c r="O36" s="439">
        <v>167001</v>
      </c>
      <c r="P36" s="441">
        <f t="shared" si="24"/>
        <v>0.57475318013371179</v>
      </c>
      <c r="Q36" s="441">
        <f t="shared" si="25"/>
        <v>0.55440863017396236</v>
      </c>
      <c r="R36" s="439">
        <f t="shared" si="26"/>
        <v>60952</v>
      </c>
      <c r="S36" s="439">
        <f t="shared" si="27"/>
        <v>59564</v>
      </c>
      <c r="T36" s="494">
        <f t="shared" si="29"/>
        <v>5.3784783570682768E-2</v>
      </c>
    </row>
    <row r="37" spans="1:20" x14ac:dyDescent="0.25">
      <c r="A37" s="438" t="s">
        <v>141</v>
      </c>
      <c r="B37" s="439">
        <v>15969</v>
      </c>
      <c r="C37" s="439">
        <v>34065</v>
      </c>
      <c r="D37" s="439">
        <v>32176</v>
      </c>
      <c r="E37" s="439">
        <v>41854</v>
      </c>
      <c r="F37" s="441">
        <f t="shared" si="20"/>
        <v>0.30078319244157137</v>
      </c>
      <c r="G37" s="441">
        <f t="shared" si="21"/>
        <v>1.6209530966247105</v>
      </c>
      <c r="H37" s="439">
        <f t="shared" si="22"/>
        <v>9678</v>
      </c>
      <c r="I37" s="439">
        <f t="shared" si="23"/>
        <v>25885</v>
      </c>
      <c r="J37" s="441">
        <f t="shared" si="28"/>
        <v>7.8432474874960412E-2</v>
      </c>
      <c r="K37" s="491"/>
      <c r="L37" s="439">
        <v>133283</v>
      </c>
      <c r="M37" s="439">
        <v>266903</v>
      </c>
      <c r="N37" s="439">
        <v>230029</v>
      </c>
      <c r="O37" s="439">
        <v>269601</v>
      </c>
      <c r="P37" s="441">
        <f t="shared" si="24"/>
        <v>0.17203048311299884</v>
      </c>
      <c r="Q37" s="441">
        <f t="shared" si="25"/>
        <v>1.0227710960887735</v>
      </c>
      <c r="R37" s="439">
        <f t="shared" si="26"/>
        <v>39572</v>
      </c>
      <c r="S37" s="439">
        <f t="shared" si="27"/>
        <v>136318</v>
      </c>
      <c r="T37" s="494">
        <f t="shared" si="29"/>
        <v>8.6828410820531873E-2</v>
      </c>
    </row>
    <row r="38" spans="1:20" ht="21" x14ac:dyDescent="0.35">
      <c r="A38" s="496" t="s">
        <v>142</v>
      </c>
      <c r="B38" s="496"/>
      <c r="C38" s="496"/>
      <c r="D38" s="496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</row>
    <row r="39" spans="1:20" x14ac:dyDescent="0.25">
      <c r="A39" s="72"/>
      <c r="B39" s="11" t="s">
        <v>152</v>
      </c>
      <c r="C39" s="12"/>
      <c r="D39" s="12"/>
      <c r="E39" s="12"/>
      <c r="F39" s="12"/>
      <c r="G39" s="12"/>
      <c r="H39" s="12"/>
      <c r="I39" s="12"/>
      <c r="J39" s="13"/>
      <c r="K39" s="497"/>
      <c r="L39" s="11" t="str">
        <f>CONCATENATE("acumulado ",B39)</f>
        <v>acumulado mayo</v>
      </c>
      <c r="M39" s="12"/>
      <c r="N39" s="12"/>
      <c r="O39" s="12"/>
      <c r="P39" s="12"/>
      <c r="Q39" s="12"/>
      <c r="R39" s="12"/>
      <c r="S39" s="12"/>
      <c r="T39" s="13"/>
    </row>
    <row r="40" spans="1:20" x14ac:dyDescent="0.25">
      <c r="A40" s="15"/>
      <c r="B40" s="16">
        <v>2019</v>
      </c>
      <c r="C40" s="16">
        <v>2022</v>
      </c>
      <c r="D40" s="16">
        <v>2023</v>
      </c>
      <c r="E40" s="16">
        <v>2024</v>
      </c>
      <c r="F40" s="16" t="str">
        <f>CONCATENATE("var ",RIGHT(E40,2),"/",RIGHT(D40,2))</f>
        <v>var 24/23</v>
      </c>
      <c r="G40" s="16" t="str">
        <f>CONCATENATE("var ",RIGHT(E40,2),"/",RIGHT(B40,2))</f>
        <v>var 24/19</v>
      </c>
      <c r="H40" s="16" t="str">
        <f>CONCATENATE("dif ",RIGHT(E40,2),"-",RIGHT(D40,2))</f>
        <v>dif 24-23</v>
      </c>
      <c r="I40" s="16" t="str">
        <f>CONCATENATE("dif ",RIGHT(E40,2),"-",RIGHT(B40,2))</f>
        <v>dif 24-19</v>
      </c>
      <c r="J40" s="16" t="str">
        <f>CONCATENATE("cuota ",RIGHT(E40,2))</f>
        <v>cuota 24</v>
      </c>
      <c r="K40" s="497"/>
      <c r="L40" s="16">
        <v>2019</v>
      </c>
      <c r="M40" s="16">
        <v>2022</v>
      </c>
      <c r="N40" s="16">
        <v>2023</v>
      </c>
      <c r="O40" s="16">
        <v>2024</v>
      </c>
      <c r="P40" s="16" t="str">
        <f>CONCATENATE("var ",RIGHT(O40,2),"/",RIGHT(N40,2))</f>
        <v>var 24/23</v>
      </c>
      <c r="Q40" s="16" t="str">
        <f>CONCATENATE("var ",RIGHT(O40,2),"/",RIGHT(L40,2))</f>
        <v>var 24/19</v>
      </c>
      <c r="R40" s="16" t="str">
        <f>CONCATENATE("dif ",RIGHT(O40,2),"-",RIGHT(N40,2))</f>
        <v>dif 24-23</v>
      </c>
      <c r="S40" s="16" t="str">
        <f>CONCATENATE("dif ",RIGHT(O40,2),"-",RIGHT(L40,2))</f>
        <v>dif 24-19</v>
      </c>
      <c r="T40" s="16" t="str">
        <f>CONCATENATE("cuota ",RIGHT(O40,2))</f>
        <v>cuota 24</v>
      </c>
    </row>
    <row r="41" spans="1:20" x14ac:dyDescent="0.25">
      <c r="A41" s="498" t="s">
        <v>143</v>
      </c>
      <c r="B41" s="499">
        <v>423740</v>
      </c>
      <c r="C41" s="499">
        <v>431473</v>
      </c>
      <c r="D41" s="499">
        <v>464767</v>
      </c>
      <c r="E41" s="499">
        <v>533631</v>
      </c>
      <c r="F41" s="500">
        <f t="shared" ref="F41:F45" si="30">E41/D41-1</f>
        <v>0.14816886741098223</v>
      </c>
      <c r="G41" s="500">
        <f t="shared" ref="G41:G45" si="31">E41/B41-1</f>
        <v>0.25933591353188268</v>
      </c>
      <c r="H41" s="499">
        <f t="shared" ref="H41:H45" si="32">E41-D41</f>
        <v>68864</v>
      </c>
      <c r="I41" s="499">
        <f t="shared" ref="I41:I45" si="33">E41-B41</f>
        <v>109891</v>
      </c>
      <c r="J41" s="500">
        <f>E41/$E$41</f>
        <v>1</v>
      </c>
      <c r="K41" s="501"/>
      <c r="L41" s="499">
        <v>2523542</v>
      </c>
      <c r="M41" s="499">
        <v>2357375</v>
      </c>
      <c r="N41" s="499">
        <v>2739545</v>
      </c>
      <c r="O41" s="499">
        <v>3104986</v>
      </c>
      <c r="P41" s="500">
        <f t="shared" ref="P41:P45" si="34">O41/N41-1</f>
        <v>0.13339477906002628</v>
      </c>
      <c r="Q41" s="500">
        <f t="shared" ref="Q41:Q45" si="35">O41/L41-1</f>
        <v>0.23040789493497638</v>
      </c>
      <c r="R41" s="499">
        <f t="shared" ref="R41:R45" si="36">O41-N41</f>
        <v>365441</v>
      </c>
      <c r="S41" s="499">
        <f t="shared" ref="S41:S45" si="37">O41-L41</f>
        <v>581444</v>
      </c>
      <c r="T41" s="500">
        <f>O41/$O$41</f>
        <v>1</v>
      </c>
    </row>
    <row r="42" spans="1:20" x14ac:dyDescent="0.25">
      <c r="A42" s="438" t="s">
        <v>144</v>
      </c>
      <c r="B42" s="439">
        <v>388055</v>
      </c>
      <c r="C42" s="439">
        <v>398846</v>
      </c>
      <c r="D42" s="439">
        <v>438413</v>
      </c>
      <c r="E42" s="439">
        <v>504223</v>
      </c>
      <c r="F42" s="440">
        <f t="shared" si="30"/>
        <v>0.15010959985219419</v>
      </c>
      <c r="G42" s="440">
        <f t="shared" si="31"/>
        <v>0.29935962685701778</v>
      </c>
      <c r="H42" s="439">
        <f t="shared" si="32"/>
        <v>65810</v>
      </c>
      <c r="I42" s="439">
        <f t="shared" si="33"/>
        <v>116168</v>
      </c>
      <c r="J42" s="440">
        <f>E42/$E$41</f>
        <v>0.94489075784577736</v>
      </c>
      <c r="K42" s="497"/>
      <c r="L42" s="439">
        <v>2406055</v>
      </c>
      <c r="M42" s="439">
        <v>2225343</v>
      </c>
      <c r="N42" s="439">
        <v>2608713</v>
      </c>
      <c r="O42" s="439">
        <v>2976163</v>
      </c>
      <c r="P42" s="440">
        <f t="shared" si="34"/>
        <v>0.14085489664827056</v>
      </c>
      <c r="Q42" s="440">
        <f t="shared" si="35"/>
        <v>0.23694720195506758</v>
      </c>
      <c r="R42" s="439">
        <f t="shared" si="36"/>
        <v>367450</v>
      </c>
      <c r="S42" s="439">
        <f t="shared" si="37"/>
        <v>570108</v>
      </c>
      <c r="T42" s="500">
        <f t="shared" ref="T42:T45" si="38">O42/$O$41</f>
        <v>0.95851092404281368</v>
      </c>
    </row>
    <row r="43" spans="1:20" x14ac:dyDescent="0.25">
      <c r="A43" s="438" t="s">
        <v>145</v>
      </c>
      <c r="B43" s="439">
        <v>5208</v>
      </c>
      <c r="C43" s="439">
        <v>10991</v>
      </c>
      <c r="D43" s="439">
        <v>10476</v>
      </c>
      <c r="E43" s="439">
        <v>7294</v>
      </c>
      <c r="F43" s="440">
        <f t="shared" si="30"/>
        <v>-0.30374188621611298</v>
      </c>
      <c r="G43" s="440">
        <f t="shared" si="31"/>
        <v>0.40053763440860224</v>
      </c>
      <c r="H43" s="439">
        <f t="shared" si="32"/>
        <v>-3182</v>
      </c>
      <c r="I43" s="439">
        <f t="shared" si="33"/>
        <v>2086</v>
      </c>
      <c r="J43" s="440">
        <f>E43/$E$41</f>
        <v>1.3668621200792307E-2</v>
      </c>
      <c r="K43" s="497"/>
      <c r="L43" s="439">
        <v>33939</v>
      </c>
      <c r="M43" s="439">
        <v>49401</v>
      </c>
      <c r="N43" s="439">
        <v>56963</v>
      </c>
      <c r="O43" s="439">
        <v>49301</v>
      </c>
      <c r="P43" s="440">
        <f t="shared" si="34"/>
        <v>-0.13450836507908648</v>
      </c>
      <c r="Q43" s="440">
        <f t="shared" si="35"/>
        <v>0.45263561094905569</v>
      </c>
      <c r="R43" s="439">
        <f t="shared" si="36"/>
        <v>-7662</v>
      </c>
      <c r="S43" s="439">
        <f t="shared" si="37"/>
        <v>15362</v>
      </c>
      <c r="T43" s="500">
        <f t="shared" si="38"/>
        <v>1.5878010400046893E-2</v>
      </c>
    </row>
    <row r="44" spans="1:20" x14ac:dyDescent="0.25">
      <c r="A44" s="502" t="s">
        <v>146</v>
      </c>
      <c r="B44" s="439">
        <v>27250</v>
      </c>
      <c r="C44" s="439">
        <v>15497</v>
      </c>
      <c r="D44" s="439">
        <v>10533</v>
      </c>
      <c r="E44" s="439">
        <v>9787</v>
      </c>
      <c r="F44" s="440">
        <f t="shared" si="30"/>
        <v>-7.0825026108421119E-2</v>
      </c>
      <c r="G44" s="440">
        <f t="shared" si="31"/>
        <v>-0.64084403669724765</v>
      </c>
      <c r="H44" s="439">
        <f t="shared" si="32"/>
        <v>-746</v>
      </c>
      <c r="I44" s="439">
        <f t="shared" si="33"/>
        <v>-17463</v>
      </c>
      <c r="J44" s="440">
        <f>E44/$E$41</f>
        <v>1.8340388770517455E-2</v>
      </c>
      <c r="K44" s="497"/>
      <c r="L44" s="439">
        <v>71637</v>
      </c>
      <c r="M44" s="439">
        <v>55491</v>
      </c>
      <c r="N44" s="439">
        <v>47772</v>
      </c>
      <c r="O44" s="439">
        <v>48119</v>
      </c>
      <c r="P44" s="440">
        <f t="shared" si="34"/>
        <v>7.2636690948673088E-3</v>
      </c>
      <c r="Q44" s="440">
        <f t="shared" si="35"/>
        <v>-0.32829403799712442</v>
      </c>
      <c r="R44" s="439">
        <f t="shared" si="36"/>
        <v>347</v>
      </c>
      <c r="S44" s="439">
        <f t="shared" si="37"/>
        <v>-23518</v>
      </c>
      <c r="T44" s="500">
        <f t="shared" si="38"/>
        <v>1.549733235512173E-2</v>
      </c>
    </row>
    <row r="45" spans="1:20" x14ac:dyDescent="0.25">
      <c r="A45" s="438" t="s">
        <v>147</v>
      </c>
      <c r="B45" s="439">
        <v>3227</v>
      </c>
      <c r="C45" s="439">
        <v>6140</v>
      </c>
      <c r="D45" s="439">
        <v>5345</v>
      </c>
      <c r="E45" s="439">
        <v>12327</v>
      </c>
      <c r="F45" s="440">
        <f t="shared" si="30"/>
        <v>1.306267539756782</v>
      </c>
      <c r="G45" s="440">
        <f t="shared" si="31"/>
        <v>2.8199566160520608</v>
      </c>
      <c r="H45" s="439">
        <f t="shared" si="32"/>
        <v>6982</v>
      </c>
      <c r="I45" s="439">
        <f t="shared" si="33"/>
        <v>9100</v>
      </c>
      <c r="J45" s="440">
        <f>E45/$E$41</f>
        <v>2.3100232182912912E-2</v>
      </c>
      <c r="K45" s="497"/>
      <c r="L45" s="439">
        <v>11911</v>
      </c>
      <c r="M45" s="439">
        <v>27142</v>
      </c>
      <c r="N45" s="439">
        <v>26100</v>
      </c>
      <c r="O45" s="439">
        <v>31403</v>
      </c>
      <c r="P45" s="440">
        <f t="shared" si="34"/>
        <v>0.20318007662835247</v>
      </c>
      <c r="Q45" s="440">
        <f t="shared" si="35"/>
        <v>1.6364704894635209</v>
      </c>
      <c r="R45" s="439">
        <f t="shared" si="36"/>
        <v>5303</v>
      </c>
      <c r="S45" s="439">
        <f t="shared" si="37"/>
        <v>19492</v>
      </c>
      <c r="T45" s="500">
        <f t="shared" si="38"/>
        <v>1.0113733202017658E-2</v>
      </c>
    </row>
    <row r="46" spans="1:20" ht="21" x14ac:dyDescent="0.35">
      <c r="A46" s="503" t="s">
        <v>148</v>
      </c>
      <c r="B46" s="503"/>
      <c r="C46" s="503"/>
      <c r="D46" s="503"/>
      <c r="E46" s="503"/>
      <c r="F46" s="503"/>
      <c r="G46" s="503"/>
      <c r="H46" s="503"/>
      <c r="I46" s="503"/>
      <c r="J46" s="503"/>
      <c r="K46" s="503"/>
      <c r="L46" s="503"/>
      <c r="M46" s="503"/>
      <c r="N46" s="503"/>
      <c r="O46" s="503"/>
      <c r="P46" s="503"/>
      <c r="Q46" s="503"/>
      <c r="R46" s="503"/>
      <c r="S46" s="503"/>
      <c r="T46" s="503"/>
    </row>
    <row r="47" spans="1:20" x14ac:dyDescent="0.25">
      <c r="A47" s="72"/>
      <c r="B47" s="11" t="s">
        <v>152</v>
      </c>
      <c r="C47" s="12"/>
      <c r="D47" s="12"/>
      <c r="E47" s="12"/>
      <c r="F47" s="12"/>
      <c r="G47" s="12"/>
      <c r="H47" s="12"/>
      <c r="I47" s="12"/>
      <c r="J47" s="13"/>
      <c r="K47" s="504"/>
      <c r="L47" s="11" t="str">
        <f>CONCATENATE("acumulado ",B47)</f>
        <v>acumulado mayo</v>
      </c>
      <c r="M47" s="12"/>
      <c r="N47" s="12"/>
      <c r="O47" s="12"/>
      <c r="P47" s="12"/>
      <c r="Q47" s="12"/>
      <c r="R47" s="12"/>
      <c r="S47" s="12"/>
      <c r="T47" s="13"/>
    </row>
    <row r="48" spans="1:20" x14ac:dyDescent="0.25">
      <c r="A48" s="15"/>
      <c r="B48" s="16">
        <v>2019</v>
      </c>
      <c r="C48" s="16">
        <v>2022</v>
      </c>
      <c r="D48" s="16">
        <v>2023</v>
      </c>
      <c r="E48" s="16">
        <v>2024</v>
      </c>
      <c r="F48" s="16" t="str">
        <f>CONCATENATE("var ",RIGHT(E48,2),"/",RIGHT(D48,2))</f>
        <v>var 24/23</v>
      </c>
      <c r="G48" s="16" t="str">
        <f>CONCATENATE("var ",RIGHT(E48,2),"/",RIGHT(B48,2))</f>
        <v>var 24/19</v>
      </c>
      <c r="H48" s="16" t="str">
        <f>CONCATENATE("dif ",RIGHT(E48,2),"-",RIGHT(D48,2))</f>
        <v>dif 24-23</v>
      </c>
      <c r="I48" s="16" t="str">
        <f>CONCATENATE("dif ",RIGHT(E48,2),"-",RIGHT(B48,2))</f>
        <v>dif 24-19</v>
      </c>
      <c r="J48" s="16" t="str">
        <f>CONCATENATE("cuota ",RIGHT(E48,2))</f>
        <v>cuota 24</v>
      </c>
      <c r="K48" s="504"/>
      <c r="L48" s="16">
        <v>2019</v>
      </c>
      <c r="M48" s="16">
        <v>2022</v>
      </c>
      <c r="N48" s="16">
        <v>2023</v>
      </c>
      <c r="O48" s="16">
        <v>2024</v>
      </c>
      <c r="P48" s="16" t="str">
        <f>CONCATENATE("var ",RIGHT(O48,2),"/",RIGHT(N48,2))</f>
        <v>var 24/23</v>
      </c>
      <c r="Q48" s="16" t="str">
        <f>CONCATENATE("var ",RIGHT(O48,2),"/",RIGHT(L48,2))</f>
        <v>var 24/19</v>
      </c>
      <c r="R48" s="16" t="str">
        <f>CONCATENATE("dif ",RIGHT(O48,2),"-",RIGHT(N48,2))</f>
        <v>dif 24-23</v>
      </c>
      <c r="S48" s="16" t="str">
        <f>CONCATENATE("dif ",RIGHT(O48,2),"-",RIGHT(L48,2))</f>
        <v>dif 24-19</v>
      </c>
      <c r="T48" s="16" t="str">
        <f>CONCATENATE("cuota ",RIGHT(O48,2))</f>
        <v>cuota 24</v>
      </c>
    </row>
    <row r="49" spans="1:20" x14ac:dyDescent="0.25">
      <c r="A49" s="505" t="s">
        <v>125</v>
      </c>
      <c r="B49" s="506">
        <v>423740</v>
      </c>
      <c r="C49" s="506">
        <v>431473</v>
      </c>
      <c r="D49" s="506">
        <v>464767</v>
      </c>
      <c r="E49" s="506">
        <v>533631</v>
      </c>
      <c r="F49" s="507">
        <f t="shared" ref="F49:F51" si="39">E49/D49-1</f>
        <v>0.14816886741098223</v>
      </c>
      <c r="G49" s="507">
        <f>E49/B49-1</f>
        <v>0.25933591353188268</v>
      </c>
      <c r="H49" s="506">
        <f t="shared" ref="H49:H51" si="40">E49-D49</f>
        <v>68864</v>
      </c>
      <c r="I49" s="506">
        <f t="shared" ref="I49:I51" si="41">E49-B49</f>
        <v>109891</v>
      </c>
      <c r="J49" s="507">
        <f>E49/$E$49</f>
        <v>1</v>
      </c>
      <c r="K49" s="508"/>
      <c r="L49" s="506">
        <v>2523542</v>
      </c>
      <c r="M49" s="506">
        <v>2357375</v>
      </c>
      <c r="N49" s="506">
        <v>2739545</v>
      </c>
      <c r="O49" s="506">
        <v>3104986</v>
      </c>
      <c r="P49" s="507">
        <f t="shared" ref="P49:P51" si="42">O49/N49-1</f>
        <v>0.13339477906002628</v>
      </c>
      <c r="Q49" s="507">
        <f t="shared" ref="Q49:Q51" si="43">O49/L49-1</f>
        <v>0.23040789493497638</v>
      </c>
      <c r="R49" s="506">
        <f t="shared" ref="R49:R51" si="44">O49-N49</f>
        <v>365441</v>
      </c>
      <c r="S49" s="506">
        <f t="shared" ref="S49:S51" si="45">O49-L49</f>
        <v>581444</v>
      </c>
      <c r="T49" s="507">
        <f>O49/$O$49</f>
        <v>1</v>
      </c>
    </row>
    <row r="50" spans="1:20" x14ac:dyDescent="0.25">
      <c r="A50" s="438" t="s">
        <v>149</v>
      </c>
      <c r="B50" s="439">
        <v>249856</v>
      </c>
      <c r="C50" s="439">
        <v>187789</v>
      </c>
      <c r="D50" s="439">
        <v>200471</v>
      </c>
      <c r="E50" s="439">
        <v>236546</v>
      </c>
      <c r="F50" s="440">
        <f t="shared" si="39"/>
        <v>0.17995121488893662</v>
      </c>
      <c r="G50" s="440">
        <f t="shared" ref="G50:G51" si="46">E50/B50-1</f>
        <v>-5.3270683913934413E-2</v>
      </c>
      <c r="H50" s="439">
        <f t="shared" si="40"/>
        <v>36075</v>
      </c>
      <c r="I50" s="439">
        <f t="shared" si="41"/>
        <v>-13310</v>
      </c>
      <c r="J50" s="440">
        <f>E50/$E$49</f>
        <v>0.44327634638917152</v>
      </c>
      <c r="K50" s="504"/>
      <c r="L50" s="439">
        <v>1262442</v>
      </c>
      <c r="M50" s="439">
        <v>1027985</v>
      </c>
      <c r="N50" s="439">
        <v>1088575</v>
      </c>
      <c r="O50" s="439">
        <v>1307283</v>
      </c>
      <c r="P50" s="440">
        <f t="shared" si="42"/>
        <v>0.20091220173162161</v>
      </c>
      <c r="Q50" s="440">
        <f>O50/L50-1</f>
        <v>3.5519255538076111E-2</v>
      </c>
      <c r="R50" s="439">
        <f>O50-N50</f>
        <v>218708</v>
      </c>
      <c r="S50" s="439">
        <f>O50-L50</f>
        <v>44841</v>
      </c>
      <c r="T50" s="507">
        <f t="shared" ref="T50:T51" si="47">O50/$O$49</f>
        <v>0.42102701912343565</v>
      </c>
    </row>
    <row r="51" spans="1:20" x14ac:dyDescent="0.25">
      <c r="A51" s="438" t="s">
        <v>150</v>
      </c>
      <c r="B51" s="439">
        <v>173884</v>
      </c>
      <c r="C51" s="439">
        <v>243684</v>
      </c>
      <c r="D51" s="439">
        <v>264297</v>
      </c>
      <c r="E51" s="439">
        <v>297085</v>
      </c>
      <c r="F51" s="440">
        <f t="shared" si="39"/>
        <v>0.12405740511621399</v>
      </c>
      <c r="G51" s="440">
        <f t="shared" si="46"/>
        <v>0.7085240735202778</v>
      </c>
      <c r="H51" s="439">
        <f t="shared" si="40"/>
        <v>32788</v>
      </c>
      <c r="I51" s="439">
        <f t="shared" si="41"/>
        <v>123201</v>
      </c>
      <c r="J51" s="440">
        <f>E51/$E$49</f>
        <v>0.55672365361082843</v>
      </c>
      <c r="K51" s="504"/>
      <c r="L51" s="439">
        <v>1261099</v>
      </c>
      <c r="M51" s="439">
        <v>1329390</v>
      </c>
      <c r="N51" s="439">
        <v>1650971</v>
      </c>
      <c r="O51" s="439">
        <v>1797702</v>
      </c>
      <c r="P51" s="440">
        <f t="shared" si="42"/>
        <v>8.8875576857497807E-2</v>
      </c>
      <c r="Q51" s="440">
        <f t="shared" si="43"/>
        <v>0.42550426255194873</v>
      </c>
      <c r="R51" s="439">
        <f t="shared" si="44"/>
        <v>146731</v>
      </c>
      <c r="S51" s="439">
        <f t="shared" si="45"/>
        <v>536603</v>
      </c>
      <c r="T51" s="507">
        <f t="shared" si="47"/>
        <v>0.57897265881392057</v>
      </c>
    </row>
    <row r="52" spans="1:20" ht="21" x14ac:dyDescent="0.35">
      <c r="A52" s="378" t="s">
        <v>151</v>
      </c>
      <c r="B52" s="378"/>
      <c r="C52" s="378"/>
      <c r="D52" s="378"/>
      <c r="E52" s="378"/>
      <c r="F52" s="378"/>
      <c r="G52" s="378"/>
      <c r="H52" s="378"/>
      <c r="I52" s="378"/>
      <c r="J52" s="378"/>
      <c r="K52" s="378"/>
      <c r="L52" s="378"/>
      <c r="M52" s="378"/>
      <c r="N52" s="378"/>
      <c r="O52" s="378"/>
      <c r="P52" s="378"/>
      <c r="Q52" s="378"/>
      <c r="R52" s="378"/>
      <c r="S52" s="378"/>
      <c r="T52" s="378"/>
    </row>
    <row r="324" spans="2:20" x14ac:dyDescent="0.25">
      <c r="B324" s="470"/>
      <c r="C324" s="470"/>
      <c r="D324" s="470"/>
      <c r="E324" s="470"/>
      <c r="F324" s="470"/>
      <c r="G324" s="470"/>
      <c r="H324" s="470"/>
      <c r="I324" s="470"/>
      <c r="J324" s="470"/>
      <c r="K324" s="471"/>
      <c r="L324"/>
      <c r="M324"/>
      <c r="N324"/>
      <c r="O324"/>
      <c r="P324"/>
      <c r="Q324"/>
      <c r="R324"/>
      <c r="S324"/>
      <c r="T324"/>
    </row>
    <row r="325" spans="2:20" x14ac:dyDescent="0.25">
      <c r="B325"/>
      <c r="D325"/>
      <c r="E325"/>
      <c r="F325"/>
      <c r="G325"/>
      <c r="H325"/>
      <c r="I325"/>
      <c r="J325"/>
      <c r="K325" s="457"/>
      <c r="M325"/>
      <c r="O325"/>
      <c r="Q325"/>
      <c r="S325"/>
      <c r="T325"/>
    </row>
    <row r="326" spans="2:20" x14ac:dyDescent="0.25">
      <c r="B326"/>
      <c r="D326"/>
      <c r="E326"/>
      <c r="F326"/>
      <c r="G326"/>
      <c r="H326"/>
      <c r="I326"/>
      <c r="J326"/>
      <c r="K326" s="457"/>
      <c r="M326"/>
      <c r="O326"/>
      <c r="Q326"/>
      <c r="S326"/>
      <c r="T326"/>
    </row>
    <row r="327" spans="2:20" x14ac:dyDescent="0.25">
      <c r="B327"/>
      <c r="D327"/>
      <c r="E327"/>
      <c r="F327"/>
      <c r="G327"/>
      <c r="H327"/>
      <c r="I327"/>
      <c r="J327"/>
      <c r="K327" s="457"/>
      <c r="M327"/>
      <c r="O327"/>
      <c r="Q327"/>
      <c r="S327"/>
      <c r="T327"/>
    </row>
    <row r="328" spans="2:20" x14ac:dyDescent="0.25">
      <c r="B328"/>
      <c r="D328"/>
      <c r="E328"/>
      <c r="F328"/>
      <c r="G328"/>
      <c r="H328"/>
      <c r="I328"/>
      <c r="J328"/>
      <c r="K328" s="457"/>
      <c r="M328"/>
      <c r="O328"/>
      <c r="Q328"/>
      <c r="S328"/>
      <c r="T328"/>
    </row>
    <row r="329" spans="2:20" x14ac:dyDescent="0.25">
      <c r="B329"/>
      <c r="D329"/>
      <c r="E329"/>
      <c r="F329"/>
      <c r="G329"/>
      <c r="H329"/>
      <c r="I329"/>
      <c r="J329"/>
      <c r="K329" s="457"/>
      <c r="M329"/>
      <c r="O329"/>
      <c r="Q329"/>
      <c r="S329"/>
      <c r="T329"/>
    </row>
    <row r="330" spans="2:20" x14ac:dyDescent="0.25">
      <c r="B330"/>
      <c r="D330"/>
      <c r="E330"/>
      <c r="F330"/>
      <c r="G330"/>
      <c r="H330"/>
      <c r="I330"/>
      <c r="J330"/>
      <c r="K330" s="457"/>
      <c r="M330"/>
      <c r="O330"/>
      <c r="Q330"/>
      <c r="S330"/>
      <c r="T330"/>
    </row>
    <row r="331" spans="2:20" x14ac:dyDescent="0.25">
      <c r="B331"/>
      <c r="D331"/>
      <c r="E331"/>
      <c r="F331"/>
      <c r="G331"/>
      <c r="H331"/>
      <c r="I331"/>
      <c r="J331"/>
      <c r="K331" s="457"/>
      <c r="M331"/>
      <c r="O331"/>
      <c r="Q331"/>
      <c r="S331"/>
      <c r="T331"/>
    </row>
    <row r="332" spans="2:20" x14ac:dyDescent="0.25">
      <c r="B332"/>
      <c r="D332"/>
      <c r="E332"/>
      <c r="F332"/>
      <c r="G332"/>
      <c r="H332"/>
      <c r="I332"/>
      <c r="J332"/>
      <c r="K332" s="457"/>
      <c r="M332"/>
      <c r="O332"/>
      <c r="Q332"/>
      <c r="S332"/>
      <c r="T332"/>
    </row>
    <row r="333" spans="2:20" x14ac:dyDescent="0.25">
      <c r="B333"/>
      <c r="D333"/>
      <c r="E333"/>
      <c r="F333"/>
      <c r="G333"/>
      <c r="H333"/>
      <c r="I333"/>
      <c r="J333"/>
      <c r="K333" s="457"/>
      <c r="M333"/>
      <c r="O333"/>
      <c r="Q333"/>
      <c r="S333"/>
      <c r="T333"/>
    </row>
    <row r="334" spans="2:20" x14ac:dyDescent="0.25">
      <c r="B334"/>
      <c r="D334"/>
      <c r="E334"/>
      <c r="F334"/>
      <c r="G334"/>
      <c r="H334"/>
      <c r="I334"/>
      <c r="J334"/>
      <c r="K334" s="457"/>
      <c r="M334"/>
      <c r="O334"/>
      <c r="Q334"/>
      <c r="S334"/>
      <c r="T334"/>
    </row>
    <row r="335" spans="2:20" x14ac:dyDescent="0.25">
      <c r="B335"/>
      <c r="D335"/>
      <c r="E335"/>
      <c r="F335"/>
      <c r="G335"/>
      <c r="H335"/>
      <c r="I335"/>
      <c r="J335"/>
      <c r="K335" s="457"/>
      <c r="M335"/>
      <c r="O335"/>
      <c r="Q335"/>
      <c r="S335"/>
      <c r="T335"/>
    </row>
    <row r="336" spans="2:20" x14ac:dyDescent="0.25">
      <c r="B336"/>
      <c r="D336"/>
      <c r="E336"/>
      <c r="F336"/>
      <c r="G336"/>
      <c r="H336"/>
      <c r="I336"/>
      <c r="J336"/>
      <c r="K336" s="457"/>
      <c r="M336"/>
      <c r="O336"/>
      <c r="Q336"/>
      <c r="S336"/>
      <c r="T336"/>
    </row>
    <row r="337" spans="2:20" x14ac:dyDescent="0.25">
      <c r="B337"/>
      <c r="E337"/>
      <c r="F337"/>
      <c r="G337"/>
      <c r="H337"/>
      <c r="I337"/>
      <c r="J337"/>
      <c r="K337" s="457"/>
      <c r="M337"/>
      <c r="O337"/>
      <c r="Q337"/>
      <c r="S337"/>
      <c r="T337"/>
    </row>
    <row r="339" spans="2:20" x14ac:dyDescent="0.25">
      <c r="B339" s="470"/>
      <c r="C339" s="470"/>
      <c r="D339" s="470"/>
      <c r="E339" s="470"/>
      <c r="F339" s="470"/>
      <c r="G339" s="470"/>
      <c r="H339" s="470"/>
      <c r="I339" s="470"/>
      <c r="J339" s="470"/>
      <c r="K339" s="471"/>
      <c r="L339"/>
      <c r="M339"/>
      <c r="N339"/>
      <c r="O339"/>
      <c r="P339"/>
      <c r="Q339"/>
      <c r="R339"/>
      <c r="S339"/>
      <c r="T339"/>
    </row>
    <row r="340" spans="2:20" x14ac:dyDescent="0.25">
      <c r="B340"/>
      <c r="D340"/>
      <c r="E340"/>
      <c r="F340"/>
      <c r="G340"/>
      <c r="H340"/>
      <c r="I340"/>
      <c r="J340"/>
      <c r="K340" s="457"/>
      <c r="M340"/>
      <c r="P340"/>
      <c r="R340"/>
      <c r="T340"/>
    </row>
    <row r="341" spans="2:20" x14ac:dyDescent="0.25">
      <c r="B341"/>
      <c r="D341"/>
      <c r="E341"/>
      <c r="F341"/>
      <c r="G341"/>
      <c r="H341"/>
      <c r="I341"/>
      <c r="J341"/>
      <c r="K341" s="457"/>
      <c r="M341"/>
      <c r="P341"/>
      <c r="R341"/>
      <c r="T341"/>
    </row>
    <row r="342" spans="2:20" x14ac:dyDescent="0.25">
      <c r="B342"/>
      <c r="D342"/>
      <c r="E342"/>
      <c r="F342"/>
      <c r="G342"/>
      <c r="H342"/>
      <c r="I342"/>
      <c r="J342"/>
      <c r="K342" s="457"/>
      <c r="M342"/>
      <c r="P342"/>
      <c r="R342"/>
      <c r="T342"/>
    </row>
    <row r="343" spans="2:20" x14ac:dyDescent="0.25">
      <c r="B343"/>
      <c r="D343"/>
      <c r="E343"/>
      <c r="F343"/>
      <c r="G343"/>
      <c r="H343"/>
      <c r="I343"/>
      <c r="J343"/>
      <c r="K343" s="457"/>
      <c r="M343"/>
      <c r="P343"/>
      <c r="R343"/>
      <c r="T343"/>
    </row>
    <row r="344" spans="2:20" x14ac:dyDescent="0.25">
      <c r="B344"/>
      <c r="D344"/>
      <c r="E344"/>
      <c r="F344"/>
      <c r="G344"/>
      <c r="H344"/>
      <c r="I344"/>
      <c r="J344"/>
      <c r="K344" s="457"/>
      <c r="M344"/>
      <c r="P344"/>
      <c r="R344"/>
      <c r="T344"/>
    </row>
    <row r="345" spans="2:20" x14ac:dyDescent="0.25">
      <c r="B345"/>
      <c r="D345"/>
      <c r="E345"/>
      <c r="F345"/>
      <c r="G345"/>
      <c r="H345"/>
      <c r="I345"/>
      <c r="J345"/>
      <c r="K345" s="457"/>
      <c r="M345"/>
      <c r="P345"/>
      <c r="R345"/>
      <c r="T345"/>
    </row>
    <row r="346" spans="2:20" x14ac:dyDescent="0.25">
      <c r="B346"/>
      <c r="D346"/>
      <c r="E346"/>
      <c r="F346"/>
      <c r="G346"/>
      <c r="H346"/>
      <c r="I346"/>
      <c r="J346"/>
      <c r="K346" s="457"/>
      <c r="M346"/>
      <c r="P346"/>
      <c r="R346"/>
      <c r="T346"/>
    </row>
    <row r="347" spans="2:20" x14ac:dyDescent="0.25">
      <c r="B347"/>
      <c r="D347"/>
      <c r="E347"/>
      <c r="F347"/>
      <c r="G347"/>
      <c r="H347"/>
      <c r="I347"/>
      <c r="J347"/>
      <c r="K347" s="457"/>
      <c r="M347"/>
      <c r="P347"/>
      <c r="R347"/>
      <c r="T347"/>
    </row>
    <row r="348" spans="2:20" x14ac:dyDescent="0.25">
      <c r="B348"/>
      <c r="D348"/>
      <c r="E348"/>
      <c r="F348"/>
      <c r="G348"/>
      <c r="H348"/>
      <c r="I348"/>
      <c r="J348"/>
      <c r="K348" s="457"/>
      <c r="M348"/>
      <c r="P348"/>
      <c r="R348"/>
      <c r="T348"/>
    </row>
    <row r="349" spans="2:20" x14ac:dyDescent="0.25">
      <c r="B349"/>
      <c r="D349"/>
      <c r="E349"/>
      <c r="F349"/>
      <c r="G349"/>
      <c r="H349"/>
      <c r="I349"/>
      <c r="J349"/>
      <c r="K349" s="457"/>
      <c r="M349"/>
      <c r="P349"/>
      <c r="R349"/>
      <c r="T349"/>
    </row>
    <row r="350" spans="2:20" x14ac:dyDescent="0.25">
      <c r="B350"/>
      <c r="D350"/>
      <c r="E350"/>
      <c r="F350"/>
      <c r="G350"/>
      <c r="H350"/>
      <c r="I350"/>
      <c r="J350"/>
      <c r="K350" s="457"/>
      <c r="M350"/>
      <c r="P350"/>
      <c r="R350"/>
      <c r="T350"/>
    </row>
    <row r="351" spans="2:20" x14ac:dyDescent="0.25">
      <c r="B351"/>
      <c r="D351"/>
      <c r="E351"/>
      <c r="F351"/>
      <c r="G351"/>
      <c r="H351"/>
      <c r="I351"/>
      <c r="J351"/>
      <c r="K351" s="457"/>
      <c r="M351"/>
      <c r="P351"/>
      <c r="R351"/>
      <c r="T351"/>
    </row>
    <row r="353" spans="2:20" x14ac:dyDescent="0.25">
      <c r="B353" s="470"/>
      <c r="C353" s="470"/>
      <c r="D353" s="470"/>
      <c r="E353" s="470"/>
      <c r="F353" s="470"/>
      <c r="G353" s="470"/>
      <c r="H353" s="470"/>
      <c r="I353" s="470"/>
      <c r="J353" s="470"/>
      <c r="K353" s="471"/>
      <c r="L353"/>
      <c r="M353"/>
      <c r="N353"/>
      <c r="O353"/>
      <c r="P353"/>
      <c r="Q353"/>
      <c r="R353"/>
      <c r="S353"/>
      <c r="T353"/>
    </row>
    <row r="354" spans="2:20" x14ac:dyDescent="0.25">
      <c r="B354"/>
      <c r="D354"/>
      <c r="E354"/>
      <c r="F354"/>
      <c r="G354"/>
      <c r="H354"/>
      <c r="I354"/>
      <c r="J354"/>
      <c r="K354" s="457"/>
      <c r="M354"/>
      <c r="P354"/>
      <c r="R354"/>
      <c r="T354"/>
    </row>
    <row r="355" spans="2:20" x14ac:dyDescent="0.25">
      <c r="B355"/>
      <c r="D355"/>
      <c r="E355"/>
      <c r="F355"/>
      <c r="G355"/>
      <c r="H355"/>
      <c r="I355"/>
      <c r="J355"/>
      <c r="K355" s="457"/>
      <c r="M355"/>
      <c r="P355"/>
      <c r="R355"/>
      <c r="T355"/>
    </row>
    <row r="356" spans="2:20" x14ac:dyDescent="0.25">
      <c r="B356"/>
      <c r="D356"/>
      <c r="E356"/>
      <c r="F356"/>
      <c r="G356"/>
      <c r="H356"/>
      <c r="I356"/>
      <c r="J356"/>
      <c r="K356" s="457"/>
      <c r="M356"/>
      <c r="P356"/>
      <c r="R356"/>
      <c r="T356"/>
    </row>
    <row r="357" spans="2:20" x14ac:dyDescent="0.25">
      <c r="B357"/>
      <c r="D357"/>
      <c r="E357"/>
      <c r="F357"/>
      <c r="G357"/>
      <c r="H357"/>
      <c r="I357"/>
      <c r="J357"/>
      <c r="K357" s="457"/>
      <c r="M357"/>
      <c r="P357"/>
      <c r="R357"/>
      <c r="T357"/>
    </row>
    <row r="358" spans="2:20" x14ac:dyDescent="0.25">
      <c r="B358"/>
      <c r="D358"/>
      <c r="E358"/>
      <c r="F358"/>
      <c r="G358"/>
      <c r="H358"/>
      <c r="I358"/>
      <c r="J358"/>
      <c r="K358" s="457"/>
      <c r="M358"/>
      <c r="P358"/>
      <c r="R358"/>
      <c r="T358"/>
    </row>
    <row r="359" spans="2:20" x14ac:dyDescent="0.25">
      <c r="B359"/>
      <c r="D359"/>
      <c r="E359"/>
      <c r="F359"/>
      <c r="G359"/>
      <c r="H359"/>
      <c r="I359"/>
      <c r="J359"/>
      <c r="K359" s="457"/>
      <c r="M359"/>
      <c r="P359"/>
      <c r="R359"/>
      <c r="T359"/>
    </row>
    <row r="360" spans="2:20" x14ac:dyDescent="0.25">
      <c r="B360"/>
      <c r="D360"/>
      <c r="E360"/>
      <c r="F360"/>
      <c r="G360"/>
      <c r="H360"/>
      <c r="I360"/>
      <c r="J360"/>
      <c r="K360" s="457"/>
      <c r="M360"/>
      <c r="P360"/>
      <c r="R360"/>
      <c r="T360"/>
    </row>
    <row r="361" spans="2:20" x14ac:dyDescent="0.25">
      <c r="B361"/>
      <c r="D361"/>
      <c r="E361"/>
      <c r="F361"/>
      <c r="G361"/>
      <c r="H361"/>
      <c r="I361"/>
      <c r="J361"/>
      <c r="K361" s="457"/>
      <c r="M361"/>
      <c r="P361"/>
      <c r="R361"/>
      <c r="T361"/>
    </row>
    <row r="362" spans="2:20" x14ac:dyDescent="0.25">
      <c r="B362"/>
      <c r="D362"/>
      <c r="E362"/>
      <c r="F362"/>
      <c r="G362"/>
      <c r="H362"/>
      <c r="I362"/>
      <c r="J362"/>
      <c r="K362" s="457"/>
      <c r="M362"/>
      <c r="P362"/>
      <c r="R362"/>
      <c r="T362"/>
    </row>
    <row r="363" spans="2:20" x14ac:dyDescent="0.25">
      <c r="B363"/>
      <c r="D363"/>
      <c r="E363"/>
      <c r="F363"/>
      <c r="G363"/>
      <c r="H363"/>
      <c r="I363"/>
      <c r="J363"/>
      <c r="K363" s="457"/>
      <c r="M363"/>
      <c r="P363"/>
      <c r="R363"/>
      <c r="T363"/>
    </row>
    <row r="364" spans="2:20" x14ac:dyDescent="0.25">
      <c r="B364"/>
      <c r="D364"/>
      <c r="E364"/>
      <c r="F364"/>
      <c r="G364"/>
      <c r="H364"/>
      <c r="I364"/>
      <c r="J364"/>
      <c r="K364" s="457"/>
      <c r="M364"/>
      <c r="P364"/>
      <c r="R364"/>
      <c r="T364"/>
    </row>
    <row r="365" spans="2:20" x14ac:dyDescent="0.25">
      <c r="B365"/>
      <c r="D365"/>
      <c r="E365"/>
      <c r="F365"/>
      <c r="G365"/>
      <c r="H365"/>
      <c r="I365"/>
      <c r="J365"/>
      <c r="K365" s="457"/>
      <c r="M365"/>
      <c r="P365"/>
      <c r="R365"/>
      <c r="T365"/>
    </row>
    <row r="366" spans="2:20" x14ac:dyDescent="0.25">
      <c r="B366"/>
      <c r="D366"/>
      <c r="E366"/>
      <c r="F366"/>
      <c r="G366"/>
      <c r="H366"/>
      <c r="I366"/>
      <c r="J366"/>
      <c r="K366" s="457"/>
      <c r="M366"/>
      <c r="P366"/>
      <c r="R366"/>
      <c r="T366"/>
    </row>
    <row r="368" spans="2:20" x14ac:dyDescent="0.25">
      <c r="B368" s="470"/>
      <c r="C368" s="470"/>
      <c r="D368" s="470"/>
      <c r="E368" s="470"/>
      <c r="F368" s="470"/>
      <c r="G368" s="470"/>
      <c r="H368" s="470"/>
      <c r="I368" s="470"/>
      <c r="J368" s="470"/>
      <c r="K368" s="471"/>
      <c r="L368"/>
      <c r="M368"/>
      <c r="N368"/>
      <c r="O368"/>
      <c r="P368"/>
      <c r="Q368"/>
      <c r="R368"/>
      <c r="S368"/>
      <c r="T368"/>
    </row>
    <row r="369" spans="2:20" x14ac:dyDescent="0.25">
      <c r="B369"/>
      <c r="D369"/>
      <c r="E369"/>
      <c r="F369"/>
      <c r="G369"/>
      <c r="H369"/>
      <c r="I369"/>
      <c r="J369"/>
      <c r="K369" s="457"/>
      <c r="M369"/>
      <c r="P369"/>
      <c r="R369"/>
      <c r="T369"/>
    </row>
    <row r="370" spans="2:20" x14ac:dyDescent="0.25">
      <c r="B370"/>
      <c r="D370"/>
      <c r="E370"/>
      <c r="F370"/>
      <c r="G370"/>
      <c r="H370"/>
      <c r="I370"/>
      <c r="J370"/>
      <c r="K370" s="457"/>
      <c r="M370"/>
      <c r="P370"/>
      <c r="R370"/>
      <c r="T370"/>
    </row>
    <row r="371" spans="2:20" x14ac:dyDescent="0.25">
      <c r="B371"/>
      <c r="D371"/>
      <c r="E371"/>
      <c r="F371"/>
      <c r="G371"/>
      <c r="H371"/>
      <c r="I371"/>
      <c r="J371"/>
      <c r="K371" s="457"/>
      <c r="M371"/>
      <c r="P371"/>
      <c r="R371"/>
      <c r="T371"/>
    </row>
    <row r="372" spans="2:20" x14ac:dyDescent="0.25">
      <c r="B372"/>
      <c r="D372"/>
      <c r="E372"/>
      <c r="F372"/>
      <c r="G372"/>
      <c r="H372"/>
      <c r="I372"/>
      <c r="J372"/>
      <c r="K372" s="457"/>
      <c r="M372"/>
      <c r="P372"/>
      <c r="R372"/>
      <c r="T372"/>
    </row>
    <row r="373" spans="2:20" x14ac:dyDescent="0.25">
      <c r="B373"/>
      <c r="D373"/>
      <c r="E373"/>
      <c r="F373"/>
      <c r="G373"/>
      <c r="H373"/>
      <c r="I373"/>
      <c r="J373"/>
      <c r="K373" s="457"/>
      <c r="M373"/>
      <c r="P373"/>
      <c r="R373"/>
      <c r="T373"/>
    </row>
    <row r="374" spans="2:20" x14ac:dyDescent="0.25">
      <c r="B374"/>
      <c r="D374"/>
      <c r="E374"/>
      <c r="F374"/>
      <c r="G374"/>
      <c r="H374"/>
      <c r="I374"/>
      <c r="J374"/>
      <c r="K374" s="457"/>
      <c r="M374"/>
      <c r="P374"/>
      <c r="R374"/>
      <c r="T374"/>
    </row>
    <row r="375" spans="2:20" x14ac:dyDescent="0.25">
      <c r="B375"/>
      <c r="D375"/>
      <c r="E375"/>
      <c r="F375"/>
      <c r="G375"/>
      <c r="H375"/>
      <c r="I375"/>
      <c r="J375"/>
      <c r="K375" s="457"/>
      <c r="M375"/>
      <c r="P375"/>
      <c r="R375"/>
      <c r="T375"/>
    </row>
    <row r="376" spans="2:20" x14ac:dyDescent="0.25">
      <c r="B376"/>
      <c r="D376"/>
      <c r="E376"/>
      <c r="F376"/>
      <c r="G376"/>
      <c r="H376"/>
      <c r="I376"/>
      <c r="J376"/>
      <c r="K376" s="457"/>
      <c r="M376"/>
      <c r="P376"/>
      <c r="R376"/>
      <c r="T376"/>
    </row>
    <row r="377" spans="2:20" x14ac:dyDescent="0.25">
      <c r="B377"/>
      <c r="D377"/>
      <c r="E377"/>
      <c r="F377"/>
      <c r="G377"/>
      <c r="H377"/>
      <c r="I377"/>
      <c r="J377"/>
      <c r="K377" s="457"/>
      <c r="M377"/>
      <c r="P377"/>
      <c r="R377"/>
      <c r="T377"/>
    </row>
    <row r="378" spans="2:20" x14ac:dyDescent="0.25">
      <c r="B378"/>
      <c r="D378"/>
      <c r="E378"/>
      <c r="F378"/>
      <c r="G378"/>
      <c r="H378"/>
      <c r="I378"/>
      <c r="J378"/>
      <c r="K378" s="457"/>
      <c r="M378"/>
      <c r="P378"/>
      <c r="R378"/>
      <c r="T378"/>
    </row>
    <row r="379" spans="2:20" x14ac:dyDescent="0.25">
      <c r="B379"/>
      <c r="D379"/>
      <c r="E379"/>
      <c r="F379"/>
      <c r="G379"/>
      <c r="H379"/>
      <c r="I379"/>
      <c r="J379"/>
      <c r="K379" s="457"/>
      <c r="M379"/>
      <c r="P379"/>
      <c r="R379"/>
      <c r="T379"/>
    </row>
    <row r="380" spans="2:20" x14ac:dyDescent="0.25">
      <c r="B380"/>
      <c r="D380"/>
      <c r="E380"/>
      <c r="F380"/>
      <c r="G380"/>
      <c r="H380"/>
      <c r="I380"/>
      <c r="J380"/>
      <c r="K380" s="457"/>
      <c r="M380"/>
      <c r="P380"/>
      <c r="R380"/>
      <c r="T380"/>
    </row>
  </sheetData>
  <mergeCells count="23">
    <mergeCell ref="A52:T52"/>
    <mergeCell ref="B324:J324"/>
    <mergeCell ref="B339:J339"/>
    <mergeCell ref="B353:J353"/>
    <mergeCell ref="B368:J368"/>
    <mergeCell ref="A38:T38"/>
    <mergeCell ref="B39:J39"/>
    <mergeCell ref="L39:T39"/>
    <mergeCell ref="A46:T46"/>
    <mergeCell ref="B47:J47"/>
    <mergeCell ref="L47:T47"/>
    <mergeCell ref="A19:T19"/>
    <mergeCell ref="B20:J20"/>
    <mergeCell ref="L20:T20"/>
    <mergeCell ref="A27:T27"/>
    <mergeCell ref="B28:J28"/>
    <mergeCell ref="L28:T28"/>
    <mergeCell ref="A1:T1"/>
    <mergeCell ref="A2:T2"/>
    <mergeCell ref="A3:T3"/>
    <mergeCell ref="A4:T4"/>
    <mergeCell ref="B5:J5"/>
    <mergeCell ref="L5:T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Indicadores alojativos</vt:lpstr>
      <vt:lpstr>Pasajeros</vt:lpstr>
      <vt:lpstr>Turistas FRONTUR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García Cabrera</dc:creator>
  <cp:lastModifiedBy>Alejandro García Cabrera</cp:lastModifiedBy>
  <dcterms:created xsi:type="dcterms:W3CDTF">2024-07-03T13:55:57Z</dcterms:created>
  <dcterms:modified xsi:type="dcterms:W3CDTF">2024-07-03T13:58:32Z</dcterms:modified>
</cp:coreProperties>
</file>