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TENERIFE (NEW)/2024/"/>
    </mc:Choice>
  </mc:AlternateContent>
  <xr:revisionPtr revIDLastSave="0" documentId="8_{6E0E2337-8741-4C51-ACE1-51A1EB97AA5E}" xr6:coauthVersionLast="47" xr6:coauthVersionMax="47" xr10:uidLastSave="{00000000-0000-0000-0000-000000000000}"/>
  <bookViews>
    <workbookView xWindow="-120" yWindow="-120" windowWidth="29040" windowHeight="15720" xr2:uid="{1AB03023-708D-4FF1-9747-788D578BEDD0}"/>
  </bookViews>
  <sheets>
    <sheet name="Indicadores alojativos" sheetId="1" r:id="rId1"/>
    <sheet name="Pasajer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7" i="2" l="1"/>
  <c r="D52" i="2"/>
  <c r="L51" i="2"/>
  <c r="L45" i="2"/>
  <c r="L39" i="2"/>
  <c r="L11" i="2"/>
  <c r="S6" i="2"/>
  <c r="R6" i="2"/>
  <c r="Q6" i="2"/>
  <c r="L12" i="2"/>
  <c r="J6" i="2"/>
  <c r="I6" i="2"/>
  <c r="H6" i="2"/>
  <c r="L5" i="2"/>
  <c r="T6" i="1"/>
  <c r="L5" i="1"/>
  <c r="P9" i="1" l="1"/>
  <c r="R9" i="1"/>
  <c r="J23" i="1"/>
  <c r="G9" i="1"/>
  <c r="I9" i="1"/>
  <c r="P8" i="2"/>
  <c r="R8" i="2"/>
  <c r="L308" i="1"/>
  <c r="L292" i="1"/>
  <c r="L261" i="1"/>
  <c r="L247" i="1"/>
  <c r="L216" i="1"/>
  <c r="L200" i="1"/>
  <c r="L151" i="1"/>
  <c r="L186" i="1"/>
  <c r="L277" i="1"/>
  <c r="L231" i="1"/>
  <c r="L86" i="1"/>
  <c r="L135" i="1"/>
  <c r="L70" i="1"/>
  <c r="L56" i="1"/>
  <c r="L121" i="1"/>
  <c r="L21" i="1"/>
  <c r="E57" i="1"/>
  <c r="E369" i="1"/>
  <c r="E325" i="1"/>
  <c r="E340" i="1"/>
  <c r="E354" i="1"/>
  <c r="D309" i="1"/>
  <c r="D248" i="1"/>
  <c r="D278" i="1"/>
  <c r="D262" i="1"/>
  <c r="D187" i="1"/>
  <c r="D293" i="1"/>
  <c r="D232" i="1"/>
  <c r="D217" i="1"/>
  <c r="D152" i="1"/>
  <c r="D136" i="1"/>
  <c r="D122" i="1"/>
  <c r="D201" i="1"/>
  <c r="D87" i="1"/>
  <c r="D71" i="1"/>
  <c r="M293" i="1"/>
  <c r="M248" i="1"/>
  <c r="M309" i="1"/>
  <c r="M262" i="1"/>
  <c r="M201" i="1"/>
  <c r="M152" i="1"/>
  <c r="M278" i="1"/>
  <c r="M187" i="1"/>
  <c r="M232" i="1"/>
  <c r="M217" i="1"/>
  <c r="M122" i="1"/>
  <c r="M136" i="1"/>
  <c r="M87" i="1"/>
  <c r="M71" i="1"/>
  <c r="M57" i="1"/>
  <c r="L71" i="1"/>
  <c r="G369" i="1"/>
  <c r="G325" i="1"/>
  <c r="G340" i="1"/>
  <c r="G354" i="1"/>
  <c r="E309" i="1"/>
  <c r="E278" i="1"/>
  <c r="E293" i="1"/>
  <c r="E262" i="1"/>
  <c r="E232" i="1"/>
  <c r="E217" i="1"/>
  <c r="E248" i="1"/>
  <c r="E201" i="1"/>
  <c r="F152" i="1"/>
  <c r="E122" i="1"/>
  <c r="F187" i="1"/>
  <c r="E71" i="1"/>
  <c r="F136" i="1"/>
  <c r="B22" i="1"/>
  <c r="P6" i="1"/>
  <c r="C22" i="1"/>
  <c r="L22" i="1"/>
  <c r="L293" i="1"/>
  <c r="L262" i="1"/>
  <c r="L248" i="1"/>
  <c r="L309" i="1"/>
  <c r="L278" i="1"/>
  <c r="L217" i="1"/>
  <c r="L201" i="1"/>
  <c r="L152" i="1"/>
  <c r="L187" i="1"/>
  <c r="L232" i="1"/>
  <c r="L122" i="1"/>
  <c r="L136" i="1"/>
  <c r="L57" i="1"/>
  <c r="L87" i="1"/>
  <c r="D22" i="1"/>
  <c r="M22" i="1"/>
  <c r="N309" i="1"/>
  <c r="N293" i="1"/>
  <c r="N278" i="1"/>
  <c r="N262" i="1"/>
  <c r="N152" i="1"/>
  <c r="N248" i="1"/>
  <c r="N187" i="1"/>
  <c r="N232" i="1"/>
  <c r="N122" i="1"/>
  <c r="N136" i="1"/>
  <c r="N201" i="1"/>
  <c r="N87" i="1"/>
  <c r="N217" i="1"/>
  <c r="N71" i="1"/>
  <c r="O309" i="1"/>
  <c r="O293" i="1"/>
  <c r="O278" i="1"/>
  <c r="O248" i="1"/>
  <c r="P187" i="1"/>
  <c r="O232" i="1"/>
  <c r="O217" i="1"/>
  <c r="O122" i="1"/>
  <c r="P136" i="1"/>
  <c r="O262" i="1"/>
  <c r="O201" i="1"/>
  <c r="O87" i="1"/>
  <c r="O71" i="1"/>
  <c r="O57" i="1"/>
  <c r="I6" i="1"/>
  <c r="R6" i="1"/>
  <c r="E22" i="1"/>
  <c r="N22" i="1"/>
  <c r="B71" i="1"/>
  <c r="D354" i="1"/>
  <c r="D369" i="1"/>
  <c r="D325" i="1"/>
  <c r="D340" i="1"/>
  <c r="C293" i="1"/>
  <c r="C248" i="1"/>
  <c r="C309" i="1"/>
  <c r="C187" i="1"/>
  <c r="C262" i="1"/>
  <c r="C278" i="1"/>
  <c r="C232" i="1"/>
  <c r="C217" i="1"/>
  <c r="C152" i="1"/>
  <c r="C136" i="1"/>
  <c r="C122" i="1"/>
  <c r="C57" i="1"/>
  <c r="C87" i="1"/>
  <c r="C201" i="1"/>
  <c r="N57" i="1"/>
  <c r="F6" i="1"/>
  <c r="G6" i="1"/>
  <c r="H6" i="1"/>
  <c r="Q6" i="1"/>
  <c r="B354" i="1"/>
  <c r="B369" i="1"/>
  <c r="B325" i="1"/>
  <c r="B293" i="1"/>
  <c r="B340" i="1"/>
  <c r="B262" i="1"/>
  <c r="B248" i="1"/>
  <c r="B309" i="1"/>
  <c r="B278" i="1"/>
  <c r="B201" i="1"/>
  <c r="B152" i="1"/>
  <c r="B187" i="1"/>
  <c r="B232" i="1"/>
  <c r="B87" i="1"/>
  <c r="B217" i="1"/>
  <c r="B136" i="1"/>
  <c r="B122" i="1"/>
  <c r="B57" i="1"/>
  <c r="J6" i="1"/>
  <c r="S6" i="1"/>
  <c r="O22" i="1"/>
  <c r="D57" i="1"/>
  <c r="C71" i="1"/>
  <c r="E87" i="1"/>
  <c r="P152" i="1"/>
  <c r="B52" i="2"/>
  <c r="B46" i="2"/>
  <c r="B40" i="2"/>
  <c r="B78" i="2"/>
  <c r="B12" i="2"/>
  <c r="C52" i="2"/>
  <c r="C46" i="2"/>
  <c r="C40" i="2"/>
  <c r="C78" i="2"/>
  <c r="L52" i="2"/>
  <c r="L46" i="2"/>
  <c r="L40" i="2"/>
  <c r="T6" i="2"/>
  <c r="O12" i="2"/>
  <c r="O46" i="2"/>
  <c r="D46" i="2"/>
  <c r="D78" i="2"/>
  <c r="D12" i="2"/>
  <c r="D40" i="2"/>
  <c r="M46" i="2"/>
  <c r="M78" i="2"/>
  <c r="M40" i="2"/>
  <c r="M12" i="2"/>
  <c r="M52" i="2"/>
  <c r="E46" i="2"/>
  <c r="E40" i="2"/>
  <c r="E78" i="2"/>
  <c r="E12" i="2"/>
  <c r="E52" i="2"/>
  <c r="N46" i="2"/>
  <c r="N40" i="2"/>
  <c r="N78" i="2"/>
  <c r="N12" i="2"/>
  <c r="N52" i="2"/>
  <c r="L78" i="2"/>
  <c r="F6" i="2"/>
  <c r="O78" i="2"/>
  <c r="O52" i="2"/>
  <c r="O40" i="2"/>
  <c r="G6" i="2"/>
  <c r="P6" i="2"/>
  <c r="C12" i="2"/>
  <c r="Q244" i="1" l="1"/>
  <c r="P244" i="1"/>
  <c r="S244" i="1"/>
  <c r="R244" i="1"/>
  <c r="T244" i="1"/>
  <c r="G17" i="1"/>
  <c r="I17" i="1"/>
  <c r="C137" i="1"/>
  <c r="C197" i="1"/>
  <c r="R53" i="1"/>
  <c r="Q53" i="1"/>
  <c r="P53" i="1"/>
  <c r="T53" i="1"/>
  <c r="S53" i="1"/>
  <c r="S263" i="1"/>
  <c r="R263" i="1"/>
  <c r="Q263" i="1"/>
  <c r="P263" i="1"/>
  <c r="N175" i="1"/>
  <c r="N169" i="1"/>
  <c r="S270" i="1"/>
  <c r="R270" i="1"/>
  <c r="Q270" i="1"/>
  <c r="P270" i="1"/>
  <c r="F12" i="1"/>
  <c r="I12" i="1"/>
  <c r="J12" i="1"/>
  <c r="G12" i="1"/>
  <c r="H12" i="1"/>
  <c r="P181" i="1"/>
  <c r="Q116" i="1"/>
  <c r="P116" i="1"/>
  <c r="T116" i="1"/>
  <c r="S116" i="1"/>
  <c r="R116" i="1"/>
  <c r="N148" i="1"/>
  <c r="L141" i="1"/>
  <c r="L162" i="1"/>
  <c r="T78" i="1"/>
  <c r="S78" i="1"/>
  <c r="R78" i="1"/>
  <c r="Q78" i="1"/>
  <c r="P78" i="1"/>
  <c r="P143" i="1"/>
  <c r="P175" i="1"/>
  <c r="T110" i="1"/>
  <c r="S110" i="1"/>
  <c r="R110" i="1"/>
  <c r="Q110" i="1"/>
  <c r="P110" i="1"/>
  <c r="Q240" i="1"/>
  <c r="P240" i="1"/>
  <c r="T240" i="1"/>
  <c r="S240" i="1"/>
  <c r="R240" i="1"/>
  <c r="C191" i="1"/>
  <c r="P59" i="1"/>
  <c r="T59" i="1"/>
  <c r="S59" i="1"/>
  <c r="R59" i="1"/>
  <c r="Q59" i="1"/>
  <c r="S314" i="1"/>
  <c r="R314" i="1"/>
  <c r="Q314" i="1"/>
  <c r="P314" i="1"/>
  <c r="N146" i="1"/>
  <c r="L164" i="1"/>
  <c r="B177" i="1"/>
  <c r="P12" i="1"/>
  <c r="T12" i="1"/>
  <c r="S12" i="1"/>
  <c r="R12" i="1"/>
  <c r="Q12" i="1"/>
  <c r="C154" i="1"/>
  <c r="C164" i="1"/>
  <c r="P154" i="1"/>
  <c r="T89" i="1"/>
  <c r="S89" i="1"/>
  <c r="Q89" i="1"/>
  <c r="P89" i="1"/>
  <c r="R89" i="1"/>
  <c r="S285" i="1"/>
  <c r="R285" i="1"/>
  <c r="P285" i="1"/>
  <c r="Q285" i="1"/>
  <c r="L189" i="1"/>
  <c r="L195" i="1"/>
  <c r="C161" i="1"/>
  <c r="C146" i="1"/>
  <c r="T251" i="1"/>
  <c r="S251" i="1"/>
  <c r="Q251" i="1"/>
  <c r="R251" i="1"/>
  <c r="P251" i="1"/>
  <c r="B166" i="1"/>
  <c r="B141" i="1"/>
  <c r="B188" i="1"/>
  <c r="B133" i="1"/>
  <c r="B198" i="1" s="1"/>
  <c r="C179" i="1"/>
  <c r="D143" i="1"/>
  <c r="T40" i="1"/>
  <c r="S40" i="1"/>
  <c r="R40" i="1"/>
  <c r="Q40" i="1"/>
  <c r="P40" i="1"/>
  <c r="P167" i="1"/>
  <c r="T102" i="1"/>
  <c r="S102" i="1"/>
  <c r="R102" i="1"/>
  <c r="Q102" i="1"/>
  <c r="P102" i="1"/>
  <c r="S300" i="1"/>
  <c r="Q300" i="1"/>
  <c r="P300" i="1"/>
  <c r="R300" i="1"/>
  <c r="L188" i="1"/>
  <c r="L133" i="1"/>
  <c r="B164" i="1"/>
  <c r="S111" i="1"/>
  <c r="R111" i="1"/>
  <c r="Q111" i="1"/>
  <c r="P111" i="1"/>
  <c r="T111" i="1"/>
  <c r="P176" i="1"/>
  <c r="P191" i="1"/>
  <c r="T126" i="1"/>
  <c r="S126" i="1"/>
  <c r="R126" i="1"/>
  <c r="Q126" i="1"/>
  <c r="P126" i="1"/>
  <c r="N189" i="1"/>
  <c r="C193" i="1"/>
  <c r="C195" i="1"/>
  <c r="S9" i="1"/>
  <c r="Q9" i="1"/>
  <c r="P196" i="1"/>
  <c r="T131" i="1"/>
  <c r="S131" i="1"/>
  <c r="R131" i="1"/>
  <c r="Q131" i="1"/>
  <c r="P131" i="1"/>
  <c r="P190" i="1"/>
  <c r="Q125" i="1"/>
  <c r="P125" i="1"/>
  <c r="T125" i="1"/>
  <c r="S125" i="1"/>
  <c r="R125" i="1"/>
  <c r="S243" i="1"/>
  <c r="R243" i="1"/>
  <c r="Q243" i="1"/>
  <c r="P243" i="1"/>
  <c r="T243" i="1"/>
  <c r="S315" i="1"/>
  <c r="R315" i="1"/>
  <c r="Q315" i="1"/>
  <c r="P315" i="1"/>
  <c r="N191" i="1"/>
  <c r="L166" i="1"/>
  <c r="N54" i="1"/>
  <c r="G42" i="1"/>
  <c r="F42" i="1"/>
  <c r="J42" i="1"/>
  <c r="I42" i="1"/>
  <c r="H42" i="1"/>
  <c r="F83" i="1"/>
  <c r="F148" i="1"/>
  <c r="J83" i="1"/>
  <c r="I83" i="1"/>
  <c r="H83" i="1"/>
  <c r="G83" i="1"/>
  <c r="J242" i="1"/>
  <c r="G242" i="1"/>
  <c r="F242" i="1"/>
  <c r="I242" i="1"/>
  <c r="H242" i="1"/>
  <c r="I283" i="1"/>
  <c r="H283" i="1"/>
  <c r="G283" i="1"/>
  <c r="F283" i="1"/>
  <c r="F251" i="1"/>
  <c r="J251" i="1"/>
  <c r="H251" i="1"/>
  <c r="I251" i="1"/>
  <c r="G251" i="1"/>
  <c r="I318" i="1"/>
  <c r="H318" i="1"/>
  <c r="G318" i="1"/>
  <c r="F318" i="1"/>
  <c r="P33" i="1"/>
  <c r="R33" i="1"/>
  <c r="M145" i="1"/>
  <c r="M165" i="1"/>
  <c r="D177" i="1"/>
  <c r="D196" i="1"/>
  <c r="H131" i="1"/>
  <c r="F131" i="1"/>
  <c r="G38" i="1"/>
  <c r="F38" i="1"/>
  <c r="J38" i="1"/>
  <c r="I38" i="1"/>
  <c r="H38" i="1"/>
  <c r="F182" i="1"/>
  <c r="F117" i="1"/>
  <c r="J117" i="1"/>
  <c r="I117" i="1"/>
  <c r="H117" i="1"/>
  <c r="G117" i="1"/>
  <c r="H240" i="1"/>
  <c r="G240" i="1"/>
  <c r="F240" i="1"/>
  <c r="J240" i="1"/>
  <c r="I240" i="1"/>
  <c r="I300" i="1"/>
  <c r="G300" i="1"/>
  <c r="F300" i="1"/>
  <c r="H300" i="1"/>
  <c r="J36" i="1"/>
  <c r="I36" i="1"/>
  <c r="H36" i="1"/>
  <c r="G36" i="1"/>
  <c r="F36" i="1"/>
  <c r="M178" i="1"/>
  <c r="D173" i="1"/>
  <c r="C180" i="1"/>
  <c r="H8" i="2"/>
  <c r="F8" i="2"/>
  <c r="B140" i="1"/>
  <c r="C165" i="1"/>
  <c r="C162" i="1"/>
  <c r="P179" i="1"/>
  <c r="T114" i="1"/>
  <c r="S114" i="1"/>
  <c r="R114" i="1"/>
  <c r="Q114" i="1"/>
  <c r="P114" i="1"/>
  <c r="P162" i="1"/>
  <c r="T97" i="1"/>
  <c r="S97" i="1"/>
  <c r="R97" i="1"/>
  <c r="Q97" i="1"/>
  <c r="P97" i="1"/>
  <c r="R279" i="1"/>
  <c r="Q279" i="1"/>
  <c r="P279" i="1"/>
  <c r="S279" i="1"/>
  <c r="N163" i="1"/>
  <c r="N173" i="1"/>
  <c r="L138" i="1"/>
  <c r="S73" i="1"/>
  <c r="Q73" i="1"/>
  <c r="L192" i="1"/>
  <c r="S295" i="1"/>
  <c r="Q295" i="1"/>
  <c r="P295" i="1"/>
  <c r="R295" i="1"/>
  <c r="N172" i="1"/>
  <c r="J31" i="1"/>
  <c r="I31" i="1"/>
  <c r="H31" i="1"/>
  <c r="G31" i="1"/>
  <c r="F31" i="1"/>
  <c r="I228" i="1"/>
  <c r="H228" i="1"/>
  <c r="G228" i="1"/>
  <c r="F228" i="1"/>
  <c r="I268" i="1"/>
  <c r="H268" i="1"/>
  <c r="G268" i="1"/>
  <c r="F268" i="1"/>
  <c r="H258" i="1"/>
  <c r="G258" i="1"/>
  <c r="F258" i="1"/>
  <c r="J258" i="1"/>
  <c r="I258" i="1"/>
  <c r="I310" i="1"/>
  <c r="H310" i="1"/>
  <c r="G310" i="1"/>
  <c r="F310" i="1"/>
  <c r="I289" i="1"/>
  <c r="H289" i="1"/>
  <c r="G289" i="1"/>
  <c r="F289" i="1"/>
  <c r="T64" i="1"/>
  <c r="S64" i="1"/>
  <c r="R64" i="1"/>
  <c r="Q64" i="1"/>
  <c r="P64" i="1"/>
  <c r="M160" i="1"/>
  <c r="D153" i="1"/>
  <c r="D146" i="1"/>
  <c r="D176" i="1"/>
  <c r="D170" i="1"/>
  <c r="D163" i="1"/>
  <c r="G8" i="2"/>
  <c r="I8" i="2"/>
  <c r="C190" i="1"/>
  <c r="T60" i="1"/>
  <c r="S60" i="1"/>
  <c r="R60" i="1"/>
  <c r="Q60" i="1"/>
  <c r="P60" i="1"/>
  <c r="Q33" i="1"/>
  <c r="S33" i="1"/>
  <c r="B147" i="1"/>
  <c r="B139" i="1"/>
  <c r="B174" i="1"/>
  <c r="B163" i="1"/>
  <c r="B196" i="1"/>
  <c r="I131" i="1"/>
  <c r="G131" i="1"/>
  <c r="B172" i="1"/>
  <c r="C145" i="1"/>
  <c r="C194" i="1"/>
  <c r="C166" i="1"/>
  <c r="C188" i="1"/>
  <c r="C133" i="1"/>
  <c r="H17" i="1"/>
  <c r="H9" i="1"/>
  <c r="T48" i="1"/>
  <c r="S48" i="1"/>
  <c r="R48" i="1"/>
  <c r="Q48" i="1"/>
  <c r="P48" i="1"/>
  <c r="P192" i="1"/>
  <c r="T127" i="1"/>
  <c r="S127" i="1"/>
  <c r="R127" i="1"/>
  <c r="Q127" i="1"/>
  <c r="P127" i="1"/>
  <c r="R62" i="1"/>
  <c r="Q62" i="1"/>
  <c r="P62" i="1"/>
  <c r="T62" i="1"/>
  <c r="S62" i="1"/>
  <c r="P30" i="1"/>
  <c r="T30" i="1"/>
  <c r="Q30" i="1"/>
  <c r="S30" i="1"/>
  <c r="R30" i="1"/>
  <c r="P67" i="1"/>
  <c r="T67" i="1"/>
  <c r="S67" i="1"/>
  <c r="Q67" i="1"/>
  <c r="R67" i="1"/>
  <c r="P188" i="1"/>
  <c r="T123" i="1"/>
  <c r="O133" i="1"/>
  <c r="S123" i="1"/>
  <c r="R123" i="1"/>
  <c r="Q123" i="1"/>
  <c r="P123" i="1"/>
  <c r="P189" i="1"/>
  <c r="S124" i="1"/>
  <c r="R124" i="1"/>
  <c r="Q124" i="1"/>
  <c r="P124" i="1"/>
  <c r="T124" i="1"/>
  <c r="P153" i="1"/>
  <c r="Q88" i="1"/>
  <c r="P88" i="1"/>
  <c r="T88" i="1"/>
  <c r="S88" i="1"/>
  <c r="R88" i="1"/>
  <c r="T106" i="1"/>
  <c r="T94" i="1"/>
  <c r="P194" i="1"/>
  <c r="Q129" i="1"/>
  <c r="P129" i="1"/>
  <c r="T129" i="1"/>
  <c r="S129" i="1"/>
  <c r="R129" i="1"/>
  <c r="T101" i="1"/>
  <c r="S101" i="1"/>
  <c r="P101" i="1"/>
  <c r="P166" i="1"/>
  <c r="R101" i="1"/>
  <c r="Q101" i="1"/>
  <c r="S266" i="1"/>
  <c r="R266" i="1"/>
  <c r="Q266" i="1"/>
  <c r="P266" i="1"/>
  <c r="S267" i="1"/>
  <c r="R267" i="1"/>
  <c r="Q267" i="1"/>
  <c r="P267" i="1"/>
  <c r="T256" i="1"/>
  <c r="S256" i="1"/>
  <c r="R256" i="1"/>
  <c r="Q256" i="1"/>
  <c r="P256" i="1"/>
  <c r="R280" i="1"/>
  <c r="Q280" i="1"/>
  <c r="P280" i="1"/>
  <c r="S280" i="1"/>
  <c r="Q254" i="1"/>
  <c r="P254" i="1"/>
  <c r="S254" i="1"/>
  <c r="T254" i="1"/>
  <c r="R254" i="1"/>
  <c r="T259" i="1"/>
  <c r="S259" i="1"/>
  <c r="Q259" i="1"/>
  <c r="R259" i="1"/>
  <c r="P259" i="1"/>
  <c r="S316" i="1"/>
  <c r="R316" i="1"/>
  <c r="Q316" i="1"/>
  <c r="P316" i="1"/>
  <c r="S287" i="1"/>
  <c r="R287" i="1"/>
  <c r="Q287" i="1"/>
  <c r="P287" i="1"/>
  <c r="N164" i="1"/>
  <c r="N167" i="1"/>
  <c r="N142" i="1"/>
  <c r="N177" i="1"/>
  <c r="N162" i="1"/>
  <c r="N195" i="1"/>
  <c r="F139" i="1"/>
  <c r="J74" i="1"/>
  <c r="I74" i="1"/>
  <c r="H74" i="1"/>
  <c r="G74" i="1"/>
  <c r="F74" i="1"/>
  <c r="J32" i="1"/>
  <c r="G32" i="1"/>
  <c r="F32" i="1"/>
  <c r="H32" i="1"/>
  <c r="I32" i="1"/>
  <c r="L176" i="1"/>
  <c r="L146" i="1"/>
  <c r="L142" i="1"/>
  <c r="L143" i="1"/>
  <c r="L170" i="1"/>
  <c r="L163" i="1"/>
  <c r="L196" i="1"/>
  <c r="M193" i="1"/>
  <c r="D54" i="1"/>
  <c r="C168" i="1"/>
  <c r="C54" i="1"/>
  <c r="F167" i="1"/>
  <c r="J102" i="1"/>
  <c r="I102" i="1"/>
  <c r="H102" i="1"/>
  <c r="G102" i="1"/>
  <c r="F102" i="1"/>
  <c r="I53" i="1"/>
  <c r="H53" i="1"/>
  <c r="G53" i="1"/>
  <c r="F53" i="1"/>
  <c r="J53" i="1"/>
  <c r="F180" i="1"/>
  <c r="J115" i="1"/>
  <c r="I115" i="1"/>
  <c r="H115" i="1"/>
  <c r="G115" i="1"/>
  <c r="F115" i="1"/>
  <c r="G46" i="1"/>
  <c r="F46" i="1"/>
  <c r="J46" i="1"/>
  <c r="I46" i="1"/>
  <c r="H46" i="1"/>
  <c r="H82" i="1"/>
  <c r="G82" i="1"/>
  <c r="F147" i="1"/>
  <c r="I82" i="1"/>
  <c r="F82" i="1"/>
  <c r="J82" i="1"/>
  <c r="J35" i="1"/>
  <c r="I35" i="1"/>
  <c r="H35" i="1"/>
  <c r="G35" i="1"/>
  <c r="F35" i="1"/>
  <c r="F142" i="1"/>
  <c r="J77" i="1"/>
  <c r="I77" i="1"/>
  <c r="H77" i="1"/>
  <c r="F77" i="1"/>
  <c r="G77" i="1"/>
  <c r="F165" i="1"/>
  <c r="H100" i="1"/>
  <c r="G100" i="1"/>
  <c r="F100" i="1"/>
  <c r="J100" i="1"/>
  <c r="I100" i="1"/>
  <c r="F154" i="1"/>
  <c r="F89" i="1"/>
  <c r="J89" i="1"/>
  <c r="I89" i="1"/>
  <c r="H89" i="1"/>
  <c r="G89" i="1"/>
  <c r="F191" i="1"/>
  <c r="F126" i="1"/>
  <c r="J126" i="1"/>
  <c r="I126" i="1"/>
  <c r="H126" i="1"/>
  <c r="G126" i="1"/>
  <c r="I221" i="1"/>
  <c r="H221" i="1"/>
  <c r="G221" i="1"/>
  <c r="F221" i="1"/>
  <c r="J235" i="1"/>
  <c r="I235" i="1"/>
  <c r="H235" i="1"/>
  <c r="G235" i="1"/>
  <c r="F235" i="1"/>
  <c r="I269" i="1"/>
  <c r="H269" i="1"/>
  <c r="G269" i="1"/>
  <c r="F269" i="1"/>
  <c r="J253" i="1"/>
  <c r="I253" i="1"/>
  <c r="H253" i="1"/>
  <c r="G253" i="1"/>
  <c r="F253" i="1"/>
  <c r="I270" i="1"/>
  <c r="H270" i="1"/>
  <c r="G270" i="1"/>
  <c r="F270" i="1"/>
  <c r="F255" i="1"/>
  <c r="J255" i="1"/>
  <c r="H255" i="1"/>
  <c r="I255" i="1"/>
  <c r="G255" i="1"/>
  <c r="I311" i="1"/>
  <c r="H311" i="1"/>
  <c r="G311" i="1"/>
  <c r="F311" i="1"/>
  <c r="I319" i="1"/>
  <c r="H319" i="1"/>
  <c r="G319" i="1"/>
  <c r="F319" i="1"/>
  <c r="B181" i="1"/>
  <c r="M146" i="1"/>
  <c r="M169" i="1"/>
  <c r="M148" i="1"/>
  <c r="M179" i="1"/>
  <c r="D160" i="1"/>
  <c r="D137" i="1"/>
  <c r="D193" i="1"/>
  <c r="D197" i="1"/>
  <c r="D181" i="1"/>
  <c r="D174" i="1"/>
  <c r="D167" i="1"/>
  <c r="P31" i="1"/>
  <c r="S31" i="1"/>
  <c r="T31" i="1"/>
  <c r="Q31" i="1"/>
  <c r="R31" i="1"/>
  <c r="T52" i="1"/>
  <c r="S52" i="1"/>
  <c r="R52" i="1"/>
  <c r="Q52" i="1"/>
  <c r="P52" i="1"/>
  <c r="P163" i="1"/>
  <c r="T98" i="1"/>
  <c r="S98" i="1"/>
  <c r="R98" i="1"/>
  <c r="Q98" i="1"/>
  <c r="P98" i="1"/>
  <c r="R66" i="1"/>
  <c r="Q66" i="1"/>
  <c r="P66" i="1"/>
  <c r="T66" i="1"/>
  <c r="S66" i="1"/>
  <c r="P34" i="1"/>
  <c r="T34" i="1"/>
  <c r="S34" i="1"/>
  <c r="R34" i="1"/>
  <c r="Q34" i="1"/>
  <c r="P137" i="1"/>
  <c r="P72" i="1"/>
  <c r="T72" i="1"/>
  <c r="S72" i="1"/>
  <c r="R72" i="1"/>
  <c r="Q72" i="1"/>
  <c r="T73" i="1"/>
  <c r="S268" i="1"/>
  <c r="R268" i="1"/>
  <c r="Q268" i="1"/>
  <c r="P268" i="1"/>
  <c r="P193" i="1"/>
  <c r="S128" i="1"/>
  <c r="R128" i="1"/>
  <c r="Q128" i="1"/>
  <c r="P128" i="1"/>
  <c r="T128" i="1"/>
  <c r="P161" i="1"/>
  <c r="Q96" i="1"/>
  <c r="P96" i="1"/>
  <c r="S96" i="1"/>
  <c r="R96" i="1"/>
  <c r="T96" i="1"/>
  <c r="T238" i="1"/>
  <c r="S238" i="1"/>
  <c r="R238" i="1"/>
  <c r="Q238" i="1"/>
  <c r="P238" i="1"/>
  <c r="P170" i="1"/>
  <c r="T105" i="1"/>
  <c r="S105" i="1"/>
  <c r="R105" i="1"/>
  <c r="Q105" i="1"/>
  <c r="P105" i="1"/>
  <c r="S274" i="1"/>
  <c r="R274" i="1"/>
  <c r="Q274" i="1"/>
  <c r="P274" i="1"/>
  <c r="S269" i="1"/>
  <c r="R269" i="1"/>
  <c r="Q269" i="1"/>
  <c r="P269" i="1"/>
  <c r="S303" i="1"/>
  <c r="R303" i="1"/>
  <c r="Q303" i="1"/>
  <c r="P303" i="1"/>
  <c r="R281" i="1"/>
  <c r="Q281" i="1"/>
  <c r="P281" i="1"/>
  <c r="S281" i="1"/>
  <c r="Q258" i="1"/>
  <c r="P258" i="1"/>
  <c r="S258" i="1"/>
  <c r="T258" i="1"/>
  <c r="R258" i="1"/>
  <c r="S317" i="1"/>
  <c r="R317" i="1"/>
  <c r="Q317" i="1"/>
  <c r="P317" i="1"/>
  <c r="S288" i="1"/>
  <c r="R288" i="1"/>
  <c r="P288" i="1"/>
  <c r="Q288" i="1"/>
  <c r="N197" i="1"/>
  <c r="N193" i="1"/>
  <c r="N168" i="1"/>
  <c r="R39" i="1"/>
  <c r="P39" i="1"/>
  <c r="N159" i="1"/>
  <c r="N119" i="1"/>
  <c r="N184" i="1" s="1"/>
  <c r="R94" i="1"/>
  <c r="P94" i="1"/>
  <c r="N181" i="1"/>
  <c r="N166" i="1"/>
  <c r="Q15" i="1"/>
  <c r="P15" i="1"/>
  <c r="T15" i="1"/>
  <c r="S15" i="1"/>
  <c r="R15" i="1"/>
  <c r="S39" i="1"/>
  <c r="Q39" i="1"/>
  <c r="L160" i="1"/>
  <c r="L148" i="1"/>
  <c r="L174" i="1"/>
  <c r="L167" i="1"/>
  <c r="L177" i="1"/>
  <c r="T47" i="1"/>
  <c r="S47" i="1"/>
  <c r="R47" i="1"/>
  <c r="Q47" i="1"/>
  <c r="P47" i="1"/>
  <c r="J10" i="1"/>
  <c r="I10" i="1"/>
  <c r="H10" i="1"/>
  <c r="G10" i="1"/>
  <c r="F10" i="1"/>
  <c r="C148" i="1"/>
  <c r="S24" i="1"/>
  <c r="R24" i="1"/>
  <c r="Q24" i="1"/>
  <c r="T24" i="1"/>
  <c r="P24" i="1"/>
  <c r="F168" i="1"/>
  <c r="J103" i="1"/>
  <c r="I103" i="1"/>
  <c r="H103" i="1"/>
  <c r="G103" i="1"/>
  <c r="F103" i="1"/>
  <c r="E68" i="1"/>
  <c r="I58" i="1"/>
  <c r="H58" i="1"/>
  <c r="G58" i="1"/>
  <c r="F58" i="1"/>
  <c r="J58" i="1"/>
  <c r="F188" i="1"/>
  <c r="J123" i="1"/>
  <c r="E133" i="1"/>
  <c r="I123" i="1"/>
  <c r="H123" i="1"/>
  <c r="G123" i="1"/>
  <c r="F123" i="1"/>
  <c r="J131" i="1"/>
  <c r="G50" i="1"/>
  <c r="F50" i="1"/>
  <c r="J50" i="1"/>
  <c r="H50" i="1"/>
  <c r="I50" i="1"/>
  <c r="F171" i="1"/>
  <c r="J106" i="1"/>
  <c r="I106" i="1"/>
  <c r="H106" i="1"/>
  <c r="G106" i="1"/>
  <c r="F106" i="1"/>
  <c r="J39" i="1"/>
  <c r="I39" i="1"/>
  <c r="H39" i="1"/>
  <c r="G39" i="1"/>
  <c r="F39" i="1"/>
  <c r="F163" i="1"/>
  <c r="J98" i="1"/>
  <c r="I98" i="1"/>
  <c r="H98" i="1"/>
  <c r="G98" i="1"/>
  <c r="F98" i="1"/>
  <c r="F169" i="1"/>
  <c r="H104" i="1"/>
  <c r="G104" i="1"/>
  <c r="F104" i="1"/>
  <c r="J104" i="1"/>
  <c r="I104" i="1"/>
  <c r="F162" i="1"/>
  <c r="F97" i="1"/>
  <c r="J97" i="1"/>
  <c r="I97" i="1"/>
  <c r="H97" i="1"/>
  <c r="G97" i="1"/>
  <c r="F130" i="1"/>
  <c r="F195" i="1"/>
  <c r="J130" i="1"/>
  <c r="I130" i="1"/>
  <c r="H130" i="1"/>
  <c r="G130" i="1"/>
  <c r="I222" i="1"/>
  <c r="H222" i="1"/>
  <c r="G222" i="1"/>
  <c r="F222" i="1"/>
  <c r="J239" i="1"/>
  <c r="I239" i="1"/>
  <c r="H239" i="1"/>
  <c r="G239" i="1"/>
  <c r="F239" i="1"/>
  <c r="I271" i="1"/>
  <c r="H271" i="1"/>
  <c r="G271" i="1"/>
  <c r="F271" i="1"/>
  <c r="F233" i="1"/>
  <c r="J233" i="1"/>
  <c r="I233" i="1"/>
  <c r="H233" i="1"/>
  <c r="G233" i="1"/>
  <c r="I272" i="1"/>
  <c r="H272" i="1"/>
  <c r="G272" i="1"/>
  <c r="F272" i="1"/>
  <c r="I297" i="1"/>
  <c r="G297" i="1"/>
  <c r="F297" i="1"/>
  <c r="H297" i="1"/>
  <c r="H279" i="1"/>
  <c r="G279" i="1"/>
  <c r="F279" i="1"/>
  <c r="I279" i="1"/>
  <c r="F259" i="1"/>
  <c r="J259" i="1"/>
  <c r="H259" i="1"/>
  <c r="I259" i="1"/>
  <c r="G259" i="1"/>
  <c r="I312" i="1"/>
  <c r="H312" i="1"/>
  <c r="G312" i="1"/>
  <c r="F312" i="1"/>
  <c r="I320" i="1"/>
  <c r="H320" i="1"/>
  <c r="G320" i="1"/>
  <c r="F320" i="1"/>
  <c r="F176" i="1"/>
  <c r="J111" i="1"/>
  <c r="I111" i="1"/>
  <c r="H111" i="1"/>
  <c r="G111" i="1"/>
  <c r="F111" i="1"/>
  <c r="P17" i="1"/>
  <c r="T17" i="1"/>
  <c r="S17" i="1"/>
  <c r="R17" i="1"/>
  <c r="Q17" i="1"/>
  <c r="M140" i="1"/>
  <c r="M153" i="1"/>
  <c r="M173" i="1"/>
  <c r="M154" i="1"/>
  <c r="M191" i="1"/>
  <c r="M183" i="1"/>
  <c r="D140" i="1"/>
  <c r="D141" i="1"/>
  <c r="D138" i="1"/>
  <c r="D190" i="1"/>
  <c r="D178" i="1"/>
  <c r="D171" i="1"/>
  <c r="N192" i="1"/>
  <c r="I45" i="1"/>
  <c r="H45" i="1"/>
  <c r="G45" i="1"/>
  <c r="F45" i="1"/>
  <c r="J45" i="1"/>
  <c r="F153" i="1"/>
  <c r="H88" i="1"/>
  <c r="G88" i="1"/>
  <c r="F88" i="1"/>
  <c r="J88" i="1"/>
  <c r="I88" i="1"/>
  <c r="I265" i="1"/>
  <c r="H265" i="1"/>
  <c r="G265" i="1"/>
  <c r="F265" i="1"/>
  <c r="I317" i="1"/>
  <c r="H317" i="1"/>
  <c r="G317" i="1"/>
  <c r="F317" i="1"/>
  <c r="M161" i="1"/>
  <c r="B168" i="1"/>
  <c r="M139" i="1"/>
  <c r="R58" i="1"/>
  <c r="Q58" i="1"/>
  <c r="P58" i="1"/>
  <c r="S58" i="1"/>
  <c r="O68" i="1"/>
  <c r="T58" i="1"/>
  <c r="S296" i="1"/>
  <c r="Q296" i="1"/>
  <c r="P296" i="1"/>
  <c r="R296" i="1"/>
  <c r="T252" i="1"/>
  <c r="S252" i="1"/>
  <c r="R252" i="1"/>
  <c r="Q252" i="1"/>
  <c r="P252" i="1"/>
  <c r="N176" i="1"/>
  <c r="N154" i="1"/>
  <c r="Q7" i="1"/>
  <c r="T7" i="1"/>
  <c r="P7" i="1"/>
  <c r="R7" i="1"/>
  <c r="S7" i="1"/>
  <c r="T9" i="1"/>
  <c r="C68" i="1"/>
  <c r="I49" i="1"/>
  <c r="H49" i="1"/>
  <c r="G49" i="1"/>
  <c r="F49" i="1"/>
  <c r="J49" i="1"/>
  <c r="F9" i="1"/>
  <c r="B190" i="1"/>
  <c r="B178" i="1"/>
  <c r="C159" i="1"/>
  <c r="C119" i="1"/>
  <c r="C184" i="1" s="1"/>
  <c r="I9" i="2"/>
  <c r="H9" i="2"/>
  <c r="F9" i="2"/>
  <c r="G9" i="2"/>
  <c r="J9" i="2"/>
  <c r="L165" i="1"/>
  <c r="P16" i="1"/>
  <c r="T16" i="1"/>
  <c r="S16" i="1"/>
  <c r="R16" i="1"/>
  <c r="Q16" i="1"/>
  <c r="R8" i="1"/>
  <c r="T8" i="1"/>
  <c r="P8" i="1"/>
  <c r="S8" i="1"/>
  <c r="Q8" i="1"/>
  <c r="P138" i="1"/>
  <c r="B146" i="1"/>
  <c r="B169" i="1"/>
  <c r="B182" i="1"/>
  <c r="B171" i="1"/>
  <c r="B180" i="1"/>
  <c r="J14" i="1"/>
  <c r="I14" i="1"/>
  <c r="H14" i="1"/>
  <c r="G14" i="1"/>
  <c r="F14" i="1"/>
  <c r="C172" i="1"/>
  <c r="C177" i="1"/>
  <c r="C174" i="1"/>
  <c r="C163" i="1"/>
  <c r="C196" i="1"/>
  <c r="L68" i="1"/>
  <c r="B161" i="1"/>
  <c r="B54" i="1"/>
  <c r="F16" i="1"/>
  <c r="I16" i="1"/>
  <c r="G16" i="1"/>
  <c r="J16" i="1"/>
  <c r="H16" i="1"/>
  <c r="F8" i="1"/>
  <c r="G8" i="1"/>
  <c r="J8" i="1"/>
  <c r="I8" i="1"/>
  <c r="H8" i="1"/>
  <c r="R37" i="1"/>
  <c r="Q37" i="1"/>
  <c r="P37" i="1"/>
  <c r="T37" i="1"/>
  <c r="S37" i="1"/>
  <c r="P38" i="1"/>
  <c r="T38" i="1"/>
  <c r="S38" i="1"/>
  <c r="R38" i="1"/>
  <c r="Q38" i="1"/>
  <c r="P76" i="1"/>
  <c r="P141" i="1"/>
  <c r="T76" i="1"/>
  <c r="S76" i="1"/>
  <c r="R76" i="1"/>
  <c r="Q76" i="1"/>
  <c r="S95" i="1"/>
  <c r="R95" i="1"/>
  <c r="Q95" i="1"/>
  <c r="P95" i="1"/>
  <c r="P160" i="1"/>
  <c r="T95" i="1"/>
  <c r="O119" i="1"/>
  <c r="P197" i="1"/>
  <c r="S132" i="1"/>
  <c r="R132" i="1"/>
  <c r="Q132" i="1"/>
  <c r="P132" i="1"/>
  <c r="T132" i="1"/>
  <c r="P165" i="1"/>
  <c r="Q100" i="1"/>
  <c r="P100" i="1"/>
  <c r="T100" i="1"/>
  <c r="S100" i="1"/>
  <c r="R100" i="1"/>
  <c r="S264" i="1"/>
  <c r="R264" i="1"/>
  <c r="Q264" i="1"/>
  <c r="P264" i="1"/>
  <c r="T109" i="1"/>
  <c r="S109" i="1"/>
  <c r="R109" i="1"/>
  <c r="Q109" i="1"/>
  <c r="P109" i="1"/>
  <c r="P174" i="1"/>
  <c r="S271" i="1"/>
  <c r="R271" i="1"/>
  <c r="Q271" i="1"/>
  <c r="P271" i="1"/>
  <c r="S299" i="1"/>
  <c r="Q299" i="1"/>
  <c r="P299" i="1"/>
  <c r="R299" i="1"/>
  <c r="S305" i="1"/>
  <c r="R305" i="1"/>
  <c r="Q305" i="1"/>
  <c r="P305" i="1"/>
  <c r="S282" i="1"/>
  <c r="R282" i="1"/>
  <c r="Q282" i="1"/>
  <c r="P282" i="1"/>
  <c r="S304" i="1"/>
  <c r="R304" i="1"/>
  <c r="Q304" i="1"/>
  <c r="P304" i="1"/>
  <c r="S310" i="1"/>
  <c r="R310" i="1"/>
  <c r="Q310" i="1"/>
  <c r="P310" i="1"/>
  <c r="S318" i="1"/>
  <c r="R318" i="1"/>
  <c r="Q318" i="1"/>
  <c r="P318" i="1"/>
  <c r="S289" i="1"/>
  <c r="R289" i="1"/>
  <c r="P289" i="1"/>
  <c r="Q289" i="1"/>
  <c r="N196" i="1"/>
  <c r="R43" i="1"/>
  <c r="P43" i="1"/>
  <c r="N160" i="1"/>
  <c r="N190" i="1"/>
  <c r="N170" i="1"/>
  <c r="I29" i="1"/>
  <c r="H29" i="1"/>
  <c r="E54" i="1"/>
  <c r="G29" i="1"/>
  <c r="F29" i="1"/>
  <c r="J29" i="1"/>
  <c r="G13" i="1"/>
  <c r="I13" i="1"/>
  <c r="L168" i="1"/>
  <c r="S43" i="1"/>
  <c r="Q43" i="1"/>
  <c r="L161" i="1"/>
  <c r="L193" i="1"/>
  <c r="L178" i="1"/>
  <c r="L171" i="1"/>
  <c r="S106" i="1"/>
  <c r="Q106" i="1"/>
  <c r="D168" i="1"/>
  <c r="H11" i="1"/>
  <c r="G11" i="1"/>
  <c r="F11" i="1"/>
  <c r="I11" i="1"/>
  <c r="J11" i="1"/>
  <c r="C144" i="1"/>
  <c r="J40" i="1"/>
  <c r="I40" i="1"/>
  <c r="H40" i="1"/>
  <c r="G40" i="1"/>
  <c r="F40" i="1"/>
  <c r="I62" i="1"/>
  <c r="H62" i="1"/>
  <c r="G62" i="1"/>
  <c r="F62" i="1"/>
  <c r="J62" i="1"/>
  <c r="J124" i="1"/>
  <c r="I124" i="1"/>
  <c r="H124" i="1"/>
  <c r="G124" i="1"/>
  <c r="F124" i="1"/>
  <c r="F189" i="1"/>
  <c r="G59" i="1"/>
  <c r="F59" i="1"/>
  <c r="J59" i="1"/>
  <c r="I59" i="1"/>
  <c r="H59" i="1"/>
  <c r="F172" i="1"/>
  <c r="J107" i="1"/>
  <c r="I107" i="1"/>
  <c r="H107" i="1"/>
  <c r="G107" i="1"/>
  <c r="F107" i="1"/>
  <c r="J43" i="1"/>
  <c r="I43" i="1"/>
  <c r="H43" i="1"/>
  <c r="G43" i="1"/>
  <c r="F43" i="1"/>
  <c r="F164" i="1"/>
  <c r="J99" i="1"/>
  <c r="I99" i="1"/>
  <c r="H99" i="1"/>
  <c r="G99" i="1"/>
  <c r="F99" i="1"/>
  <c r="F173" i="1"/>
  <c r="H108" i="1"/>
  <c r="G108" i="1"/>
  <c r="F108" i="1"/>
  <c r="J108" i="1"/>
  <c r="I108" i="1"/>
  <c r="F166" i="1"/>
  <c r="F101" i="1"/>
  <c r="J101" i="1"/>
  <c r="I101" i="1"/>
  <c r="H101" i="1"/>
  <c r="G101" i="1"/>
  <c r="J243" i="1"/>
  <c r="I243" i="1"/>
  <c r="H243" i="1"/>
  <c r="G243" i="1"/>
  <c r="F243" i="1"/>
  <c r="I223" i="1"/>
  <c r="H223" i="1"/>
  <c r="G223" i="1"/>
  <c r="F223" i="1"/>
  <c r="I273" i="1"/>
  <c r="H273" i="1"/>
  <c r="G273" i="1"/>
  <c r="F273" i="1"/>
  <c r="F237" i="1"/>
  <c r="J237" i="1"/>
  <c r="I237" i="1"/>
  <c r="H237" i="1"/>
  <c r="G237" i="1"/>
  <c r="I274" i="1"/>
  <c r="H274" i="1"/>
  <c r="G274" i="1"/>
  <c r="F274" i="1"/>
  <c r="I301" i="1"/>
  <c r="G301" i="1"/>
  <c r="F301" i="1"/>
  <c r="H301" i="1"/>
  <c r="H280" i="1"/>
  <c r="G280" i="1"/>
  <c r="F280" i="1"/>
  <c r="I280" i="1"/>
  <c r="I295" i="1"/>
  <c r="G295" i="1"/>
  <c r="F295" i="1"/>
  <c r="H295" i="1"/>
  <c r="I313" i="1"/>
  <c r="H313" i="1"/>
  <c r="G313" i="1"/>
  <c r="F313" i="1"/>
  <c r="I284" i="1"/>
  <c r="H284" i="1"/>
  <c r="G284" i="1"/>
  <c r="F284" i="1"/>
  <c r="N171" i="1"/>
  <c r="R106" i="1"/>
  <c r="P106" i="1"/>
  <c r="J52" i="1"/>
  <c r="I52" i="1"/>
  <c r="H52" i="1"/>
  <c r="G52" i="1"/>
  <c r="F52" i="1"/>
  <c r="M144" i="1"/>
  <c r="M168" i="1"/>
  <c r="M172" i="1"/>
  <c r="M177" i="1"/>
  <c r="M162" i="1"/>
  <c r="M195" i="1"/>
  <c r="M188" i="1"/>
  <c r="M133" i="1"/>
  <c r="D144" i="1"/>
  <c r="D145" i="1"/>
  <c r="D142" i="1"/>
  <c r="D194" i="1"/>
  <c r="D182" i="1"/>
  <c r="D175" i="1"/>
  <c r="J128" i="1"/>
  <c r="I128" i="1"/>
  <c r="F193" i="1"/>
  <c r="H128" i="1"/>
  <c r="G128" i="1"/>
  <c r="F128" i="1"/>
  <c r="I219" i="1"/>
  <c r="H219" i="1"/>
  <c r="G219" i="1"/>
  <c r="F219" i="1"/>
  <c r="I302" i="1"/>
  <c r="G302" i="1"/>
  <c r="F302" i="1"/>
  <c r="H302" i="1"/>
  <c r="M142" i="1"/>
  <c r="D159" i="1"/>
  <c r="D119" i="1"/>
  <c r="B148" i="1"/>
  <c r="B170" i="1"/>
  <c r="B192" i="1"/>
  <c r="P183" i="1"/>
  <c r="T118" i="1"/>
  <c r="S118" i="1"/>
  <c r="R118" i="1"/>
  <c r="Q118" i="1"/>
  <c r="P118" i="1"/>
  <c r="S115" i="1"/>
  <c r="R115" i="1"/>
  <c r="Q115" i="1"/>
  <c r="P180" i="1"/>
  <c r="P115" i="1"/>
  <c r="T115" i="1"/>
  <c r="S265" i="1"/>
  <c r="R265" i="1"/>
  <c r="Q265" i="1"/>
  <c r="P265" i="1"/>
  <c r="Q250" i="1"/>
  <c r="P250" i="1"/>
  <c r="S250" i="1"/>
  <c r="T250" i="1"/>
  <c r="R250" i="1"/>
  <c r="S286" i="1"/>
  <c r="R286" i="1"/>
  <c r="Q286" i="1"/>
  <c r="P286" i="1"/>
  <c r="L190" i="1"/>
  <c r="L159" i="1"/>
  <c r="L119" i="1"/>
  <c r="S94" i="1"/>
  <c r="Q94" i="1"/>
  <c r="J18" i="1"/>
  <c r="I18" i="1"/>
  <c r="H18" i="1"/>
  <c r="G18" i="1"/>
  <c r="F18" i="1"/>
  <c r="S14" i="1"/>
  <c r="R14" i="1"/>
  <c r="Q14" i="1"/>
  <c r="P14" i="1"/>
  <c r="T14" i="1"/>
  <c r="F145" i="1"/>
  <c r="G80" i="1"/>
  <c r="F80" i="1"/>
  <c r="J80" i="1"/>
  <c r="I80" i="1"/>
  <c r="H80" i="1"/>
  <c r="F161" i="1"/>
  <c r="H96" i="1"/>
  <c r="G96" i="1"/>
  <c r="F96" i="1"/>
  <c r="J96" i="1"/>
  <c r="I96" i="1"/>
  <c r="I220" i="1"/>
  <c r="H220" i="1"/>
  <c r="G220" i="1"/>
  <c r="F220" i="1"/>
  <c r="M182" i="1"/>
  <c r="F175" i="1"/>
  <c r="J110" i="1"/>
  <c r="I110" i="1"/>
  <c r="H110" i="1"/>
  <c r="G110" i="1"/>
  <c r="F110" i="1"/>
  <c r="B167" i="1"/>
  <c r="C147" i="1"/>
  <c r="C170" i="1"/>
  <c r="C192" i="1"/>
  <c r="R7" i="2"/>
  <c r="T7" i="2"/>
  <c r="S7" i="2"/>
  <c r="Q7" i="2"/>
  <c r="P7" i="2"/>
  <c r="T8" i="2"/>
  <c r="R9" i="2"/>
  <c r="Q9" i="2"/>
  <c r="T9" i="2"/>
  <c r="S9" i="2"/>
  <c r="P9" i="2"/>
  <c r="J48" i="1"/>
  <c r="I48" i="1"/>
  <c r="H48" i="1"/>
  <c r="G48" i="1"/>
  <c r="F48" i="1"/>
  <c r="B144" i="1"/>
  <c r="B194" i="1"/>
  <c r="B138" i="1"/>
  <c r="B175" i="1"/>
  <c r="B189" i="1"/>
  <c r="C173" i="1"/>
  <c r="C178" i="1"/>
  <c r="C167" i="1"/>
  <c r="T51" i="1"/>
  <c r="S51" i="1"/>
  <c r="R51" i="1"/>
  <c r="Q51" i="1"/>
  <c r="P51" i="1"/>
  <c r="T61" i="1"/>
  <c r="S61" i="1"/>
  <c r="R61" i="1"/>
  <c r="Q61" i="1"/>
  <c r="P61" i="1"/>
  <c r="R41" i="1"/>
  <c r="Q41" i="1"/>
  <c r="P41" i="1"/>
  <c r="T41" i="1"/>
  <c r="S41" i="1"/>
  <c r="P171" i="1"/>
  <c r="P140" i="1"/>
  <c r="R75" i="1"/>
  <c r="Q75" i="1"/>
  <c r="P75" i="1"/>
  <c r="T75" i="1"/>
  <c r="S75" i="1"/>
  <c r="P42" i="1"/>
  <c r="T42" i="1"/>
  <c r="S42" i="1"/>
  <c r="R42" i="1"/>
  <c r="Q42" i="1"/>
  <c r="T80" i="1"/>
  <c r="P145" i="1"/>
  <c r="P80" i="1"/>
  <c r="S80" i="1"/>
  <c r="Q80" i="1"/>
  <c r="R80" i="1"/>
  <c r="S99" i="1"/>
  <c r="R99" i="1"/>
  <c r="Q99" i="1"/>
  <c r="P164" i="1"/>
  <c r="P99" i="1"/>
  <c r="T99" i="1"/>
  <c r="P169" i="1"/>
  <c r="Q104" i="1"/>
  <c r="P104" i="1"/>
  <c r="T104" i="1"/>
  <c r="S104" i="1"/>
  <c r="R104" i="1"/>
  <c r="S272" i="1"/>
  <c r="R272" i="1"/>
  <c r="Q272" i="1"/>
  <c r="P272" i="1"/>
  <c r="P178" i="1"/>
  <c r="T113" i="1"/>
  <c r="S113" i="1"/>
  <c r="R113" i="1"/>
  <c r="Q113" i="1"/>
  <c r="P113" i="1"/>
  <c r="S235" i="1"/>
  <c r="R235" i="1"/>
  <c r="Q235" i="1"/>
  <c r="P235" i="1"/>
  <c r="T235" i="1"/>
  <c r="S273" i="1"/>
  <c r="R273" i="1"/>
  <c r="Q273" i="1"/>
  <c r="P273" i="1"/>
  <c r="T233" i="1"/>
  <c r="S233" i="1"/>
  <c r="R233" i="1"/>
  <c r="Q233" i="1"/>
  <c r="P233" i="1"/>
  <c r="S249" i="1"/>
  <c r="R249" i="1"/>
  <c r="Q249" i="1"/>
  <c r="P249" i="1"/>
  <c r="T249" i="1"/>
  <c r="S294" i="1"/>
  <c r="Q294" i="1"/>
  <c r="P294" i="1"/>
  <c r="R294" i="1"/>
  <c r="S311" i="1"/>
  <c r="R311" i="1"/>
  <c r="Q311" i="1"/>
  <c r="P311" i="1"/>
  <c r="S319" i="1"/>
  <c r="R319" i="1"/>
  <c r="Q319" i="1"/>
  <c r="P319" i="1"/>
  <c r="Q320" i="1"/>
  <c r="P320" i="1"/>
  <c r="S320" i="1"/>
  <c r="R320" i="1"/>
  <c r="N140" i="1"/>
  <c r="N137" i="1"/>
  <c r="N179" i="1"/>
  <c r="N153" i="1"/>
  <c r="N194" i="1"/>
  <c r="N174" i="1"/>
  <c r="I23" i="1"/>
  <c r="G23" i="1"/>
  <c r="B153" i="1"/>
  <c r="L169" i="1"/>
  <c r="L153" i="1"/>
  <c r="L194" i="1"/>
  <c r="L182" i="1"/>
  <c r="L175" i="1"/>
  <c r="P142" i="1"/>
  <c r="T77" i="1"/>
  <c r="S77" i="1"/>
  <c r="R77" i="1"/>
  <c r="Q77" i="1"/>
  <c r="P77" i="1"/>
  <c r="L140" i="1"/>
  <c r="S18" i="1"/>
  <c r="R18" i="1"/>
  <c r="Q18" i="1"/>
  <c r="P18" i="1"/>
  <c r="T18" i="1"/>
  <c r="S10" i="1"/>
  <c r="R10" i="1"/>
  <c r="Q10" i="1"/>
  <c r="P10" i="1"/>
  <c r="T10" i="1"/>
  <c r="J234" i="1"/>
  <c r="I234" i="1"/>
  <c r="H234" i="1"/>
  <c r="G234" i="1"/>
  <c r="F234" i="1"/>
  <c r="I66" i="1"/>
  <c r="H66" i="1"/>
  <c r="G66" i="1"/>
  <c r="F66" i="1"/>
  <c r="J66" i="1"/>
  <c r="F196" i="1"/>
  <c r="F159" i="1"/>
  <c r="J94" i="1"/>
  <c r="I94" i="1"/>
  <c r="H94" i="1"/>
  <c r="E119" i="1"/>
  <c r="G94" i="1"/>
  <c r="F94" i="1"/>
  <c r="G63" i="1"/>
  <c r="F63" i="1"/>
  <c r="J63" i="1"/>
  <c r="I63" i="1"/>
  <c r="H63" i="1"/>
  <c r="I81" i="1"/>
  <c r="F81" i="1"/>
  <c r="J81" i="1"/>
  <c r="H81" i="1"/>
  <c r="F146" i="1"/>
  <c r="G81" i="1"/>
  <c r="J47" i="1"/>
  <c r="I47" i="1"/>
  <c r="H47" i="1"/>
  <c r="F47" i="1"/>
  <c r="G47" i="1"/>
  <c r="J238" i="1"/>
  <c r="I238" i="1"/>
  <c r="H238" i="1"/>
  <c r="G238" i="1"/>
  <c r="F238" i="1"/>
  <c r="F177" i="1"/>
  <c r="H112" i="1"/>
  <c r="G112" i="1"/>
  <c r="F112" i="1"/>
  <c r="I112" i="1"/>
  <c r="J112" i="1"/>
  <c r="F170" i="1"/>
  <c r="F105" i="1"/>
  <c r="J105" i="1"/>
  <c r="G105" i="1"/>
  <c r="H105" i="1"/>
  <c r="I105" i="1"/>
  <c r="I224" i="1"/>
  <c r="H224" i="1"/>
  <c r="G224" i="1"/>
  <c r="F224" i="1"/>
  <c r="J249" i="1"/>
  <c r="I249" i="1"/>
  <c r="H249" i="1"/>
  <c r="G249" i="1"/>
  <c r="F249" i="1"/>
  <c r="F241" i="1"/>
  <c r="J241" i="1"/>
  <c r="I241" i="1"/>
  <c r="H241" i="1"/>
  <c r="G241" i="1"/>
  <c r="J257" i="1"/>
  <c r="I257" i="1"/>
  <c r="H257" i="1"/>
  <c r="G257" i="1"/>
  <c r="F257" i="1"/>
  <c r="I304" i="1"/>
  <c r="H304" i="1"/>
  <c r="G304" i="1"/>
  <c r="F304" i="1"/>
  <c r="H281" i="1"/>
  <c r="G281" i="1"/>
  <c r="F281" i="1"/>
  <c r="I281" i="1"/>
  <c r="I299" i="1"/>
  <c r="G299" i="1"/>
  <c r="F299" i="1"/>
  <c r="H299" i="1"/>
  <c r="I314" i="1"/>
  <c r="H314" i="1"/>
  <c r="G314" i="1"/>
  <c r="F314" i="1"/>
  <c r="I285" i="1"/>
  <c r="H285" i="1"/>
  <c r="G285" i="1"/>
  <c r="F285" i="1"/>
  <c r="L147" i="1"/>
  <c r="L54" i="1"/>
  <c r="M147" i="1"/>
  <c r="M180" i="1"/>
  <c r="M197" i="1"/>
  <c r="M181" i="1"/>
  <c r="M166" i="1"/>
  <c r="M159" i="1"/>
  <c r="M119" i="1"/>
  <c r="M192" i="1"/>
  <c r="D148" i="1"/>
  <c r="D147" i="1"/>
  <c r="D164" i="1"/>
  <c r="D161" i="1"/>
  <c r="D179" i="1"/>
  <c r="H15" i="1"/>
  <c r="G15" i="1"/>
  <c r="F15" i="1"/>
  <c r="I15" i="1"/>
  <c r="J15" i="1"/>
  <c r="B68" i="1"/>
  <c r="I79" i="1"/>
  <c r="H79" i="1"/>
  <c r="G79" i="1"/>
  <c r="F79" i="1"/>
  <c r="F144" i="1"/>
  <c r="J79" i="1"/>
  <c r="J64" i="1"/>
  <c r="I64" i="1"/>
  <c r="H64" i="1"/>
  <c r="F64" i="1"/>
  <c r="G64" i="1"/>
  <c r="I227" i="1"/>
  <c r="H227" i="1"/>
  <c r="G227" i="1"/>
  <c r="F227" i="1"/>
  <c r="H254" i="1"/>
  <c r="G254" i="1"/>
  <c r="F254" i="1"/>
  <c r="J254" i="1"/>
  <c r="I254" i="1"/>
  <c r="T23" i="1"/>
  <c r="S23" i="1"/>
  <c r="R23" i="1"/>
  <c r="Q23" i="1"/>
  <c r="P23" i="1"/>
  <c r="T39" i="1"/>
  <c r="T43" i="1"/>
  <c r="T33" i="1"/>
  <c r="M171" i="1"/>
  <c r="D166" i="1"/>
  <c r="D192" i="1"/>
  <c r="B159" i="1"/>
  <c r="B119" i="1"/>
  <c r="B184" i="1" s="1"/>
  <c r="C141" i="1"/>
  <c r="C183" i="1"/>
  <c r="T35" i="1"/>
  <c r="S35" i="1"/>
  <c r="R35" i="1"/>
  <c r="Q35" i="1"/>
  <c r="P35" i="1"/>
  <c r="T44" i="1"/>
  <c r="S44" i="1"/>
  <c r="R44" i="1"/>
  <c r="Q44" i="1"/>
  <c r="P44" i="1"/>
  <c r="P63" i="1"/>
  <c r="T63" i="1"/>
  <c r="S63" i="1"/>
  <c r="R63" i="1"/>
  <c r="Q63" i="1"/>
  <c r="P195" i="1"/>
  <c r="T130" i="1"/>
  <c r="S130" i="1"/>
  <c r="Q130" i="1"/>
  <c r="P130" i="1"/>
  <c r="R130" i="1"/>
  <c r="T255" i="1"/>
  <c r="S255" i="1"/>
  <c r="Q255" i="1"/>
  <c r="R255" i="1"/>
  <c r="P255" i="1"/>
  <c r="N68" i="1"/>
  <c r="N138" i="1"/>
  <c r="R73" i="1"/>
  <c r="P73" i="1"/>
  <c r="L144" i="1"/>
  <c r="L145" i="1"/>
  <c r="L139" i="1"/>
  <c r="R29" i="1"/>
  <c r="O54" i="1"/>
  <c r="Q29" i="1"/>
  <c r="T29" i="1"/>
  <c r="S29" i="1"/>
  <c r="P29" i="1"/>
  <c r="P159" i="1"/>
  <c r="F179" i="1"/>
  <c r="J114" i="1"/>
  <c r="I114" i="1"/>
  <c r="H114" i="1"/>
  <c r="G114" i="1"/>
  <c r="F114" i="1"/>
  <c r="J73" i="1"/>
  <c r="I73" i="1"/>
  <c r="H73" i="1"/>
  <c r="F138" i="1"/>
  <c r="G73" i="1"/>
  <c r="F73" i="1"/>
  <c r="I267" i="1"/>
  <c r="H267" i="1"/>
  <c r="G267" i="1"/>
  <c r="F267" i="1"/>
  <c r="M175" i="1"/>
  <c r="S8" i="2"/>
  <c r="Q8" i="2"/>
  <c r="L37" i="2"/>
  <c r="F17" i="1"/>
  <c r="B173" i="1"/>
  <c r="B143" i="1"/>
  <c r="B176" i="1"/>
  <c r="C176" i="1"/>
  <c r="J7" i="2"/>
  <c r="I7" i="2"/>
  <c r="H7" i="2"/>
  <c r="F7" i="2"/>
  <c r="G7" i="2"/>
  <c r="J8" i="2"/>
  <c r="F143" i="1"/>
  <c r="J78" i="1"/>
  <c r="I78" i="1"/>
  <c r="H78" i="1"/>
  <c r="G78" i="1"/>
  <c r="F78" i="1"/>
  <c r="M143" i="1"/>
  <c r="B142" i="1"/>
  <c r="B154" i="1"/>
  <c r="B191" i="1"/>
  <c r="B179" i="1"/>
  <c r="B193" i="1"/>
  <c r="H7" i="1"/>
  <c r="F7" i="1"/>
  <c r="G7" i="1"/>
  <c r="I7" i="1"/>
  <c r="J7" i="1"/>
  <c r="J17" i="1"/>
  <c r="J13" i="1"/>
  <c r="J9" i="1"/>
  <c r="C153" i="1"/>
  <c r="C138" i="1"/>
  <c r="C139" i="1"/>
  <c r="C182" i="1"/>
  <c r="C171" i="1"/>
  <c r="N183" i="1"/>
  <c r="H13" i="1"/>
  <c r="T65" i="1"/>
  <c r="S65" i="1"/>
  <c r="R65" i="1"/>
  <c r="Q65" i="1"/>
  <c r="P65" i="1"/>
  <c r="R45" i="1"/>
  <c r="Q45" i="1"/>
  <c r="P45" i="1"/>
  <c r="T45" i="1"/>
  <c r="S45" i="1"/>
  <c r="P144" i="1"/>
  <c r="R79" i="1"/>
  <c r="Q79" i="1"/>
  <c r="P79" i="1"/>
  <c r="T79" i="1"/>
  <c r="S79" i="1"/>
  <c r="P46" i="1"/>
  <c r="T46" i="1"/>
  <c r="S46" i="1"/>
  <c r="Q46" i="1"/>
  <c r="R46" i="1"/>
  <c r="S81" i="1"/>
  <c r="P146" i="1"/>
  <c r="R81" i="1"/>
  <c r="P81" i="1"/>
  <c r="T81" i="1"/>
  <c r="Q81" i="1"/>
  <c r="S103" i="1"/>
  <c r="R103" i="1"/>
  <c r="Q103" i="1"/>
  <c r="P103" i="1"/>
  <c r="T103" i="1"/>
  <c r="P168" i="1"/>
  <c r="T234" i="1"/>
  <c r="S234" i="1"/>
  <c r="R234" i="1"/>
  <c r="Q234" i="1"/>
  <c r="P234" i="1"/>
  <c r="P173" i="1"/>
  <c r="Q108" i="1"/>
  <c r="P108" i="1"/>
  <c r="R108" i="1"/>
  <c r="T108" i="1"/>
  <c r="S108" i="1"/>
  <c r="T117" i="1"/>
  <c r="S117" i="1"/>
  <c r="R117" i="1"/>
  <c r="Q117" i="1"/>
  <c r="P117" i="1"/>
  <c r="P182" i="1"/>
  <c r="S239" i="1"/>
  <c r="R239" i="1"/>
  <c r="Q239" i="1"/>
  <c r="P239" i="1"/>
  <c r="T239" i="1"/>
  <c r="T237" i="1"/>
  <c r="S237" i="1"/>
  <c r="R237" i="1"/>
  <c r="Q237" i="1"/>
  <c r="P237" i="1"/>
  <c r="S253" i="1"/>
  <c r="R253" i="1"/>
  <c r="Q253" i="1"/>
  <c r="P253" i="1"/>
  <c r="T253" i="1"/>
  <c r="S298" i="1"/>
  <c r="Q298" i="1"/>
  <c r="P298" i="1"/>
  <c r="R298" i="1"/>
  <c r="S297" i="1"/>
  <c r="Q297" i="1"/>
  <c r="P297" i="1"/>
  <c r="R297" i="1"/>
  <c r="S312" i="1"/>
  <c r="R312" i="1"/>
  <c r="Q312" i="1"/>
  <c r="P312" i="1"/>
  <c r="S283" i="1"/>
  <c r="R283" i="1"/>
  <c r="Q283" i="1"/>
  <c r="P283" i="1"/>
  <c r="J61" i="1"/>
  <c r="I61" i="1"/>
  <c r="H61" i="1"/>
  <c r="G61" i="1"/>
  <c r="F61" i="1"/>
  <c r="N144" i="1"/>
  <c r="N141" i="1"/>
  <c r="N180" i="1"/>
  <c r="N161" i="1"/>
  <c r="N178" i="1"/>
  <c r="C189" i="1"/>
  <c r="L180" i="1"/>
  <c r="L172" i="1"/>
  <c r="L179" i="1"/>
  <c r="D139" i="1"/>
  <c r="I33" i="1"/>
  <c r="H33" i="1"/>
  <c r="J33" i="1"/>
  <c r="G33" i="1"/>
  <c r="F33" i="1"/>
  <c r="J132" i="1"/>
  <c r="I132" i="1"/>
  <c r="H132" i="1"/>
  <c r="G132" i="1"/>
  <c r="F132" i="1"/>
  <c r="F197" i="1"/>
  <c r="I37" i="1"/>
  <c r="H37" i="1"/>
  <c r="G37" i="1"/>
  <c r="F37" i="1"/>
  <c r="J37" i="1"/>
  <c r="F160" i="1"/>
  <c r="J95" i="1"/>
  <c r="I95" i="1"/>
  <c r="H95" i="1"/>
  <c r="G95" i="1"/>
  <c r="F95" i="1"/>
  <c r="G67" i="1"/>
  <c r="F67" i="1"/>
  <c r="J67" i="1"/>
  <c r="I67" i="1"/>
  <c r="H67" i="1"/>
  <c r="F183" i="1"/>
  <c r="J118" i="1"/>
  <c r="I118" i="1"/>
  <c r="H118" i="1"/>
  <c r="F118" i="1"/>
  <c r="G118" i="1"/>
  <c r="J51" i="1"/>
  <c r="I51" i="1"/>
  <c r="H51" i="1"/>
  <c r="G51" i="1"/>
  <c r="F51" i="1"/>
  <c r="J252" i="1"/>
  <c r="I252" i="1"/>
  <c r="H252" i="1"/>
  <c r="F252" i="1"/>
  <c r="G252" i="1"/>
  <c r="F181" i="1"/>
  <c r="H116" i="1"/>
  <c r="G116" i="1"/>
  <c r="F116" i="1"/>
  <c r="J116" i="1"/>
  <c r="I116" i="1"/>
  <c r="F174" i="1"/>
  <c r="F109" i="1"/>
  <c r="J109" i="1"/>
  <c r="I109" i="1"/>
  <c r="H109" i="1"/>
  <c r="G109" i="1"/>
  <c r="I225" i="1"/>
  <c r="H225" i="1"/>
  <c r="G225" i="1"/>
  <c r="F225" i="1"/>
  <c r="J256" i="1"/>
  <c r="I256" i="1"/>
  <c r="H256" i="1"/>
  <c r="F256" i="1"/>
  <c r="G256" i="1"/>
  <c r="I294" i="1"/>
  <c r="G294" i="1"/>
  <c r="F294" i="1"/>
  <c r="H294" i="1"/>
  <c r="H244" i="1"/>
  <c r="G244" i="1"/>
  <c r="F244" i="1"/>
  <c r="J244" i="1"/>
  <c r="I244" i="1"/>
  <c r="H282" i="1"/>
  <c r="G282" i="1"/>
  <c r="F282" i="1"/>
  <c r="I282" i="1"/>
  <c r="I303" i="1"/>
  <c r="H303" i="1"/>
  <c r="G303" i="1"/>
  <c r="F303" i="1"/>
  <c r="I315" i="1"/>
  <c r="H315" i="1"/>
  <c r="G315" i="1"/>
  <c r="F315" i="1"/>
  <c r="I286" i="1"/>
  <c r="H286" i="1"/>
  <c r="G286" i="1"/>
  <c r="F286" i="1"/>
  <c r="N143" i="1"/>
  <c r="M176" i="1"/>
  <c r="M189" i="1"/>
  <c r="M190" i="1"/>
  <c r="M170" i="1"/>
  <c r="M163" i="1"/>
  <c r="M196" i="1"/>
  <c r="D180" i="1"/>
  <c r="D172" i="1"/>
  <c r="D165" i="1"/>
  <c r="D154" i="1"/>
  <c r="D191" i="1"/>
  <c r="D183" i="1"/>
  <c r="G30" i="1"/>
  <c r="F30" i="1"/>
  <c r="J30" i="1"/>
  <c r="I30" i="1"/>
  <c r="H30" i="1"/>
  <c r="F141" i="1"/>
  <c r="G76" i="1"/>
  <c r="F76" i="1"/>
  <c r="J76" i="1"/>
  <c r="I76" i="1"/>
  <c r="H76" i="1"/>
  <c r="F194" i="1"/>
  <c r="H129" i="1"/>
  <c r="G129" i="1"/>
  <c r="F129" i="1"/>
  <c r="J129" i="1"/>
  <c r="I129" i="1"/>
  <c r="I266" i="1"/>
  <c r="H266" i="1"/>
  <c r="G266" i="1"/>
  <c r="F266" i="1"/>
  <c r="I288" i="1"/>
  <c r="H288" i="1"/>
  <c r="G288" i="1"/>
  <c r="F288" i="1"/>
  <c r="M141" i="1"/>
  <c r="B145" i="1"/>
  <c r="N139" i="1"/>
  <c r="H23" i="1"/>
  <c r="F23" i="1"/>
  <c r="F13" i="1"/>
  <c r="B137" i="1"/>
  <c r="B165" i="1"/>
  <c r="B162" i="1"/>
  <c r="B195" i="1"/>
  <c r="B183" i="1"/>
  <c r="B160" i="1"/>
  <c r="B197" i="1"/>
  <c r="C160" i="1"/>
  <c r="C142" i="1"/>
  <c r="C143" i="1"/>
  <c r="C175" i="1"/>
  <c r="M164" i="1"/>
  <c r="T36" i="1"/>
  <c r="S36" i="1"/>
  <c r="R36" i="1"/>
  <c r="Q36" i="1"/>
  <c r="P36" i="1"/>
  <c r="T74" i="1"/>
  <c r="S74" i="1"/>
  <c r="P139" i="1"/>
  <c r="R74" i="1"/>
  <c r="Q74" i="1"/>
  <c r="P74" i="1"/>
  <c r="R49" i="1"/>
  <c r="Q49" i="1"/>
  <c r="P49" i="1"/>
  <c r="T49" i="1"/>
  <c r="S49" i="1"/>
  <c r="Q82" i="1"/>
  <c r="P82" i="1"/>
  <c r="T82" i="1"/>
  <c r="S82" i="1"/>
  <c r="P147" i="1"/>
  <c r="R82" i="1"/>
  <c r="P50" i="1"/>
  <c r="T50" i="1"/>
  <c r="S50" i="1"/>
  <c r="Q50" i="1"/>
  <c r="R50" i="1"/>
  <c r="S107" i="1"/>
  <c r="R107" i="1"/>
  <c r="Q107" i="1"/>
  <c r="P172" i="1"/>
  <c r="P107" i="1"/>
  <c r="T107" i="1"/>
  <c r="P177" i="1"/>
  <c r="Q112" i="1"/>
  <c r="P112" i="1"/>
  <c r="T112" i="1"/>
  <c r="S112" i="1"/>
  <c r="R112" i="1"/>
  <c r="P148" i="1"/>
  <c r="T83" i="1"/>
  <c r="S83" i="1"/>
  <c r="R83" i="1"/>
  <c r="Q83" i="1"/>
  <c r="P83" i="1"/>
  <c r="T242" i="1"/>
  <c r="S242" i="1"/>
  <c r="R242" i="1"/>
  <c r="Q242" i="1"/>
  <c r="P242" i="1"/>
  <c r="Q236" i="1"/>
  <c r="P236" i="1"/>
  <c r="T236" i="1"/>
  <c r="S236" i="1"/>
  <c r="R236" i="1"/>
  <c r="T241" i="1"/>
  <c r="S241" i="1"/>
  <c r="R241" i="1"/>
  <c r="Q241" i="1"/>
  <c r="P241" i="1"/>
  <c r="S257" i="1"/>
  <c r="R257" i="1"/>
  <c r="Q257" i="1"/>
  <c r="P257" i="1"/>
  <c r="T257" i="1"/>
  <c r="S302" i="1"/>
  <c r="Q302" i="1"/>
  <c r="P302" i="1"/>
  <c r="R302" i="1"/>
  <c r="S301" i="1"/>
  <c r="Q301" i="1"/>
  <c r="P301" i="1"/>
  <c r="R301" i="1"/>
  <c r="S313" i="1"/>
  <c r="R313" i="1"/>
  <c r="Q313" i="1"/>
  <c r="P313" i="1"/>
  <c r="S284" i="1"/>
  <c r="R284" i="1"/>
  <c r="Q284" i="1"/>
  <c r="P284" i="1"/>
  <c r="J24" i="1"/>
  <c r="I24" i="1"/>
  <c r="H24" i="1"/>
  <c r="G24" i="1"/>
  <c r="F24" i="1"/>
  <c r="N147" i="1"/>
  <c r="N145" i="1"/>
  <c r="N133" i="1"/>
  <c r="N188" i="1"/>
  <c r="N165" i="1"/>
  <c r="N182" i="1"/>
  <c r="C169" i="1"/>
  <c r="J44" i="1"/>
  <c r="I44" i="1"/>
  <c r="H44" i="1"/>
  <c r="G44" i="1"/>
  <c r="F44" i="1"/>
  <c r="Q11" i="1"/>
  <c r="P11" i="1"/>
  <c r="T11" i="1"/>
  <c r="S11" i="1"/>
  <c r="R11" i="1"/>
  <c r="L137" i="1"/>
  <c r="L181" i="1"/>
  <c r="L173" i="1"/>
  <c r="L154" i="1"/>
  <c r="L191" i="1"/>
  <c r="L183" i="1"/>
  <c r="J65" i="1"/>
  <c r="I65" i="1"/>
  <c r="H65" i="1"/>
  <c r="G65" i="1"/>
  <c r="F65" i="1"/>
  <c r="T32" i="1"/>
  <c r="S32" i="1"/>
  <c r="R32" i="1"/>
  <c r="Q32" i="1"/>
  <c r="P32" i="1"/>
  <c r="L197" i="1"/>
  <c r="C181" i="1"/>
  <c r="I41" i="1"/>
  <c r="H41" i="1"/>
  <c r="G41" i="1"/>
  <c r="F41" i="1"/>
  <c r="J41" i="1"/>
  <c r="I75" i="1"/>
  <c r="F140" i="1"/>
  <c r="H75" i="1"/>
  <c r="G75" i="1"/>
  <c r="F75" i="1"/>
  <c r="J75" i="1"/>
  <c r="G34" i="1"/>
  <c r="F34" i="1"/>
  <c r="J34" i="1"/>
  <c r="I34" i="1"/>
  <c r="H34" i="1"/>
  <c r="F137" i="1"/>
  <c r="G72" i="1"/>
  <c r="F72" i="1"/>
  <c r="J72" i="1"/>
  <c r="I72" i="1"/>
  <c r="H72" i="1"/>
  <c r="F192" i="1"/>
  <c r="J127" i="1"/>
  <c r="I127" i="1"/>
  <c r="H127" i="1"/>
  <c r="F127" i="1"/>
  <c r="G127" i="1"/>
  <c r="J60" i="1"/>
  <c r="I60" i="1"/>
  <c r="H60" i="1"/>
  <c r="G60" i="1"/>
  <c r="F60" i="1"/>
  <c r="F190" i="1"/>
  <c r="H125" i="1"/>
  <c r="G125" i="1"/>
  <c r="F125" i="1"/>
  <c r="J125" i="1"/>
  <c r="I125" i="1"/>
  <c r="F178" i="1"/>
  <c r="F113" i="1"/>
  <c r="J113" i="1"/>
  <c r="I113" i="1"/>
  <c r="H113" i="1"/>
  <c r="G113" i="1"/>
  <c r="I218" i="1"/>
  <c r="H218" i="1"/>
  <c r="G218" i="1"/>
  <c r="F218" i="1"/>
  <c r="I226" i="1"/>
  <c r="H226" i="1"/>
  <c r="G226" i="1"/>
  <c r="F226" i="1"/>
  <c r="I263" i="1"/>
  <c r="H263" i="1"/>
  <c r="G263" i="1"/>
  <c r="F263" i="1"/>
  <c r="H236" i="1"/>
  <c r="G236" i="1"/>
  <c r="F236" i="1"/>
  <c r="J236" i="1"/>
  <c r="I236" i="1"/>
  <c r="I264" i="1"/>
  <c r="H264" i="1"/>
  <c r="G264" i="1"/>
  <c r="F264" i="1"/>
  <c r="I298" i="1"/>
  <c r="G298" i="1"/>
  <c r="F298" i="1"/>
  <c r="H298" i="1"/>
  <c r="H250" i="1"/>
  <c r="G250" i="1"/>
  <c r="F250" i="1"/>
  <c r="J250" i="1"/>
  <c r="I250" i="1"/>
  <c r="I296" i="1"/>
  <c r="G296" i="1"/>
  <c r="F296" i="1"/>
  <c r="H296" i="1"/>
  <c r="I305" i="1"/>
  <c r="H305" i="1"/>
  <c r="G305" i="1"/>
  <c r="F305" i="1"/>
  <c r="I316" i="1"/>
  <c r="H316" i="1"/>
  <c r="G316" i="1"/>
  <c r="F316" i="1"/>
  <c r="I287" i="1"/>
  <c r="H287" i="1"/>
  <c r="G287" i="1"/>
  <c r="F287" i="1"/>
  <c r="C140" i="1"/>
  <c r="T13" i="1"/>
  <c r="P13" i="1"/>
  <c r="S13" i="1"/>
  <c r="R13" i="1"/>
  <c r="Q13" i="1"/>
  <c r="M68" i="1"/>
  <c r="M137" i="1"/>
  <c r="M54" i="1"/>
  <c r="M138" i="1"/>
  <c r="M194" i="1"/>
  <c r="M174" i="1"/>
  <c r="M167" i="1"/>
  <c r="D68" i="1"/>
  <c r="D189" i="1"/>
  <c r="D169" i="1"/>
  <c r="D162" i="1"/>
  <c r="D195" i="1"/>
  <c r="D188" i="1"/>
  <c r="D133" i="1"/>
  <c r="R22" i="1"/>
  <c r="T22" i="1"/>
  <c r="S22" i="1"/>
  <c r="Q22" i="1"/>
  <c r="P22" i="1"/>
  <c r="R78" i="2"/>
  <c r="Q78" i="2"/>
  <c r="P78" i="2"/>
  <c r="T78" i="2"/>
  <c r="S78" i="2"/>
  <c r="F22" i="1"/>
  <c r="G22" i="1"/>
  <c r="I22" i="1"/>
  <c r="J22" i="1"/>
  <c r="H22" i="1"/>
  <c r="I78" i="2"/>
  <c r="H78" i="2"/>
  <c r="G78" i="2"/>
  <c r="F78" i="2"/>
  <c r="J78" i="2"/>
  <c r="S12" i="2"/>
  <c r="R12" i="2"/>
  <c r="Q12" i="2"/>
  <c r="T12" i="2"/>
  <c r="P12" i="2"/>
  <c r="R278" i="1"/>
  <c r="Q278" i="1"/>
  <c r="P278" i="1"/>
  <c r="S278" i="1"/>
  <c r="F122" i="1"/>
  <c r="J122" i="1"/>
  <c r="G136" i="1"/>
  <c r="I122" i="1"/>
  <c r="H122" i="1"/>
  <c r="G122" i="1"/>
  <c r="I136" i="1"/>
  <c r="J46" i="2"/>
  <c r="I46" i="2"/>
  <c r="H46" i="2"/>
  <c r="G46" i="2"/>
  <c r="F46" i="2"/>
  <c r="Q187" i="1"/>
  <c r="S187" i="1"/>
  <c r="I293" i="1"/>
  <c r="G293" i="1"/>
  <c r="F293" i="1"/>
  <c r="H293" i="1"/>
  <c r="H278" i="1"/>
  <c r="G278" i="1"/>
  <c r="F278" i="1"/>
  <c r="I278" i="1"/>
  <c r="S354" i="1"/>
  <c r="Q354" i="1"/>
  <c r="O354" i="1"/>
  <c r="L354" i="1"/>
  <c r="I354" i="1"/>
  <c r="T248" i="1"/>
  <c r="S248" i="1"/>
  <c r="R248" i="1"/>
  <c r="Q248" i="1"/>
  <c r="P248" i="1"/>
  <c r="S309" i="1"/>
  <c r="R309" i="1"/>
  <c r="Q309" i="1"/>
  <c r="P309" i="1"/>
  <c r="O340" i="1"/>
  <c r="L340" i="1"/>
  <c r="I340" i="1"/>
  <c r="S340" i="1"/>
  <c r="Q340" i="1"/>
  <c r="J57" i="1"/>
  <c r="I57" i="1"/>
  <c r="H57" i="1"/>
  <c r="G57" i="1"/>
  <c r="F57" i="1"/>
  <c r="T57" i="1"/>
  <c r="S57" i="1"/>
  <c r="R57" i="1"/>
  <c r="Q57" i="1"/>
  <c r="P57" i="1"/>
  <c r="R71" i="1"/>
  <c r="Q71" i="1"/>
  <c r="P71" i="1"/>
  <c r="S71" i="1"/>
  <c r="T71" i="1"/>
  <c r="S217" i="1"/>
  <c r="R217" i="1"/>
  <c r="Q217" i="1"/>
  <c r="P217" i="1"/>
  <c r="J248" i="1"/>
  <c r="I248" i="1"/>
  <c r="H248" i="1"/>
  <c r="G248" i="1"/>
  <c r="F248" i="1"/>
  <c r="I325" i="1"/>
  <c r="R325" i="1"/>
  <c r="P325" i="1"/>
  <c r="N325" i="1"/>
  <c r="L325" i="1"/>
  <c r="G40" i="2"/>
  <c r="J40" i="2"/>
  <c r="I40" i="2"/>
  <c r="H40" i="2"/>
  <c r="F40" i="2"/>
  <c r="J87" i="1"/>
  <c r="I87" i="1"/>
  <c r="H87" i="1"/>
  <c r="G87" i="1"/>
  <c r="F87" i="1"/>
  <c r="S201" i="1"/>
  <c r="R201" i="1"/>
  <c r="Q201" i="1"/>
  <c r="P201" i="1"/>
  <c r="S293" i="1"/>
  <c r="Q293" i="1"/>
  <c r="P293" i="1"/>
  <c r="R293" i="1"/>
  <c r="I152" i="1"/>
  <c r="G152" i="1"/>
  <c r="I217" i="1"/>
  <c r="H217" i="1"/>
  <c r="F217" i="1"/>
  <c r="S369" i="1"/>
  <c r="Q369" i="1"/>
  <c r="O369" i="1"/>
  <c r="L369" i="1"/>
  <c r="I369" i="1"/>
  <c r="I309" i="1"/>
  <c r="H309" i="1"/>
  <c r="G309" i="1"/>
  <c r="F309" i="1"/>
  <c r="P40" i="2"/>
  <c r="T40" i="2"/>
  <c r="S40" i="2"/>
  <c r="R40" i="2"/>
  <c r="Q40" i="2"/>
  <c r="J52" i="2"/>
  <c r="I52" i="2"/>
  <c r="H52" i="2"/>
  <c r="G52" i="2"/>
  <c r="F52" i="2"/>
  <c r="Q232" i="1"/>
  <c r="P232" i="1"/>
  <c r="T232" i="1"/>
  <c r="S232" i="1"/>
  <c r="R232" i="1"/>
  <c r="I71" i="1"/>
  <c r="H71" i="1"/>
  <c r="G71" i="1"/>
  <c r="F71" i="1"/>
  <c r="J71" i="1"/>
  <c r="H201" i="1"/>
  <c r="G201" i="1"/>
  <c r="F201" i="1"/>
  <c r="H232" i="1"/>
  <c r="G232" i="1"/>
  <c r="F232" i="1"/>
  <c r="J232" i="1"/>
  <c r="I232" i="1"/>
  <c r="I262" i="1"/>
  <c r="H262" i="1"/>
  <c r="G262" i="1"/>
  <c r="F262" i="1"/>
  <c r="S152" i="1"/>
  <c r="Q152" i="1"/>
  <c r="T52" i="2"/>
  <c r="S52" i="2"/>
  <c r="R52" i="2"/>
  <c r="Q52" i="2"/>
  <c r="P52" i="2"/>
  <c r="J12" i="2"/>
  <c r="I12" i="2"/>
  <c r="H12" i="2"/>
  <c r="F12" i="2"/>
  <c r="G12" i="2"/>
  <c r="T46" i="2"/>
  <c r="S46" i="2"/>
  <c r="R46" i="2"/>
  <c r="Q46" i="2"/>
  <c r="P46" i="2"/>
  <c r="S87" i="1"/>
  <c r="R87" i="1"/>
  <c r="Q87" i="1"/>
  <c r="P87" i="1"/>
  <c r="T87" i="1"/>
  <c r="S262" i="1"/>
  <c r="R262" i="1"/>
  <c r="Q262" i="1"/>
  <c r="P262" i="1"/>
  <c r="Q136" i="1"/>
  <c r="T122" i="1"/>
  <c r="S122" i="1"/>
  <c r="S136" i="1"/>
  <c r="R122" i="1"/>
  <c r="Q122" i="1"/>
  <c r="P122" i="1"/>
  <c r="I187" i="1"/>
  <c r="G187" i="1"/>
  <c r="P54" i="2" l="1"/>
  <c r="T54" i="2"/>
  <c r="S54" i="2"/>
  <c r="R54" i="2"/>
  <c r="Q54" i="2"/>
  <c r="T28" i="1"/>
  <c r="S28" i="1"/>
  <c r="P28" i="1"/>
  <c r="Q28" i="1"/>
  <c r="R28" i="1"/>
  <c r="N155" i="1"/>
  <c r="N92" i="1"/>
  <c r="G19" i="2"/>
  <c r="F19" i="2"/>
  <c r="J19" i="2"/>
  <c r="I19" i="2"/>
  <c r="H19" i="2"/>
  <c r="I30" i="2"/>
  <c r="H30" i="2"/>
  <c r="G30" i="2"/>
  <c r="F30" i="2"/>
  <c r="J30" i="2"/>
  <c r="J20" i="2"/>
  <c r="I20" i="2"/>
  <c r="H20" i="2"/>
  <c r="G20" i="2"/>
  <c r="F20" i="2"/>
  <c r="T59" i="2"/>
  <c r="S59" i="2"/>
  <c r="R59" i="2"/>
  <c r="Q59" i="2"/>
  <c r="P59" i="2"/>
  <c r="T68" i="2"/>
  <c r="S68" i="2"/>
  <c r="R68" i="2"/>
  <c r="Q68" i="2"/>
  <c r="P68" i="2"/>
  <c r="I69" i="2"/>
  <c r="H69" i="2"/>
  <c r="G69" i="2"/>
  <c r="F69" i="2"/>
  <c r="J69" i="2"/>
  <c r="G54" i="2"/>
  <c r="F54" i="2"/>
  <c r="J54" i="2"/>
  <c r="I54" i="2"/>
  <c r="H54" i="2"/>
  <c r="J71" i="2"/>
  <c r="I71" i="2"/>
  <c r="H71" i="2"/>
  <c r="F71" i="2"/>
  <c r="G71" i="2"/>
  <c r="I211" i="1"/>
  <c r="H211" i="1"/>
  <c r="G211" i="1"/>
  <c r="F211" i="1"/>
  <c r="M27" i="1"/>
  <c r="S378" i="1"/>
  <c r="Q378" i="1"/>
  <c r="O378" i="1"/>
  <c r="L378" i="1"/>
  <c r="I378" i="1"/>
  <c r="S380" i="1"/>
  <c r="Q380" i="1"/>
  <c r="O380" i="1"/>
  <c r="L380" i="1"/>
  <c r="I380" i="1"/>
  <c r="S345" i="1"/>
  <c r="Q345" i="1"/>
  <c r="O345" i="1"/>
  <c r="L345" i="1"/>
  <c r="I345" i="1"/>
  <c r="N331" i="1"/>
  <c r="L331" i="1"/>
  <c r="I331" i="1"/>
  <c r="R331" i="1"/>
  <c r="P331" i="1"/>
  <c r="C37" i="2"/>
  <c r="Q364" i="1"/>
  <c r="O364" i="1"/>
  <c r="L364" i="1"/>
  <c r="I364" i="1"/>
  <c r="S364" i="1"/>
  <c r="I359" i="1"/>
  <c r="S359" i="1"/>
  <c r="Q359" i="1"/>
  <c r="O359" i="1"/>
  <c r="L359" i="1"/>
  <c r="T28" i="2"/>
  <c r="S28" i="2"/>
  <c r="R28" i="2"/>
  <c r="Q28" i="2"/>
  <c r="P28" i="2"/>
  <c r="T13" i="2"/>
  <c r="S13" i="2"/>
  <c r="Q13" i="2"/>
  <c r="P13" i="2"/>
  <c r="R13" i="2"/>
  <c r="R14" i="2"/>
  <c r="Q14" i="2"/>
  <c r="T14" i="2"/>
  <c r="S14" i="2"/>
  <c r="P14" i="2"/>
  <c r="P23" i="2"/>
  <c r="T23" i="2"/>
  <c r="S23" i="2"/>
  <c r="R23" i="2"/>
  <c r="Q23" i="2"/>
  <c r="J28" i="1"/>
  <c r="H28" i="1"/>
  <c r="I28" i="1"/>
  <c r="F28" i="1"/>
  <c r="G28" i="1"/>
  <c r="J81" i="2"/>
  <c r="I81" i="2"/>
  <c r="H81" i="2"/>
  <c r="G81" i="2"/>
  <c r="F81" i="2"/>
  <c r="S202" i="1"/>
  <c r="R202" i="1"/>
  <c r="Q202" i="1"/>
  <c r="P202" i="1"/>
  <c r="I26" i="2"/>
  <c r="H26" i="2"/>
  <c r="G26" i="2"/>
  <c r="F26" i="2"/>
  <c r="J26" i="2"/>
  <c r="R336" i="1"/>
  <c r="P336" i="1"/>
  <c r="N336" i="1"/>
  <c r="L336" i="1"/>
  <c r="I336" i="1"/>
  <c r="Q356" i="1"/>
  <c r="O356" i="1"/>
  <c r="L356" i="1"/>
  <c r="I356" i="1"/>
  <c r="S356" i="1"/>
  <c r="N156" i="1"/>
  <c r="I48" i="2"/>
  <c r="H48" i="2"/>
  <c r="G48" i="2"/>
  <c r="F48" i="2"/>
  <c r="J48" i="2"/>
  <c r="J33" i="2"/>
  <c r="I33" i="2"/>
  <c r="H33" i="2"/>
  <c r="G33" i="2"/>
  <c r="F33" i="2"/>
  <c r="I34" i="2"/>
  <c r="H34" i="2"/>
  <c r="G34" i="2"/>
  <c r="F34" i="2"/>
  <c r="J34" i="2"/>
  <c r="J24" i="2"/>
  <c r="I24" i="2"/>
  <c r="H24" i="2"/>
  <c r="G24" i="2"/>
  <c r="F24" i="2"/>
  <c r="T67" i="2"/>
  <c r="S67" i="2"/>
  <c r="R67" i="2"/>
  <c r="Q67" i="2"/>
  <c r="P67" i="2"/>
  <c r="I73" i="2"/>
  <c r="H73" i="2"/>
  <c r="G73" i="2"/>
  <c r="F73" i="2"/>
  <c r="J73" i="2"/>
  <c r="R65" i="2"/>
  <c r="Q65" i="2"/>
  <c r="P65" i="2"/>
  <c r="S65" i="2"/>
  <c r="T65" i="2"/>
  <c r="G58" i="2"/>
  <c r="F58" i="2"/>
  <c r="J58" i="2"/>
  <c r="I58" i="2"/>
  <c r="H58" i="2"/>
  <c r="P58" i="2"/>
  <c r="T58" i="2"/>
  <c r="S58" i="2"/>
  <c r="Q58" i="2"/>
  <c r="R58" i="2"/>
  <c r="P74" i="2"/>
  <c r="T74" i="2"/>
  <c r="S74" i="2"/>
  <c r="Q74" i="2"/>
  <c r="R74" i="2"/>
  <c r="J75" i="2"/>
  <c r="I75" i="2"/>
  <c r="H75" i="2"/>
  <c r="G75" i="2"/>
  <c r="F75" i="2"/>
  <c r="I213" i="1"/>
  <c r="H213" i="1"/>
  <c r="G213" i="1"/>
  <c r="F213" i="1"/>
  <c r="B37" i="2"/>
  <c r="S371" i="1"/>
  <c r="Q371" i="1"/>
  <c r="O371" i="1"/>
  <c r="L371" i="1"/>
  <c r="I371" i="1"/>
  <c r="R327" i="1"/>
  <c r="P327" i="1"/>
  <c r="N327" i="1"/>
  <c r="L327" i="1"/>
  <c r="I327" i="1"/>
  <c r="O348" i="1"/>
  <c r="L348" i="1"/>
  <c r="I348" i="1"/>
  <c r="S348" i="1"/>
  <c r="Q348" i="1"/>
  <c r="R326" i="1"/>
  <c r="P326" i="1"/>
  <c r="N326" i="1"/>
  <c r="L326" i="1"/>
  <c r="I326" i="1"/>
  <c r="S362" i="1"/>
  <c r="Q362" i="1"/>
  <c r="O362" i="1"/>
  <c r="L362" i="1"/>
  <c r="I362" i="1"/>
  <c r="S360" i="1"/>
  <c r="Q360" i="1"/>
  <c r="O360" i="1"/>
  <c r="L360" i="1"/>
  <c r="I360" i="1"/>
  <c r="T17" i="2"/>
  <c r="S17" i="2"/>
  <c r="O37" i="2"/>
  <c r="Q17" i="2"/>
  <c r="P17" i="2"/>
  <c r="R17" i="2"/>
  <c r="R18" i="2"/>
  <c r="Q18" i="2"/>
  <c r="T18" i="2"/>
  <c r="S18" i="2"/>
  <c r="P18" i="2"/>
  <c r="P27" i="2"/>
  <c r="T27" i="2"/>
  <c r="S27" i="2"/>
  <c r="R27" i="2"/>
  <c r="Q27" i="2"/>
  <c r="T81" i="2"/>
  <c r="S81" i="2"/>
  <c r="R81" i="2"/>
  <c r="Q81" i="2"/>
  <c r="P81" i="2"/>
  <c r="J80" i="2"/>
  <c r="I80" i="2"/>
  <c r="H80" i="2"/>
  <c r="G80" i="2"/>
  <c r="F80" i="2"/>
  <c r="P26" i="1"/>
  <c r="T26" i="1"/>
  <c r="R26" i="1"/>
  <c r="S26" i="1"/>
  <c r="Q26" i="1"/>
  <c r="S211" i="1"/>
  <c r="R211" i="1"/>
  <c r="Q211" i="1"/>
  <c r="P211" i="1"/>
  <c r="S225" i="1"/>
  <c r="R225" i="1"/>
  <c r="Q225" i="1"/>
  <c r="P225" i="1"/>
  <c r="S207" i="1"/>
  <c r="R207" i="1"/>
  <c r="Q207" i="1"/>
  <c r="P207" i="1"/>
  <c r="T64" i="2"/>
  <c r="S64" i="2"/>
  <c r="R64" i="2"/>
  <c r="Q64" i="2"/>
  <c r="P64" i="2"/>
  <c r="J67" i="2"/>
  <c r="I67" i="2"/>
  <c r="H67" i="2"/>
  <c r="G67" i="2"/>
  <c r="F67" i="2"/>
  <c r="S372" i="1"/>
  <c r="Q372" i="1"/>
  <c r="O372" i="1"/>
  <c r="L372" i="1"/>
  <c r="I372" i="1"/>
  <c r="I350" i="1"/>
  <c r="S350" i="1"/>
  <c r="Q350" i="1"/>
  <c r="O350" i="1"/>
  <c r="L350" i="1"/>
  <c r="S220" i="1"/>
  <c r="R220" i="1"/>
  <c r="Q220" i="1"/>
  <c r="P220" i="1"/>
  <c r="D27" i="1"/>
  <c r="N158" i="1"/>
  <c r="J21" i="2"/>
  <c r="I21" i="2"/>
  <c r="H21" i="2"/>
  <c r="G21" i="2"/>
  <c r="F21" i="2"/>
  <c r="J28" i="2"/>
  <c r="I28" i="2"/>
  <c r="H28" i="2"/>
  <c r="G28" i="2"/>
  <c r="F28" i="2"/>
  <c r="T75" i="2"/>
  <c r="S75" i="2"/>
  <c r="R75" i="2"/>
  <c r="Q75" i="2"/>
  <c r="P75" i="2"/>
  <c r="T72" i="2"/>
  <c r="S72" i="2"/>
  <c r="R72" i="2"/>
  <c r="Q72" i="2"/>
  <c r="P72" i="2"/>
  <c r="G62" i="2"/>
  <c r="F62" i="2"/>
  <c r="J62" i="2"/>
  <c r="H62" i="2"/>
  <c r="I62" i="2"/>
  <c r="I202" i="1"/>
  <c r="H202" i="1"/>
  <c r="G202" i="1"/>
  <c r="F202" i="1"/>
  <c r="I43" i="2"/>
  <c r="H43" i="2"/>
  <c r="G43" i="2"/>
  <c r="F43" i="2"/>
  <c r="J43" i="2"/>
  <c r="S379" i="1"/>
  <c r="Q379" i="1"/>
  <c r="O379" i="1"/>
  <c r="L379" i="1"/>
  <c r="I379" i="1"/>
  <c r="Q373" i="1"/>
  <c r="O373" i="1"/>
  <c r="L373" i="1"/>
  <c r="I373" i="1"/>
  <c r="S373" i="1"/>
  <c r="F156" i="1"/>
  <c r="J91" i="1"/>
  <c r="I91" i="1"/>
  <c r="H91" i="1"/>
  <c r="G91" i="1"/>
  <c r="F91" i="1"/>
  <c r="D156" i="1"/>
  <c r="R329" i="1"/>
  <c r="P329" i="1"/>
  <c r="N329" i="1"/>
  <c r="L329" i="1"/>
  <c r="I329" i="1"/>
  <c r="R328" i="1"/>
  <c r="P328" i="1"/>
  <c r="N328" i="1"/>
  <c r="L328" i="1"/>
  <c r="I328" i="1"/>
  <c r="L332" i="1"/>
  <c r="I332" i="1"/>
  <c r="R332" i="1"/>
  <c r="P332" i="1"/>
  <c r="N332" i="1"/>
  <c r="R334" i="1"/>
  <c r="P334" i="1"/>
  <c r="N334" i="1"/>
  <c r="L334" i="1"/>
  <c r="I334" i="1"/>
  <c r="B27" i="1"/>
  <c r="L27" i="1"/>
  <c r="S361" i="1"/>
  <c r="Q361" i="1"/>
  <c r="O361" i="1"/>
  <c r="L361" i="1"/>
  <c r="I361" i="1"/>
  <c r="O357" i="1"/>
  <c r="L357" i="1"/>
  <c r="I357" i="1"/>
  <c r="S357" i="1"/>
  <c r="Q357" i="1"/>
  <c r="T32" i="2"/>
  <c r="S32" i="2"/>
  <c r="R32" i="2"/>
  <c r="Q32" i="2"/>
  <c r="P32" i="2"/>
  <c r="T21" i="2"/>
  <c r="S21" i="2"/>
  <c r="R21" i="2"/>
  <c r="Q21" i="2"/>
  <c r="P21" i="2"/>
  <c r="R22" i="2"/>
  <c r="Q22" i="2"/>
  <c r="P22" i="2"/>
  <c r="T22" i="2"/>
  <c r="S22" i="2"/>
  <c r="P31" i="2"/>
  <c r="T31" i="2"/>
  <c r="S31" i="2"/>
  <c r="R31" i="2"/>
  <c r="Q31" i="2"/>
  <c r="P155" i="1"/>
  <c r="T90" i="1"/>
  <c r="O92" i="1"/>
  <c r="S90" i="1"/>
  <c r="R90" i="1"/>
  <c r="Q90" i="1"/>
  <c r="P90" i="1"/>
  <c r="S204" i="1"/>
  <c r="R204" i="1"/>
  <c r="Q204" i="1"/>
  <c r="P204" i="1"/>
  <c r="S203" i="1"/>
  <c r="Q203" i="1"/>
  <c r="S221" i="1"/>
  <c r="R221" i="1"/>
  <c r="Q221" i="1"/>
  <c r="P221" i="1"/>
  <c r="P49" i="2"/>
  <c r="T49" i="2"/>
  <c r="S49" i="2"/>
  <c r="R49" i="2"/>
  <c r="Q49" i="2"/>
  <c r="J16" i="2"/>
  <c r="I16" i="2"/>
  <c r="H16" i="2"/>
  <c r="G16" i="2"/>
  <c r="F16" i="2"/>
  <c r="P70" i="2"/>
  <c r="T70" i="2"/>
  <c r="S70" i="2"/>
  <c r="R70" i="2"/>
  <c r="Q70" i="2"/>
  <c r="I212" i="1"/>
  <c r="H212" i="1"/>
  <c r="G212" i="1"/>
  <c r="F212" i="1"/>
  <c r="T42" i="2"/>
  <c r="S42" i="2"/>
  <c r="R42" i="2"/>
  <c r="Q42" i="2"/>
  <c r="P42" i="2"/>
  <c r="P19" i="2"/>
  <c r="T19" i="2"/>
  <c r="S19" i="2"/>
  <c r="R19" i="2"/>
  <c r="Q19" i="2"/>
  <c r="R48" i="2"/>
  <c r="Q48" i="2"/>
  <c r="P48" i="2"/>
  <c r="T48" i="2"/>
  <c r="S48" i="2"/>
  <c r="M37" i="2"/>
  <c r="E37" i="2"/>
  <c r="J17" i="2"/>
  <c r="H17" i="2"/>
  <c r="G17" i="2"/>
  <c r="F17" i="2"/>
  <c r="I17" i="2"/>
  <c r="G23" i="2"/>
  <c r="F23" i="2"/>
  <c r="J23" i="2"/>
  <c r="I23" i="2"/>
  <c r="H23" i="2"/>
  <c r="J32" i="2"/>
  <c r="I32" i="2"/>
  <c r="H32" i="2"/>
  <c r="G32" i="2"/>
  <c r="F32" i="2"/>
  <c r="T55" i="2"/>
  <c r="S55" i="2"/>
  <c r="R55" i="2"/>
  <c r="Q55" i="2"/>
  <c r="P55" i="2"/>
  <c r="J56" i="2"/>
  <c r="I56" i="2"/>
  <c r="H56" i="2"/>
  <c r="G56" i="2"/>
  <c r="F56" i="2"/>
  <c r="T56" i="2"/>
  <c r="S56" i="2"/>
  <c r="R56" i="2"/>
  <c r="Q56" i="2"/>
  <c r="P56" i="2"/>
  <c r="R53" i="2"/>
  <c r="Q53" i="2"/>
  <c r="P53" i="2"/>
  <c r="T53" i="2"/>
  <c r="S53" i="2"/>
  <c r="R69" i="2"/>
  <c r="Q69" i="2"/>
  <c r="P69" i="2"/>
  <c r="T69" i="2"/>
  <c r="S69" i="2"/>
  <c r="G66" i="2"/>
  <c r="F66" i="2"/>
  <c r="J66" i="2"/>
  <c r="I66" i="2"/>
  <c r="H66" i="2"/>
  <c r="P62" i="2"/>
  <c r="T62" i="2"/>
  <c r="S62" i="2"/>
  <c r="R62" i="2"/>
  <c r="Q62" i="2"/>
  <c r="I204" i="1"/>
  <c r="H204" i="1"/>
  <c r="G204" i="1"/>
  <c r="F204" i="1"/>
  <c r="M156" i="1"/>
  <c r="B158" i="1"/>
  <c r="R43" i="2"/>
  <c r="Q43" i="2"/>
  <c r="P43" i="2"/>
  <c r="T43" i="2"/>
  <c r="S43" i="2"/>
  <c r="F155" i="1"/>
  <c r="J90" i="1"/>
  <c r="E92" i="1"/>
  <c r="I90" i="1"/>
  <c r="H90" i="1"/>
  <c r="G90" i="1"/>
  <c r="F90" i="1"/>
  <c r="D158" i="1"/>
  <c r="R335" i="1"/>
  <c r="P335" i="1"/>
  <c r="N335" i="1"/>
  <c r="L335" i="1"/>
  <c r="I335" i="1"/>
  <c r="R337" i="1"/>
  <c r="P337" i="1"/>
  <c r="N337" i="1"/>
  <c r="L337" i="1"/>
  <c r="I337" i="1"/>
  <c r="L341" i="1"/>
  <c r="I341" i="1"/>
  <c r="S341" i="1"/>
  <c r="Q341" i="1"/>
  <c r="O341" i="1"/>
  <c r="S343" i="1"/>
  <c r="Q343" i="1"/>
  <c r="O343" i="1"/>
  <c r="L343" i="1"/>
  <c r="I343" i="1"/>
  <c r="O365" i="1"/>
  <c r="L365" i="1"/>
  <c r="I365" i="1"/>
  <c r="S365" i="1"/>
  <c r="Q365" i="1"/>
  <c r="T25" i="2"/>
  <c r="S25" i="2"/>
  <c r="R25" i="2"/>
  <c r="Q25" i="2"/>
  <c r="P25" i="2"/>
  <c r="R26" i="2"/>
  <c r="Q26" i="2"/>
  <c r="P26" i="2"/>
  <c r="T26" i="2"/>
  <c r="S26" i="2"/>
  <c r="P35" i="2"/>
  <c r="T35" i="2"/>
  <c r="S35" i="2"/>
  <c r="R35" i="2"/>
  <c r="Q35" i="2"/>
  <c r="H25" i="1"/>
  <c r="I25" i="1"/>
  <c r="G25" i="1"/>
  <c r="F25" i="1"/>
  <c r="E27" i="1"/>
  <c r="J25" i="1"/>
  <c r="S91" i="1"/>
  <c r="R91" i="1"/>
  <c r="Q91" i="1"/>
  <c r="P156" i="1"/>
  <c r="P91" i="1"/>
  <c r="T91" i="1"/>
  <c r="S223" i="1"/>
  <c r="R223" i="1"/>
  <c r="Q223" i="1"/>
  <c r="P223" i="1"/>
  <c r="I61" i="2"/>
  <c r="H61" i="2"/>
  <c r="G61" i="2"/>
  <c r="F61" i="2"/>
  <c r="J61" i="2"/>
  <c r="Q347" i="1"/>
  <c r="O347" i="1"/>
  <c r="L347" i="1"/>
  <c r="I347" i="1"/>
  <c r="S347" i="1"/>
  <c r="L155" i="1"/>
  <c r="L92" i="1"/>
  <c r="L157" i="1" s="1"/>
  <c r="S209" i="1"/>
  <c r="R209" i="1"/>
  <c r="Q209" i="1"/>
  <c r="P209" i="1"/>
  <c r="J47" i="2"/>
  <c r="I47" i="2"/>
  <c r="H47" i="2"/>
  <c r="G47" i="2"/>
  <c r="F47" i="2"/>
  <c r="J25" i="2"/>
  <c r="I25" i="2"/>
  <c r="H25" i="2"/>
  <c r="G25" i="2"/>
  <c r="F25" i="2"/>
  <c r="I14" i="2"/>
  <c r="H14" i="2"/>
  <c r="F14" i="2"/>
  <c r="J14" i="2"/>
  <c r="G14" i="2"/>
  <c r="G27" i="2"/>
  <c r="F27" i="2"/>
  <c r="J27" i="2"/>
  <c r="I27" i="2"/>
  <c r="H27" i="2"/>
  <c r="J36" i="2"/>
  <c r="I36" i="2"/>
  <c r="H36" i="2"/>
  <c r="G36" i="2"/>
  <c r="F36" i="2"/>
  <c r="J64" i="2"/>
  <c r="I64" i="2"/>
  <c r="H64" i="2"/>
  <c r="G64" i="2"/>
  <c r="F64" i="2"/>
  <c r="J72" i="2"/>
  <c r="I72" i="2"/>
  <c r="H72" i="2"/>
  <c r="G72" i="2"/>
  <c r="F72" i="2"/>
  <c r="G70" i="2"/>
  <c r="F70" i="2"/>
  <c r="J70" i="2"/>
  <c r="I70" i="2"/>
  <c r="H70" i="2"/>
  <c r="J55" i="2"/>
  <c r="I55" i="2"/>
  <c r="H55" i="2"/>
  <c r="F55" i="2"/>
  <c r="G55" i="2"/>
  <c r="I203" i="1"/>
  <c r="H203" i="1"/>
  <c r="G203" i="1"/>
  <c r="F203" i="1"/>
  <c r="I206" i="1"/>
  <c r="H206" i="1"/>
  <c r="G206" i="1"/>
  <c r="F206" i="1"/>
  <c r="M158" i="1"/>
  <c r="B155" i="1"/>
  <c r="B92" i="1"/>
  <c r="B157" i="1" s="1"/>
  <c r="I65" i="2"/>
  <c r="H65" i="2"/>
  <c r="G65" i="2"/>
  <c r="F65" i="2"/>
  <c r="J65" i="2"/>
  <c r="I42" i="2"/>
  <c r="H42" i="2"/>
  <c r="G42" i="2"/>
  <c r="F42" i="2"/>
  <c r="J42" i="2"/>
  <c r="O374" i="1"/>
  <c r="L374" i="1"/>
  <c r="I374" i="1"/>
  <c r="S374" i="1"/>
  <c r="Q374" i="1"/>
  <c r="D155" i="1"/>
  <c r="D92" i="1"/>
  <c r="D157" i="1" s="1"/>
  <c r="S344" i="1"/>
  <c r="Q344" i="1"/>
  <c r="O344" i="1"/>
  <c r="L344" i="1"/>
  <c r="I344" i="1"/>
  <c r="S346" i="1"/>
  <c r="Q346" i="1"/>
  <c r="O346" i="1"/>
  <c r="L346" i="1"/>
  <c r="I346" i="1"/>
  <c r="L349" i="1"/>
  <c r="I349" i="1"/>
  <c r="S349" i="1"/>
  <c r="O349" i="1"/>
  <c r="Q349" i="1"/>
  <c r="S351" i="1"/>
  <c r="Q351" i="1"/>
  <c r="O351" i="1"/>
  <c r="L351" i="1"/>
  <c r="I351" i="1"/>
  <c r="L156" i="1"/>
  <c r="S355" i="1"/>
  <c r="Q355" i="1"/>
  <c r="O355" i="1"/>
  <c r="L355" i="1"/>
  <c r="I355" i="1"/>
  <c r="C156" i="1"/>
  <c r="S16" i="2"/>
  <c r="R16" i="2"/>
  <c r="Q16" i="2"/>
  <c r="P16" i="2"/>
  <c r="T16" i="2"/>
  <c r="T29" i="2"/>
  <c r="S29" i="2"/>
  <c r="R29" i="2"/>
  <c r="Q29" i="2"/>
  <c r="P29" i="2"/>
  <c r="R30" i="2"/>
  <c r="Q30" i="2"/>
  <c r="P30" i="2"/>
  <c r="T30" i="2"/>
  <c r="S30" i="2"/>
  <c r="G79" i="2"/>
  <c r="F79" i="2"/>
  <c r="J79" i="2"/>
  <c r="I79" i="2"/>
  <c r="H79" i="2"/>
  <c r="T93" i="1"/>
  <c r="S93" i="1"/>
  <c r="P158" i="1"/>
  <c r="R93" i="1"/>
  <c r="Q93" i="1"/>
  <c r="P93" i="1"/>
  <c r="R203" i="1"/>
  <c r="P203" i="1"/>
  <c r="S210" i="1"/>
  <c r="R210" i="1"/>
  <c r="Q210" i="1"/>
  <c r="P210" i="1"/>
  <c r="S206" i="1"/>
  <c r="R206" i="1"/>
  <c r="Q206" i="1"/>
  <c r="P206" i="1"/>
  <c r="S222" i="1"/>
  <c r="R222" i="1"/>
  <c r="Q222" i="1"/>
  <c r="P222" i="1"/>
  <c r="J13" i="2"/>
  <c r="H13" i="2"/>
  <c r="G13" i="2"/>
  <c r="F13" i="2"/>
  <c r="I13" i="2"/>
  <c r="R61" i="2"/>
  <c r="Q61" i="2"/>
  <c r="P61" i="2"/>
  <c r="T61" i="2"/>
  <c r="S61" i="2"/>
  <c r="I209" i="1"/>
  <c r="H209" i="1"/>
  <c r="G209" i="1"/>
  <c r="F209" i="1"/>
  <c r="F158" i="1"/>
  <c r="F93" i="1"/>
  <c r="J93" i="1"/>
  <c r="H93" i="1"/>
  <c r="G93" i="1"/>
  <c r="I93" i="1"/>
  <c r="D37" i="2"/>
  <c r="S205" i="1"/>
  <c r="R205" i="1"/>
  <c r="Q205" i="1"/>
  <c r="P205" i="1"/>
  <c r="S224" i="1"/>
  <c r="R224" i="1"/>
  <c r="Q224" i="1"/>
  <c r="P224" i="1"/>
  <c r="N27" i="1"/>
  <c r="G15" i="2"/>
  <c r="F15" i="2"/>
  <c r="J15" i="2"/>
  <c r="I15" i="2"/>
  <c r="H15" i="2"/>
  <c r="I18" i="2"/>
  <c r="H18" i="2"/>
  <c r="F18" i="2"/>
  <c r="J18" i="2"/>
  <c r="G18" i="2"/>
  <c r="G31" i="2"/>
  <c r="F31" i="2"/>
  <c r="J31" i="2"/>
  <c r="I31" i="2"/>
  <c r="H31" i="2"/>
  <c r="T71" i="2"/>
  <c r="S71" i="2"/>
  <c r="R71" i="2"/>
  <c r="Q71" i="2"/>
  <c r="P71" i="2"/>
  <c r="T60" i="2"/>
  <c r="S60" i="2"/>
  <c r="R60" i="2"/>
  <c r="Q60" i="2"/>
  <c r="P60" i="2"/>
  <c r="I53" i="2"/>
  <c r="H53" i="2"/>
  <c r="G53" i="2"/>
  <c r="F53" i="2"/>
  <c r="J53" i="2"/>
  <c r="R57" i="2"/>
  <c r="Q57" i="2"/>
  <c r="P57" i="2"/>
  <c r="T57" i="2"/>
  <c r="S57" i="2"/>
  <c r="R73" i="2"/>
  <c r="Q73" i="2"/>
  <c r="P73" i="2"/>
  <c r="T73" i="2"/>
  <c r="S73" i="2"/>
  <c r="G74" i="2"/>
  <c r="F74" i="2"/>
  <c r="J74" i="2"/>
  <c r="I74" i="2"/>
  <c r="H74" i="2"/>
  <c r="P66" i="2"/>
  <c r="T66" i="2"/>
  <c r="S66" i="2"/>
  <c r="R66" i="2"/>
  <c r="Q66" i="2"/>
  <c r="J59" i="2"/>
  <c r="I59" i="2"/>
  <c r="H59" i="2"/>
  <c r="G59" i="2"/>
  <c r="F59" i="2"/>
  <c r="I205" i="1"/>
  <c r="H205" i="1"/>
  <c r="G205" i="1"/>
  <c r="F205" i="1"/>
  <c r="I208" i="1"/>
  <c r="H208" i="1"/>
  <c r="G208" i="1"/>
  <c r="F208" i="1"/>
  <c r="M155" i="1"/>
  <c r="M92" i="1"/>
  <c r="M157" i="1" s="1"/>
  <c r="B156" i="1"/>
  <c r="T41" i="2"/>
  <c r="S41" i="2"/>
  <c r="R41" i="2"/>
  <c r="Q41" i="2"/>
  <c r="P41" i="2"/>
  <c r="J41" i="2"/>
  <c r="I41" i="2"/>
  <c r="H41" i="2"/>
  <c r="G41" i="2"/>
  <c r="F41" i="2"/>
  <c r="S370" i="1"/>
  <c r="Q370" i="1"/>
  <c r="O370" i="1"/>
  <c r="L370" i="1"/>
  <c r="I370" i="1"/>
  <c r="L375" i="1"/>
  <c r="I375" i="1"/>
  <c r="S375" i="1"/>
  <c r="Q375" i="1"/>
  <c r="O375" i="1"/>
  <c r="I333" i="1"/>
  <c r="R333" i="1"/>
  <c r="P333" i="1"/>
  <c r="L333" i="1"/>
  <c r="N333" i="1"/>
  <c r="S363" i="1"/>
  <c r="Q363" i="1"/>
  <c r="O363" i="1"/>
  <c r="L363" i="1"/>
  <c r="I363" i="1"/>
  <c r="L358" i="1"/>
  <c r="I358" i="1"/>
  <c r="S358" i="1"/>
  <c r="O358" i="1"/>
  <c r="Q358" i="1"/>
  <c r="C158" i="1"/>
  <c r="T20" i="2"/>
  <c r="S20" i="2"/>
  <c r="R20" i="2"/>
  <c r="Q20" i="2"/>
  <c r="P20" i="2"/>
  <c r="T33" i="2"/>
  <c r="S33" i="2"/>
  <c r="R33" i="2"/>
  <c r="Q33" i="2"/>
  <c r="P33" i="2"/>
  <c r="R34" i="2"/>
  <c r="Q34" i="2"/>
  <c r="P34" i="2"/>
  <c r="T34" i="2"/>
  <c r="S34" i="2"/>
  <c r="F26" i="1"/>
  <c r="J26" i="1"/>
  <c r="I26" i="1"/>
  <c r="H26" i="1"/>
  <c r="G26" i="1"/>
  <c r="T80" i="2"/>
  <c r="S80" i="2"/>
  <c r="R80" i="2"/>
  <c r="Q80" i="2"/>
  <c r="P80" i="2"/>
  <c r="S213" i="1"/>
  <c r="R213" i="1"/>
  <c r="Q213" i="1"/>
  <c r="P213" i="1"/>
  <c r="S227" i="1"/>
  <c r="R227" i="1"/>
  <c r="Q227" i="1"/>
  <c r="P227" i="1"/>
  <c r="S219" i="1"/>
  <c r="R219" i="1"/>
  <c r="Q219" i="1"/>
  <c r="P219" i="1"/>
  <c r="J60" i="2"/>
  <c r="I60" i="2"/>
  <c r="H60" i="2"/>
  <c r="G60" i="2"/>
  <c r="F60" i="2"/>
  <c r="S377" i="1"/>
  <c r="Q377" i="1"/>
  <c r="O377" i="1"/>
  <c r="I377" i="1"/>
  <c r="L377" i="1"/>
  <c r="T24" i="2"/>
  <c r="S24" i="2"/>
  <c r="R24" i="2"/>
  <c r="Q24" i="2"/>
  <c r="P24" i="2"/>
  <c r="T47" i="2"/>
  <c r="S47" i="2"/>
  <c r="R47" i="2"/>
  <c r="Q47" i="2"/>
  <c r="P47" i="2"/>
  <c r="G49" i="2"/>
  <c r="F49" i="2"/>
  <c r="J49" i="2"/>
  <c r="I49" i="2"/>
  <c r="H49" i="2"/>
  <c r="J29" i="2"/>
  <c r="I29" i="2"/>
  <c r="H29" i="2"/>
  <c r="G29" i="2"/>
  <c r="F29" i="2"/>
  <c r="I22" i="2"/>
  <c r="H22" i="2"/>
  <c r="G22" i="2"/>
  <c r="F22" i="2"/>
  <c r="J22" i="2"/>
  <c r="G35" i="2"/>
  <c r="F35" i="2"/>
  <c r="J35" i="2"/>
  <c r="I35" i="2"/>
  <c r="H35" i="2"/>
  <c r="J68" i="2"/>
  <c r="I68" i="2"/>
  <c r="H68" i="2"/>
  <c r="G68" i="2"/>
  <c r="F68" i="2"/>
  <c r="T63" i="2"/>
  <c r="S63" i="2"/>
  <c r="R63" i="2"/>
  <c r="Q63" i="2"/>
  <c r="P63" i="2"/>
  <c r="I57" i="2"/>
  <c r="H57" i="2"/>
  <c r="G57" i="2"/>
  <c r="F57" i="2"/>
  <c r="J57" i="2"/>
  <c r="J63" i="2"/>
  <c r="I63" i="2"/>
  <c r="H63" i="2"/>
  <c r="G63" i="2"/>
  <c r="F63" i="2"/>
  <c r="I207" i="1"/>
  <c r="H207" i="1"/>
  <c r="G207" i="1"/>
  <c r="F207" i="1"/>
  <c r="I210" i="1"/>
  <c r="H210" i="1"/>
  <c r="G210" i="1"/>
  <c r="F210" i="1"/>
  <c r="I376" i="1"/>
  <c r="S376" i="1"/>
  <c r="Q376" i="1"/>
  <c r="O376" i="1"/>
  <c r="L376" i="1"/>
  <c r="P330" i="1"/>
  <c r="N330" i="1"/>
  <c r="L330" i="1"/>
  <c r="I330" i="1"/>
  <c r="R330" i="1"/>
  <c r="I342" i="1"/>
  <c r="S342" i="1"/>
  <c r="Q342" i="1"/>
  <c r="L342" i="1"/>
  <c r="O342" i="1"/>
  <c r="C27" i="1"/>
  <c r="L158" i="1"/>
  <c r="L366" i="1"/>
  <c r="I366" i="1"/>
  <c r="S366" i="1"/>
  <c r="Q366" i="1"/>
  <c r="O366" i="1"/>
  <c r="C155" i="1"/>
  <c r="C92" i="1"/>
  <c r="C157" i="1" s="1"/>
  <c r="N37" i="2"/>
  <c r="T36" i="2"/>
  <c r="S36" i="2"/>
  <c r="R36" i="2"/>
  <c r="Q36" i="2"/>
  <c r="P36" i="2"/>
  <c r="P15" i="2"/>
  <c r="T15" i="2"/>
  <c r="S15" i="2"/>
  <c r="R15" i="2"/>
  <c r="Q15" i="2"/>
  <c r="P79" i="2"/>
  <c r="T79" i="2"/>
  <c r="S79" i="2"/>
  <c r="R79" i="2"/>
  <c r="Q79" i="2"/>
  <c r="Q25" i="1"/>
  <c r="P25" i="1"/>
  <c r="T25" i="1"/>
  <c r="O27" i="1"/>
  <c r="R25" i="1"/>
  <c r="S25" i="1"/>
  <c r="S212" i="1"/>
  <c r="R212" i="1"/>
  <c r="Q212" i="1"/>
  <c r="P212" i="1"/>
  <c r="S218" i="1"/>
  <c r="R218" i="1"/>
  <c r="Q218" i="1"/>
  <c r="P218" i="1"/>
  <c r="S226" i="1"/>
  <c r="R226" i="1"/>
  <c r="Q226" i="1"/>
  <c r="P226" i="1"/>
  <c r="S208" i="1"/>
  <c r="R208" i="1"/>
  <c r="Q208" i="1"/>
  <c r="P208" i="1"/>
  <c r="I192" i="1"/>
  <c r="G192" i="1"/>
  <c r="S172" i="1"/>
  <c r="Q172" i="1"/>
  <c r="G153" i="1"/>
  <c r="I153" i="1"/>
  <c r="S137" i="1"/>
  <c r="Q137" i="1"/>
  <c r="I154" i="1"/>
  <c r="G154" i="1"/>
  <c r="S167" i="1"/>
  <c r="Q167" i="1"/>
  <c r="S168" i="1"/>
  <c r="Q168" i="1"/>
  <c r="Q144" i="1"/>
  <c r="S144" i="1"/>
  <c r="G144" i="1"/>
  <c r="I144" i="1"/>
  <c r="G177" i="1"/>
  <c r="I177" i="1"/>
  <c r="F184" i="1"/>
  <c r="J119" i="1"/>
  <c r="I119" i="1"/>
  <c r="H119" i="1"/>
  <c r="G119" i="1"/>
  <c r="F119" i="1"/>
  <c r="Q140" i="1"/>
  <c r="S140" i="1"/>
  <c r="L184" i="1"/>
  <c r="D184" i="1"/>
  <c r="M198" i="1"/>
  <c r="G173" i="1"/>
  <c r="I173" i="1"/>
  <c r="S174" i="1"/>
  <c r="Q174" i="1"/>
  <c r="F198" i="1"/>
  <c r="H133" i="1"/>
  <c r="G133" i="1"/>
  <c r="F133" i="1"/>
  <c r="J133" i="1"/>
  <c r="I133" i="1"/>
  <c r="J68" i="1"/>
  <c r="I68" i="1"/>
  <c r="H68" i="1"/>
  <c r="G68" i="1"/>
  <c r="F68" i="1"/>
  <c r="S163" i="1"/>
  <c r="Q163" i="1"/>
  <c r="I182" i="1"/>
  <c r="G182" i="1"/>
  <c r="S143" i="1"/>
  <c r="Q143" i="1"/>
  <c r="S139" i="1"/>
  <c r="Q139" i="1"/>
  <c r="I141" i="1"/>
  <c r="G141" i="1"/>
  <c r="S182" i="1"/>
  <c r="Q182" i="1"/>
  <c r="I193" i="1"/>
  <c r="G193" i="1"/>
  <c r="N198" i="1"/>
  <c r="S147" i="1"/>
  <c r="Q147" i="1"/>
  <c r="I194" i="1"/>
  <c r="G194" i="1"/>
  <c r="S171" i="1"/>
  <c r="Q171" i="1"/>
  <c r="I172" i="1"/>
  <c r="G172" i="1"/>
  <c r="S160" i="1"/>
  <c r="Q160" i="1"/>
  <c r="T68" i="1"/>
  <c r="S68" i="1"/>
  <c r="R68" i="1"/>
  <c r="Q68" i="1"/>
  <c r="P68" i="1"/>
  <c r="I191" i="1"/>
  <c r="G191" i="1"/>
  <c r="I180" i="1"/>
  <c r="G180" i="1"/>
  <c r="S181" i="1"/>
  <c r="Q181" i="1"/>
  <c r="G140" i="1"/>
  <c r="I140" i="1"/>
  <c r="S173" i="1"/>
  <c r="Q173" i="1"/>
  <c r="P54" i="1"/>
  <c r="T54" i="1"/>
  <c r="S54" i="1"/>
  <c r="R54" i="1"/>
  <c r="Q54" i="1"/>
  <c r="Q195" i="1"/>
  <c r="S195" i="1"/>
  <c r="M184" i="1"/>
  <c r="I170" i="1"/>
  <c r="G170" i="1"/>
  <c r="Q142" i="1"/>
  <c r="S142" i="1"/>
  <c r="S164" i="1"/>
  <c r="Q164" i="1"/>
  <c r="S145" i="1"/>
  <c r="Q145" i="1"/>
  <c r="G175" i="1"/>
  <c r="I175" i="1"/>
  <c r="I166" i="1"/>
  <c r="G166" i="1"/>
  <c r="S141" i="1"/>
  <c r="Q141" i="1"/>
  <c r="G163" i="1"/>
  <c r="I163" i="1"/>
  <c r="I188" i="1"/>
  <c r="G188" i="1"/>
  <c r="S170" i="1"/>
  <c r="Q170" i="1"/>
  <c r="S153" i="1"/>
  <c r="Q153" i="1"/>
  <c r="G181" i="1"/>
  <c r="I181" i="1"/>
  <c r="G183" i="1"/>
  <c r="I183" i="1"/>
  <c r="Q146" i="1"/>
  <c r="S146" i="1"/>
  <c r="G138" i="1"/>
  <c r="I138" i="1"/>
  <c r="I145" i="1"/>
  <c r="G145" i="1"/>
  <c r="S180" i="1"/>
  <c r="Q180" i="1"/>
  <c r="Q138" i="1"/>
  <c r="S138" i="1"/>
  <c r="G142" i="1"/>
  <c r="I142" i="1"/>
  <c r="P198" i="1"/>
  <c r="Q133" i="1"/>
  <c r="P133" i="1"/>
  <c r="S133" i="1"/>
  <c r="R133" i="1"/>
  <c r="T133" i="1"/>
  <c r="S192" i="1"/>
  <c r="Q192" i="1"/>
  <c r="Q191" i="1"/>
  <c r="S191" i="1"/>
  <c r="L198" i="1"/>
  <c r="S154" i="1"/>
  <c r="Q154" i="1"/>
  <c r="D198" i="1"/>
  <c r="I190" i="1"/>
  <c r="G190" i="1"/>
  <c r="S177" i="1"/>
  <c r="Q177" i="1"/>
  <c r="I197" i="1"/>
  <c r="G197" i="1"/>
  <c r="G179" i="1"/>
  <c r="I179" i="1"/>
  <c r="G146" i="1"/>
  <c r="I146" i="1"/>
  <c r="G159" i="1"/>
  <c r="I159" i="1"/>
  <c r="S183" i="1"/>
  <c r="Q183" i="1"/>
  <c r="G169" i="1"/>
  <c r="I169" i="1"/>
  <c r="Q193" i="1"/>
  <c r="S193" i="1"/>
  <c r="I147" i="1"/>
  <c r="G147" i="1"/>
  <c r="G167" i="1"/>
  <c r="I167" i="1"/>
  <c r="C198" i="1"/>
  <c r="S179" i="1"/>
  <c r="Q179" i="1"/>
  <c r="S176" i="1"/>
  <c r="Q176" i="1"/>
  <c r="I189" i="1"/>
  <c r="G189" i="1"/>
  <c r="S119" i="1"/>
  <c r="R119" i="1"/>
  <c r="Q119" i="1"/>
  <c r="P119" i="1"/>
  <c r="T119" i="1"/>
  <c r="P184" i="1"/>
  <c r="I176" i="1"/>
  <c r="G176" i="1"/>
  <c r="I195" i="1"/>
  <c r="G195" i="1"/>
  <c r="S175" i="1"/>
  <c r="Q175" i="1"/>
  <c r="I137" i="1"/>
  <c r="G137" i="1"/>
  <c r="I174" i="1"/>
  <c r="G174" i="1"/>
  <c r="I143" i="1"/>
  <c r="G143" i="1"/>
  <c r="S159" i="1"/>
  <c r="Q159" i="1"/>
  <c r="I196" i="1"/>
  <c r="G196" i="1"/>
  <c r="S178" i="1"/>
  <c r="Q178" i="1"/>
  <c r="G161" i="1"/>
  <c r="I161" i="1"/>
  <c r="G54" i="1"/>
  <c r="F54" i="1"/>
  <c r="J54" i="1"/>
  <c r="I54" i="1"/>
  <c r="H54" i="1"/>
  <c r="G171" i="1"/>
  <c r="I171" i="1"/>
  <c r="S161" i="1"/>
  <c r="Q161" i="1"/>
  <c r="G165" i="1"/>
  <c r="I165" i="1"/>
  <c r="S166" i="1"/>
  <c r="Q166" i="1"/>
  <c r="S188" i="1"/>
  <c r="Q188" i="1"/>
  <c r="I148" i="1"/>
  <c r="G148" i="1"/>
  <c r="S196" i="1"/>
  <c r="Q196" i="1"/>
  <c r="S169" i="1"/>
  <c r="Q169" i="1"/>
  <c r="S165" i="1"/>
  <c r="Q165" i="1"/>
  <c r="I139" i="1"/>
  <c r="G139" i="1"/>
  <c r="I178" i="1"/>
  <c r="G178" i="1"/>
  <c r="Q148" i="1"/>
  <c r="S148" i="1"/>
  <c r="I160" i="1"/>
  <c r="G160" i="1"/>
  <c r="I164" i="1"/>
  <c r="G164" i="1"/>
  <c r="Q197" i="1"/>
  <c r="S197" i="1"/>
  <c r="I162" i="1"/>
  <c r="G162" i="1"/>
  <c r="I168" i="1"/>
  <c r="G168" i="1"/>
  <c r="S194" i="1"/>
  <c r="Q194" i="1"/>
  <c r="Q189" i="1"/>
  <c r="S189" i="1"/>
  <c r="S162" i="1"/>
  <c r="Q162" i="1"/>
  <c r="S190" i="1"/>
  <c r="Q190" i="1"/>
  <c r="S228" i="1" l="1"/>
  <c r="R228" i="1"/>
  <c r="Q228" i="1"/>
  <c r="P228" i="1"/>
  <c r="T27" i="1"/>
  <c r="S27" i="1"/>
  <c r="Q27" i="1"/>
  <c r="R27" i="1"/>
  <c r="P27" i="1"/>
  <c r="G27" i="1"/>
  <c r="J27" i="1"/>
  <c r="I27" i="1"/>
  <c r="H27" i="1"/>
  <c r="F27" i="1"/>
  <c r="T37" i="2"/>
  <c r="R37" i="2"/>
  <c r="P37" i="2"/>
  <c r="S37" i="2"/>
  <c r="Q37" i="2"/>
  <c r="S198" i="1"/>
  <c r="Q198" i="1"/>
  <c r="I198" i="1"/>
  <c r="G198" i="1"/>
  <c r="I184" i="1"/>
  <c r="G184" i="1"/>
  <c r="I156" i="1"/>
  <c r="G156" i="1"/>
  <c r="I158" i="1"/>
  <c r="G158" i="1"/>
  <c r="S158" i="1"/>
  <c r="Q158" i="1"/>
  <c r="F157" i="1"/>
  <c r="H92" i="1"/>
  <c r="G92" i="1"/>
  <c r="F92" i="1"/>
  <c r="J92" i="1"/>
  <c r="I92" i="1"/>
  <c r="I37" i="2"/>
  <c r="G37" i="2"/>
  <c r="J37" i="2"/>
  <c r="F37" i="2"/>
  <c r="H37" i="2"/>
  <c r="S156" i="1"/>
  <c r="Q156" i="1"/>
  <c r="N157" i="1"/>
  <c r="G155" i="1"/>
  <c r="I155" i="1"/>
  <c r="P157" i="1"/>
  <c r="Q92" i="1"/>
  <c r="P92" i="1"/>
  <c r="T92" i="1"/>
  <c r="S92" i="1"/>
  <c r="R92" i="1"/>
  <c r="S184" i="1"/>
  <c r="Q184" i="1"/>
  <c r="S155" i="1"/>
  <c r="Q155" i="1"/>
  <c r="G157" i="1" l="1"/>
  <c r="I157" i="1"/>
  <c r="S157" i="1"/>
  <c r="Q157" i="1"/>
</calcChain>
</file>

<file path=xl/sharedStrings.xml><?xml version="1.0" encoding="utf-8"?>
<sst xmlns="http://schemas.openxmlformats.org/spreadsheetml/2006/main" count="448" uniqueCount="117">
  <si>
    <t>Indicadores Turísticos Tenerife</t>
  </si>
  <si>
    <t>Fuente: Encuestas de Alojamientos Turístico ISTAC</t>
  </si>
  <si>
    <t>Viajeros entrados en hoteles y apartamentos. Indicadores de capacidad. Indicadores de ocupación y de rentabilidad.</t>
  </si>
  <si>
    <t>Viajeros entrados en establecimientos alojativos (hoteles y apartamentos)</t>
  </si>
  <si>
    <t>Total (hotel + apartamento)</t>
  </si>
  <si>
    <t>Hoteles</t>
  </si>
  <si>
    <t>5 estrellas</t>
  </si>
  <si>
    <t>4 estrellas</t>
  </si>
  <si>
    <t>3 estrellas</t>
  </si>
  <si>
    <t>2 estrellas</t>
  </si>
  <si>
    <t>1 estrella</t>
  </si>
  <si>
    <t>Apartamentos</t>
  </si>
  <si>
    <t>4, 5 estrellas</t>
  </si>
  <si>
    <t>nd: dato no disponible ya que en algunos meses no se ha publicado el dato desagregado por tipología y categoría alojativa</t>
  </si>
  <si>
    <t>Viajeros entrados en establecimientos alojativos (hoteles y apartamentos) según lugar de residencia</t>
  </si>
  <si>
    <t>Total lugares de residencia</t>
  </si>
  <si>
    <t>Total residentes en España</t>
  </si>
  <si>
    <t>Canarias</t>
  </si>
  <si>
    <t>Residentes en Tenerife</t>
  </si>
  <si>
    <t>Resto Canarias</t>
  </si>
  <si>
    <t>Resto de España</t>
  </si>
  <si>
    <t>Total residentes en el extranjero</t>
  </si>
  <si>
    <t>Alemania</t>
  </si>
  <si>
    <t>Austria</t>
  </si>
  <si>
    <t>Canada</t>
  </si>
  <si>
    <t>Dinamarca</t>
  </si>
  <si>
    <t>Estados Unidos</t>
  </si>
  <si>
    <t>Finlandia</t>
  </si>
  <si>
    <t>Luxemburgo</t>
  </si>
  <si>
    <t>Reino Unido</t>
  </si>
  <si>
    <t>Francia</t>
  </si>
  <si>
    <t>Países Bajos</t>
  </si>
  <si>
    <t>Bélgica</t>
  </si>
  <si>
    <t>Irlanda</t>
  </si>
  <si>
    <t>Islandia</t>
  </si>
  <si>
    <t>Italia</t>
  </si>
  <si>
    <t>Noruega</t>
  </si>
  <si>
    <t>Suecia</t>
  </si>
  <si>
    <t>República Checa</t>
  </si>
  <si>
    <t>Hungría</t>
  </si>
  <si>
    <t>Portugal</t>
  </si>
  <si>
    <t>Lituania</t>
  </si>
  <si>
    <t>Rumania</t>
  </si>
  <si>
    <t>Polonia</t>
  </si>
  <si>
    <t>Suiza</t>
  </si>
  <si>
    <t>Rusia</t>
  </si>
  <si>
    <t>Otros países</t>
  </si>
  <si>
    <t>Viajeros entrados en establecimientos alojativos (hoteles y apartamentos) según municipio de alojamiento</t>
  </si>
  <si>
    <t>Total municipios de alojamiento</t>
  </si>
  <si>
    <t>Adeje</t>
  </si>
  <si>
    <t>Arona</t>
  </si>
  <si>
    <t>Granadilla de Abona</t>
  </si>
  <si>
    <t>Puerto de la Cruz</t>
  </si>
  <si>
    <t>San Miguel de Abona</t>
  </si>
  <si>
    <t>Santa Cruz de Tenerife</t>
  </si>
  <si>
    <t>San Cristóbal de La Laguna</t>
  </si>
  <si>
    <t>Santiago del Teide</t>
  </si>
  <si>
    <t>Guía de Isora</t>
  </si>
  <si>
    <t>Resto de municipios de Tenerife</t>
  </si>
  <si>
    <t>Pernoctaciones en establecimientos alojativos (hoteles y apartamentos)</t>
  </si>
  <si>
    <t>Pernoctaciones en establecimientos alojativos (hoteles y apartamentos) según lugar de residencia</t>
  </si>
  <si>
    <t>Pernoctaciones en establecimientos alojativos (hoteles y apartamentos) según municipio de alojamiento</t>
  </si>
  <si>
    <r>
      <t xml:space="preserve">Estancia media en establecimientos alojativos (hoteles y apartamentos) </t>
    </r>
    <r>
      <rPr>
        <sz val="12"/>
        <color theme="1"/>
        <rFont val="Aptos Narrow"/>
        <family val="2"/>
        <scheme val="minor"/>
      </rPr>
      <t>(en días)</t>
    </r>
  </si>
  <si>
    <r>
      <t>Estancia media  según lugar de residencia</t>
    </r>
    <r>
      <rPr>
        <sz val="12"/>
        <color theme="1"/>
        <rFont val="Aptos Narrow"/>
        <family val="2"/>
        <scheme val="minor"/>
      </rPr>
      <t xml:space="preserve"> (en días)</t>
    </r>
  </si>
  <si>
    <t>Resto España</t>
  </si>
  <si>
    <r>
      <t>Estancia media  según municipio de alojamiento</t>
    </r>
    <r>
      <rPr>
        <sz val="12"/>
        <color theme="1"/>
        <rFont val="Aptos Narrow"/>
        <family val="2"/>
        <scheme val="minor"/>
      </rPr>
      <t xml:space="preserve"> (en días)</t>
    </r>
  </si>
  <si>
    <t>Tasas de ocupación por plaza en establecimientos alojativos (hoteles y apartamentos)</t>
  </si>
  <si>
    <t>dif 24-19</t>
  </si>
  <si>
    <t>Tasas de ocupación según municipio de alojamiento</t>
  </si>
  <si>
    <t>var 24/19</t>
  </si>
  <si>
    <t>Indicadores de rentabilidad alojativa (hoteles y apartamentos)</t>
  </si>
  <si>
    <t>Ingresos totales según tipología y categoría alojativa</t>
  </si>
  <si>
    <t>5 Estrellas</t>
  </si>
  <si>
    <t>4 Estrellas</t>
  </si>
  <si>
    <t>3 Estrellas</t>
  </si>
  <si>
    <t>2 Estrellas</t>
  </si>
  <si>
    <t>1 Estrella</t>
  </si>
  <si>
    <t>Ingresos totales según municipio del alojamiento</t>
  </si>
  <si>
    <t>Tarifa media diaria (ADR) según tipología y categoría alojativa</t>
  </si>
  <si>
    <t>Tarifa media diaria (ADR) según municipio del alojamiento</t>
  </si>
  <si>
    <t>Resto de Tenerife</t>
  </si>
  <si>
    <t>Ingresos por habitación disponible (RevPAR) según tipología y categoría alojativa</t>
  </si>
  <si>
    <t>Ingresos por habitación disponible (RevPAR) según municipio del alojamiento</t>
  </si>
  <si>
    <t>Establecimientos abiertos y plazas ofertadas</t>
  </si>
  <si>
    <t>Número de establecimientos abiertos por tipología y categoría</t>
  </si>
  <si>
    <t>Número de establecimientos abiertos por municipio</t>
  </si>
  <si>
    <t>Número de plazas por tipología y categoría</t>
  </si>
  <si>
    <t>Número de plazas ofertadas por municipio</t>
  </si>
  <si>
    <t>Fuente: Encuestas de Alojamientos Turístico ISTAC. Elaboración Turismo de Tenerife</t>
  </si>
  <si>
    <t>Fuente: Estadísticas de tráfico aéreo - AENA</t>
  </si>
  <si>
    <t>Pasajeros llegados a los aeropuertos de Tenerife</t>
  </si>
  <si>
    <t>Pasajeros llegados a los aeropuertos de Tenerife según tipo de servicio</t>
  </si>
  <si>
    <t>Total llegadas</t>
  </si>
  <si>
    <t>llegadas regulares</t>
  </si>
  <si>
    <t>llegadas no regulares</t>
  </si>
  <si>
    <t>Pasajeros llegados a los aeropuertos de Tenerife procedencia del vuelo</t>
  </si>
  <si>
    <t>Procedencia del vuelo</t>
  </si>
  <si>
    <t>Total</t>
  </si>
  <si>
    <t>España</t>
  </si>
  <si>
    <t>aeropuertos insulares</t>
  </si>
  <si>
    <t>aeropuertos peninsulares</t>
  </si>
  <si>
    <t>Extranjero</t>
  </si>
  <si>
    <t>Belgica</t>
  </si>
  <si>
    <t>Holanda</t>
  </si>
  <si>
    <t>Federacion Rusa</t>
  </si>
  <si>
    <t>Republica Checa</t>
  </si>
  <si>
    <t>Resto países</t>
  </si>
  <si>
    <t>Pasajeros llegados a los aeropuertos de Tenerife según aeropuerto de llegada</t>
  </si>
  <si>
    <t>Tenerife Norte - Los Rodeos</t>
  </si>
  <si>
    <t>Tenerife Sur - Reina Sofía</t>
  </si>
  <si>
    <t>Operaciones de llegada a los aeropuertos de Tenerife según tipo de servicio</t>
  </si>
  <si>
    <t>Operaciones de llegada a los aeropuertos de Tenerife según procedencia del vuelo</t>
  </si>
  <si>
    <t>Federación Rusa</t>
  </si>
  <si>
    <t>Operaciones de llegada a los aeropuertos de Tenerife según aeropuerto de llegada</t>
  </si>
  <si>
    <t>Fuente: AENA. Elaboración Turismo de Tenerife</t>
  </si>
  <si>
    <t>marzo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</si>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</sst>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%"/>
    <numFmt numFmtId="165" formatCode="0.0"/>
    <numFmt numFmtId="166" formatCode="#,##0.0"/>
    <numFmt numFmtId="167" formatCode="#,##0\ &quot;€&quot;"/>
    <numFmt numFmtId="168" formatCode="#,##0.0\ &quot;€&quot;"/>
    <numFmt numFmtId="169" formatCode="#,##0.00\ &quot;€&quot;"/>
  </numFmts>
  <fonts count="2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36"/>
      <color theme="1"/>
      <name val="Aptos Narrow"/>
      <family val="2"/>
      <scheme val="minor"/>
    </font>
    <font>
      <b/>
      <sz val="16"/>
      <color theme="0"/>
      <name val="Aptos Narrow"/>
      <family val="2"/>
      <scheme val="minor"/>
    </font>
    <font>
      <b/>
      <sz val="16"/>
      <color theme="1" tint="0.34998626667073579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1"/>
      <color rgb="FF147DFC"/>
      <name val="Aptos Narrow"/>
      <family val="2"/>
      <scheme val="minor"/>
    </font>
    <font>
      <sz val="11"/>
      <color rgb="FF147DFC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rgb="FF0FACCB"/>
      <name val="Aptos Narrow"/>
      <family val="2"/>
      <scheme val="minor"/>
    </font>
    <font>
      <sz val="11"/>
      <color rgb="FF0FACCB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1"/>
      <color rgb="FFE29700"/>
      <name val="Aptos Narrow"/>
      <family val="2"/>
      <scheme val="minor"/>
    </font>
    <font>
      <sz val="11"/>
      <color rgb="FFE29700"/>
      <name val="Aptos Narrow"/>
      <family val="2"/>
      <scheme val="minor"/>
    </font>
    <font>
      <b/>
      <sz val="11"/>
      <color theme="9" tint="-0.249977111117893"/>
      <name val="Aptos Narrow"/>
      <family val="2"/>
      <scheme val="minor"/>
    </font>
    <font>
      <sz val="11"/>
      <color theme="9" tint="-0.249977111117893"/>
      <name val="Aptos Narrow"/>
      <family val="2"/>
      <scheme val="minor"/>
    </font>
    <font>
      <sz val="18"/>
      <color theme="0"/>
      <name val="Aptos Narrow"/>
      <family val="2"/>
      <scheme val="minor"/>
    </font>
    <font>
      <b/>
      <sz val="11"/>
      <color rgb="FF666633"/>
      <name val="Aptos Narrow"/>
      <family val="2"/>
      <scheme val="minor"/>
    </font>
    <font>
      <sz val="11"/>
      <color rgb="FF666633"/>
      <name val="Aptos Narrow"/>
      <family val="2"/>
      <scheme val="minor"/>
    </font>
    <font>
      <b/>
      <sz val="11"/>
      <color theme="8" tint="-0.249977111117893"/>
      <name val="Aptos Narrow"/>
      <family val="2"/>
      <scheme val="minor"/>
    </font>
    <font>
      <sz val="11"/>
      <color theme="8" tint="-0.249977111117893"/>
      <name val="Aptos Narrow"/>
      <family val="2"/>
      <scheme val="minor"/>
    </font>
    <font>
      <b/>
      <sz val="11"/>
      <color rgb="FFF79057"/>
      <name val="Aptos Narrow"/>
      <family val="2"/>
      <scheme val="minor"/>
    </font>
    <font>
      <sz val="11"/>
      <color rgb="FFF79057"/>
      <name val="Aptos Narrow"/>
      <family val="2"/>
      <scheme val="minor"/>
    </font>
    <font>
      <b/>
      <sz val="11"/>
      <color theme="5" tint="-0.249977111117893"/>
      <name val="Aptos Narrow"/>
      <family val="2"/>
      <scheme val="minor"/>
    </font>
    <font>
      <sz val="11"/>
      <color theme="5" tint="-0.249977111117893"/>
      <name val="Aptos Narrow"/>
      <family val="2"/>
      <scheme val="minor"/>
    </font>
    <font>
      <b/>
      <sz val="11"/>
      <color theme="8"/>
      <name val="Aptos Narrow"/>
      <family val="2"/>
      <scheme val="minor"/>
    </font>
    <font>
      <sz val="11"/>
      <color theme="8"/>
      <name val="Aptos Narrow"/>
      <family val="2"/>
      <scheme val="minor"/>
    </font>
    <font>
      <sz val="11"/>
      <color rgb="FFD8767F"/>
      <name val="Aptos Narrow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CD1FE"/>
        <bgColor indexed="64"/>
      </patternFill>
    </fill>
    <fill>
      <patternFill patternType="solid">
        <fgColor rgb="FFB1EDF9"/>
        <bgColor indexed="64"/>
      </patternFill>
    </fill>
    <fill>
      <patternFill patternType="solid">
        <fgColor rgb="FFB1F6F9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C1BF7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AB7F"/>
        <bgColor indexed="64"/>
      </patternFill>
    </fill>
  </fills>
  <borders count="154">
    <border>
      <left/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rgb="FFACD1FE"/>
      </left>
      <right style="hair">
        <color rgb="FFACD1FE"/>
      </right>
      <top/>
      <bottom style="hair">
        <color rgb="FFACD1FE"/>
      </bottom>
      <diagonal/>
    </border>
    <border>
      <left style="hair">
        <color rgb="FFACD1FE"/>
      </left>
      <right style="hair">
        <color rgb="FFACD1FE"/>
      </right>
      <top style="hair">
        <color rgb="FFACD1FE"/>
      </top>
      <bottom/>
      <diagonal/>
    </border>
    <border>
      <left style="hair">
        <color rgb="FFACD1FE"/>
      </left>
      <right style="hair">
        <color rgb="FFACD1FE"/>
      </right>
      <top style="hair">
        <color rgb="FFACD1FE"/>
      </top>
      <bottom style="hair">
        <color rgb="FFACD1FE"/>
      </bottom>
      <diagonal/>
    </border>
    <border>
      <left style="hair">
        <color rgb="FFACD1FE"/>
      </left>
      <right style="hair">
        <color rgb="FFACD1FE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ACD1FE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ACD1FE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rgb="FF0070C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hair">
        <color rgb="FF0FACCB"/>
      </left>
      <right style="hair">
        <color rgb="FF0FACCB"/>
      </right>
      <top/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ACD1FE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0FACCB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0FACCB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0FACCB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 style="hair">
        <color rgb="FFE29700"/>
      </left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/>
      <top style="dashed">
        <color theme="0" tint="-0.34998626667073579"/>
      </top>
      <bottom style="hair">
        <color rgb="FFE29700"/>
      </bottom>
      <diagonal/>
    </border>
    <border>
      <left/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rgb="FFE29700"/>
      </left>
      <right/>
      <top style="hair">
        <color rgb="FFE29700"/>
      </top>
      <bottom style="hair">
        <color rgb="FFE29700"/>
      </bottom>
      <diagonal/>
    </border>
    <border>
      <left/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rgb="FFE29700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/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thin">
        <color theme="0" tint="-0.24994659260841701"/>
      </bottom>
      <diagonal/>
    </border>
    <border>
      <left style="hair">
        <color rgb="FFE29700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hair">
        <color rgb="FFE29700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rgb="FFE29700"/>
      </bottom>
      <diagonal/>
    </border>
    <border>
      <left/>
      <right style="hair">
        <color theme="0" tint="-0.24994659260841701"/>
      </right>
      <top style="hair">
        <color rgb="FFE29700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0.34998626667073579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/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0.34998626667073579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9" tint="-0.24994659260841701"/>
      </left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dashed">
        <color theme="0" tint="-0.34998626667073579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9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9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/>
      <diagonal/>
    </border>
    <border>
      <left/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rgb="FF666633"/>
      </left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rgb="FF666633"/>
      </bottom>
      <diagonal/>
    </border>
    <border>
      <left/>
      <right/>
      <top/>
      <bottom style="hair">
        <color rgb="FF666633"/>
      </bottom>
      <diagonal/>
    </border>
    <border>
      <left style="hair">
        <color rgb="FF666633"/>
      </left>
      <right/>
      <top style="dashed">
        <color theme="0" tint="-0.34998626667073579"/>
      </top>
      <bottom style="hair">
        <color rgb="FF666633"/>
      </bottom>
      <diagonal/>
    </border>
    <border>
      <left/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/>
      <top style="hair">
        <color rgb="FF666633"/>
      </top>
      <bottom style="hair">
        <color rgb="FF666633"/>
      </bottom>
      <diagonal/>
    </border>
    <border>
      <left/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34998626667073579"/>
      </left>
      <right/>
      <top style="hair">
        <color theme="0" tint="-4.9989318521683403E-2"/>
      </top>
      <bottom/>
      <diagonal/>
    </border>
    <border>
      <left/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rgb="FF666633"/>
      </bottom>
      <diagonal/>
    </border>
    <border>
      <left/>
      <right style="hair">
        <color theme="0" tint="-0.34998626667073579"/>
      </right>
      <top/>
      <bottom style="hair">
        <color rgb="FF666633"/>
      </bottom>
      <diagonal/>
    </border>
    <border>
      <left style="hair">
        <color theme="0" tint="-0.24994659260841701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/>
      <bottom style="hair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0.34998626667073579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4.9989318521683403E-2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/>
      <diagonal/>
    </border>
    <border>
      <left style="hair">
        <color theme="8" tint="-0.24994659260841701"/>
      </left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dashed">
        <color theme="0" tint="-0.34998626667073579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/>
      <right/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0" tint="-0.24994659260841701"/>
      </left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8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8" tint="-0.24994659260841701"/>
      </bottom>
      <diagonal/>
    </border>
    <border>
      <left style="hair">
        <color rgb="FF0FACCB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/>
      <top/>
      <bottom style="dashed">
        <color theme="0" tint="-0.34998626667073579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 style="hair">
        <color rgb="FFF79057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0" tint="-0.34998626667073579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/>
      <diagonal/>
    </border>
    <border>
      <left style="hair">
        <color rgb="FFF79057"/>
      </left>
      <right style="hair">
        <color rgb="FFF79057"/>
      </right>
      <top style="hair">
        <color rgb="FFF79057"/>
      </top>
      <bottom style="hair">
        <color rgb="FFF79057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6" fillId="4" borderId="0" xfId="1" applyNumberFormat="1" applyFont="1" applyFill="1"/>
    <xf numFmtId="0" fontId="0" fillId="2" borderId="11" xfId="0" applyFill="1" applyBorder="1"/>
    <xf numFmtId="0" fontId="0" fillId="2" borderId="12" xfId="0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0" fontId="6" fillId="0" borderId="13" xfId="0" applyFont="1" applyBorder="1"/>
    <xf numFmtId="3" fontId="6" fillId="0" borderId="13" xfId="0" applyNumberFormat="1" applyFont="1" applyBorder="1"/>
    <xf numFmtId="164" fontId="6" fillId="0" borderId="13" xfId="1" applyNumberFormat="1" applyFont="1" applyBorder="1"/>
    <xf numFmtId="164" fontId="6" fillId="4" borderId="14" xfId="1" applyNumberFormat="1" applyFont="1" applyFill="1" applyBorder="1"/>
    <xf numFmtId="0" fontId="7" fillId="0" borderId="15" xfId="0" applyFont="1" applyBorder="1" applyAlignment="1">
      <alignment horizontal="left" indent="1"/>
    </xf>
    <xf numFmtId="3" fontId="7" fillId="0" borderId="15" xfId="0" applyNumberFormat="1" applyFont="1" applyBorder="1"/>
    <xf numFmtId="164" fontId="7" fillId="0" borderId="15" xfId="1" applyNumberFormat="1" applyFont="1" applyBorder="1"/>
    <xf numFmtId="164" fontId="7" fillId="4" borderId="16" xfId="1" applyNumberFormat="1" applyFont="1" applyFill="1" applyBorder="1"/>
    <xf numFmtId="0" fontId="0" fillId="0" borderId="17" xfId="0" applyBorder="1" applyAlignment="1">
      <alignment horizontal="left" indent="3"/>
    </xf>
    <xf numFmtId="3" fontId="0" fillId="0" borderId="17" xfId="0" applyNumberFormat="1" applyBorder="1"/>
    <xf numFmtId="164" fontId="0" fillId="0" borderId="17" xfId="1" applyNumberFormat="1" applyFont="1" applyBorder="1"/>
    <xf numFmtId="164" fontId="0" fillId="4" borderId="18" xfId="1" applyNumberFormat="1" applyFont="1" applyFill="1" applyBorder="1"/>
    <xf numFmtId="0" fontId="0" fillId="0" borderId="19" xfId="0" applyBorder="1" applyAlignment="1">
      <alignment horizontal="left" indent="3"/>
    </xf>
    <xf numFmtId="3" fontId="0" fillId="0" borderId="19" xfId="0" applyNumberFormat="1" applyBorder="1"/>
    <xf numFmtId="164" fontId="0" fillId="0" borderId="19" xfId="1" applyNumberFormat="1" applyFont="1" applyBorder="1"/>
    <xf numFmtId="0" fontId="0" fillId="0" borderId="20" xfId="0" applyBorder="1" applyAlignment="1">
      <alignment horizontal="left" indent="3"/>
    </xf>
    <xf numFmtId="3" fontId="0" fillId="0" borderId="20" xfId="0" applyNumberFormat="1" applyBorder="1"/>
    <xf numFmtId="164" fontId="0" fillId="0" borderId="20" xfId="1" applyNumberFormat="1" applyFont="1" applyBorder="1"/>
    <xf numFmtId="0" fontId="0" fillId="0" borderId="21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3" fontId="0" fillId="0" borderId="23" xfId="0" applyNumberFormat="1" applyBorder="1"/>
    <xf numFmtId="164" fontId="0" fillId="0" borderId="23" xfId="1" applyNumberFormat="1" applyFont="1" applyBorder="1"/>
    <xf numFmtId="164" fontId="0" fillId="4" borderId="24" xfId="1" applyNumberFormat="1" applyFont="1" applyFill="1" applyBorder="1"/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5" fillId="4" borderId="28" xfId="0" applyFont="1" applyFill="1" applyBorder="1"/>
    <xf numFmtId="0" fontId="5" fillId="4" borderId="29" xfId="0" applyFont="1" applyFill="1" applyBorder="1"/>
    <xf numFmtId="0" fontId="5" fillId="4" borderId="30" xfId="0" applyFont="1" applyFill="1" applyBorder="1"/>
    <xf numFmtId="164" fontId="7" fillId="4" borderId="15" xfId="1" applyNumberFormat="1" applyFont="1" applyFill="1" applyBorder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164" fontId="0" fillId="0" borderId="18" xfId="1" applyNumberFormat="1" applyFont="1" applyBorder="1"/>
    <xf numFmtId="3" fontId="0" fillId="0" borderId="18" xfId="0" applyNumberFormat="1" applyBorder="1"/>
    <xf numFmtId="0" fontId="0" fillId="0" borderId="20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3" fontId="8" fillId="0" borderId="14" xfId="0" applyNumberFormat="1" applyFont="1" applyBorder="1"/>
    <xf numFmtId="164" fontId="8" fillId="0" borderId="14" xfId="1" applyNumberFormat="1" applyFont="1" applyBorder="1"/>
    <xf numFmtId="164" fontId="8" fillId="4" borderId="16" xfId="1" applyNumberFormat="1" applyFont="1" applyFill="1" applyBorder="1"/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3" fontId="0" fillId="0" borderId="31" xfId="0" applyNumberFormat="1" applyBorder="1"/>
    <xf numFmtId="164" fontId="0" fillId="0" borderId="31" xfId="1" applyNumberFormat="1" applyFont="1" applyBorder="1"/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32" xfId="0" applyNumberFormat="1" applyBorder="1"/>
    <xf numFmtId="164" fontId="0" fillId="0" borderId="32" xfId="1" applyNumberFormat="1" applyFont="1" applyBorder="1"/>
    <xf numFmtId="0" fontId="5" fillId="5" borderId="0" xfId="0" applyFont="1" applyFill="1" applyAlignment="1">
      <alignment horizontal="center"/>
    </xf>
    <xf numFmtId="0" fontId="0" fillId="2" borderId="33" xfId="0" applyFill="1" applyBorder="1"/>
    <xf numFmtId="164" fontId="6" fillId="6" borderId="0" xfId="1" applyNumberFormat="1" applyFont="1" applyFill="1"/>
    <xf numFmtId="164" fontId="6" fillId="6" borderId="0" xfId="1" applyNumberFormat="1" applyFont="1" applyFill="1" applyAlignment="1">
      <alignment horizontal="center" vertical="center" wrapText="1"/>
    </xf>
    <xf numFmtId="0" fontId="9" fillId="0" borderId="34" xfId="0" applyFont="1" applyBorder="1"/>
    <xf numFmtId="3" fontId="9" fillId="0" borderId="34" xfId="0" applyNumberFormat="1" applyFont="1" applyBorder="1"/>
    <xf numFmtId="164" fontId="9" fillId="0" borderId="34" xfId="1" applyNumberFormat="1" applyFont="1" applyBorder="1"/>
    <xf numFmtId="164" fontId="9" fillId="6" borderId="35" xfId="1" applyNumberFormat="1" applyFont="1" applyFill="1" applyBorder="1"/>
    <xf numFmtId="0" fontId="10" fillId="0" borderId="36" xfId="0" applyFont="1" applyBorder="1" applyAlignment="1">
      <alignment horizontal="left" indent="1"/>
    </xf>
    <xf numFmtId="3" fontId="10" fillId="0" borderId="36" xfId="0" applyNumberFormat="1" applyFont="1" applyBorder="1"/>
    <xf numFmtId="164" fontId="10" fillId="0" borderId="36" xfId="1" applyNumberFormat="1" applyFont="1" applyBorder="1"/>
    <xf numFmtId="164" fontId="10" fillId="6" borderId="36" xfId="1" applyNumberFormat="1" applyFont="1" applyFill="1" applyBorder="1"/>
    <xf numFmtId="164" fontId="0" fillId="6" borderId="18" xfId="1" applyNumberFormat="1" applyFont="1" applyFill="1" applyBorder="1"/>
    <xf numFmtId="0" fontId="0" fillId="0" borderId="20" xfId="0" applyBorder="1" applyAlignment="1">
      <alignment horizontal="left" indent="2"/>
    </xf>
    <xf numFmtId="0" fontId="10" fillId="0" borderId="34" xfId="0" applyFont="1" applyBorder="1"/>
    <xf numFmtId="3" fontId="10" fillId="0" borderId="34" xfId="0" applyNumberFormat="1" applyFont="1" applyBorder="1"/>
    <xf numFmtId="164" fontId="10" fillId="0" borderId="34" xfId="1" applyNumberFormat="1" applyFont="1" applyBorder="1"/>
    <xf numFmtId="164" fontId="10" fillId="6" borderId="37" xfId="1" applyNumberFormat="1" applyFont="1" applyFill="1" applyBorder="1"/>
    <xf numFmtId="164" fontId="0" fillId="6" borderId="38" xfId="1" applyNumberFormat="1" applyFont="1" applyFill="1" applyBorder="1"/>
    <xf numFmtId="164" fontId="0" fillId="6" borderId="0" xfId="1" applyNumberFormat="1" applyFont="1" applyFill="1"/>
    <xf numFmtId="0" fontId="0" fillId="0" borderId="39" xfId="0" applyBorder="1" applyAlignment="1">
      <alignment horizontal="left" indent="1"/>
    </xf>
    <xf numFmtId="3" fontId="0" fillId="0" borderId="40" xfId="0" applyNumberFormat="1" applyBorder="1"/>
    <xf numFmtId="164" fontId="0" fillId="0" borderId="40" xfId="1" applyNumberFormat="1" applyFont="1" applyBorder="1"/>
    <xf numFmtId="0" fontId="0" fillId="0" borderId="41" xfId="0" applyBorder="1"/>
    <xf numFmtId="3" fontId="0" fillId="0" borderId="41" xfId="0" applyNumberFormat="1" applyBorder="1"/>
    <xf numFmtId="164" fontId="0" fillId="0" borderId="41" xfId="1" applyNumberFormat="1" applyFont="1" applyBorder="1"/>
    <xf numFmtId="0" fontId="0" fillId="0" borderId="19" xfId="0" applyBorder="1"/>
    <xf numFmtId="0" fontId="0" fillId="0" borderId="23" xfId="0" applyBorder="1"/>
    <xf numFmtId="0" fontId="0" fillId="0" borderId="22" xfId="0" applyBorder="1"/>
    <xf numFmtId="3" fontId="0" fillId="0" borderId="22" xfId="0" applyNumberFormat="1" applyBorder="1"/>
    <xf numFmtId="164" fontId="0" fillId="0" borderId="22" xfId="1" applyNumberFormat="1" applyFont="1" applyBorder="1"/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42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7" borderId="0" xfId="0" applyFill="1"/>
    <xf numFmtId="0" fontId="12" fillId="0" borderId="43" xfId="0" applyFont="1" applyBorder="1"/>
    <xf numFmtId="2" fontId="13" fillId="0" borderId="43" xfId="0" applyNumberFormat="1" applyFont="1" applyBorder="1" applyAlignment="1">
      <alignment horizontal="right"/>
    </xf>
    <xf numFmtId="2" fontId="13" fillId="0" borderId="44" xfId="0" applyNumberFormat="1" applyFont="1" applyBorder="1"/>
    <xf numFmtId="2" fontId="13" fillId="0" borderId="44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2" fontId="13" fillId="7" borderId="0" xfId="0" applyNumberFormat="1" applyFont="1" applyFill="1" applyAlignment="1">
      <alignment horizontal="center"/>
    </xf>
    <xf numFmtId="0" fontId="13" fillId="0" borderId="46" xfId="0" applyFont="1" applyBorder="1" applyAlignment="1">
      <alignment horizontal="left" indent="1"/>
    </xf>
    <xf numFmtId="2" fontId="13" fillId="0" borderId="46" xfId="0" applyNumberFormat="1" applyFont="1" applyBorder="1" applyAlignment="1">
      <alignment horizontal="right"/>
    </xf>
    <xf numFmtId="2" fontId="13" fillId="0" borderId="47" xfId="0" applyNumberFormat="1" applyFont="1" applyBorder="1"/>
    <xf numFmtId="2" fontId="13" fillId="0" borderId="47" xfId="0" applyNumberFormat="1" applyFont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left" indent="2"/>
    </xf>
    <xf numFmtId="2" fontId="0" fillId="0" borderId="49" xfId="0" applyNumberFormat="1" applyBorder="1" applyAlignment="1">
      <alignment horizontal="right"/>
    </xf>
    <xf numFmtId="2" fontId="0" fillId="0" borderId="50" xfId="0" applyNumberFormat="1" applyBorder="1"/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0" borderId="19" xfId="0" applyNumberFormat="1" applyBorder="1" applyAlignment="1">
      <alignment horizontal="right"/>
    </xf>
    <xf numFmtId="2" fontId="0" fillId="0" borderId="52" xfId="0" applyNumberFormat="1" applyBorder="1"/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left" indent="2"/>
    </xf>
    <xf numFmtId="2" fontId="0" fillId="0" borderId="54" xfId="0" applyNumberFormat="1" applyBorder="1" applyAlignment="1">
      <alignment horizontal="right"/>
    </xf>
    <xf numFmtId="2" fontId="0" fillId="0" borderId="55" xfId="0" applyNumberFormat="1" applyBorder="1"/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13" fillId="0" borderId="57" xfId="0" applyFont="1" applyBorder="1" applyAlignment="1">
      <alignment horizontal="left" indent="1"/>
    </xf>
    <xf numFmtId="2" fontId="13" fillId="0" borderId="57" xfId="0" applyNumberFormat="1" applyFont="1" applyBorder="1" applyAlignment="1">
      <alignment horizontal="right"/>
    </xf>
    <xf numFmtId="2" fontId="0" fillId="0" borderId="58" xfId="0" applyNumberFormat="1" applyBorder="1" applyAlignment="1">
      <alignment horizontal="right"/>
    </xf>
    <xf numFmtId="2" fontId="0" fillId="0" borderId="59" xfId="0" applyNumberFormat="1" applyBorder="1"/>
    <xf numFmtId="2" fontId="0" fillId="0" borderId="59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1" xfId="0" applyNumberFormat="1" applyBorder="1" applyAlignment="1">
      <alignment horizontal="right"/>
    </xf>
    <xf numFmtId="2" fontId="0" fillId="0" borderId="62" xfId="0" applyNumberFormat="1" applyBorder="1"/>
    <xf numFmtId="2" fontId="0" fillId="0" borderId="6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64" xfId="0" applyNumberFormat="1" applyBorder="1" applyAlignment="1">
      <alignment horizontal="right"/>
    </xf>
    <xf numFmtId="2" fontId="0" fillId="0" borderId="65" xfId="0" applyNumberFormat="1" applyBorder="1"/>
    <xf numFmtId="2" fontId="0" fillId="0" borderId="6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165" fontId="13" fillId="0" borderId="43" xfId="0" applyNumberFormat="1" applyFont="1" applyBorder="1" applyAlignment="1">
      <alignment horizontal="right"/>
    </xf>
    <xf numFmtId="2" fontId="13" fillId="0" borderId="43" xfId="0" applyNumberFormat="1" applyFont="1" applyBorder="1"/>
    <xf numFmtId="2" fontId="13" fillId="0" borderId="67" xfId="0" applyNumberFormat="1" applyFont="1" applyBorder="1" applyAlignment="1">
      <alignment horizontal="center"/>
    </xf>
    <xf numFmtId="2" fontId="13" fillId="0" borderId="68" xfId="0" applyNumberFormat="1" applyFont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0" fontId="13" fillId="0" borderId="43" xfId="0" applyFont="1" applyBorder="1"/>
    <xf numFmtId="2" fontId="13" fillId="0" borderId="43" xfId="0" applyNumberFormat="1" applyFont="1" applyBorder="1" applyAlignment="1">
      <alignment horizontal="center"/>
    </xf>
    <xf numFmtId="0" fontId="0" fillId="0" borderId="49" xfId="0" applyBorder="1" applyAlignment="1">
      <alignment horizontal="left" indent="1"/>
    </xf>
    <xf numFmtId="2" fontId="0" fillId="0" borderId="49" xfId="0" applyNumberFormat="1" applyBorder="1"/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65" fontId="0" fillId="0" borderId="49" xfId="0" applyNumberFormat="1" applyBorder="1" applyAlignment="1">
      <alignment horizontal="right"/>
    </xf>
    <xf numFmtId="165" fontId="0" fillId="0" borderId="49" xfId="0" applyNumberFormat="1" applyBorder="1" applyAlignment="1">
      <alignment horizontal="center"/>
    </xf>
    <xf numFmtId="0" fontId="0" fillId="0" borderId="54" xfId="0" applyBorder="1" applyAlignment="1">
      <alignment horizontal="left" indent="1"/>
    </xf>
    <xf numFmtId="2" fontId="0" fillId="0" borderId="54" xfId="0" applyNumberFormat="1" applyBorder="1"/>
    <xf numFmtId="2" fontId="0" fillId="0" borderId="54" xfId="0" applyNumberFormat="1" applyBorder="1" applyAlignment="1">
      <alignment horizontal="center"/>
    </xf>
    <xf numFmtId="165" fontId="0" fillId="0" borderId="54" xfId="0" applyNumberFormat="1" applyBorder="1" applyAlignment="1">
      <alignment horizontal="right"/>
    </xf>
    <xf numFmtId="165" fontId="0" fillId="0" borderId="54" xfId="0" applyNumberFormat="1" applyBorder="1" applyAlignment="1">
      <alignment horizontal="center"/>
    </xf>
    <xf numFmtId="0" fontId="13" fillId="0" borderId="46" xfId="0" applyFont="1" applyBorder="1"/>
    <xf numFmtId="2" fontId="13" fillId="0" borderId="46" xfId="0" applyNumberFormat="1" applyFont="1" applyBorder="1"/>
    <xf numFmtId="2" fontId="13" fillId="0" borderId="46" xfId="0" applyNumberFormat="1" applyFont="1" applyBorder="1" applyAlignment="1">
      <alignment horizontal="center"/>
    </xf>
    <xf numFmtId="165" fontId="13" fillId="0" borderId="46" xfId="0" applyNumberFormat="1" applyFont="1" applyBorder="1" applyAlignment="1">
      <alignment horizontal="right"/>
    </xf>
    <xf numFmtId="165" fontId="13" fillId="0" borderId="46" xfId="0" applyNumberFormat="1" applyFont="1" applyBorder="1" applyAlignment="1">
      <alignment horizontal="center"/>
    </xf>
    <xf numFmtId="2" fontId="0" fillId="0" borderId="71" xfId="0" applyNumberFormat="1" applyBorder="1"/>
    <xf numFmtId="2" fontId="0" fillId="0" borderId="71" xfId="0" applyNumberFormat="1" applyBorder="1" applyAlignment="1">
      <alignment horizontal="center"/>
    </xf>
    <xf numFmtId="165" fontId="0" fillId="0" borderId="71" xfId="0" applyNumberFormat="1" applyBorder="1" applyAlignment="1">
      <alignment horizontal="right"/>
    </xf>
    <xf numFmtId="165" fontId="0" fillId="0" borderId="71" xfId="0" applyNumberFormat="1" applyBorder="1" applyAlignment="1">
      <alignment horizontal="center"/>
    </xf>
    <xf numFmtId="2" fontId="0" fillId="0" borderId="61" xfId="0" applyNumberFormat="1" applyBorder="1"/>
    <xf numFmtId="2" fontId="0" fillId="0" borderId="61" xfId="0" applyNumberFormat="1" applyBorder="1" applyAlignment="1">
      <alignment horizontal="center"/>
    </xf>
    <xf numFmtId="165" fontId="0" fillId="0" borderId="61" xfId="0" applyNumberFormat="1" applyBorder="1" applyAlignment="1">
      <alignment horizontal="right"/>
    </xf>
    <xf numFmtId="165" fontId="0" fillId="0" borderId="61" xfId="0" applyNumberFormat="1" applyBorder="1" applyAlignment="1">
      <alignment horizontal="center"/>
    </xf>
    <xf numFmtId="2" fontId="13" fillId="0" borderId="67" xfId="0" applyNumberFormat="1" applyFont="1" applyBorder="1"/>
    <xf numFmtId="0" fontId="0" fillId="0" borderId="72" xfId="0" applyBorder="1"/>
    <xf numFmtId="2" fontId="0" fillId="0" borderId="72" xfId="0" applyNumberFormat="1" applyBorder="1" applyAlignment="1">
      <alignment horizontal="right"/>
    </xf>
    <xf numFmtId="2" fontId="0" fillId="0" borderId="72" xfId="0" applyNumberFormat="1" applyBorder="1"/>
    <xf numFmtId="2" fontId="0" fillId="0" borderId="73" xfId="0" applyNumberFormat="1" applyBorder="1" applyAlignment="1">
      <alignment horizontal="center"/>
    </xf>
    <xf numFmtId="2" fontId="0" fillId="0" borderId="74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0" fontId="0" fillId="0" borderId="61" xfId="0" applyBorder="1"/>
    <xf numFmtId="0" fontId="0" fillId="0" borderId="75" xfId="0" applyBorder="1"/>
    <xf numFmtId="2" fontId="0" fillId="0" borderId="75" xfId="0" applyNumberFormat="1" applyBorder="1" applyAlignment="1">
      <alignment horizontal="center"/>
    </xf>
    <xf numFmtId="0" fontId="0" fillId="0" borderId="64" xfId="0" applyBorder="1"/>
    <xf numFmtId="2" fontId="0" fillId="0" borderId="64" xfId="0" applyNumberFormat="1" applyBorder="1"/>
    <xf numFmtId="2" fontId="0" fillId="0" borderId="76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14" fillId="0" borderId="78" xfId="0" applyFont="1" applyBorder="1"/>
    <xf numFmtId="164" fontId="15" fillId="0" borderId="78" xfId="1" applyNumberFormat="1" applyFont="1" applyBorder="1"/>
    <xf numFmtId="166" fontId="15" fillId="0" borderId="79" xfId="0" applyNumberFormat="1" applyFont="1" applyBorder="1" applyAlignment="1">
      <alignment horizontal="center"/>
    </xf>
    <xf numFmtId="166" fontId="15" fillId="0" borderId="79" xfId="0" applyNumberFormat="1" applyFont="1" applyBorder="1" applyAlignment="1">
      <alignment horizontal="center"/>
    </xf>
    <xf numFmtId="166" fontId="15" fillId="0" borderId="80" xfId="0" applyNumberFormat="1" applyFont="1" applyBorder="1" applyAlignment="1">
      <alignment horizontal="center"/>
    </xf>
    <xf numFmtId="166" fontId="15" fillId="8" borderId="0" xfId="0" applyNumberFormat="1" applyFont="1" applyFill="1" applyAlignment="1">
      <alignment horizontal="center"/>
    </xf>
    <xf numFmtId="0" fontId="15" fillId="0" borderId="81" xfId="0" applyFont="1" applyBorder="1" applyAlignment="1">
      <alignment horizontal="left" indent="1"/>
    </xf>
    <xf numFmtId="164" fontId="15" fillId="0" borderId="81" xfId="1" applyNumberFormat="1" applyFont="1" applyBorder="1"/>
    <xf numFmtId="166" fontId="15" fillId="0" borderId="82" xfId="0" applyNumberFormat="1" applyFont="1" applyBorder="1" applyAlignment="1">
      <alignment horizontal="center"/>
    </xf>
    <xf numFmtId="166" fontId="15" fillId="0" borderId="82" xfId="0" applyNumberFormat="1" applyFont="1" applyBorder="1" applyAlignment="1">
      <alignment horizontal="center"/>
    </xf>
    <xf numFmtId="166" fontId="15" fillId="0" borderId="83" xfId="0" applyNumberFormat="1" applyFont="1" applyBorder="1" applyAlignment="1">
      <alignment horizontal="center"/>
    </xf>
    <xf numFmtId="0" fontId="0" fillId="0" borderId="84" xfId="0" applyBorder="1" applyAlignment="1">
      <alignment horizontal="left" indent="2"/>
    </xf>
    <xf numFmtId="164" fontId="0" fillId="0" borderId="84" xfId="1" applyNumberFormat="1" applyFont="1" applyBorder="1"/>
    <xf numFmtId="166" fontId="0" fillId="0" borderId="85" xfId="0" applyNumberFormat="1" applyBorder="1" applyAlignment="1">
      <alignment horizontal="center"/>
    </xf>
    <xf numFmtId="166" fontId="0" fillId="0" borderId="85" xfId="0" applyNumberFormat="1" applyBorder="1" applyAlignment="1">
      <alignment horizontal="center"/>
    </xf>
    <xf numFmtId="166" fontId="0" fillId="0" borderId="86" xfId="0" applyNumberFormat="1" applyBorder="1" applyAlignment="1">
      <alignment horizontal="center"/>
    </xf>
    <xf numFmtId="166" fontId="0" fillId="8" borderId="0" xfId="0" applyNumberFormat="1" applyFill="1" applyAlignment="1">
      <alignment horizontal="center"/>
    </xf>
    <xf numFmtId="166" fontId="0" fillId="0" borderId="52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0" fontId="0" fillId="0" borderId="87" xfId="0" applyBorder="1" applyAlignment="1">
      <alignment horizontal="left" indent="2"/>
    </xf>
    <xf numFmtId="164" fontId="0" fillId="0" borderId="87" xfId="1" applyNumberFormat="1" applyFont="1" applyBorder="1"/>
    <xf numFmtId="166" fontId="0" fillId="0" borderId="88" xfId="0" applyNumberFormat="1" applyBorder="1" applyAlignment="1">
      <alignment horizontal="center"/>
    </xf>
    <xf numFmtId="166" fontId="0" fillId="0" borderId="88" xfId="0" applyNumberFormat="1" applyBorder="1" applyAlignment="1">
      <alignment horizontal="center"/>
    </xf>
    <xf numFmtId="166" fontId="0" fillId="0" borderId="89" xfId="0" applyNumberFormat="1" applyBorder="1" applyAlignment="1">
      <alignment horizontal="center"/>
    </xf>
    <xf numFmtId="166" fontId="0" fillId="0" borderId="90" xfId="0" applyNumberFormat="1" applyBorder="1" applyAlignment="1">
      <alignment horizontal="center"/>
    </xf>
    <xf numFmtId="166" fontId="0" fillId="0" borderId="90" xfId="0" applyNumberFormat="1" applyBorder="1" applyAlignment="1">
      <alignment horizontal="center"/>
    </xf>
    <xf numFmtId="166" fontId="0" fillId="0" borderId="91" xfId="0" applyNumberFormat="1" applyBorder="1" applyAlignment="1">
      <alignment horizontal="center"/>
    </xf>
    <xf numFmtId="164" fontId="15" fillId="0" borderId="78" xfId="1" applyNumberFormat="1" applyFont="1" applyBorder="1" applyAlignment="1">
      <alignment horizontal="right"/>
    </xf>
    <xf numFmtId="0" fontId="0" fillId="0" borderId="84" xfId="0" applyBorder="1"/>
    <xf numFmtId="164" fontId="0" fillId="0" borderId="19" xfId="1" applyNumberFormat="1" applyFon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166" fontId="0" fillId="0" borderId="92" xfId="0" applyNumberFormat="1" applyBorder="1" applyAlignment="1">
      <alignment horizontal="center"/>
    </xf>
    <xf numFmtId="166" fontId="0" fillId="0" borderId="92" xfId="0" applyNumberFormat="1" applyBorder="1" applyAlignment="1">
      <alignment horizontal="center"/>
    </xf>
    <xf numFmtId="166" fontId="0" fillId="0" borderId="93" xfId="0" applyNumberFormat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17" fillId="0" borderId="94" xfId="0" applyFont="1" applyBorder="1"/>
    <xf numFmtId="167" fontId="17" fillId="0" borderId="94" xfId="0" applyNumberFormat="1" applyFont="1" applyBorder="1"/>
    <xf numFmtId="164" fontId="17" fillId="0" borderId="94" xfId="1" applyNumberFormat="1" applyFont="1" applyBorder="1"/>
    <xf numFmtId="164" fontId="17" fillId="10" borderId="0" xfId="1" applyNumberFormat="1" applyFont="1" applyFill="1"/>
    <xf numFmtId="0" fontId="18" fillId="0" borderId="95" xfId="0" applyFont="1" applyBorder="1" applyAlignment="1">
      <alignment horizontal="left" indent="1"/>
    </xf>
    <xf numFmtId="167" fontId="18" fillId="0" borderId="95" xfId="0" applyNumberFormat="1" applyFont="1" applyBorder="1"/>
    <xf numFmtId="164" fontId="18" fillId="0" borderId="95" xfId="1" applyNumberFormat="1" applyFont="1" applyBorder="1"/>
    <xf numFmtId="164" fontId="18" fillId="10" borderId="0" xfId="1" applyNumberFormat="1" applyFont="1" applyFill="1"/>
    <xf numFmtId="164" fontId="18" fillId="0" borderId="95" xfId="1" applyNumberFormat="1" applyFont="1" applyBorder="1" applyAlignment="1">
      <alignment horizontal="right"/>
    </xf>
    <xf numFmtId="3" fontId="18" fillId="0" borderId="95" xfId="0" applyNumberFormat="1" applyFont="1" applyBorder="1" applyAlignment="1">
      <alignment horizontal="right"/>
    </xf>
    <xf numFmtId="0" fontId="0" fillId="0" borderId="96" xfId="0" applyBorder="1" applyAlignment="1">
      <alignment horizontal="left" indent="2"/>
    </xf>
    <xf numFmtId="167" fontId="0" fillId="0" borderId="97" xfId="0" applyNumberFormat="1" applyBorder="1"/>
    <xf numFmtId="164" fontId="0" fillId="0" borderId="97" xfId="1" applyNumberFormat="1" applyFont="1" applyBorder="1"/>
    <xf numFmtId="164" fontId="0" fillId="10" borderId="0" xfId="1" applyNumberFormat="1" applyFont="1" applyFill="1"/>
    <xf numFmtId="164" fontId="0" fillId="0" borderId="96" xfId="1" applyNumberFormat="1" applyFont="1" applyBorder="1" applyAlignment="1">
      <alignment horizontal="right"/>
    </xf>
    <xf numFmtId="3" fontId="0" fillId="0" borderId="96" xfId="0" applyNumberFormat="1" applyBorder="1" applyAlignment="1">
      <alignment horizontal="right"/>
    </xf>
    <xf numFmtId="0" fontId="0" fillId="0" borderId="98" xfId="0" applyBorder="1" applyAlignment="1">
      <alignment horizontal="left" indent="2"/>
    </xf>
    <xf numFmtId="167" fontId="0" fillId="0" borderId="19" xfId="0" applyNumberFormat="1" applyBorder="1"/>
    <xf numFmtId="3" fontId="0" fillId="0" borderId="19" xfId="0" applyNumberFormat="1" applyBorder="1" applyAlignment="1">
      <alignment horizontal="right"/>
    </xf>
    <xf numFmtId="0" fontId="0" fillId="0" borderId="99" xfId="0" applyBorder="1" applyAlignment="1">
      <alignment horizontal="left" indent="2"/>
    </xf>
    <xf numFmtId="0" fontId="0" fillId="0" borderId="100" xfId="0" applyBorder="1" applyAlignment="1">
      <alignment horizontal="left" indent="2"/>
    </xf>
    <xf numFmtId="167" fontId="0" fillId="0" borderId="101" xfId="0" applyNumberFormat="1" applyBorder="1"/>
    <xf numFmtId="164" fontId="0" fillId="0" borderId="101" xfId="1" applyNumberFormat="1" applyFont="1" applyBorder="1"/>
    <xf numFmtId="164" fontId="0" fillId="0" borderId="101" xfId="1" applyNumberFormat="1" applyFont="1" applyBorder="1" applyAlignment="1">
      <alignment horizontal="right"/>
    </xf>
    <xf numFmtId="3" fontId="0" fillId="0" borderId="101" xfId="0" applyNumberFormat="1" applyBorder="1" applyAlignment="1">
      <alignment horizontal="right"/>
    </xf>
    <xf numFmtId="167" fontId="0" fillId="0" borderId="21" xfId="0" applyNumberFormat="1" applyBorder="1"/>
    <xf numFmtId="164" fontId="0" fillId="0" borderId="21" xfId="1" applyNumberFormat="1" applyFont="1" applyBorder="1"/>
    <xf numFmtId="164" fontId="0" fillId="0" borderId="21" xfId="1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67" fontId="0" fillId="0" borderId="22" xfId="0" applyNumberFormat="1" applyBorder="1"/>
    <xf numFmtId="164" fontId="0" fillId="0" borderId="22" xfId="1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164" fontId="17" fillId="0" borderId="94" xfId="1" applyNumberFormat="1" applyFont="1" applyBorder="1" applyAlignment="1">
      <alignment horizontal="right"/>
    </xf>
    <xf numFmtId="167" fontId="0" fillId="0" borderId="41" xfId="0" applyNumberFormat="1" applyBorder="1"/>
    <xf numFmtId="164" fontId="0" fillId="0" borderId="41" xfId="1" applyNumberFormat="1" applyFont="1" applyBorder="1" applyAlignment="1">
      <alignment horizontal="right"/>
    </xf>
    <xf numFmtId="168" fontId="17" fillId="0" borderId="94" xfId="0" applyNumberFormat="1" applyFont="1" applyBorder="1"/>
    <xf numFmtId="164" fontId="17" fillId="0" borderId="102" xfId="1" applyNumberFormat="1" applyFont="1" applyBorder="1" applyAlignment="1"/>
    <xf numFmtId="169" fontId="17" fillId="0" borderId="102" xfId="0" applyNumberFormat="1" applyFont="1" applyBorder="1" applyAlignment="1">
      <alignment horizontal="right" indent="1"/>
    </xf>
    <xf numFmtId="169" fontId="17" fillId="0" borderId="102" xfId="0" applyNumberFormat="1" applyFont="1" applyBorder="1" applyAlignment="1">
      <alignment horizontal="center" vertical="center"/>
    </xf>
    <xf numFmtId="169" fontId="17" fillId="0" borderId="103" xfId="0" applyNumberFormat="1" applyFont="1" applyBorder="1" applyAlignment="1">
      <alignment horizontal="center" vertical="center"/>
    </xf>
    <xf numFmtId="0" fontId="17" fillId="10" borderId="0" xfId="0" applyFont="1" applyFill="1"/>
    <xf numFmtId="169" fontId="17" fillId="0" borderId="102" xfId="0" applyNumberFormat="1" applyFont="1" applyBorder="1" applyAlignment="1">
      <alignment horizontal="right" indent="1"/>
    </xf>
    <xf numFmtId="169" fontId="17" fillId="0" borderId="103" xfId="0" applyNumberFormat="1" applyFont="1" applyBorder="1" applyAlignment="1">
      <alignment horizontal="right" indent="1"/>
    </xf>
    <xf numFmtId="168" fontId="18" fillId="0" borderId="95" xfId="0" applyNumberFormat="1" applyFont="1" applyBorder="1"/>
    <xf numFmtId="164" fontId="18" fillId="0" borderId="104" xfId="1" applyNumberFormat="1" applyFont="1" applyBorder="1" applyAlignment="1"/>
    <xf numFmtId="169" fontId="18" fillId="0" borderId="104" xfId="0" applyNumberFormat="1" applyFont="1" applyBorder="1" applyAlignment="1">
      <alignment horizontal="right" indent="1"/>
    </xf>
    <xf numFmtId="169" fontId="18" fillId="0" borderId="104" xfId="0" applyNumberFormat="1" applyFont="1" applyBorder="1" applyAlignment="1">
      <alignment horizontal="center" vertical="center"/>
    </xf>
    <xf numFmtId="169" fontId="18" fillId="0" borderId="105" xfId="0" applyNumberFormat="1" applyFont="1" applyBorder="1" applyAlignment="1">
      <alignment horizontal="center" vertical="center"/>
    </xf>
    <xf numFmtId="0" fontId="18" fillId="10" borderId="0" xfId="0" applyFont="1" applyFill="1"/>
    <xf numFmtId="169" fontId="18" fillId="0" borderId="104" xfId="0" applyNumberFormat="1" applyFont="1" applyBorder="1" applyAlignment="1">
      <alignment horizontal="right" indent="1"/>
    </xf>
    <xf numFmtId="169" fontId="18" fillId="0" borderId="105" xfId="0" applyNumberFormat="1" applyFont="1" applyBorder="1" applyAlignment="1">
      <alignment horizontal="right" indent="1"/>
    </xf>
    <xf numFmtId="168" fontId="0" fillId="0" borderId="97" xfId="0" applyNumberFormat="1" applyBorder="1"/>
    <xf numFmtId="164" fontId="0" fillId="0" borderId="106" xfId="1" applyNumberFormat="1" applyFont="1" applyBorder="1" applyAlignment="1"/>
    <xf numFmtId="169" fontId="0" fillId="0" borderId="106" xfId="0" applyNumberFormat="1" applyBorder="1" applyAlignment="1">
      <alignment horizontal="right" indent="1"/>
    </xf>
    <xf numFmtId="169" fontId="0" fillId="0" borderId="106" xfId="0" applyNumberFormat="1" applyBorder="1" applyAlignment="1">
      <alignment horizontal="center" vertical="center"/>
    </xf>
    <xf numFmtId="169" fontId="0" fillId="0" borderId="107" xfId="0" applyNumberFormat="1" applyBorder="1" applyAlignment="1">
      <alignment horizontal="center" vertical="center"/>
    </xf>
    <xf numFmtId="169" fontId="0" fillId="0" borderId="106" xfId="0" applyNumberFormat="1" applyBorder="1" applyAlignment="1">
      <alignment horizontal="right" indent="1"/>
    </xf>
    <xf numFmtId="169" fontId="0" fillId="0" borderId="107" xfId="0" applyNumberFormat="1" applyBorder="1" applyAlignment="1">
      <alignment horizontal="right" indent="1"/>
    </xf>
    <xf numFmtId="168" fontId="0" fillId="0" borderId="19" xfId="0" applyNumberFormat="1" applyBorder="1"/>
    <xf numFmtId="164" fontId="0" fillId="0" borderId="108" xfId="1" applyNumberFormat="1" applyFont="1" applyBorder="1" applyAlignment="1"/>
    <xf numFmtId="169" fontId="0" fillId="0" borderId="108" xfId="0" applyNumberFormat="1" applyBorder="1" applyAlignment="1">
      <alignment horizontal="right" indent="1"/>
    </xf>
    <xf numFmtId="169" fontId="0" fillId="0" borderId="108" xfId="0" applyNumberFormat="1" applyBorder="1" applyAlignment="1">
      <alignment horizontal="center" vertical="center"/>
    </xf>
    <xf numFmtId="169" fontId="0" fillId="0" borderId="109" xfId="0" applyNumberFormat="1" applyBorder="1" applyAlignment="1">
      <alignment horizontal="center" vertical="center"/>
    </xf>
    <xf numFmtId="169" fontId="0" fillId="0" borderId="108" xfId="0" applyNumberFormat="1" applyBorder="1" applyAlignment="1">
      <alignment horizontal="right" indent="1"/>
    </xf>
    <xf numFmtId="169" fontId="0" fillId="0" borderId="109" xfId="0" applyNumberFormat="1" applyBorder="1" applyAlignment="1">
      <alignment horizontal="right" indent="1"/>
    </xf>
    <xf numFmtId="164" fontId="0" fillId="0" borderId="110" xfId="1" applyNumberFormat="1" applyFont="1" applyBorder="1" applyAlignment="1"/>
    <xf numFmtId="169" fontId="0" fillId="0" borderId="110" xfId="0" applyNumberFormat="1" applyBorder="1" applyAlignment="1">
      <alignment horizontal="right" indent="1"/>
    </xf>
    <xf numFmtId="169" fontId="0" fillId="0" borderId="110" xfId="0" applyNumberFormat="1" applyBorder="1" applyAlignment="1">
      <alignment horizontal="center" vertical="center"/>
    </xf>
    <xf numFmtId="169" fontId="0" fillId="0" borderId="111" xfId="0" applyNumberFormat="1" applyBorder="1" applyAlignment="1">
      <alignment horizontal="center" vertical="center"/>
    </xf>
    <xf numFmtId="169" fontId="0" fillId="0" borderId="110" xfId="0" applyNumberFormat="1" applyBorder="1" applyAlignment="1">
      <alignment horizontal="right" indent="1"/>
    </xf>
    <xf numFmtId="169" fontId="0" fillId="0" borderId="111" xfId="0" applyNumberFormat="1" applyBorder="1" applyAlignment="1">
      <alignment horizontal="right" indent="1"/>
    </xf>
    <xf numFmtId="168" fontId="0" fillId="0" borderId="101" xfId="0" applyNumberFormat="1" applyBorder="1"/>
    <xf numFmtId="164" fontId="0" fillId="0" borderId="112" xfId="1" applyNumberFormat="1" applyFont="1" applyBorder="1" applyAlignment="1"/>
    <xf numFmtId="169" fontId="0" fillId="0" borderId="112" xfId="0" applyNumberFormat="1" applyBorder="1" applyAlignment="1">
      <alignment horizontal="right" indent="1"/>
    </xf>
    <xf numFmtId="169" fontId="0" fillId="0" borderId="112" xfId="0" applyNumberFormat="1" applyBorder="1" applyAlignment="1">
      <alignment horizontal="center" vertical="center"/>
    </xf>
    <xf numFmtId="169" fontId="0" fillId="0" borderId="113" xfId="0" applyNumberFormat="1" applyBorder="1" applyAlignment="1">
      <alignment horizontal="center" vertical="center"/>
    </xf>
    <xf numFmtId="169" fontId="0" fillId="0" borderId="112" xfId="0" applyNumberFormat="1" applyBorder="1" applyAlignment="1">
      <alignment horizontal="right" indent="1"/>
    </xf>
    <xf numFmtId="169" fontId="0" fillId="0" borderId="113" xfId="0" applyNumberFormat="1" applyBorder="1" applyAlignment="1">
      <alignment horizontal="right" indent="1"/>
    </xf>
    <xf numFmtId="168" fontId="0" fillId="0" borderId="21" xfId="0" applyNumberFormat="1" applyBorder="1"/>
    <xf numFmtId="164" fontId="0" fillId="0" borderId="114" xfId="1" applyNumberFormat="1" applyFont="1" applyBorder="1" applyAlignment="1"/>
    <xf numFmtId="169" fontId="0" fillId="0" borderId="114" xfId="0" applyNumberFormat="1" applyBorder="1" applyAlignment="1">
      <alignment horizontal="right" indent="1"/>
    </xf>
    <xf numFmtId="169" fontId="0" fillId="0" borderId="114" xfId="0" applyNumberFormat="1" applyBorder="1" applyAlignment="1">
      <alignment horizontal="center" vertical="center"/>
    </xf>
    <xf numFmtId="169" fontId="0" fillId="0" borderId="115" xfId="0" applyNumberFormat="1" applyBorder="1" applyAlignment="1">
      <alignment horizontal="center" vertical="center"/>
    </xf>
    <xf numFmtId="169" fontId="0" fillId="0" borderId="114" xfId="0" applyNumberFormat="1" applyBorder="1" applyAlignment="1">
      <alignment horizontal="right" indent="1"/>
    </xf>
    <xf numFmtId="169" fontId="0" fillId="0" borderId="115" xfId="0" applyNumberFormat="1" applyBorder="1" applyAlignment="1">
      <alignment horizontal="right" indent="1"/>
    </xf>
    <xf numFmtId="164" fontId="0" fillId="0" borderId="52" xfId="1" applyNumberFormat="1" applyFont="1" applyBorder="1" applyAlignment="1"/>
    <xf numFmtId="169" fontId="0" fillId="0" borderId="52" xfId="0" applyNumberFormat="1" applyBorder="1" applyAlignment="1">
      <alignment horizontal="right" indent="1"/>
    </xf>
    <xf numFmtId="169" fontId="0" fillId="0" borderId="52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69" fontId="0" fillId="0" borderId="52" xfId="0" applyNumberFormat="1" applyBorder="1" applyAlignment="1">
      <alignment horizontal="right" indent="1"/>
    </xf>
    <xf numFmtId="169" fontId="0" fillId="0" borderId="53" xfId="0" applyNumberFormat="1" applyBorder="1" applyAlignment="1">
      <alignment horizontal="right" indent="1"/>
    </xf>
    <xf numFmtId="168" fontId="0" fillId="0" borderId="22" xfId="0" applyNumberFormat="1" applyBorder="1"/>
    <xf numFmtId="164" fontId="0" fillId="0" borderId="92" xfId="1" applyNumberFormat="1" applyFont="1" applyBorder="1" applyAlignment="1"/>
    <xf numFmtId="169" fontId="0" fillId="0" borderId="90" xfId="0" applyNumberFormat="1" applyBorder="1" applyAlignment="1">
      <alignment horizontal="right" indent="1"/>
    </xf>
    <xf numFmtId="169" fontId="0" fillId="0" borderId="90" xfId="0" applyNumberFormat="1" applyBorder="1" applyAlignment="1">
      <alignment horizontal="center" vertical="center"/>
    </xf>
    <xf numFmtId="169" fontId="0" fillId="0" borderId="91" xfId="0" applyNumberFormat="1" applyBorder="1" applyAlignment="1">
      <alignment horizontal="center" vertical="center"/>
    </xf>
    <xf numFmtId="169" fontId="0" fillId="0" borderId="90" xfId="0" applyNumberFormat="1" applyBorder="1" applyAlignment="1">
      <alignment horizontal="right" indent="1"/>
    </xf>
    <xf numFmtId="169" fontId="0" fillId="0" borderId="91" xfId="0" applyNumberFormat="1" applyBorder="1" applyAlignment="1">
      <alignment horizontal="right" indent="1"/>
    </xf>
    <xf numFmtId="164" fontId="17" fillId="0" borderId="102" xfId="1" applyNumberFormat="1" applyFont="1" applyBorder="1" applyAlignment="1">
      <alignment horizontal="right"/>
    </xf>
    <xf numFmtId="169" fontId="17" fillId="0" borderId="102" xfId="0" applyNumberFormat="1" applyFont="1" applyBorder="1" applyAlignment="1">
      <alignment horizontal="right" indent="2"/>
    </xf>
    <xf numFmtId="169" fontId="17" fillId="0" borderId="102" xfId="0" applyNumberFormat="1" applyFont="1" applyBorder="1" applyAlignment="1">
      <alignment horizontal="right" indent="2"/>
    </xf>
    <xf numFmtId="169" fontId="17" fillId="0" borderId="103" xfId="0" applyNumberFormat="1" applyFont="1" applyBorder="1" applyAlignment="1">
      <alignment horizontal="right" indent="2"/>
    </xf>
    <xf numFmtId="168" fontId="0" fillId="0" borderId="41" xfId="0" applyNumberFormat="1" applyBorder="1"/>
    <xf numFmtId="164" fontId="0" fillId="0" borderId="116" xfId="1" applyNumberFormat="1" applyFont="1" applyBorder="1" applyAlignment="1">
      <alignment horizontal="right"/>
    </xf>
    <xf numFmtId="169" fontId="0" fillId="0" borderId="117" xfId="0" applyNumberFormat="1" applyBorder="1" applyAlignment="1">
      <alignment horizontal="right" indent="1"/>
    </xf>
    <xf numFmtId="169" fontId="0" fillId="0" borderId="117" xfId="0" applyNumberFormat="1" applyBorder="1" applyAlignment="1">
      <alignment horizontal="right" indent="1"/>
    </xf>
    <xf numFmtId="169" fontId="0" fillId="0" borderId="118" xfId="0" applyNumberFormat="1" applyBorder="1" applyAlignment="1">
      <alignment horizontal="right" indent="1"/>
    </xf>
    <xf numFmtId="164" fontId="0" fillId="0" borderId="52" xfId="1" applyNumberFormat="1" applyFont="1" applyBorder="1" applyAlignment="1">
      <alignment horizontal="right"/>
    </xf>
    <xf numFmtId="169" fontId="0" fillId="0" borderId="119" xfId="0" applyNumberFormat="1" applyBorder="1" applyAlignment="1">
      <alignment horizontal="right" indent="1"/>
    </xf>
    <xf numFmtId="169" fontId="0" fillId="0" borderId="120" xfId="0" applyNumberFormat="1" applyBorder="1" applyAlignment="1">
      <alignment horizontal="right" indent="1"/>
    </xf>
    <xf numFmtId="169" fontId="0" fillId="0" borderId="116" xfId="0" applyNumberFormat="1" applyBorder="1" applyAlignment="1">
      <alignment horizontal="right" indent="1"/>
    </xf>
    <xf numFmtId="169" fontId="0" fillId="0" borderId="121" xfId="0" applyNumberFormat="1" applyBorder="1" applyAlignment="1">
      <alignment horizontal="right" indent="1"/>
    </xf>
    <xf numFmtId="169" fontId="17" fillId="0" borderId="102" xfId="0" applyNumberFormat="1" applyFont="1" applyBorder="1"/>
    <xf numFmtId="169" fontId="17" fillId="0" borderId="102" xfId="0" applyNumberFormat="1" applyFont="1" applyBorder="1"/>
    <xf numFmtId="169" fontId="17" fillId="0" borderId="103" xfId="0" applyNumberFormat="1" applyFont="1" applyBorder="1"/>
    <xf numFmtId="169" fontId="18" fillId="0" borderId="104" xfId="0" applyNumberFormat="1" applyFont="1" applyBorder="1" applyAlignment="1">
      <alignment horizontal="right"/>
    </xf>
    <xf numFmtId="169" fontId="18" fillId="0" borderId="104" xfId="0" applyNumberFormat="1" applyFont="1" applyBorder="1" applyAlignment="1">
      <alignment horizontal="right"/>
    </xf>
    <xf numFmtId="169" fontId="18" fillId="0" borderId="105" xfId="0" applyNumberFormat="1" applyFont="1" applyBorder="1" applyAlignment="1">
      <alignment horizontal="right"/>
    </xf>
    <xf numFmtId="169" fontId="0" fillId="0" borderId="52" xfId="0" applyNumberFormat="1" applyBorder="1"/>
    <xf numFmtId="169" fontId="0" fillId="0" borderId="52" xfId="0" applyNumberFormat="1" applyBorder="1"/>
    <xf numFmtId="169" fontId="0" fillId="0" borderId="53" xfId="0" applyNumberFormat="1" applyBorder="1"/>
    <xf numFmtId="164" fontId="0" fillId="0" borderId="119" xfId="1" applyNumberFormat="1" applyFont="1" applyBorder="1" applyAlignment="1">
      <alignment horizontal="right"/>
    </xf>
    <xf numFmtId="169" fontId="0" fillId="0" borderId="119" xfId="0" applyNumberFormat="1" applyBorder="1"/>
    <xf numFmtId="169" fontId="0" fillId="0" borderId="119" xfId="0" applyNumberFormat="1" applyBorder="1"/>
    <xf numFmtId="169" fontId="0" fillId="0" borderId="120" xfId="0" applyNumberFormat="1" applyBorder="1"/>
    <xf numFmtId="0" fontId="0" fillId="10" borderId="122" xfId="0" applyFill="1" applyBorder="1"/>
    <xf numFmtId="2" fontId="0" fillId="0" borderId="123" xfId="0" applyNumberFormat="1" applyBorder="1" applyAlignment="1">
      <alignment horizontal="right"/>
    </xf>
    <xf numFmtId="2" fontId="0" fillId="0" borderId="124" xfId="0" applyNumberFormat="1" applyBorder="1" applyAlignment="1">
      <alignment horizontal="right"/>
    </xf>
    <xf numFmtId="2" fontId="0" fillId="0" borderId="125" xfId="0" applyNumberFormat="1" applyBorder="1" applyAlignment="1">
      <alignment horizontal="right"/>
    </xf>
    <xf numFmtId="164" fontId="0" fillId="0" borderId="117" xfId="1" applyNumberFormat="1" applyFont="1" applyBorder="1" applyAlignment="1">
      <alignment horizontal="right"/>
    </xf>
    <xf numFmtId="169" fontId="0" fillId="0" borderId="117" xfId="0" applyNumberFormat="1" applyBorder="1" applyAlignment="1">
      <alignment horizontal="right"/>
    </xf>
    <xf numFmtId="169" fontId="0" fillId="0" borderId="117" xfId="0" applyNumberFormat="1" applyBorder="1" applyAlignment="1">
      <alignment horizontal="right"/>
    </xf>
    <xf numFmtId="169" fontId="0" fillId="0" borderId="118" xfId="0" applyNumberFormat="1" applyBorder="1" applyAlignment="1">
      <alignment horizontal="right"/>
    </xf>
    <xf numFmtId="169" fontId="0" fillId="0" borderId="52" xfId="0" applyNumberFormat="1" applyBorder="1" applyAlignment="1">
      <alignment horizontal="right"/>
    </xf>
    <xf numFmtId="169" fontId="0" fillId="0" borderId="52" xfId="0" applyNumberFormat="1" applyBorder="1" applyAlignment="1">
      <alignment horizontal="right"/>
    </xf>
    <xf numFmtId="169" fontId="0" fillId="0" borderId="53" xfId="0" applyNumberFormat="1" applyBorder="1" applyAlignment="1">
      <alignment horizontal="right"/>
    </xf>
    <xf numFmtId="169" fontId="0" fillId="0" borderId="90" xfId="0" applyNumberFormat="1" applyBorder="1" applyAlignment="1">
      <alignment horizontal="right"/>
    </xf>
    <xf numFmtId="169" fontId="0" fillId="0" borderId="91" xfId="0" applyNumberFormat="1" applyBorder="1" applyAlignment="1">
      <alignment horizontal="right"/>
    </xf>
    <xf numFmtId="0" fontId="16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0" fillId="2" borderId="8" xfId="0" applyFill="1" applyBorder="1" applyAlignment="1">
      <alignment vertical="center" wrapText="1"/>
    </xf>
    <xf numFmtId="0" fontId="0" fillId="2" borderId="126" xfId="0" applyFill="1" applyBorder="1" applyAlignment="1">
      <alignment horizontal="center" vertical="center" wrapText="1"/>
    </xf>
    <xf numFmtId="0" fontId="0" fillId="2" borderId="127" xfId="0" applyFill="1" applyBorder="1" applyAlignment="1">
      <alignment horizontal="center" vertical="center" wrapText="1"/>
    </xf>
    <xf numFmtId="0" fontId="19" fillId="0" borderId="128" xfId="0" applyFont="1" applyBorder="1"/>
    <xf numFmtId="0" fontId="19" fillId="0" borderId="129" xfId="0" applyFont="1" applyBorder="1" applyAlignment="1">
      <alignment horizontal="center"/>
    </xf>
    <xf numFmtId="0" fontId="19" fillId="0" borderId="130" xfId="0" applyFont="1" applyBorder="1" applyAlignment="1">
      <alignment horizontal="center"/>
    </xf>
    <xf numFmtId="0" fontId="19" fillId="0" borderId="129" xfId="0" applyFont="1" applyBorder="1"/>
    <xf numFmtId="164" fontId="19" fillId="0" borderId="129" xfId="1" applyNumberFormat="1" applyFont="1" applyBorder="1" applyAlignment="1">
      <alignment horizontal="center"/>
    </xf>
    <xf numFmtId="164" fontId="19" fillId="0" borderId="131" xfId="1" applyNumberFormat="1" applyFont="1" applyBorder="1" applyAlignment="1">
      <alignment horizontal="center"/>
    </xf>
    <xf numFmtId="164" fontId="19" fillId="0" borderId="131" xfId="1" applyNumberFormat="1" applyFont="1" applyBorder="1" applyAlignment="1"/>
    <xf numFmtId="1" fontId="19" fillId="0" borderId="129" xfId="1" applyNumberFormat="1" applyFont="1" applyBorder="1" applyAlignment="1">
      <alignment horizontal="center"/>
    </xf>
    <xf numFmtId="1" fontId="19" fillId="0" borderId="131" xfId="1" applyNumberFormat="1" applyFont="1" applyBorder="1" applyAlignment="1">
      <alignment horizontal="center"/>
    </xf>
    <xf numFmtId="0" fontId="20" fillId="0" borderId="132" xfId="0" applyFont="1" applyBorder="1" applyAlignment="1">
      <alignment horizontal="left" indent="1"/>
    </xf>
    <xf numFmtId="0" fontId="20" fillId="0" borderId="133" xfId="0" applyFont="1" applyBorder="1" applyAlignment="1">
      <alignment horizontal="center"/>
    </xf>
    <xf numFmtId="0" fontId="20" fillId="0" borderId="134" xfId="0" applyFont="1" applyBorder="1" applyAlignment="1">
      <alignment horizontal="center"/>
    </xf>
    <xf numFmtId="0" fontId="20" fillId="0" borderId="133" xfId="0" applyFont="1" applyBorder="1"/>
    <xf numFmtId="164" fontId="20" fillId="0" borderId="133" xfId="1" applyNumberFormat="1" applyFont="1" applyBorder="1" applyAlignment="1">
      <alignment horizontal="center"/>
    </xf>
    <xf numFmtId="164" fontId="20" fillId="0" borderId="135" xfId="1" applyNumberFormat="1" applyFont="1" applyBorder="1" applyAlignment="1">
      <alignment horizontal="center"/>
    </xf>
    <xf numFmtId="164" fontId="20" fillId="0" borderId="135" xfId="1" applyNumberFormat="1" applyFont="1" applyBorder="1" applyAlignment="1"/>
    <xf numFmtId="1" fontId="20" fillId="0" borderId="133" xfId="1" applyNumberFormat="1" applyFont="1" applyBorder="1" applyAlignment="1">
      <alignment horizontal="center"/>
    </xf>
    <xf numFmtId="1" fontId="20" fillId="0" borderId="135" xfId="1" applyNumberFormat="1" applyFont="1" applyBorder="1" applyAlignment="1">
      <alignment horizontal="center"/>
    </xf>
    <xf numFmtId="0" fontId="0" fillId="0" borderId="31" xfId="0" applyBorder="1" applyAlignment="1">
      <alignment horizontal="left" indent="2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36" xfId="0" applyBorder="1"/>
    <xf numFmtId="164" fontId="0" fillId="0" borderId="136" xfId="1" applyNumberFormat="1" applyFont="1" applyBorder="1" applyAlignment="1">
      <alignment horizontal="center"/>
    </xf>
    <xf numFmtId="164" fontId="0" fillId="0" borderId="138" xfId="1" applyNumberFormat="1" applyFont="1" applyBorder="1" applyAlignment="1">
      <alignment horizontal="center"/>
    </xf>
    <xf numFmtId="164" fontId="0" fillId="0" borderId="138" xfId="1" applyNumberFormat="1" applyFont="1" applyBorder="1" applyAlignment="1"/>
    <xf numFmtId="1" fontId="0" fillId="0" borderId="136" xfId="1" applyNumberFormat="1" applyFont="1" applyBorder="1" applyAlignment="1">
      <alignment horizontal="center"/>
    </xf>
    <xf numFmtId="1" fontId="0" fillId="0" borderId="138" xfId="1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/>
    <xf numFmtId="164" fontId="0" fillId="0" borderId="52" xfId="1" applyNumberFormat="1" applyFont="1" applyBorder="1" applyAlignment="1">
      <alignment horizontal="center"/>
    </xf>
    <xf numFmtId="164" fontId="0" fillId="0" borderId="139" xfId="1" applyNumberFormat="1" applyFont="1" applyBorder="1" applyAlignment="1">
      <alignment horizontal="center"/>
    </xf>
    <xf numFmtId="164" fontId="0" fillId="0" borderId="139" xfId="1" applyNumberFormat="1" applyFont="1" applyBorder="1" applyAlignment="1"/>
    <xf numFmtId="1" fontId="0" fillId="0" borderId="52" xfId="1" applyNumberFormat="1" applyFont="1" applyBorder="1" applyAlignment="1">
      <alignment horizontal="center"/>
    </xf>
    <xf numFmtId="1" fontId="0" fillId="0" borderId="139" xfId="1" applyNumberFormat="1" applyFont="1" applyBorder="1" applyAlignment="1">
      <alignment horizontal="center"/>
    </xf>
    <xf numFmtId="0" fontId="0" fillId="0" borderId="23" xfId="0" applyBorder="1" applyAlignment="1">
      <alignment horizontal="left" indent="2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0" xfId="0" applyBorder="1"/>
    <xf numFmtId="164" fontId="0" fillId="0" borderId="140" xfId="1" applyNumberFormat="1" applyFont="1" applyBorder="1" applyAlignment="1">
      <alignment horizontal="center"/>
    </xf>
    <xf numFmtId="164" fontId="0" fillId="0" borderId="142" xfId="1" applyNumberFormat="1" applyFont="1" applyBorder="1" applyAlignment="1">
      <alignment horizontal="center"/>
    </xf>
    <xf numFmtId="164" fontId="0" fillId="0" borderId="142" xfId="1" applyNumberFormat="1" applyFont="1" applyBorder="1" applyAlignment="1"/>
    <xf numFmtId="1" fontId="0" fillId="0" borderId="140" xfId="1" applyNumberFormat="1" applyFont="1" applyBorder="1" applyAlignment="1">
      <alignment horizontal="center"/>
    </xf>
    <xf numFmtId="1" fontId="0" fillId="0" borderId="142" xfId="1" applyNumberFormat="1" applyFont="1" applyBorder="1" applyAlignment="1">
      <alignment horizontal="center"/>
    </xf>
    <xf numFmtId="0" fontId="20" fillId="0" borderId="143" xfId="0" applyFont="1" applyBorder="1" applyAlignment="1">
      <alignment horizontal="left" indent="1"/>
    </xf>
    <xf numFmtId="0" fontId="0" fillId="0" borderId="32" xfId="0" applyBorder="1" applyAlignment="1">
      <alignment horizontal="left" indent="2"/>
    </xf>
    <xf numFmtId="0" fontId="0" fillId="0" borderId="141" xfId="0" applyBorder="1"/>
    <xf numFmtId="164" fontId="0" fillId="0" borderId="119" xfId="1" applyNumberFormat="1" applyFont="1" applyBorder="1" applyAlignment="1">
      <alignment horizontal="center"/>
    </xf>
    <xf numFmtId="164" fontId="0" fillId="0" borderId="144" xfId="1" applyNumberFormat="1" applyFont="1" applyBorder="1" applyAlignment="1">
      <alignment horizontal="center"/>
    </xf>
    <xf numFmtId="164" fontId="0" fillId="0" borderId="144" xfId="1" applyNumberFormat="1" applyFont="1" applyBorder="1" applyAlignment="1"/>
    <xf numFmtId="1" fontId="0" fillId="0" borderId="119" xfId="1" applyNumberFormat="1" applyFont="1" applyBorder="1" applyAlignment="1">
      <alignment horizontal="center"/>
    </xf>
    <xf numFmtId="1" fontId="0" fillId="0" borderId="144" xfId="1" applyNumberFormat="1" applyFont="1" applyBorder="1" applyAlignment="1">
      <alignment horizontal="center"/>
    </xf>
    <xf numFmtId="0" fontId="5" fillId="12" borderId="145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164" fontId="19" fillId="0" borderId="131" xfId="1" applyNumberFormat="1" applyFont="1" applyBorder="1" applyAlignment="1">
      <alignment horizontal="center"/>
    </xf>
    <xf numFmtId="164" fontId="0" fillId="0" borderId="139" xfId="1" applyNumberFormat="1" applyFont="1" applyBorder="1" applyAlignment="1">
      <alignment horizontal="center"/>
    </xf>
    <xf numFmtId="3" fontId="19" fillId="0" borderId="129" xfId="0" applyNumberFormat="1" applyFont="1" applyBorder="1" applyAlignment="1">
      <alignment horizontal="center"/>
    </xf>
    <xf numFmtId="3" fontId="19" fillId="0" borderId="130" xfId="0" applyNumberFormat="1" applyFont="1" applyBorder="1" applyAlignment="1">
      <alignment horizontal="center"/>
    </xf>
    <xf numFmtId="3" fontId="19" fillId="0" borderId="129" xfId="0" applyNumberFormat="1" applyFont="1" applyBorder="1"/>
    <xf numFmtId="3" fontId="19" fillId="0" borderId="129" xfId="1" applyNumberFormat="1" applyFont="1" applyBorder="1" applyAlignment="1">
      <alignment horizontal="center"/>
    </xf>
    <xf numFmtId="3" fontId="19" fillId="0" borderId="131" xfId="1" applyNumberFormat="1" applyFont="1" applyBorder="1" applyAlignment="1">
      <alignment horizontal="center"/>
    </xf>
    <xf numFmtId="3" fontId="20" fillId="0" borderId="133" xfId="0" applyNumberFormat="1" applyFont="1" applyBorder="1" applyAlignment="1">
      <alignment horizontal="center"/>
    </xf>
    <xf numFmtId="3" fontId="20" fillId="0" borderId="134" xfId="0" applyNumberFormat="1" applyFont="1" applyBorder="1" applyAlignment="1">
      <alignment horizontal="center"/>
    </xf>
    <xf numFmtId="3" fontId="20" fillId="0" borderId="133" xfId="0" applyNumberFormat="1" applyFont="1" applyBorder="1"/>
    <xf numFmtId="164" fontId="20" fillId="0" borderId="135" xfId="1" applyNumberFormat="1" applyFont="1" applyBorder="1" applyAlignment="1">
      <alignment horizontal="center"/>
    </xf>
    <xf numFmtId="3" fontId="20" fillId="0" borderId="133" xfId="1" applyNumberFormat="1" applyFont="1" applyBorder="1" applyAlignment="1">
      <alignment horizontal="center"/>
    </xf>
    <xf numFmtId="3" fontId="20" fillId="0" borderId="135" xfId="1" applyNumberFormat="1" applyFont="1" applyBorder="1" applyAlignment="1">
      <alignment horizontal="center"/>
    </xf>
    <xf numFmtId="3" fontId="0" fillId="0" borderId="136" xfId="0" applyNumberFormat="1" applyBorder="1" applyAlignment="1">
      <alignment horizontal="center"/>
    </xf>
    <xf numFmtId="3" fontId="0" fillId="0" borderId="137" xfId="0" applyNumberFormat="1" applyBorder="1" applyAlignment="1">
      <alignment horizontal="center"/>
    </xf>
    <xf numFmtId="3" fontId="0" fillId="0" borderId="136" xfId="0" applyNumberFormat="1" applyBorder="1"/>
    <xf numFmtId="164" fontId="0" fillId="0" borderId="138" xfId="1" applyNumberFormat="1" applyFont="1" applyBorder="1" applyAlignment="1">
      <alignment horizontal="center"/>
    </xf>
    <xf numFmtId="3" fontId="0" fillId="0" borderId="136" xfId="1" applyNumberFormat="1" applyFont="1" applyBorder="1" applyAlignment="1">
      <alignment horizontal="center"/>
    </xf>
    <xf numFmtId="3" fontId="0" fillId="0" borderId="138" xfId="1" applyNumberFormat="1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2" xfId="0" applyNumberFormat="1" applyBorder="1"/>
    <xf numFmtId="3" fontId="0" fillId="0" borderId="52" xfId="1" applyNumberFormat="1" applyFont="1" applyBorder="1" applyAlignment="1">
      <alignment horizontal="center"/>
    </xf>
    <xf numFmtId="3" fontId="0" fillId="0" borderId="139" xfId="1" applyNumberFormat="1" applyFont="1" applyBorder="1" applyAlignment="1">
      <alignment horizontal="center"/>
    </xf>
    <xf numFmtId="3" fontId="0" fillId="0" borderId="140" xfId="0" applyNumberFormat="1" applyBorder="1" applyAlignment="1">
      <alignment horizontal="center"/>
    </xf>
    <xf numFmtId="3" fontId="0" fillId="0" borderId="141" xfId="0" applyNumberFormat="1" applyBorder="1" applyAlignment="1">
      <alignment horizontal="center"/>
    </xf>
    <xf numFmtId="3" fontId="0" fillId="0" borderId="140" xfId="0" applyNumberFormat="1" applyBorder="1"/>
    <xf numFmtId="164" fontId="0" fillId="0" borderId="142" xfId="1" applyNumberFormat="1" applyFont="1" applyBorder="1" applyAlignment="1">
      <alignment horizontal="center"/>
    </xf>
    <xf numFmtId="3" fontId="0" fillId="0" borderId="140" xfId="1" applyNumberFormat="1" applyFont="1" applyBorder="1" applyAlignment="1">
      <alignment horizontal="center"/>
    </xf>
    <xf numFmtId="3" fontId="0" fillId="0" borderId="142" xfId="1" applyNumberFormat="1" applyFont="1" applyBorder="1" applyAlignment="1">
      <alignment horizontal="center"/>
    </xf>
    <xf numFmtId="164" fontId="0" fillId="0" borderId="144" xfId="1" applyNumberFormat="1" applyFont="1" applyBorder="1" applyAlignment="1">
      <alignment horizontal="center"/>
    </xf>
    <xf numFmtId="3" fontId="0" fillId="0" borderId="119" xfId="1" applyNumberFormat="1" applyFont="1" applyBorder="1" applyAlignment="1">
      <alignment horizontal="center"/>
    </xf>
    <xf numFmtId="3" fontId="0" fillId="0" borderId="144" xfId="1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5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21" fillId="0" borderId="146" xfId="0" applyFont="1" applyBorder="1" applyAlignment="1">
      <alignment horizontal="left" indent="1"/>
    </xf>
    <xf numFmtId="3" fontId="21" fillId="0" borderId="146" xfId="0" applyNumberFormat="1" applyFont="1" applyBorder="1" applyAlignment="1">
      <alignment horizontal="right" vertical="center"/>
    </xf>
    <xf numFmtId="164" fontId="21" fillId="0" borderId="146" xfId="1" applyNumberFormat="1" applyFont="1" applyBorder="1" applyAlignment="1">
      <alignment horizontal="right" vertical="center"/>
    </xf>
    <xf numFmtId="0" fontId="22" fillId="13" borderId="0" xfId="0" applyFont="1" applyFill="1" applyAlignment="1">
      <alignment horizontal="right"/>
    </xf>
    <xf numFmtId="3" fontId="0" fillId="0" borderId="0" xfId="0" applyNumberFormat="1"/>
    <xf numFmtId="3" fontId="0" fillId="0" borderId="31" xfId="0" applyNumberFormat="1" applyBorder="1" applyAlignment="1">
      <alignment horizontal="left" indent="3"/>
    </xf>
    <xf numFmtId="3" fontId="0" fillId="0" borderId="31" xfId="0" applyNumberFormat="1" applyBorder="1" applyAlignment="1">
      <alignment horizontal="right" vertical="center"/>
    </xf>
    <xf numFmtId="164" fontId="1" fillId="0" borderId="31" xfId="1" applyNumberFormat="1" applyFont="1" applyBorder="1" applyAlignment="1">
      <alignment horizontal="right" vertical="center"/>
    </xf>
    <xf numFmtId="164" fontId="0" fillId="0" borderId="31" xfId="1" applyNumberFormat="1" applyFont="1" applyBorder="1" applyAlignment="1">
      <alignment horizontal="right" vertical="center"/>
    </xf>
    <xf numFmtId="3" fontId="23" fillId="0" borderId="147" xfId="0" applyNumberFormat="1" applyFont="1" applyBorder="1" applyAlignment="1">
      <alignment horizontal="right"/>
    </xf>
    <xf numFmtId="3" fontId="24" fillId="0" borderId="148" xfId="0" applyNumberFormat="1" applyFont="1" applyBorder="1" applyAlignment="1">
      <alignment horizontal="right"/>
    </xf>
    <xf numFmtId="0" fontId="21" fillId="0" borderId="149" xfId="0" applyFont="1" applyBorder="1" applyAlignment="1">
      <alignment horizontal="left"/>
    </xf>
    <xf numFmtId="3" fontId="21" fillId="0" borderId="149" xfId="0" applyNumberFormat="1" applyFont="1" applyBorder="1" applyAlignment="1">
      <alignment horizontal="right" vertical="center"/>
    </xf>
    <xf numFmtId="164" fontId="21" fillId="0" borderId="149" xfId="1" applyNumberFormat="1" applyFont="1" applyBorder="1" applyAlignment="1">
      <alignment horizontal="right" vertical="center"/>
    </xf>
    <xf numFmtId="0" fontId="22" fillId="0" borderId="150" xfId="0" applyFont="1" applyBorder="1" applyAlignment="1">
      <alignment horizontal="left" indent="1"/>
    </xf>
    <xf numFmtId="3" fontId="22" fillId="0" borderId="150" xfId="0" applyNumberFormat="1" applyFont="1" applyBorder="1" applyAlignment="1">
      <alignment horizontal="right" vertical="center"/>
    </xf>
    <xf numFmtId="164" fontId="22" fillId="0" borderId="150" xfId="1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left" indent="3"/>
    </xf>
    <xf numFmtId="3" fontId="0" fillId="0" borderId="18" xfId="0" applyNumberFormat="1" applyBorder="1" applyAlignment="1">
      <alignment horizontal="right" vertical="center"/>
    </xf>
    <xf numFmtId="164" fontId="1" fillId="0" borderId="18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1" fillId="0" borderId="146" xfId="0" applyFont="1" applyBorder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right"/>
    </xf>
    <xf numFmtId="0" fontId="25" fillId="0" borderId="151" xfId="0" applyFont="1" applyBorder="1" applyAlignment="1">
      <alignment horizontal="left"/>
    </xf>
    <xf numFmtId="3" fontId="25" fillId="0" borderId="151" xfId="0" applyNumberFormat="1" applyFont="1" applyBorder="1" applyAlignment="1">
      <alignment horizontal="right" vertical="center"/>
    </xf>
    <xf numFmtId="164" fontId="25" fillId="0" borderId="151" xfId="1" applyNumberFormat="1" applyFont="1" applyBorder="1" applyAlignment="1">
      <alignment horizontal="right" vertical="center"/>
    </xf>
    <xf numFmtId="0" fontId="22" fillId="12" borderId="0" xfId="0" applyFont="1" applyFill="1" applyAlignment="1">
      <alignment horizontal="right"/>
    </xf>
    <xf numFmtId="0" fontId="25" fillId="0" borderId="152" xfId="0" applyFont="1" applyBorder="1" applyAlignment="1">
      <alignment horizontal="left"/>
    </xf>
    <xf numFmtId="3" fontId="25" fillId="0" borderId="152" xfId="0" applyNumberFormat="1" applyFont="1" applyBorder="1" applyAlignment="1">
      <alignment horizontal="right" vertical="center"/>
    </xf>
    <xf numFmtId="164" fontId="25" fillId="0" borderId="152" xfId="1" applyNumberFormat="1" applyFont="1" applyBorder="1" applyAlignment="1">
      <alignment horizontal="right" vertical="center"/>
    </xf>
    <xf numFmtId="0" fontId="26" fillId="0" borderId="153" xfId="0" applyFont="1" applyBorder="1" applyAlignment="1">
      <alignment horizontal="left" indent="1"/>
    </xf>
    <xf numFmtId="3" fontId="26" fillId="0" borderId="153" xfId="0" applyNumberFormat="1" applyFont="1" applyBorder="1" applyAlignment="1">
      <alignment horizontal="right" vertical="center"/>
    </xf>
    <xf numFmtId="164" fontId="26" fillId="0" borderId="153" xfId="1" applyNumberFormat="1" applyFont="1" applyBorder="1" applyAlignment="1">
      <alignment horizontal="right" vertical="center"/>
    </xf>
    <xf numFmtId="0" fontId="27" fillId="12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Invisible" pivot="0" table="0" count="0" xr9:uid="{48F0D1F7-A3C7-47B6-AFF7-1FD1CE3EB07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38100</xdr:rowOff>
    </xdr:from>
    <xdr:to>
      <xdr:col>0</xdr:col>
      <xdr:colOff>1693334</xdr:colOff>
      <xdr:row>0</xdr:row>
      <xdr:rowOff>516043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EC8CF8-00E3-49B6-93B8-8B37B42C9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8100"/>
          <a:ext cx="1636183" cy="477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142875</xdr:colOff>
      <xdr:row>0</xdr:row>
      <xdr:rowOff>639359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505B15-1848-4DB9-9F0E-EBF98BBE5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133600" cy="582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F928-CD05-4286-8DA6-1AE681516A5E}">
  <dimension ref="A1:T381"/>
  <sheetViews>
    <sheetView tabSelected="1" zoomScaleNormal="100" workbookViewId="0">
      <pane xSplit="1" ySplit="6" topLeftCell="B7" activePane="bottomRight" state="frozen"/>
      <selection activeCell="D254" sqref="D254"/>
      <selection pane="topRight" activeCell="D254" sqref="D254"/>
      <selection pane="bottomLeft" activeCell="D254" sqref="D254"/>
      <selection pane="bottomRight" activeCell="D254" sqref="D254"/>
    </sheetView>
  </sheetViews>
  <sheetFormatPr baseColWidth="10" defaultRowHeight="15" x14ac:dyDescent="0.25"/>
  <cols>
    <col min="1" max="1" width="31.7109375" customWidth="1"/>
    <col min="2" max="3" width="13.140625" customWidth="1"/>
    <col min="4" max="5" width="13.85546875" customWidth="1"/>
    <col min="6" max="7" width="10.42578125" customWidth="1"/>
    <col min="8" max="8" width="12.7109375" customWidth="1"/>
    <col min="9" max="9" width="13.85546875" customWidth="1"/>
    <col min="10" max="10" width="11" customWidth="1"/>
    <col min="11" max="11" width="2.7109375" customWidth="1"/>
    <col min="12" max="15" width="14.28515625" customWidth="1"/>
    <col min="16" max="17" width="10.5703125" customWidth="1"/>
    <col min="18" max="18" width="15.85546875" customWidth="1"/>
    <col min="19" max="19" width="15.28515625" customWidth="1"/>
    <col min="20" max="20" width="9.5703125" customWidth="1"/>
  </cols>
  <sheetData>
    <row r="1" spans="1:20" ht="46.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6.35" customHeigh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21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1:20" x14ac:dyDescent="0.25">
      <c r="A5" s="10"/>
      <c r="B5" s="11" t="s">
        <v>115</v>
      </c>
      <c r="C5" s="12"/>
      <c r="D5" s="12"/>
      <c r="E5" s="12"/>
      <c r="F5" s="12"/>
      <c r="G5" s="12"/>
      <c r="H5" s="12"/>
      <c r="I5" s="12"/>
      <c r="J5" s="13"/>
      <c r="K5" s="14"/>
      <c r="L5" s="11" t="str">
        <f>CONCATENATE("acumulado ",B5)</f>
        <v>acumulado marzo</v>
      </c>
      <c r="M5" s="12"/>
      <c r="N5" s="12"/>
      <c r="O5" s="12"/>
      <c r="P5" s="12"/>
      <c r="Q5" s="12"/>
      <c r="R5" s="12"/>
      <c r="S5" s="12"/>
      <c r="T5" s="13"/>
    </row>
    <row r="6" spans="1:20" x14ac:dyDescent="0.25">
      <c r="A6" s="15"/>
      <c r="B6" s="16">
        <v>2019</v>
      </c>
      <c r="C6" s="16">
        <v>2022</v>
      </c>
      <c r="D6" s="16">
        <v>2023</v>
      </c>
      <c r="E6" s="16">
        <v>2024</v>
      </c>
      <c r="F6" s="16" t="str">
        <f>CONCATENATE("var ",RIGHT(E6,2),"/",RIGHT(D6,2))</f>
        <v>var 24/23</v>
      </c>
      <c r="G6" s="16" t="str">
        <f>CONCATENATE("var ",RIGHT(E6,2),"/",RIGHT(B6,2))</f>
        <v>var 24/19</v>
      </c>
      <c r="H6" s="16" t="str">
        <f>CONCATENATE("dif ",RIGHT(E6,2),"-",RIGHT(C6,2))</f>
        <v>dif 24-22</v>
      </c>
      <c r="I6" s="16" t="str">
        <f>CONCATENATE("dif ",RIGHT(E6,2),"-",RIGHT(B6,2))</f>
        <v>dif 24-19</v>
      </c>
      <c r="J6" s="16" t="str">
        <f>CONCATENATE("cuota ",RIGHT(E6,2))</f>
        <v>cuota 24</v>
      </c>
      <c r="K6" s="17"/>
      <c r="L6" s="16">
        <v>2019</v>
      </c>
      <c r="M6" s="16">
        <v>2022</v>
      </c>
      <c r="N6" s="16">
        <v>2023</v>
      </c>
      <c r="O6" s="16">
        <v>2024</v>
      </c>
      <c r="P6" s="16" t="str">
        <f>CONCATENATE("var ",RIGHT(O6,2),"/",RIGHT(N6,2))</f>
        <v>var 24/23</v>
      </c>
      <c r="Q6" s="16" t="str">
        <f>CONCATENATE("var ",RIGHT(O6,2),"/",RIGHT(L6,2))</f>
        <v>var 24/19</v>
      </c>
      <c r="R6" s="16" t="str">
        <f>CONCATENATE("dif ",RIGHT(O6,2),"-",RIGHT(N6,2))</f>
        <v>dif 24-23</v>
      </c>
      <c r="S6" s="16" t="str">
        <f>CONCATENATE("dif ",RIGHT(O6,2),"-",RIGHT(L6,2))</f>
        <v>dif 24-19</v>
      </c>
      <c r="T6" s="16" t="str">
        <f>CONCATENATE("cuota ",RIGHT(O6,2))</f>
        <v>cuota 24</v>
      </c>
    </row>
    <row r="7" spans="1:20" x14ac:dyDescent="0.25">
      <c r="A7" s="18" t="s">
        <v>4</v>
      </c>
      <c r="B7" s="19">
        <v>430515</v>
      </c>
      <c r="C7" s="19">
        <v>393667</v>
      </c>
      <c r="D7" s="19">
        <v>440377</v>
      </c>
      <c r="E7" s="19">
        <v>489695</v>
      </c>
      <c r="F7" s="20">
        <f>E7/D7-1</f>
        <v>0.11199040821841288</v>
      </c>
      <c r="G7" s="20">
        <f>E7/B7-1</f>
        <v>0.13746327073388853</v>
      </c>
      <c r="H7" s="19">
        <f t="shared" ref="H7:H18" si="0">E7-C7</f>
        <v>96028</v>
      </c>
      <c r="I7" s="19">
        <f t="shared" ref="I7:I18" si="1">E7-B7</f>
        <v>59180</v>
      </c>
      <c r="J7" s="20">
        <f t="shared" ref="J7:J18" si="2">E7/$E$7</f>
        <v>1</v>
      </c>
      <c r="K7" s="21"/>
      <c r="L7" s="19">
        <v>1168245</v>
      </c>
      <c r="M7" s="19">
        <v>1016463</v>
      </c>
      <c r="N7" s="19">
        <v>1255136</v>
      </c>
      <c r="O7" s="19">
        <v>1350767</v>
      </c>
      <c r="P7" s="20">
        <f>O7/N7-1</f>
        <v>7.6191743364862452E-2</v>
      </c>
      <c r="Q7" s="20">
        <f t="shared" ref="Q7:Q18" si="3">O7/L7-1</f>
        <v>0.15623606349695485</v>
      </c>
      <c r="R7" s="19">
        <f>O7-N7</f>
        <v>95631</v>
      </c>
      <c r="S7" s="19">
        <f t="shared" ref="S7:S18" si="4">O7-L7</f>
        <v>182522</v>
      </c>
      <c r="T7" s="20">
        <f t="shared" ref="T7:T18" si="5">O7/$O$7</f>
        <v>1</v>
      </c>
    </row>
    <row r="8" spans="1:20" x14ac:dyDescent="0.25">
      <c r="A8" s="22" t="s">
        <v>5</v>
      </c>
      <c r="B8" s="23">
        <v>313846</v>
      </c>
      <c r="C8" s="23">
        <v>315116</v>
      </c>
      <c r="D8" s="23">
        <v>343050</v>
      </c>
      <c r="E8" s="23">
        <v>383028</v>
      </c>
      <c r="F8" s="24">
        <f t="shared" ref="F8:F18" si="6">E8/D8-1</f>
        <v>0.11653694796676861</v>
      </c>
      <c r="G8" s="24">
        <f t="shared" ref="G8:G18" si="7">E8/B8-1</f>
        <v>0.22043295119262307</v>
      </c>
      <c r="H8" s="23">
        <f t="shared" si="0"/>
        <v>67912</v>
      </c>
      <c r="I8" s="23">
        <f t="shared" si="1"/>
        <v>69182</v>
      </c>
      <c r="J8" s="24">
        <f t="shared" si="2"/>
        <v>0.78217666098285665</v>
      </c>
      <c r="K8" s="25"/>
      <c r="L8" s="23">
        <v>860236</v>
      </c>
      <c r="M8" s="23">
        <v>806783</v>
      </c>
      <c r="N8" s="23">
        <v>993506</v>
      </c>
      <c r="O8" s="23">
        <v>1059138</v>
      </c>
      <c r="P8" s="24">
        <f t="shared" ref="P8:P18" si="8">O8/N8-1</f>
        <v>6.6061000134875814E-2</v>
      </c>
      <c r="Q8" s="24">
        <f t="shared" si="3"/>
        <v>0.23121794484304314</v>
      </c>
      <c r="R8" s="23">
        <f t="shared" ref="R8:R18" si="9">O8-N8</f>
        <v>65632</v>
      </c>
      <c r="S8" s="23">
        <f t="shared" si="4"/>
        <v>198902</v>
      </c>
      <c r="T8" s="24">
        <f t="shared" si="5"/>
        <v>0.78410118103270221</v>
      </c>
    </row>
    <row r="9" spans="1:20" x14ac:dyDescent="0.25">
      <c r="A9" s="26" t="s">
        <v>6</v>
      </c>
      <c r="B9" s="27">
        <v>52850</v>
      </c>
      <c r="C9" s="27">
        <v>62463</v>
      </c>
      <c r="D9" s="27">
        <v>63992</v>
      </c>
      <c r="E9" s="27">
        <v>74187</v>
      </c>
      <c r="F9" s="28">
        <f t="shared" si="6"/>
        <v>0.15931678959869977</v>
      </c>
      <c r="G9" s="28">
        <f t="shared" si="7"/>
        <v>0.4037275307473982</v>
      </c>
      <c r="H9" s="27">
        <f t="shared" si="0"/>
        <v>11724</v>
      </c>
      <c r="I9" s="27">
        <f t="shared" si="1"/>
        <v>21337</v>
      </c>
      <c r="J9" s="28">
        <f t="shared" si="2"/>
        <v>0.1514963395582965</v>
      </c>
      <c r="K9" s="29"/>
      <c r="L9" s="27">
        <v>143431</v>
      </c>
      <c r="M9" s="27">
        <v>172309</v>
      </c>
      <c r="N9" s="27">
        <v>190760</v>
      </c>
      <c r="O9" s="27">
        <v>206859</v>
      </c>
      <c r="P9" s="28">
        <f t="shared" si="8"/>
        <v>8.4394002935625823E-2</v>
      </c>
      <c r="Q9" s="28">
        <f t="shared" si="3"/>
        <v>0.4422196038513293</v>
      </c>
      <c r="R9" s="27">
        <f t="shared" si="9"/>
        <v>16099</v>
      </c>
      <c r="S9" s="27">
        <f t="shared" si="4"/>
        <v>63428</v>
      </c>
      <c r="T9" s="28">
        <f t="shared" si="5"/>
        <v>0.15314188161244685</v>
      </c>
    </row>
    <row r="10" spans="1:20" x14ac:dyDescent="0.25">
      <c r="A10" s="30" t="s">
        <v>7</v>
      </c>
      <c r="B10" s="31">
        <v>190304</v>
      </c>
      <c r="C10" s="31">
        <v>189215</v>
      </c>
      <c r="D10" s="31">
        <v>210907</v>
      </c>
      <c r="E10" s="31">
        <v>237529</v>
      </c>
      <c r="F10" s="32">
        <f t="shared" si="6"/>
        <v>0.12622625138094046</v>
      </c>
      <c r="G10" s="32">
        <f t="shared" si="7"/>
        <v>0.24815558264671256</v>
      </c>
      <c r="H10" s="31">
        <f t="shared" si="0"/>
        <v>48314</v>
      </c>
      <c r="I10" s="31">
        <f t="shared" si="1"/>
        <v>47225</v>
      </c>
      <c r="J10" s="32">
        <f t="shared" si="2"/>
        <v>0.48505498320383095</v>
      </c>
      <c r="K10" s="29"/>
      <c r="L10" s="31">
        <v>524321</v>
      </c>
      <c r="M10" s="31">
        <v>482943</v>
      </c>
      <c r="N10" s="31">
        <v>612509</v>
      </c>
      <c r="O10" s="31">
        <v>661324</v>
      </c>
      <c r="P10" s="32">
        <f>O10/N10-1</f>
        <v>7.9696788128827523E-2</v>
      </c>
      <c r="Q10" s="32">
        <f t="shared" si="3"/>
        <v>0.26129603811405611</v>
      </c>
      <c r="R10" s="31">
        <f>O10-N10</f>
        <v>48815</v>
      </c>
      <c r="S10" s="31">
        <f t="shared" si="4"/>
        <v>137003</v>
      </c>
      <c r="T10" s="32">
        <f t="shared" si="5"/>
        <v>0.48959146914308688</v>
      </c>
    </row>
    <row r="11" spans="1:20" x14ac:dyDescent="0.25">
      <c r="A11" s="30" t="s">
        <v>8</v>
      </c>
      <c r="B11" s="31">
        <v>52728</v>
      </c>
      <c r="C11" s="31">
        <v>53892</v>
      </c>
      <c r="D11" s="31">
        <v>54154</v>
      </c>
      <c r="E11" s="31">
        <v>56742</v>
      </c>
      <c r="F11" s="32">
        <f t="shared" si="6"/>
        <v>4.7789636961258708E-2</v>
      </c>
      <c r="G11" s="32">
        <f t="shared" si="7"/>
        <v>7.6126536185707749E-2</v>
      </c>
      <c r="H11" s="31">
        <f t="shared" si="0"/>
        <v>2850</v>
      </c>
      <c r="I11" s="31">
        <f t="shared" si="1"/>
        <v>4014</v>
      </c>
      <c r="J11" s="32">
        <f t="shared" si="2"/>
        <v>0.11587212448564924</v>
      </c>
      <c r="K11" s="29"/>
      <c r="L11" s="31">
        <v>142195</v>
      </c>
      <c r="M11" s="31">
        <v>127054</v>
      </c>
      <c r="N11" s="31">
        <v>150542</v>
      </c>
      <c r="O11" s="31">
        <v>149080</v>
      </c>
      <c r="P11" s="32">
        <f t="shared" si="8"/>
        <v>-9.7115755071673915E-3</v>
      </c>
      <c r="Q11" s="32">
        <f t="shared" si="3"/>
        <v>4.8419424030380798E-2</v>
      </c>
      <c r="R11" s="31">
        <f t="shared" si="9"/>
        <v>-1462</v>
      </c>
      <c r="S11" s="31">
        <f t="shared" si="4"/>
        <v>6885</v>
      </c>
      <c r="T11" s="32">
        <f t="shared" si="5"/>
        <v>0.1103669248656504</v>
      </c>
    </row>
    <row r="12" spans="1:20" x14ac:dyDescent="0.25">
      <c r="A12" s="30" t="s">
        <v>9</v>
      </c>
      <c r="B12" s="31">
        <v>12796</v>
      </c>
      <c r="C12" s="31">
        <v>7191</v>
      </c>
      <c r="D12" s="31">
        <v>10428</v>
      </c>
      <c r="E12" s="31">
        <v>10478</v>
      </c>
      <c r="F12" s="32">
        <f t="shared" si="6"/>
        <v>4.7947832757959663E-3</v>
      </c>
      <c r="G12" s="32">
        <f t="shared" si="7"/>
        <v>-0.18115035948733982</v>
      </c>
      <c r="H12" s="31">
        <f t="shared" si="0"/>
        <v>3287</v>
      </c>
      <c r="I12" s="31">
        <f t="shared" si="1"/>
        <v>-2318</v>
      </c>
      <c r="J12" s="32">
        <f t="shared" si="2"/>
        <v>2.1396992005227745E-2</v>
      </c>
      <c r="K12" s="29"/>
      <c r="L12" s="31">
        <v>36411</v>
      </c>
      <c r="M12" s="31">
        <v>18949</v>
      </c>
      <c r="N12" s="31">
        <v>29343</v>
      </c>
      <c r="O12" s="31">
        <v>30592</v>
      </c>
      <c r="P12" s="32">
        <f t="shared" si="8"/>
        <v>4.2565518181508333E-2</v>
      </c>
      <c r="Q12" s="32">
        <f t="shared" si="3"/>
        <v>-0.15981434181977971</v>
      </c>
      <c r="R12" s="31">
        <f t="shared" si="9"/>
        <v>1249</v>
      </c>
      <c r="S12" s="31">
        <f t="shared" si="4"/>
        <v>-5819</v>
      </c>
      <c r="T12" s="32">
        <f t="shared" si="5"/>
        <v>2.264787339341278E-2</v>
      </c>
    </row>
    <row r="13" spans="1:20" x14ac:dyDescent="0.25">
      <c r="A13" s="33" t="s">
        <v>10</v>
      </c>
      <c r="B13" s="34">
        <v>5168</v>
      </c>
      <c r="C13" s="34">
        <v>2355</v>
      </c>
      <c r="D13" s="34">
        <v>3569</v>
      </c>
      <c r="E13" s="34">
        <v>4092</v>
      </c>
      <c r="F13" s="35">
        <f t="shared" si="6"/>
        <v>0.14653964695993271</v>
      </c>
      <c r="G13" s="35">
        <f t="shared" si="7"/>
        <v>-0.20820433436532504</v>
      </c>
      <c r="H13" s="34">
        <f t="shared" si="0"/>
        <v>1737</v>
      </c>
      <c r="I13" s="34">
        <f t="shared" si="1"/>
        <v>-1076</v>
      </c>
      <c r="J13" s="35">
        <f t="shared" si="2"/>
        <v>8.3562217298522555E-3</v>
      </c>
      <c r="K13" s="29"/>
      <c r="L13" s="34">
        <v>13878</v>
      </c>
      <c r="M13" s="34">
        <v>5528</v>
      </c>
      <c r="N13" s="34">
        <v>10352</v>
      </c>
      <c r="O13" s="34">
        <v>11283</v>
      </c>
      <c r="P13" s="35">
        <f t="shared" si="8"/>
        <v>8.9934312210200984E-2</v>
      </c>
      <c r="Q13" s="35">
        <f t="shared" si="3"/>
        <v>-0.18698659749243407</v>
      </c>
      <c r="R13" s="34">
        <f t="shared" si="9"/>
        <v>931</v>
      </c>
      <c r="S13" s="34">
        <f t="shared" si="4"/>
        <v>-2595</v>
      </c>
      <c r="T13" s="35">
        <f t="shared" si="5"/>
        <v>8.3530320181052688E-3</v>
      </c>
    </row>
    <row r="14" spans="1:20" x14ac:dyDescent="0.25">
      <c r="A14" s="22" t="s">
        <v>11</v>
      </c>
      <c r="B14" s="23">
        <v>116669</v>
      </c>
      <c r="C14" s="23">
        <v>78551</v>
      </c>
      <c r="D14" s="23">
        <v>97327</v>
      </c>
      <c r="E14" s="23">
        <v>106667</v>
      </c>
      <c r="F14" s="24">
        <f t="shared" si="6"/>
        <v>9.5965148417191504E-2</v>
      </c>
      <c r="G14" s="24">
        <f t="shared" si="7"/>
        <v>-8.5729713977149014E-2</v>
      </c>
      <c r="H14" s="23">
        <f t="shared" si="0"/>
        <v>28116</v>
      </c>
      <c r="I14" s="23">
        <f t="shared" si="1"/>
        <v>-10002</v>
      </c>
      <c r="J14" s="24">
        <f t="shared" si="2"/>
        <v>0.21782333901714332</v>
      </c>
      <c r="K14" s="25"/>
      <c r="L14" s="23">
        <v>308009</v>
      </c>
      <c r="M14" s="23">
        <v>209680</v>
      </c>
      <c r="N14" s="23">
        <v>261630</v>
      </c>
      <c r="O14" s="23">
        <v>291629</v>
      </c>
      <c r="P14" s="24">
        <f t="shared" si="8"/>
        <v>0.11466192714902723</v>
      </c>
      <c r="Q14" s="24">
        <f t="shared" si="3"/>
        <v>-5.3180264213058659E-2</v>
      </c>
      <c r="R14" s="23">
        <f t="shared" si="9"/>
        <v>29999</v>
      </c>
      <c r="S14" s="23">
        <f t="shared" si="4"/>
        <v>-16380</v>
      </c>
      <c r="T14" s="24">
        <f t="shared" si="5"/>
        <v>0.21589881896729785</v>
      </c>
    </row>
    <row r="15" spans="1:20" x14ac:dyDescent="0.25">
      <c r="A15" s="36" t="s">
        <v>12</v>
      </c>
      <c r="B15" s="27">
        <v>5858</v>
      </c>
      <c r="C15" s="27">
        <v>6395</v>
      </c>
      <c r="D15" s="27">
        <v>6671</v>
      </c>
      <c r="E15" s="27">
        <v>10679</v>
      </c>
      <c r="F15" s="28">
        <f t="shared" si="6"/>
        <v>0.60080947384200267</v>
      </c>
      <c r="G15" s="28">
        <f t="shared" si="7"/>
        <v>0.82297712529873679</v>
      </c>
      <c r="H15" s="27">
        <f t="shared" si="0"/>
        <v>4284</v>
      </c>
      <c r="I15" s="27">
        <f t="shared" si="1"/>
        <v>4821</v>
      </c>
      <c r="J15" s="28">
        <f t="shared" si="2"/>
        <v>2.1807451577002011E-2</v>
      </c>
      <c r="K15" s="29"/>
      <c r="L15" s="27">
        <v>16030</v>
      </c>
      <c r="M15" s="27">
        <v>19239</v>
      </c>
      <c r="N15" s="27">
        <v>19614</v>
      </c>
      <c r="O15" s="27">
        <v>30015</v>
      </c>
      <c r="P15" s="28">
        <f t="shared" si="8"/>
        <v>0.53028449066992955</v>
      </c>
      <c r="Q15" s="28">
        <f t="shared" si="3"/>
        <v>0.8724266999376169</v>
      </c>
      <c r="R15" s="27">
        <f t="shared" si="9"/>
        <v>10401</v>
      </c>
      <c r="S15" s="27">
        <f t="shared" si="4"/>
        <v>13985</v>
      </c>
      <c r="T15" s="28">
        <f t="shared" si="5"/>
        <v>2.2220708678846908E-2</v>
      </c>
    </row>
    <row r="16" spans="1:20" x14ac:dyDescent="0.25">
      <c r="A16" s="37" t="s">
        <v>8</v>
      </c>
      <c r="B16" s="31">
        <v>60843</v>
      </c>
      <c r="C16" s="31">
        <v>45639</v>
      </c>
      <c r="D16" s="31">
        <v>56206</v>
      </c>
      <c r="E16" s="31">
        <v>57955</v>
      </c>
      <c r="F16" s="32">
        <f t="shared" si="6"/>
        <v>3.1117674269650841E-2</v>
      </c>
      <c r="G16" s="32">
        <f t="shared" si="7"/>
        <v>-4.7466429991946502E-2</v>
      </c>
      <c r="H16" s="31">
        <f t="shared" si="0"/>
        <v>12316</v>
      </c>
      <c r="I16" s="31">
        <f t="shared" si="1"/>
        <v>-2888</v>
      </c>
      <c r="J16" s="32">
        <f t="shared" si="2"/>
        <v>0.11834917652824717</v>
      </c>
      <c r="K16" s="29"/>
      <c r="L16" s="31">
        <v>165652</v>
      </c>
      <c r="M16" s="31">
        <v>117717</v>
      </c>
      <c r="N16" s="31">
        <v>146642</v>
      </c>
      <c r="O16" s="31">
        <v>159164</v>
      </c>
      <c r="P16" s="32">
        <f t="shared" si="8"/>
        <v>8.5391634047544462E-2</v>
      </c>
      <c r="Q16" s="32">
        <f t="shared" si="3"/>
        <v>-3.9166445319102738E-2</v>
      </c>
      <c r="R16" s="31">
        <f t="shared" si="9"/>
        <v>12522</v>
      </c>
      <c r="S16" s="31">
        <f t="shared" si="4"/>
        <v>-6488</v>
      </c>
      <c r="T16" s="32">
        <f t="shared" si="5"/>
        <v>0.11783231304880856</v>
      </c>
    </row>
    <row r="17" spans="1:20" x14ac:dyDescent="0.25">
      <c r="A17" s="37" t="s">
        <v>9</v>
      </c>
      <c r="B17" s="31">
        <v>32885</v>
      </c>
      <c r="C17" s="31">
        <v>18348</v>
      </c>
      <c r="D17" s="31">
        <v>24751</v>
      </c>
      <c r="E17" s="31">
        <v>27687</v>
      </c>
      <c r="F17" s="32">
        <f t="shared" si="6"/>
        <v>0.11862146983960242</v>
      </c>
      <c r="G17" s="32">
        <f t="shared" si="7"/>
        <v>-0.1580659875323096</v>
      </c>
      <c r="H17" s="31">
        <f t="shared" si="0"/>
        <v>9339</v>
      </c>
      <c r="I17" s="31">
        <f t="shared" si="1"/>
        <v>-5198</v>
      </c>
      <c r="J17" s="32">
        <f t="shared" si="2"/>
        <v>5.653927444633905E-2</v>
      </c>
      <c r="K17" s="29"/>
      <c r="L17" s="31">
        <v>85958</v>
      </c>
      <c r="M17" s="31">
        <v>50294</v>
      </c>
      <c r="N17" s="31">
        <v>68813</v>
      </c>
      <c r="O17" s="31">
        <v>74521</v>
      </c>
      <c r="P17" s="32">
        <f t="shared" si="8"/>
        <v>8.2949442692514586E-2</v>
      </c>
      <c r="Q17" s="32">
        <f t="shared" si="3"/>
        <v>-0.13305335163684595</v>
      </c>
      <c r="R17" s="31">
        <f t="shared" si="9"/>
        <v>5708</v>
      </c>
      <c r="S17" s="31">
        <f t="shared" si="4"/>
        <v>-11437</v>
      </c>
      <c r="T17" s="32">
        <f t="shared" si="5"/>
        <v>5.5169396350369826E-2</v>
      </c>
    </row>
    <row r="18" spans="1:20" x14ac:dyDescent="0.25">
      <c r="A18" s="38" t="s">
        <v>10</v>
      </c>
      <c r="B18" s="39">
        <v>17083</v>
      </c>
      <c r="C18" s="39">
        <v>8169</v>
      </c>
      <c r="D18" s="39">
        <v>9699</v>
      </c>
      <c r="E18" s="39">
        <v>10346</v>
      </c>
      <c r="F18" s="40">
        <f t="shared" si="6"/>
        <v>6.6707908031755858E-2</v>
      </c>
      <c r="G18" s="40">
        <f t="shared" si="7"/>
        <v>-0.39436867060820702</v>
      </c>
      <c r="H18" s="39">
        <f t="shared" si="0"/>
        <v>2177</v>
      </c>
      <c r="I18" s="39">
        <f t="shared" si="1"/>
        <v>-6737</v>
      </c>
      <c r="J18" s="40">
        <f t="shared" si="2"/>
        <v>2.112743646555509E-2</v>
      </c>
      <c r="K18" s="41"/>
      <c r="L18" s="39">
        <v>40369</v>
      </c>
      <c r="M18" s="39">
        <v>22430</v>
      </c>
      <c r="N18" s="39">
        <v>26561</v>
      </c>
      <c r="O18" s="39">
        <v>27929</v>
      </c>
      <c r="P18" s="40">
        <f t="shared" si="8"/>
        <v>5.1504084936561112E-2</v>
      </c>
      <c r="Q18" s="40">
        <f t="shared" si="3"/>
        <v>-0.30815724937452005</v>
      </c>
      <c r="R18" s="39">
        <f t="shared" si="9"/>
        <v>1368</v>
      </c>
      <c r="S18" s="39">
        <f t="shared" si="4"/>
        <v>-12440</v>
      </c>
      <c r="T18" s="40">
        <f t="shared" si="5"/>
        <v>2.0676400889272539E-2</v>
      </c>
    </row>
    <row r="19" spans="1:20" x14ac:dyDescent="0.25">
      <c r="A19" s="42" t="s">
        <v>13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</row>
    <row r="20" spans="1:20" ht="21" x14ac:dyDescent="0.35">
      <c r="A20" s="45" t="s">
        <v>14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</row>
    <row r="21" spans="1:20" x14ac:dyDescent="0.25">
      <c r="A21" s="10"/>
      <c r="B21" s="11" t="s">
        <v>115</v>
      </c>
      <c r="C21" s="12"/>
      <c r="D21" s="12"/>
      <c r="E21" s="12"/>
      <c r="F21" s="12"/>
      <c r="G21" s="12"/>
      <c r="H21" s="12"/>
      <c r="I21" s="12"/>
      <c r="J21" s="13"/>
      <c r="K21" s="14"/>
      <c r="L21" s="11" t="str">
        <f>L$5</f>
        <v>acumulado marzo</v>
      </c>
      <c r="M21" s="12"/>
      <c r="N21" s="12"/>
      <c r="O21" s="12"/>
      <c r="P21" s="12"/>
      <c r="Q21" s="12"/>
      <c r="R21" s="12"/>
      <c r="S21" s="12"/>
      <c r="T21" s="13"/>
    </row>
    <row r="22" spans="1:20" x14ac:dyDescent="0.25">
      <c r="A22" s="15"/>
      <c r="B22" s="16">
        <f>B$6</f>
        <v>2019</v>
      </c>
      <c r="C22" s="16">
        <f>C$6</f>
        <v>2022</v>
      </c>
      <c r="D22" s="16">
        <f>D$6</f>
        <v>2023</v>
      </c>
      <c r="E22" s="16">
        <f>E$6</f>
        <v>2024</v>
      </c>
      <c r="F22" s="16" t="str">
        <f>CONCATENATE("var ",RIGHT(E22,2),"/",RIGHT(D22,2))</f>
        <v>var 24/23</v>
      </c>
      <c r="G22" s="16" t="str">
        <f>CONCATENATE("var ",RIGHT(E22,2),"/",RIGHT(B22,2))</f>
        <v>var 24/19</v>
      </c>
      <c r="H22" s="16" t="str">
        <f>CONCATENATE("dif ",RIGHT(E22,2),"-",RIGHT(D22,2))</f>
        <v>dif 24-23</v>
      </c>
      <c r="I22" s="16" t="str">
        <f>CONCATENATE("dif ",RIGHT(E22,2),"-",RIGHT(B22,2))</f>
        <v>dif 24-19</v>
      </c>
      <c r="J22" s="16" t="str">
        <f>CONCATENATE("cuota ",RIGHT(E22,2))</f>
        <v>cuota 24</v>
      </c>
      <c r="K22" s="17"/>
      <c r="L22" s="16">
        <f>L$6</f>
        <v>2019</v>
      </c>
      <c r="M22" s="16">
        <f>M$6</f>
        <v>2022</v>
      </c>
      <c r="N22" s="16">
        <f>N$6</f>
        <v>2023</v>
      </c>
      <c r="O22" s="16">
        <f>O$6</f>
        <v>2024</v>
      </c>
      <c r="P22" s="16" t="str">
        <f>CONCATENATE("var ",RIGHT(O22,2),"/",RIGHT(N22,2))</f>
        <v>var 24/23</v>
      </c>
      <c r="Q22" s="16" t="str">
        <f>CONCATENATE("var ",RIGHT(O22,2),"/",RIGHT(L22,2))</f>
        <v>var 24/19</v>
      </c>
      <c r="R22" s="16" t="str">
        <f>CONCATENATE("dif ",RIGHT(O22,2),"-",RIGHT(N22,2))</f>
        <v>dif 24-23</v>
      </c>
      <c r="S22" s="16" t="str">
        <f>CONCATENATE("dif ",RIGHT(O22,2),"-",RIGHT(L22,2))</f>
        <v>dif 24-19</v>
      </c>
      <c r="T22" s="16" t="str">
        <f>CONCATENATE("cuota ",RIGHT(O22,2))</f>
        <v>cuota 24</v>
      </c>
    </row>
    <row r="23" spans="1:20" x14ac:dyDescent="0.25">
      <c r="A23" s="18" t="s">
        <v>15</v>
      </c>
      <c r="B23" s="19">
        <v>430515</v>
      </c>
      <c r="C23" s="19">
        <v>393667</v>
      </c>
      <c r="D23" s="19">
        <v>440377</v>
      </c>
      <c r="E23" s="19">
        <v>489695</v>
      </c>
      <c r="F23" s="20">
        <f>E23/D23-1</f>
        <v>0.11199040821841288</v>
      </c>
      <c r="G23" s="20">
        <f>E23/B23-1</f>
        <v>0.13746327073388853</v>
      </c>
      <c r="H23" s="19">
        <f>E23-D23</f>
        <v>49318</v>
      </c>
      <c r="I23" s="19">
        <f t="shared" ref="I23:I54" si="10">E23-B23</f>
        <v>59180</v>
      </c>
      <c r="J23" s="20">
        <f t="shared" ref="J23:J54" si="11">E23/$E$23</f>
        <v>1</v>
      </c>
      <c r="K23" s="21"/>
      <c r="L23" s="19">
        <v>1168245</v>
      </c>
      <c r="M23" s="19">
        <v>1016463</v>
      </c>
      <c r="N23" s="19">
        <v>1255136</v>
      </c>
      <c r="O23" s="19">
        <v>1350767</v>
      </c>
      <c r="P23" s="20">
        <f>O23/N23-1</f>
        <v>7.6191743364862452E-2</v>
      </c>
      <c r="Q23" s="20">
        <f t="shared" ref="Q23:Q54" si="12">O23/L23-1</f>
        <v>0.15623606349695485</v>
      </c>
      <c r="R23" s="19">
        <f>O23-N23</f>
        <v>95631</v>
      </c>
      <c r="S23" s="19">
        <f t="shared" ref="S23:S54" si="13">O23-L23</f>
        <v>182522</v>
      </c>
      <c r="T23" s="20">
        <f t="shared" ref="T23:T54" si="14">O23/$O$23</f>
        <v>1</v>
      </c>
    </row>
    <row r="24" spans="1:20" x14ac:dyDescent="0.25">
      <c r="A24" s="22" t="s">
        <v>16</v>
      </c>
      <c r="B24" s="23">
        <v>68079</v>
      </c>
      <c r="C24" s="23">
        <v>61733</v>
      </c>
      <c r="D24" s="23">
        <v>71069</v>
      </c>
      <c r="E24" s="23">
        <v>74457</v>
      </c>
      <c r="F24" s="24">
        <f t="shared" ref="F24:F54" si="15">E24/D24-1</f>
        <v>4.7671980751101017E-2</v>
      </c>
      <c r="G24" s="24">
        <f t="shared" ref="G24:G54" si="16">E24/B24-1</f>
        <v>9.3685277398316558E-2</v>
      </c>
      <c r="H24" s="23">
        <f t="shared" ref="H24:H54" si="17">E24-D24</f>
        <v>3388</v>
      </c>
      <c r="I24" s="23">
        <f t="shared" si="10"/>
        <v>6378</v>
      </c>
      <c r="J24" s="24">
        <f t="shared" si="11"/>
        <v>0.15204770316217237</v>
      </c>
      <c r="K24" s="48"/>
      <c r="L24" s="23">
        <v>166213</v>
      </c>
      <c r="M24" s="23">
        <v>160574</v>
      </c>
      <c r="N24" s="23">
        <v>187574</v>
      </c>
      <c r="O24" s="23">
        <v>185063</v>
      </c>
      <c r="P24" s="24">
        <f t="shared" ref="P24:P54" si="18">O24/N24-1</f>
        <v>-1.3386716709138824E-2</v>
      </c>
      <c r="Q24" s="24">
        <f t="shared" si="12"/>
        <v>0.1134086984772551</v>
      </c>
      <c r="R24" s="23">
        <f t="shared" ref="R24:R54" si="19">O24-N24</f>
        <v>-2511</v>
      </c>
      <c r="S24" s="23">
        <f t="shared" si="13"/>
        <v>18850</v>
      </c>
      <c r="T24" s="24">
        <f t="shared" si="14"/>
        <v>0.13700586407574364</v>
      </c>
    </row>
    <row r="25" spans="1:20" x14ac:dyDescent="0.25">
      <c r="A25" s="49" t="s">
        <v>17</v>
      </c>
      <c r="B25" s="27">
        <v>24203</v>
      </c>
      <c r="C25" s="27">
        <v>24919</v>
      </c>
      <c r="D25" s="27">
        <v>24279</v>
      </c>
      <c r="E25" s="27">
        <v>28114</v>
      </c>
      <c r="F25" s="28">
        <f t="shared" si="15"/>
        <v>0.15795543473783935</v>
      </c>
      <c r="G25" s="28">
        <f t="shared" si="16"/>
        <v>0.16159153823906136</v>
      </c>
      <c r="H25" s="27">
        <f t="shared" si="17"/>
        <v>3835</v>
      </c>
      <c r="I25" s="27">
        <f t="shared" si="10"/>
        <v>3911</v>
      </c>
      <c r="J25" s="28">
        <f t="shared" si="11"/>
        <v>5.7411245775431649E-2</v>
      </c>
      <c r="K25" s="29"/>
      <c r="L25" s="27">
        <v>58528</v>
      </c>
      <c r="M25" s="27">
        <v>66276</v>
      </c>
      <c r="N25" s="27">
        <v>69280</v>
      </c>
      <c r="O25" s="27">
        <v>67716</v>
      </c>
      <c r="P25" s="28">
        <f t="shared" si="18"/>
        <v>-2.2575057736720527E-2</v>
      </c>
      <c r="Q25" s="28">
        <f t="shared" si="12"/>
        <v>0.15698469108802615</v>
      </c>
      <c r="R25" s="27">
        <f>O25-N25</f>
        <v>-1564</v>
      </c>
      <c r="S25" s="27">
        <f t="shared" si="13"/>
        <v>9188</v>
      </c>
      <c r="T25" s="28">
        <f t="shared" si="14"/>
        <v>5.0131517870957758E-2</v>
      </c>
    </row>
    <row r="26" spans="1:20" x14ac:dyDescent="0.25">
      <c r="A26" s="50" t="s">
        <v>18</v>
      </c>
      <c r="B26" s="27">
        <v>14150</v>
      </c>
      <c r="C26" s="27">
        <v>8689</v>
      </c>
      <c r="D26" s="27">
        <v>13346</v>
      </c>
      <c r="E26" s="27">
        <v>14203</v>
      </c>
      <c r="F26" s="51">
        <f t="shared" si="15"/>
        <v>6.4213996703132104E-2</v>
      </c>
      <c r="G26" s="51">
        <f t="shared" si="16"/>
        <v>3.7455830388692934E-3</v>
      </c>
      <c r="H26" s="27">
        <f t="shared" si="17"/>
        <v>857</v>
      </c>
      <c r="I26" s="52">
        <f t="shared" si="10"/>
        <v>53</v>
      </c>
      <c r="J26" s="51">
        <f t="shared" si="11"/>
        <v>2.9003767651293151E-2</v>
      </c>
      <c r="K26" s="29"/>
      <c r="L26" s="27">
        <v>33434</v>
      </c>
      <c r="M26" s="27">
        <v>26890</v>
      </c>
      <c r="N26" s="27">
        <v>41903</v>
      </c>
      <c r="O26" s="27">
        <v>28628</v>
      </c>
      <c r="P26" s="51">
        <f t="shared" si="18"/>
        <v>-0.31680309285731334</v>
      </c>
      <c r="Q26" s="51">
        <f t="shared" si="12"/>
        <v>-0.14374588741999161</v>
      </c>
      <c r="R26" s="52">
        <f>O26-N26</f>
        <v>-13275</v>
      </c>
      <c r="S26" s="52">
        <f t="shared" si="13"/>
        <v>-4806</v>
      </c>
      <c r="T26" s="51">
        <f t="shared" si="14"/>
        <v>2.1193884659604506E-2</v>
      </c>
    </row>
    <row r="27" spans="1:20" x14ac:dyDescent="0.25">
      <c r="A27" s="50" t="s">
        <v>19</v>
      </c>
      <c r="B27" s="52">
        <f>B25-B26</f>
        <v>10053</v>
      </c>
      <c r="C27" s="52">
        <f>C25-C26</f>
        <v>16230</v>
      </c>
      <c r="D27" s="52">
        <f>D25-D26</f>
        <v>10933</v>
      </c>
      <c r="E27" s="52">
        <f>E25-E26</f>
        <v>13911</v>
      </c>
      <c r="F27" s="51">
        <f t="shared" si="15"/>
        <v>0.27238635324247684</v>
      </c>
      <c r="G27" s="51">
        <f t="shared" si="16"/>
        <v>0.38376603998806336</v>
      </c>
      <c r="H27" s="52">
        <f t="shared" si="17"/>
        <v>2978</v>
      </c>
      <c r="I27" s="52">
        <f t="shared" si="10"/>
        <v>3858</v>
      </c>
      <c r="J27" s="51">
        <f t="shared" si="11"/>
        <v>2.8407478124138495E-2</v>
      </c>
      <c r="K27" s="29"/>
      <c r="L27" s="52">
        <f>L25-L26</f>
        <v>25094</v>
      </c>
      <c r="M27" s="52">
        <f>M25-M26</f>
        <v>39386</v>
      </c>
      <c r="N27" s="52">
        <f>N25-N26</f>
        <v>27377</v>
      </c>
      <c r="O27" s="52">
        <f>O25-O26</f>
        <v>39088</v>
      </c>
      <c r="P27" s="51">
        <f>O27/N27-1</f>
        <v>0.42776783431347476</v>
      </c>
      <c r="Q27" s="51">
        <f t="shared" si="12"/>
        <v>0.55766318641906443</v>
      </c>
      <c r="R27" s="52">
        <f t="shared" si="19"/>
        <v>11711</v>
      </c>
      <c r="S27" s="52">
        <f t="shared" si="13"/>
        <v>13994</v>
      </c>
      <c r="T27" s="51">
        <f t="shared" si="14"/>
        <v>2.8937633211353252E-2</v>
      </c>
    </row>
    <row r="28" spans="1:20" x14ac:dyDescent="0.25">
      <c r="A28" s="53" t="s">
        <v>20</v>
      </c>
      <c r="B28" s="34">
        <v>43876</v>
      </c>
      <c r="C28" s="34">
        <v>36814</v>
      </c>
      <c r="D28" s="34">
        <v>46790</v>
      </c>
      <c r="E28" s="34">
        <v>46343</v>
      </c>
      <c r="F28" s="35">
        <f t="shared" si="15"/>
        <v>-9.5533233596922784E-3</v>
      </c>
      <c r="G28" s="35">
        <f t="shared" si="16"/>
        <v>5.6226638709089283E-2</v>
      </c>
      <c r="H28" s="34">
        <f t="shared" si="17"/>
        <v>-447</v>
      </c>
      <c r="I28" s="34">
        <f t="shared" si="10"/>
        <v>2467</v>
      </c>
      <c r="J28" s="35">
        <f t="shared" si="11"/>
        <v>9.463645738674073E-2</v>
      </c>
      <c r="K28" s="29"/>
      <c r="L28" s="27">
        <v>107685</v>
      </c>
      <c r="M28" s="27">
        <v>94298</v>
      </c>
      <c r="N28" s="27">
        <v>118294</v>
      </c>
      <c r="O28" s="27">
        <v>117347</v>
      </c>
      <c r="P28" s="35">
        <f t="shared" si="18"/>
        <v>-8.0054778771535551E-3</v>
      </c>
      <c r="Q28" s="35">
        <f t="shared" si="12"/>
        <v>8.9724659887635339E-2</v>
      </c>
      <c r="R28" s="34">
        <f t="shared" si="19"/>
        <v>-947</v>
      </c>
      <c r="S28" s="34">
        <f t="shared" si="13"/>
        <v>9662</v>
      </c>
      <c r="T28" s="35">
        <f t="shared" si="14"/>
        <v>8.6874346204785874E-2</v>
      </c>
    </row>
    <row r="29" spans="1:20" x14ac:dyDescent="0.25">
      <c r="A29" s="22" t="s">
        <v>21</v>
      </c>
      <c r="B29" s="23">
        <v>362436</v>
      </c>
      <c r="C29" s="23">
        <v>331934</v>
      </c>
      <c r="D29" s="23">
        <v>369308</v>
      </c>
      <c r="E29" s="23">
        <v>415238</v>
      </c>
      <c r="F29" s="24">
        <f t="shared" si="15"/>
        <v>0.12436773641513321</v>
      </c>
      <c r="G29" s="24">
        <f t="shared" si="16"/>
        <v>0.14568641084219003</v>
      </c>
      <c r="H29" s="23">
        <f t="shared" si="17"/>
        <v>45930</v>
      </c>
      <c r="I29" s="23">
        <f t="shared" si="10"/>
        <v>52802</v>
      </c>
      <c r="J29" s="24">
        <f t="shared" si="11"/>
        <v>0.84795229683782758</v>
      </c>
      <c r="K29" s="48"/>
      <c r="L29" s="23">
        <v>1002032</v>
      </c>
      <c r="M29" s="23">
        <v>855889</v>
      </c>
      <c r="N29" s="23">
        <v>1067562</v>
      </c>
      <c r="O29" s="23">
        <v>1165704</v>
      </c>
      <c r="P29" s="24">
        <f t="shared" si="18"/>
        <v>9.1930960450072208E-2</v>
      </c>
      <c r="Q29" s="24">
        <f t="shared" si="12"/>
        <v>0.16334009293116392</v>
      </c>
      <c r="R29" s="23">
        <f t="shared" si="19"/>
        <v>98142</v>
      </c>
      <c r="S29" s="23">
        <f t="shared" si="13"/>
        <v>163672</v>
      </c>
      <c r="T29" s="24">
        <f t="shared" si="14"/>
        <v>0.86299413592425633</v>
      </c>
    </row>
    <row r="30" spans="1:20" x14ac:dyDescent="0.25">
      <c r="A30" s="49" t="s">
        <v>22</v>
      </c>
      <c r="B30" s="27">
        <v>49455</v>
      </c>
      <c r="C30" s="27">
        <v>39043</v>
      </c>
      <c r="D30" s="27">
        <v>43295</v>
      </c>
      <c r="E30" s="27">
        <v>52310</v>
      </c>
      <c r="F30" s="28">
        <f t="shared" si="15"/>
        <v>0.20822265850560107</v>
      </c>
      <c r="G30" s="28">
        <f t="shared" si="16"/>
        <v>5.7729248812051326E-2</v>
      </c>
      <c r="H30" s="27">
        <f t="shared" si="17"/>
        <v>9015</v>
      </c>
      <c r="I30" s="27">
        <f t="shared" si="10"/>
        <v>2855</v>
      </c>
      <c r="J30" s="28">
        <f t="shared" si="11"/>
        <v>0.10682159303239772</v>
      </c>
      <c r="K30" s="29"/>
      <c r="L30" s="27">
        <v>136858</v>
      </c>
      <c r="M30" s="27">
        <v>93377</v>
      </c>
      <c r="N30" s="27">
        <v>120889</v>
      </c>
      <c r="O30" s="27">
        <v>137245</v>
      </c>
      <c r="P30" s="28">
        <f t="shared" si="18"/>
        <v>0.13529766976317115</v>
      </c>
      <c r="Q30" s="28">
        <f t="shared" si="12"/>
        <v>2.8277484692162957E-3</v>
      </c>
      <c r="R30" s="27">
        <f t="shared" si="19"/>
        <v>16356</v>
      </c>
      <c r="S30" s="27">
        <f t="shared" si="13"/>
        <v>387</v>
      </c>
      <c r="T30" s="28">
        <f t="shared" si="14"/>
        <v>0.10160523613621002</v>
      </c>
    </row>
    <row r="31" spans="1:20" x14ac:dyDescent="0.25">
      <c r="A31" s="54" t="s">
        <v>23</v>
      </c>
      <c r="B31" s="31">
        <v>2378</v>
      </c>
      <c r="C31" s="31">
        <v>2006</v>
      </c>
      <c r="D31" s="31">
        <v>2123</v>
      </c>
      <c r="E31" s="31">
        <v>3444</v>
      </c>
      <c r="F31" s="32">
        <f t="shared" si="15"/>
        <v>0.62223268959020261</v>
      </c>
      <c r="G31" s="32">
        <f t="shared" si="16"/>
        <v>0.44827586206896552</v>
      </c>
      <c r="H31" s="31">
        <f t="shared" si="17"/>
        <v>1321</v>
      </c>
      <c r="I31" s="31">
        <f t="shared" si="10"/>
        <v>1066</v>
      </c>
      <c r="J31" s="32">
        <f t="shared" si="11"/>
        <v>7.0329490805501388E-3</v>
      </c>
      <c r="K31" s="29"/>
      <c r="L31" s="31">
        <v>8018</v>
      </c>
      <c r="M31" s="31">
        <v>6938</v>
      </c>
      <c r="N31" s="31">
        <v>8163</v>
      </c>
      <c r="O31" s="31">
        <v>9724</v>
      </c>
      <c r="P31" s="32">
        <f t="shared" si="18"/>
        <v>0.19122871493323523</v>
      </c>
      <c r="Q31" s="32">
        <f t="shared" si="12"/>
        <v>0.21277126465452723</v>
      </c>
      <c r="R31" s="31">
        <f t="shared" si="19"/>
        <v>1561</v>
      </c>
      <c r="S31" s="31">
        <f t="shared" si="13"/>
        <v>1706</v>
      </c>
      <c r="T31" s="32">
        <f t="shared" si="14"/>
        <v>7.1988729366352601E-3</v>
      </c>
    </row>
    <row r="32" spans="1:20" x14ac:dyDescent="0.25">
      <c r="A32" s="54" t="s">
        <v>24</v>
      </c>
      <c r="B32" s="31">
        <v>501</v>
      </c>
      <c r="C32" s="31">
        <v>357</v>
      </c>
      <c r="D32" s="31">
        <v>706</v>
      </c>
      <c r="E32" s="31">
        <v>704</v>
      </c>
      <c r="F32" s="32">
        <f t="shared" si="15"/>
        <v>-2.8328611898017497E-3</v>
      </c>
      <c r="G32" s="32">
        <f t="shared" si="16"/>
        <v>0.40518962075848308</v>
      </c>
      <c r="H32" s="31">
        <f t="shared" si="17"/>
        <v>-2</v>
      </c>
      <c r="I32" s="31">
        <f t="shared" si="10"/>
        <v>203</v>
      </c>
      <c r="J32" s="32">
        <f t="shared" si="11"/>
        <v>1.4376295449208181E-3</v>
      </c>
      <c r="K32" s="29"/>
      <c r="L32" s="31">
        <v>1223</v>
      </c>
      <c r="M32" s="31">
        <v>1015</v>
      </c>
      <c r="N32" s="31">
        <v>1924</v>
      </c>
      <c r="O32" s="31">
        <v>1925</v>
      </c>
      <c r="P32" s="32">
        <f t="shared" si="18"/>
        <v>5.197505197505059E-4</v>
      </c>
      <c r="Q32" s="32">
        <f t="shared" si="12"/>
        <v>0.5739983646770237</v>
      </c>
      <c r="R32" s="31">
        <f t="shared" si="19"/>
        <v>1</v>
      </c>
      <c r="S32" s="31">
        <f t="shared" si="13"/>
        <v>702</v>
      </c>
      <c r="T32" s="32">
        <f t="shared" si="14"/>
        <v>1.4251162487682924E-3</v>
      </c>
    </row>
    <row r="33" spans="1:20" x14ac:dyDescent="0.25">
      <c r="A33" s="54" t="s">
        <v>25</v>
      </c>
      <c r="B33" s="31">
        <v>13037</v>
      </c>
      <c r="C33" s="31">
        <v>8801</v>
      </c>
      <c r="D33" s="31">
        <v>10180</v>
      </c>
      <c r="E33" s="31">
        <v>10938</v>
      </c>
      <c r="F33" s="32">
        <f t="shared" si="15"/>
        <v>7.4459724950884043E-2</v>
      </c>
      <c r="G33" s="32">
        <f t="shared" si="16"/>
        <v>-0.16100329830482474</v>
      </c>
      <c r="H33" s="31">
        <f t="shared" si="17"/>
        <v>758</v>
      </c>
      <c r="I33" s="31">
        <f t="shared" si="10"/>
        <v>-2099</v>
      </c>
      <c r="J33" s="32">
        <f t="shared" si="11"/>
        <v>2.2336352219238506E-2</v>
      </c>
      <c r="K33" s="29"/>
      <c r="L33" s="31">
        <v>36113</v>
      </c>
      <c r="M33" s="31">
        <v>25695</v>
      </c>
      <c r="N33" s="31">
        <v>34916</v>
      </c>
      <c r="O33" s="31">
        <v>31489</v>
      </c>
      <c r="P33" s="32">
        <f t="shared" si="18"/>
        <v>-9.8149845343109221E-2</v>
      </c>
      <c r="Q33" s="32">
        <f t="shared" si="12"/>
        <v>-0.12804253315980396</v>
      </c>
      <c r="R33" s="31">
        <f t="shared" si="19"/>
        <v>-3427</v>
      </c>
      <c r="S33" s="31">
        <f t="shared" si="13"/>
        <v>-4624</v>
      </c>
      <c r="T33" s="32">
        <f t="shared" si="14"/>
        <v>2.3311940549332343E-2</v>
      </c>
    </row>
    <row r="34" spans="1:20" x14ac:dyDescent="0.25">
      <c r="A34" s="54" t="s">
        <v>26</v>
      </c>
      <c r="B34" s="31">
        <v>1776</v>
      </c>
      <c r="C34" s="31">
        <v>2502</v>
      </c>
      <c r="D34" s="31">
        <v>2872</v>
      </c>
      <c r="E34" s="31">
        <v>3267</v>
      </c>
      <c r="F34" s="32">
        <f t="shared" si="15"/>
        <v>0.13753481894150421</v>
      </c>
      <c r="G34" s="32">
        <f t="shared" si="16"/>
        <v>0.83952702702702697</v>
      </c>
      <c r="H34" s="31">
        <f t="shared" si="17"/>
        <v>395</v>
      </c>
      <c r="I34" s="31">
        <f t="shared" si="10"/>
        <v>1491</v>
      </c>
      <c r="J34" s="32">
        <f t="shared" si="11"/>
        <v>6.6714996068981715E-3</v>
      </c>
      <c r="K34" s="29"/>
      <c r="L34" s="31">
        <v>4452</v>
      </c>
      <c r="M34" s="31">
        <v>4880</v>
      </c>
      <c r="N34" s="31">
        <v>7556</v>
      </c>
      <c r="O34" s="31">
        <v>8828</v>
      </c>
      <c r="P34" s="32">
        <f t="shared" si="18"/>
        <v>0.1683430386447855</v>
      </c>
      <c r="Q34" s="32">
        <f t="shared" si="12"/>
        <v>0.98292902066486976</v>
      </c>
      <c r="R34" s="31">
        <f t="shared" si="19"/>
        <v>1272</v>
      </c>
      <c r="S34" s="31">
        <f t="shared" si="13"/>
        <v>4376</v>
      </c>
      <c r="T34" s="32">
        <f t="shared" si="14"/>
        <v>6.5355461008449276E-3</v>
      </c>
    </row>
    <row r="35" spans="1:20" x14ac:dyDescent="0.25">
      <c r="A35" s="54" t="s">
        <v>27</v>
      </c>
      <c r="B35" s="31">
        <v>14560</v>
      </c>
      <c r="C35" s="31">
        <v>7621</v>
      </c>
      <c r="D35" s="31">
        <v>9997</v>
      </c>
      <c r="E35" s="31">
        <v>10522</v>
      </c>
      <c r="F35" s="32">
        <f t="shared" si="15"/>
        <v>5.2515754726417896E-2</v>
      </c>
      <c r="G35" s="32">
        <f t="shared" si="16"/>
        <v>-0.27733516483516485</v>
      </c>
      <c r="H35" s="31">
        <f t="shared" si="17"/>
        <v>525</v>
      </c>
      <c r="I35" s="31">
        <f t="shared" si="10"/>
        <v>-4038</v>
      </c>
      <c r="J35" s="32">
        <f t="shared" si="11"/>
        <v>2.1486843851785294E-2</v>
      </c>
      <c r="K35" s="29"/>
      <c r="L35" s="31">
        <v>40905</v>
      </c>
      <c r="M35" s="31">
        <v>23490</v>
      </c>
      <c r="N35" s="31">
        <v>32053</v>
      </c>
      <c r="O35" s="31">
        <v>33344</v>
      </c>
      <c r="P35" s="32">
        <f t="shared" si="18"/>
        <v>4.0277041150594384E-2</v>
      </c>
      <c r="Q35" s="32">
        <f t="shared" si="12"/>
        <v>-0.18484292873731822</v>
      </c>
      <c r="R35" s="31">
        <f t="shared" si="19"/>
        <v>1291</v>
      </c>
      <c r="S35" s="31">
        <f t="shared" si="13"/>
        <v>-7561</v>
      </c>
      <c r="T35" s="32">
        <f t="shared" si="14"/>
        <v>2.4685234389054515E-2</v>
      </c>
    </row>
    <row r="36" spans="1:20" x14ac:dyDescent="0.25">
      <c r="A36" s="54" t="s">
        <v>28</v>
      </c>
      <c r="B36" s="31">
        <v>206</v>
      </c>
      <c r="C36" s="31">
        <v>411</v>
      </c>
      <c r="D36" s="31">
        <v>371</v>
      </c>
      <c r="E36" s="31">
        <v>794</v>
      </c>
      <c r="F36" s="32">
        <f t="shared" si="15"/>
        <v>1.1401617250673852</v>
      </c>
      <c r="G36" s="32">
        <f t="shared" si="16"/>
        <v>2.854368932038835</v>
      </c>
      <c r="H36" s="31">
        <f t="shared" si="17"/>
        <v>423</v>
      </c>
      <c r="I36" s="31">
        <f t="shared" si="10"/>
        <v>588</v>
      </c>
      <c r="J36" s="32">
        <f t="shared" si="11"/>
        <v>1.6214174128794455E-3</v>
      </c>
      <c r="K36" s="29"/>
      <c r="L36" s="31">
        <v>692</v>
      </c>
      <c r="M36" s="31">
        <v>1461</v>
      </c>
      <c r="N36" s="31">
        <v>1370</v>
      </c>
      <c r="O36" s="31">
        <v>1737</v>
      </c>
      <c r="P36" s="32">
        <f t="shared" si="18"/>
        <v>0.26788321167883211</v>
      </c>
      <c r="Q36" s="32">
        <f t="shared" si="12"/>
        <v>1.5101156069364161</v>
      </c>
      <c r="R36" s="31">
        <f t="shared" si="19"/>
        <v>367</v>
      </c>
      <c r="S36" s="31">
        <f t="shared" si="13"/>
        <v>1045</v>
      </c>
      <c r="T36" s="32">
        <f t="shared" si="14"/>
        <v>1.2859360644729993E-3</v>
      </c>
    </row>
    <row r="37" spans="1:20" x14ac:dyDescent="0.25">
      <c r="A37" s="54" t="s">
        <v>29</v>
      </c>
      <c r="B37" s="31">
        <v>151655</v>
      </c>
      <c r="C37" s="31">
        <v>142665</v>
      </c>
      <c r="D37" s="31">
        <v>166069</v>
      </c>
      <c r="E37" s="31">
        <v>175450</v>
      </c>
      <c r="F37" s="32">
        <f t="shared" si="15"/>
        <v>5.6488568004865458E-2</v>
      </c>
      <c r="G37" s="32">
        <f t="shared" si="16"/>
        <v>0.1569021792885168</v>
      </c>
      <c r="H37" s="31">
        <f t="shared" si="17"/>
        <v>9381</v>
      </c>
      <c r="I37" s="31">
        <f t="shared" si="10"/>
        <v>23795</v>
      </c>
      <c r="J37" s="32">
        <f t="shared" si="11"/>
        <v>0.35828423814823512</v>
      </c>
      <c r="K37" s="29"/>
      <c r="L37" s="31">
        <v>408862</v>
      </c>
      <c r="M37" s="31">
        <v>332221</v>
      </c>
      <c r="N37" s="31">
        <v>436470</v>
      </c>
      <c r="O37" s="31">
        <v>473384</v>
      </c>
      <c r="P37" s="32">
        <f t="shared" si="18"/>
        <v>8.4573968428528934E-2</v>
      </c>
      <c r="Q37" s="32">
        <f t="shared" si="12"/>
        <v>0.15780874720565863</v>
      </c>
      <c r="R37" s="31">
        <f t="shared" si="19"/>
        <v>36914</v>
      </c>
      <c r="S37" s="31">
        <f t="shared" si="13"/>
        <v>64522</v>
      </c>
      <c r="T37" s="32">
        <f t="shared" si="14"/>
        <v>0.35045570405554771</v>
      </c>
    </row>
    <row r="38" spans="1:20" x14ac:dyDescent="0.25">
      <c r="A38" s="54" t="s">
        <v>30</v>
      </c>
      <c r="B38" s="31">
        <v>13856</v>
      </c>
      <c r="C38" s="31">
        <v>17053</v>
      </c>
      <c r="D38" s="31">
        <v>19062</v>
      </c>
      <c r="E38" s="31">
        <v>21366</v>
      </c>
      <c r="F38" s="32">
        <f t="shared" si="15"/>
        <v>0.12086874409820592</v>
      </c>
      <c r="G38" s="32">
        <f t="shared" si="16"/>
        <v>0.5420034642032332</v>
      </c>
      <c r="H38" s="31">
        <f t="shared" si="17"/>
        <v>2304</v>
      </c>
      <c r="I38" s="31">
        <f t="shared" si="10"/>
        <v>7510</v>
      </c>
      <c r="J38" s="32">
        <f t="shared" si="11"/>
        <v>4.363123985337812E-2</v>
      </c>
      <c r="K38" s="29"/>
      <c r="L38" s="31">
        <v>42166</v>
      </c>
      <c r="M38" s="31">
        <v>47408</v>
      </c>
      <c r="N38" s="31">
        <v>57906</v>
      </c>
      <c r="O38" s="31">
        <v>60170</v>
      </c>
      <c r="P38" s="32">
        <f t="shared" si="18"/>
        <v>3.9097848236797628E-2</v>
      </c>
      <c r="Q38" s="32">
        <f t="shared" si="12"/>
        <v>0.4269790826732438</v>
      </c>
      <c r="R38" s="31">
        <f t="shared" si="19"/>
        <v>2264</v>
      </c>
      <c r="S38" s="31">
        <f t="shared" si="13"/>
        <v>18004</v>
      </c>
      <c r="T38" s="32">
        <f t="shared" si="14"/>
        <v>4.4545062175786056E-2</v>
      </c>
    </row>
    <row r="39" spans="1:20" x14ac:dyDescent="0.25">
      <c r="A39" s="54" t="s">
        <v>31</v>
      </c>
      <c r="B39" s="31">
        <v>11990</v>
      </c>
      <c r="C39" s="31">
        <v>13613</v>
      </c>
      <c r="D39" s="31">
        <v>11637</v>
      </c>
      <c r="E39" s="31">
        <v>12079</v>
      </c>
      <c r="F39" s="32">
        <f t="shared" si="15"/>
        <v>3.7982297843086599E-2</v>
      </c>
      <c r="G39" s="32">
        <f t="shared" si="16"/>
        <v>7.4228523769808152E-3</v>
      </c>
      <c r="H39" s="31">
        <f t="shared" si="17"/>
        <v>442</v>
      </c>
      <c r="I39" s="31">
        <f t="shared" si="10"/>
        <v>89</v>
      </c>
      <c r="J39" s="32">
        <f t="shared" si="11"/>
        <v>2.4666373967469547E-2</v>
      </c>
      <c r="K39" s="29"/>
      <c r="L39" s="31">
        <v>32891</v>
      </c>
      <c r="M39" s="31">
        <v>42283</v>
      </c>
      <c r="N39" s="31">
        <v>37295</v>
      </c>
      <c r="O39" s="31">
        <v>41222</v>
      </c>
      <c r="P39" s="32">
        <f t="shared" si="18"/>
        <v>0.10529561603432103</v>
      </c>
      <c r="Q39" s="32">
        <f t="shared" si="12"/>
        <v>0.25329117387735245</v>
      </c>
      <c r="R39" s="31">
        <f t="shared" si="19"/>
        <v>3927</v>
      </c>
      <c r="S39" s="31">
        <f t="shared" si="13"/>
        <v>8331</v>
      </c>
      <c r="T39" s="32">
        <f t="shared" si="14"/>
        <v>3.0517476367130675E-2</v>
      </c>
    </row>
    <row r="40" spans="1:20" x14ac:dyDescent="0.25">
      <c r="A40" s="54" t="s">
        <v>32</v>
      </c>
      <c r="B40" s="31">
        <v>12981</v>
      </c>
      <c r="C40" s="31">
        <v>12723</v>
      </c>
      <c r="D40" s="31">
        <v>11046</v>
      </c>
      <c r="E40" s="31">
        <v>14029</v>
      </c>
      <c r="F40" s="32">
        <f t="shared" si="15"/>
        <v>0.27005250769509326</v>
      </c>
      <c r="G40" s="32">
        <f t="shared" si="16"/>
        <v>8.0733379554733808E-2</v>
      </c>
      <c r="H40" s="31">
        <f t="shared" si="17"/>
        <v>2983</v>
      </c>
      <c r="I40" s="31">
        <f t="shared" si="10"/>
        <v>1048</v>
      </c>
      <c r="J40" s="32">
        <f t="shared" si="11"/>
        <v>2.8648444439906471E-2</v>
      </c>
      <c r="K40" s="29"/>
      <c r="L40" s="31">
        <v>34817</v>
      </c>
      <c r="M40" s="31">
        <v>37975</v>
      </c>
      <c r="N40" s="31">
        <v>36778</v>
      </c>
      <c r="O40" s="31">
        <v>40939</v>
      </c>
      <c r="P40" s="32">
        <f t="shared" si="18"/>
        <v>0.11313828919462732</v>
      </c>
      <c r="Q40" s="32">
        <f t="shared" si="12"/>
        <v>0.1758336444840165</v>
      </c>
      <c r="R40" s="31">
        <f t="shared" si="19"/>
        <v>4161</v>
      </c>
      <c r="S40" s="31">
        <f t="shared" si="13"/>
        <v>6122</v>
      </c>
      <c r="T40" s="32">
        <f t="shared" si="14"/>
        <v>3.0307965770558505E-2</v>
      </c>
    </row>
    <row r="41" spans="1:20" x14ac:dyDescent="0.25">
      <c r="A41" s="54" t="s">
        <v>33</v>
      </c>
      <c r="B41" s="31">
        <v>8751</v>
      </c>
      <c r="C41" s="31">
        <v>12149</v>
      </c>
      <c r="D41" s="31">
        <v>12322</v>
      </c>
      <c r="E41" s="31">
        <v>16969</v>
      </c>
      <c r="F41" s="32">
        <f t="shared" si="15"/>
        <v>0.37713033598441803</v>
      </c>
      <c r="G41" s="32">
        <f t="shared" si="16"/>
        <v>0.939092675122843</v>
      </c>
      <c r="H41" s="31">
        <f t="shared" si="17"/>
        <v>4647</v>
      </c>
      <c r="I41" s="31">
        <f t="shared" si="10"/>
        <v>8218</v>
      </c>
      <c r="J41" s="32">
        <f t="shared" si="11"/>
        <v>3.4652181459888298E-2</v>
      </c>
      <c r="K41" s="29"/>
      <c r="L41" s="31">
        <v>23939</v>
      </c>
      <c r="M41" s="31">
        <v>34463</v>
      </c>
      <c r="N41" s="31">
        <v>35592</v>
      </c>
      <c r="O41" s="31">
        <v>47855</v>
      </c>
      <c r="P41" s="32">
        <f t="shared" si="18"/>
        <v>0.34454371768936842</v>
      </c>
      <c r="Q41" s="32">
        <f t="shared" si="12"/>
        <v>0.99903922469610262</v>
      </c>
      <c r="R41" s="31">
        <f t="shared" si="19"/>
        <v>12263</v>
      </c>
      <c r="S41" s="31">
        <f t="shared" si="13"/>
        <v>23916</v>
      </c>
      <c r="T41" s="32">
        <f t="shared" si="14"/>
        <v>3.5428019784315132E-2</v>
      </c>
    </row>
    <row r="42" spans="1:20" x14ac:dyDescent="0.25">
      <c r="A42" s="54" t="s">
        <v>34</v>
      </c>
      <c r="B42" s="31">
        <v>2568</v>
      </c>
      <c r="C42" s="31">
        <v>5161</v>
      </c>
      <c r="D42" s="31">
        <v>5249</v>
      </c>
      <c r="E42" s="31">
        <v>6234</v>
      </c>
      <c r="F42" s="32">
        <f t="shared" si="15"/>
        <v>0.18765479138883601</v>
      </c>
      <c r="G42" s="32">
        <f t="shared" si="16"/>
        <v>1.4275700934579438</v>
      </c>
      <c r="H42" s="31">
        <f t="shared" si="17"/>
        <v>985</v>
      </c>
      <c r="I42" s="31">
        <f t="shared" si="10"/>
        <v>3666</v>
      </c>
      <c r="J42" s="32">
        <f t="shared" si="11"/>
        <v>1.2730372987267586E-2</v>
      </c>
      <c r="K42" s="29"/>
      <c r="L42" s="31">
        <v>6939</v>
      </c>
      <c r="M42" s="31">
        <v>13851</v>
      </c>
      <c r="N42" s="31">
        <v>16279</v>
      </c>
      <c r="O42" s="31">
        <v>16586</v>
      </c>
      <c r="P42" s="32">
        <f t="shared" si="18"/>
        <v>1.8858652251366737E-2</v>
      </c>
      <c r="Q42" s="32">
        <f t="shared" si="12"/>
        <v>1.3902579622423978</v>
      </c>
      <c r="R42" s="31">
        <f t="shared" si="19"/>
        <v>307</v>
      </c>
      <c r="S42" s="31">
        <f t="shared" si="13"/>
        <v>9647</v>
      </c>
      <c r="T42" s="32">
        <f t="shared" si="14"/>
        <v>1.2278949663413453E-2</v>
      </c>
    </row>
    <row r="43" spans="1:20" x14ac:dyDescent="0.25">
      <c r="A43" s="54" t="s">
        <v>35</v>
      </c>
      <c r="B43" s="31">
        <v>11283</v>
      </c>
      <c r="C43" s="31">
        <v>13549</v>
      </c>
      <c r="D43" s="31">
        <v>11883</v>
      </c>
      <c r="E43" s="31">
        <v>15458</v>
      </c>
      <c r="F43" s="32">
        <f t="shared" si="15"/>
        <v>0.30084995371539169</v>
      </c>
      <c r="G43" s="32">
        <f t="shared" si="16"/>
        <v>0.37002570238411781</v>
      </c>
      <c r="H43" s="31">
        <f t="shared" si="17"/>
        <v>3575</v>
      </c>
      <c r="I43" s="31">
        <f t="shared" si="10"/>
        <v>4175</v>
      </c>
      <c r="J43" s="32">
        <f t="shared" si="11"/>
        <v>3.1566587365605123E-2</v>
      </c>
      <c r="K43" s="29"/>
      <c r="L43" s="31">
        <v>35754</v>
      </c>
      <c r="M43" s="31">
        <v>34432</v>
      </c>
      <c r="N43" s="31">
        <v>41071</v>
      </c>
      <c r="O43" s="31">
        <v>47692</v>
      </c>
      <c r="P43" s="32">
        <f t="shared" si="18"/>
        <v>0.1612086386988385</v>
      </c>
      <c r="Q43" s="32">
        <f t="shared" si="12"/>
        <v>0.33389271130502873</v>
      </c>
      <c r="R43" s="31">
        <f t="shared" si="19"/>
        <v>6621</v>
      </c>
      <c r="S43" s="31">
        <f t="shared" si="13"/>
        <v>11938</v>
      </c>
      <c r="T43" s="32">
        <f t="shared" si="14"/>
        <v>3.5307347603250598E-2</v>
      </c>
    </row>
    <row r="44" spans="1:20" x14ac:dyDescent="0.25">
      <c r="A44" s="54" t="s">
        <v>36</v>
      </c>
      <c r="B44" s="31">
        <v>11017</v>
      </c>
      <c r="C44" s="31">
        <v>4263</v>
      </c>
      <c r="D44" s="31">
        <v>6363</v>
      </c>
      <c r="E44" s="31">
        <v>9427</v>
      </c>
      <c r="F44" s="32">
        <f t="shared" si="15"/>
        <v>0.48153386767248163</v>
      </c>
      <c r="G44" s="32">
        <f t="shared" si="16"/>
        <v>-0.14432241081964237</v>
      </c>
      <c r="H44" s="31">
        <f t="shared" si="17"/>
        <v>3064</v>
      </c>
      <c r="I44" s="31">
        <f t="shared" si="10"/>
        <v>-1590</v>
      </c>
      <c r="J44" s="32">
        <f t="shared" si="11"/>
        <v>1.9250758124955331E-2</v>
      </c>
      <c r="K44" s="29"/>
      <c r="L44" s="31">
        <v>28581</v>
      </c>
      <c r="M44" s="31">
        <v>12864</v>
      </c>
      <c r="N44" s="31">
        <v>22060</v>
      </c>
      <c r="O44" s="31">
        <v>26616</v>
      </c>
      <c r="P44" s="32">
        <f t="shared" si="18"/>
        <v>0.20652765185856747</v>
      </c>
      <c r="Q44" s="32">
        <f t="shared" si="12"/>
        <v>-6.8751968090689619E-2</v>
      </c>
      <c r="R44" s="31">
        <f t="shared" si="19"/>
        <v>4556</v>
      </c>
      <c r="S44" s="31">
        <f t="shared" si="13"/>
        <v>-1965</v>
      </c>
      <c r="T44" s="32">
        <f t="shared" si="14"/>
        <v>1.9704360559593178E-2</v>
      </c>
    </row>
    <row r="45" spans="1:20" x14ac:dyDescent="0.25">
      <c r="A45" s="54" t="s">
        <v>37</v>
      </c>
      <c r="B45" s="31">
        <v>17537</v>
      </c>
      <c r="C45" s="31">
        <v>6989</v>
      </c>
      <c r="D45" s="31">
        <v>9056</v>
      </c>
      <c r="E45" s="31">
        <v>11833</v>
      </c>
      <c r="F45" s="32">
        <f t="shared" si="15"/>
        <v>0.30664752650176674</v>
      </c>
      <c r="G45" s="32">
        <f t="shared" si="16"/>
        <v>-0.32525517477333632</v>
      </c>
      <c r="H45" s="31">
        <f t="shared" si="17"/>
        <v>2777</v>
      </c>
      <c r="I45" s="31">
        <f t="shared" si="10"/>
        <v>-5704</v>
      </c>
      <c r="J45" s="32">
        <f t="shared" si="11"/>
        <v>2.4164020461715965E-2</v>
      </c>
      <c r="K45" s="29"/>
      <c r="L45" s="31">
        <v>48270</v>
      </c>
      <c r="M45" s="31">
        <v>20537</v>
      </c>
      <c r="N45" s="31">
        <v>31475</v>
      </c>
      <c r="O45" s="31">
        <v>35552</v>
      </c>
      <c r="P45" s="32">
        <f t="shared" si="18"/>
        <v>0.12953137410643367</v>
      </c>
      <c r="Q45" s="32">
        <f t="shared" si="12"/>
        <v>-0.26347627926248185</v>
      </c>
      <c r="R45" s="31">
        <f t="shared" si="19"/>
        <v>4077</v>
      </c>
      <c r="S45" s="31">
        <f t="shared" si="13"/>
        <v>-12718</v>
      </c>
      <c r="T45" s="32">
        <f t="shared" si="14"/>
        <v>2.6319861234394976E-2</v>
      </c>
    </row>
    <row r="46" spans="1:20" x14ac:dyDescent="0.25">
      <c r="A46" s="54" t="s">
        <v>38</v>
      </c>
      <c r="B46" s="31">
        <v>764</v>
      </c>
      <c r="C46" s="31">
        <v>2523</v>
      </c>
      <c r="D46" s="31">
        <v>3026</v>
      </c>
      <c r="E46" s="31">
        <v>2766</v>
      </c>
      <c r="F46" s="32">
        <f t="shared" si="15"/>
        <v>-8.592200925313942E-2</v>
      </c>
      <c r="G46" s="32">
        <f t="shared" si="16"/>
        <v>2.6204188481675392</v>
      </c>
      <c r="H46" s="31">
        <f t="shared" si="17"/>
        <v>-260</v>
      </c>
      <c r="I46" s="31">
        <f t="shared" si="10"/>
        <v>2002</v>
      </c>
      <c r="J46" s="32">
        <f t="shared" si="11"/>
        <v>5.6484138085951463E-3</v>
      </c>
      <c r="K46" s="29"/>
      <c r="L46" s="31">
        <v>2025</v>
      </c>
      <c r="M46" s="31">
        <v>6827</v>
      </c>
      <c r="N46" s="31">
        <v>7299</v>
      </c>
      <c r="O46" s="31">
        <v>7782</v>
      </c>
      <c r="P46" s="32">
        <f t="shared" si="18"/>
        <v>6.6173448417591541E-2</v>
      </c>
      <c r="Q46" s="32">
        <f t="shared" si="12"/>
        <v>2.8429629629629631</v>
      </c>
      <c r="R46" s="31">
        <f t="shared" si="19"/>
        <v>483</v>
      </c>
      <c r="S46" s="31">
        <f t="shared" si="13"/>
        <v>5757</v>
      </c>
      <c r="T46" s="32">
        <f t="shared" si="14"/>
        <v>5.7611712456700527E-3</v>
      </c>
    </row>
    <row r="47" spans="1:20" x14ac:dyDescent="0.25">
      <c r="A47" s="54" t="s">
        <v>39</v>
      </c>
      <c r="B47" s="31">
        <v>829</v>
      </c>
      <c r="C47" s="31">
        <v>1284</v>
      </c>
      <c r="D47" s="31">
        <v>1409</v>
      </c>
      <c r="E47" s="31">
        <v>2361</v>
      </c>
      <c r="F47" s="32">
        <f t="shared" si="15"/>
        <v>0.67565649396735283</v>
      </c>
      <c r="G47" s="32">
        <f t="shared" si="16"/>
        <v>1.8480096501809409</v>
      </c>
      <c r="H47" s="31">
        <f t="shared" si="17"/>
        <v>952</v>
      </c>
      <c r="I47" s="31">
        <f t="shared" si="10"/>
        <v>1532</v>
      </c>
      <c r="J47" s="32">
        <f t="shared" si="11"/>
        <v>4.8213684027813234E-3</v>
      </c>
      <c r="K47" s="29"/>
      <c r="L47" s="31">
        <v>2372</v>
      </c>
      <c r="M47" s="31">
        <v>3485</v>
      </c>
      <c r="N47" s="31">
        <v>4335</v>
      </c>
      <c r="O47" s="31">
        <v>6878</v>
      </c>
      <c r="P47" s="32">
        <f t="shared" si="18"/>
        <v>0.58662053056516728</v>
      </c>
      <c r="Q47" s="32">
        <f t="shared" si="12"/>
        <v>1.899662731871838</v>
      </c>
      <c r="R47" s="31">
        <f t="shared" si="19"/>
        <v>2543</v>
      </c>
      <c r="S47" s="31">
        <f t="shared" si="13"/>
        <v>4506</v>
      </c>
      <c r="T47" s="32">
        <f t="shared" si="14"/>
        <v>5.0919218488458783E-3</v>
      </c>
    </row>
    <row r="48" spans="1:20" x14ac:dyDescent="0.25">
      <c r="A48" s="54" t="s">
        <v>40</v>
      </c>
      <c r="B48" s="31">
        <v>455</v>
      </c>
      <c r="C48" s="31">
        <v>862</v>
      </c>
      <c r="D48" s="31">
        <v>1066</v>
      </c>
      <c r="E48" s="31">
        <v>1214</v>
      </c>
      <c r="F48" s="32">
        <f t="shared" si="15"/>
        <v>0.13883677298311436</v>
      </c>
      <c r="G48" s="32">
        <f t="shared" si="16"/>
        <v>1.668131868131868</v>
      </c>
      <c r="H48" s="31">
        <f t="shared" si="17"/>
        <v>148</v>
      </c>
      <c r="I48" s="31">
        <f t="shared" si="10"/>
        <v>759</v>
      </c>
      <c r="J48" s="32">
        <f t="shared" si="11"/>
        <v>2.4790941300197062E-3</v>
      </c>
      <c r="K48" s="29"/>
      <c r="L48" s="31">
        <v>1250</v>
      </c>
      <c r="M48" s="31">
        <v>1940</v>
      </c>
      <c r="N48" s="31">
        <v>2978</v>
      </c>
      <c r="O48" s="31">
        <v>2873</v>
      </c>
      <c r="P48" s="32">
        <f t="shared" si="18"/>
        <v>-3.5258562793821335E-2</v>
      </c>
      <c r="Q48" s="32">
        <f t="shared" si="12"/>
        <v>1.2984</v>
      </c>
      <c r="R48" s="31">
        <f t="shared" si="19"/>
        <v>-105</v>
      </c>
      <c r="S48" s="31">
        <f t="shared" si="13"/>
        <v>1623</v>
      </c>
      <c r="T48" s="32">
        <f t="shared" si="14"/>
        <v>2.1269397312785993E-3</v>
      </c>
    </row>
    <row r="49" spans="1:20" x14ac:dyDescent="0.25">
      <c r="A49" s="54" t="s">
        <v>41</v>
      </c>
      <c r="B49" s="31">
        <v>833</v>
      </c>
      <c r="C49" s="31">
        <v>2942</v>
      </c>
      <c r="D49" s="31">
        <v>2731</v>
      </c>
      <c r="E49" s="31">
        <v>3211</v>
      </c>
      <c r="F49" s="32">
        <f t="shared" si="15"/>
        <v>0.17575979494690586</v>
      </c>
      <c r="G49" s="32">
        <f t="shared" si="16"/>
        <v>2.8547418967587035</v>
      </c>
      <c r="H49" s="31">
        <f t="shared" si="17"/>
        <v>480</v>
      </c>
      <c r="I49" s="31">
        <f t="shared" si="10"/>
        <v>2378</v>
      </c>
      <c r="J49" s="32">
        <f t="shared" si="11"/>
        <v>6.5571427112794695E-3</v>
      </c>
      <c r="K49" s="29"/>
      <c r="L49" s="31">
        <v>2809</v>
      </c>
      <c r="M49" s="31">
        <v>8101</v>
      </c>
      <c r="N49" s="31">
        <v>8916</v>
      </c>
      <c r="O49" s="31">
        <v>9768</v>
      </c>
      <c r="P49" s="32">
        <f t="shared" si="18"/>
        <v>9.5558546433378133E-2</v>
      </c>
      <c r="Q49" s="32">
        <f t="shared" si="12"/>
        <v>2.4773940904236382</v>
      </c>
      <c r="R49" s="31">
        <f t="shared" si="19"/>
        <v>852</v>
      </c>
      <c r="S49" s="31">
        <f t="shared" si="13"/>
        <v>6959</v>
      </c>
      <c r="T49" s="32">
        <f t="shared" si="14"/>
        <v>7.2314470223213924E-3</v>
      </c>
    </row>
    <row r="50" spans="1:20" x14ac:dyDescent="0.25">
      <c r="A50" s="54" t="s">
        <v>42</v>
      </c>
      <c r="B50" s="31">
        <v>821</v>
      </c>
      <c r="C50" s="31">
        <v>1662</v>
      </c>
      <c r="D50" s="31">
        <v>1904</v>
      </c>
      <c r="E50" s="31">
        <v>2881</v>
      </c>
      <c r="F50" s="32">
        <f t="shared" si="15"/>
        <v>0.51313025210084029</v>
      </c>
      <c r="G50" s="32">
        <f t="shared" si="16"/>
        <v>2.5091352009744212</v>
      </c>
      <c r="H50" s="31">
        <f t="shared" si="17"/>
        <v>977</v>
      </c>
      <c r="I50" s="31">
        <f t="shared" si="10"/>
        <v>2060</v>
      </c>
      <c r="J50" s="32">
        <f t="shared" si="11"/>
        <v>5.8832538620978364E-3</v>
      </c>
      <c r="K50" s="29"/>
      <c r="L50" s="31">
        <v>2225</v>
      </c>
      <c r="M50" s="31">
        <v>4738</v>
      </c>
      <c r="N50" s="31">
        <v>6242</v>
      </c>
      <c r="O50" s="31">
        <v>8775</v>
      </c>
      <c r="P50" s="32">
        <f t="shared" si="18"/>
        <v>0.40579942326177498</v>
      </c>
      <c r="Q50" s="32">
        <f t="shared" si="12"/>
        <v>2.9438202247191012</v>
      </c>
      <c r="R50" s="31">
        <f t="shared" si="19"/>
        <v>2533</v>
      </c>
      <c r="S50" s="31">
        <f t="shared" si="13"/>
        <v>6550</v>
      </c>
      <c r="T50" s="32">
        <f t="shared" si="14"/>
        <v>6.4963091339957221E-3</v>
      </c>
    </row>
    <row r="51" spans="1:20" x14ac:dyDescent="0.25">
      <c r="A51" s="54" t="s">
        <v>43</v>
      </c>
      <c r="B51" s="31">
        <v>4418</v>
      </c>
      <c r="C51" s="31">
        <v>6642</v>
      </c>
      <c r="D51" s="31">
        <v>8109</v>
      </c>
      <c r="E51" s="31">
        <v>10848</v>
      </c>
      <c r="F51" s="32">
        <f t="shared" si="15"/>
        <v>0.3377728449870514</v>
      </c>
      <c r="G51" s="32">
        <f>E51/B51-1</f>
        <v>1.4554096876414668</v>
      </c>
      <c r="H51" s="31">
        <f t="shared" si="17"/>
        <v>2739</v>
      </c>
      <c r="I51" s="31">
        <f t="shared" si="10"/>
        <v>6430</v>
      </c>
      <c r="J51" s="32">
        <f t="shared" si="11"/>
        <v>2.215256435127988E-2</v>
      </c>
      <c r="K51" s="29"/>
      <c r="L51" s="31">
        <v>12289</v>
      </c>
      <c r="M51" s="31">
        <v>22135</v>
      </c>
      <c r="N51" s="31">
        <v>27653</v>
      </c>
      <c r="O51" s="31">
        <v>37011</v>
      </c>
      <c r="P51" s="32">
        <f t="shared" si="18"/>
        <v>0.33840812931689146</v>
      </c>
      <c r="Q51" s="32">
        <f t="shared" si="12"/>
        <v>2.0117177964032873</v>
      </c>
      <c r="R51" s="31">
        <f t="shared" si="19"/>
        <v>9358</v>
      </c>
      <c r="S51" s="31">
        <f t="shared" si="13"/>
        <v>24722</v>
      </c>
      <c r="T51" s="32">
        <f t="shared" si="14"/>
        <v>2.739998830294196E-2</v>
      </c>
    </row>
    <row r="52" spans="1:20" x14ac:dyDescent="0.25">
      <c r="A52" s="54" t="s">
        <v>44</v>
      </c>
      <c r="B52" s="31">
        <v>3225</v>
      </c>
      <c r="C52" s="31">
        <v>3118</v>
      </c>
      <c r="D52" s="31">
        <v>3614</v>
      </c>
      <c r="E52" s="31">
        <v>4021</v>
      </c>
      <c r="F52" s="32">
        <f t="shared" si="15"/>
        <v>0.11261759822910911</v>
      </c>
      <c r="G52" s="32">
        <f t="shared" si="16"/>
        <v>0.24682170542635662</v>
      </c>
      <c r="H52" s="31">
        <f t="shared" si="17"/>
        <v>407</v>
      </c>
      <c r="I52" s="31">
        <f t="shared" si="10"/>
        <v>796</v>
      </c>
      <c r="J52" s="32">
        <f t="shared" si="11"/>
        <v>8.2112335229071153E-3</v>
      </c>
      <c r="K52" s="29"/>
      <c r="L52" s="31">
        <v>9450</v>
      </c>
      <c r="M52" s="31">
        <v>8615</v>
      </c>
      <c r="N52" s="31">
        <v>11448</v>
      </c>
      <c r="O52" s="31">
        <v>11221</v>
      </c>
      <c r="P52" s="32">
        <f t="shared" si="18"/>
        <v>-1.9828791055206185E-2</v>
      </c>
      <c r="Q52" s="32">
        <f t="shared" si="12"/>
        <v>0.18740740740740747</v>
      </c>
      <c r="R52" s="31">
        <f t="shared" si="19"/>
        <v>-227</v>
      </c>
      <c r="S52" s="31">
        <f t="shared" si="13"/>
        <v>1771</v>
      </c>
      <c r="T52" s="32">
        <f t="shared" si="14"/>
        <v>8.3071321700929918E-3</v>
      </c>
    </row>
    <row r="53" spans="1:20" x14ac:dyDescent="0.25">
      <c r="A53" s="55" t="s">
        <v>45</v>
      </c>
      <c r="B53" s="31">
        <v>4002</v>
      </c>
      <c r="C53" s="31">
        <v>492</v>
      </c>
      <c r="D53" s="31">
        <v>756</v>
      </c>
      <c r="E53" s="31">
        <v>744</v>
      </c>
      <c r="F53" s="32">
        <f t="shared" si="15"/>
        <v>-1.5873015873015928E-2</v>
      </c>
      <c r="G53" s="32">
        <f t="shared" si="16"/>
        <v>-0.81409295352323841</v>
      </c>
      <c r="H53" s="31">
        <f t="shared" si="17"/>
        <v>-12</v>
      </c>
      <c r="I53" s="31">
        <f t="shared" si="10"/>
        <v>-3258</v>
      </c>
      <c r="J53" s="32">
        <f t="shared" si="11"/>
        <v>1.5193130417913191E-3</v>
      </c>
      <c r="K53" s="29"/>
      <c r="L53" s="31">
        <v>12031</v>
      </c>
      <c r="M53" s="31">
        <v>2495</v>
      </c>
      <c r="N53" s="31">
        <v>2697</v>
      </c>
      <c r="O53" s="31">
        <v>2501</v>
      </c>
      <c r="P53" s="32">
        <f t="shared" si="18"/>
        <v>-7.2673340748980353E-2</v>
      </c>
      <c r="Q53" s="32">
        <f t="shared" si="12"/>
        <v>-0.79212035574765194</v>
      </c>
      <c r="R53" s="31">
        <f t="shared" si="19"/>
        <v>-196</v>
      </c>
      <c r="S53" s="31">
        <f t="shared" si="13"/>
        <v>-9530</v>
      </c>
      <c r="T53" s="32">
        <f t="shared" si="14"/>
        <v>1.8515406432049347E-3</v>
      </c>
    </row>
    <row r="54" spans="1:20" x14ac:dyDescent="0.25">
      <c r="A54" s="53" t="s">
        <v>46</v>
      </c>
      <c r="B54" s="34">
        <f>B29-SUM(B30:B53)</f>
        <v>23538</v>
      </c>
      <c r="C54" s="34">
        <f>C29-SUM(C30:C53)</f>
        <v>23503</v>
      </c>
      <c r="D54" s="34">
        <f>D29-SUM(D30:D53)</f>
        <v>24462</v>
      </c>
      <c r="E54" s="34">
        <f>E29-SUM(E30:E53)</f>
        <v>22368</v>
      </c>
      <c r="F54" s="35">
        <f t="shared" si="15"/>
        <v>-8.5602158449840537E-2</v>
      </c>
      <c r="G54" s="35">
        <f t="shared" si="16"/>
        <v>-4.9706856997196014E-2</v>
      </c>
      <c r="H54" s="34">
        <f t="shared" si="17"/>
        <v>-2094</v>
      </c>
      <c r="I54" s="34">
        <f t="shared" si="10"/>
        <v>-1170</v>
      </c>
      <c r="J54" s="35">
        <f t="shared" si="11"/>
        <v>4.5677411449984176E-2</v>
      </c>
      <c r="K54" s="29"/>
      <c r="L54" s="34">
        <f>L29-SUM(L30:L53)</f>
        <v>67101</v>
      </c>
      <c r="M54" s="34">
        <f>M29-SUM(M30:M53)</f>
        <v>64663</v>
      </c>
      <c r="N54" s="34">
        <f>N29-SUM(N30:N53)</f>
        <v>74197</v>
      </c>
      <c r="O54" s="34">
        <f>O29-SUM(O30:O53)</f>
        <v>64587</v>
      </c>
      <c r="P54" s="35">
        <f t="shared" si="18"/>
        <v>-0.12952006145801043</v>
      </c>
      <c r="Q54" s="35">
        <f t="shared" si="12"/>
        <v>-3.7465909598962788E-2</v>
      </c>
      <c r="R54" s="34">
        <f t="shared" si="19"/>
        <v>-9610</v>
      </c>
      <c r="S54" s="34">
        <f t="shared" si="13"/>
        <v>-2514</v>
      </c>
      <c r="T54" s="35">
        <f t="shared" si="14"/>
        <v>4.7815056186596205E-2</v>
      </c>
    </row>
    <row r="55" spans="1:20" ht="21" x14ac:dyDescent="0.35">
      <c r="A55" s="56" t="s">
        <v>47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</row>
    <row r="56" spans="1:20" x14ac:dyDescent="0.25">
      <c r="A56" s="10"/>
      <c r="B56" s="11" t="s">
        <v>115</v>
      </c>
      <c r="C56" s="12"/>
      <c r="D56" s="12"/>
      <c r="E56" s="12"/>
      <c r="F56" s="12"/>
      <c r="G56" s="12"/>
      <c r="H56" s="12"/>
      <c r="I56" s="12"/>
      <c r="J56" s="13"/>
      <c r="K56" s="14"/>
      <c r="L56" s="11" t="str">
        <f>L$5</f>
        <v>acumulado marzo</v>
      </c>
      <c r="M56" s="12"/>
      <c r="N56" s="12"/>
      <c r="O56" s="12"/>
      <c r="P56" s="12"/>
      <c r="Q56" s="12"/>
      <c r="R56" s="12"/>
      <c r="S56" s="12"/>
      <c r="T56" s="13"/>
    </row>
    <row r="57" spans="1:20" x14ac:dyDescent="0.25">
      <c r="A57" s="15"/>
      <c r="B57" s="16">
        <f>B$6</f>
        <v>2019</v>
      </c>
      <c r="C57" s="16">
        <f>C$6</f>
        <v>2022</v>
      </c>
      <c r="D57" s="16">
        <f>D$6</f>
        <v>2023</v>
      </c>
      <c r="E57" s="16">
        <f>E$6</f>
        <v>2024</v>
      </c>
      <c r="F57" s="16" t="str">
        <f>CONCATENATE("var ",RIGHT(E57,2),"/",RIGHT(D57,2))</f>
        <v>var 24/23</v>
      </c>
      <c r="G57" s="16" t="str">
        <f>CONCATENATE("var ",RIGHT(E57,2),"/",RIGHT(B57,2))</f>
        <v>var 24/19</v>
      </c>
      <c r="H57" s="16" t="str">
        <f>CONCATENATE("dif ",RIGHT(E57,2),"-",RIGHT(D57,2))</f>
        <v>dif 24-23</v>
      </c>
      <c r="I57" s="16" t="str">
        <f>CONCATENATE("dif ",RIGHT(E57,2),"-",RIGHT(B57,2))</f>
        <v>dif 24-19</v>
      </c>
      <c r="J57" s="16" t="str">
        <f>CONCATENATE("cuota ",RIGHT(E57,2))</f>
        <v>cuota 24</v>
      </c>
      <c r="K57" s="17"/>
      <c r="L57" s="16">
        <f>L$6</f>
        <v>2019</v>
      </c>
      <c r="M57" s="16">
        <f>M$6</f>
        <v>2022</v>
      </c>
      <c r="N57" s="16">
        <f>N$6</f>
        <v>2023</v>
      </c>
      <c r="O57" s="16">
        <f>O$6</f>
        <v>2024</v>
      </c>
      <c r="P57" s="16" t="str">
        <f>CONCATENATE("var ",RIGHT(O57,2),"/",RIGHT(N57,2))</f>
        <v>var 24/23</v>
      </c>
      <c r="Q57" s="16" t="str">
        <f>CONCATENATE("var ",RIGHT(O57,2),"/",RIGHT(L57,2))</f>
        <v>var 24/19</v>
      </c>
      <c r="R57" s="16" t="str">
        <f>CONCATENATE("dif ",RIGHT(O57,2),"-",RIGHT(N57,2))</f>
        <v>dif 24-23</v>
      </c>
      <c r="S57" s="16" t="str">
        <f>CONCATENATE("dif ",RIGHT(O57,2),"-",RIGHT(L57,2))</f>
        <v>dif 24-19</v>
      </c>
      <c r="T57" s="16" t="str">
        <f>CONCATENATE("cuota ",RIGHT(O57,2))</f>
        <v>cuota 24</v>
      </c>
    </row>
    <row r="58" spans="1:20" x14ac:dyDescent="0.25">
      <c r="A58" s="18" t="s">
        <v>48</v>
      </c>
      <c r="B58" s="19">
        <v>430515</v>
      </c>
      <c r="C58" s="19">
        <v>393667</v>
      </c>
      <c r="D58" s="19">
        <v>440377</v>
      </c>
      <c r="E58" s="19">
        <v>489695</v>
      </c>
      <c r="F58" s="20">
        <f>E58/D58-1</f>
        <v>0.11199040821841288</v>
      </c>
      <c r="G58" s="20">
        <f t="shared" ref="G58:G68" si="20">E58/B58-1</f>
        <v>0.13746327073388853</v>
      </c>
      <c r="H58" s="19">
        <f>E58-D58</f>
        <v>49318</v>
      </c>
      <c r="I58" s="19">
        <f t="shared" ref="I58:I68" si="21">E58-B58</f>
        <v>59180</v>
      </c>
      <c r="J58" s="20">
        <f t="shared" ref="J58:J68" si="22">E58/$E$58</f>
        <v>1</v>
      </c>
      <c r="K58" s="21"/>
      <c r="L58" s="19">
        <v>1168245</v>
      </c>
      <c r="M58" s="19">
        <v>1016463</v>
      </c>
      <c r="N58" s="19">
        <v>1255136</v>
      </c>
      <c r="O58" s="19">
        <v>1350767</v>
      </c>
      <c r="P58" s="20">
        <f>O58/N58-1</f>
        <v>7.6191743364862452E-2</v>
      </c>
      <c r="Q58" s="20">
        <f t="shared" ref="Q58:Q68" si="23">O58/L58-1</f>
        <v>0.15623606349695485</v>
      </c>
      <c r="R58" s="19">
        <f>O58-N58</f>
        <v>95631</v>
      </c>
      <c r="S58" s="19">
        <f t="shared" ref="S58:S68" si="24">O58-L58</f>
        <v>182522</v>
      </c>
      <c r="T58" s="20">
        <f t="shared" ref="T58:T68" si="25">O58/$O$58</f>
        <v>1</v>
      </c>
    </row>
    <row r="59" spans="1:20" x14ac:dyDescent="0.25">
      <c r="A59" s="59" t="s">
        <v>49</v>
      </c>
      <c r="B59" s="60">
        <v>155039</v>
      </c>
      <c r="C59" s="60">
        <v>140303</v>
      </c>
      <c r="D59" s="60">
        <v>154113</v>
      </c>
      <c r="E59" s="60">
        <v>175927</v>
      </c>
      <c r="F59" s="61">
        <f t="shared" ref="F59:F68" si="26">E59/D59-1</f>
        <v>0.14154548934872468</v>
      </c>
      <c r="G59" s="61">
        <f t="shared" si="20"/>
        <v>0.13472739117254373</v>
      </c>
      <c r="H59" s="60">
        <f>E59-D59</f>
        <v>21814</v>
      </c>
      <c r="I59" s="60">
        <f t="shared" si="21"/>
        <v>20888</v>
      </c>
      <c r="J59" s="61">
        <f t="shared" si="22"/>
        <v>0.35925831384841583</v>
      </c>
      <c r="K59" s="62"/>
      <c r="L59" s="60">
        <v>416287</v>
      </c>
      <c r="M59" s="60">
        <v>371149</v>
      </c>
      <c r="N59" s="60">
        <v>440745</v>
      </c>
      <c r="O59" s="60">
        <v>481439</v>
      </c>
      <c r="P59" s="61">
        <f t="shared" ref="P59:P68" si="27">O59/N59-1</f>
        <v>9.2330032104731785E-2</v>
      </c>
      <c r="Q59" s="61">
        <f t="shared" si="23"/>
        <v>0.15650740955158349</v>
      </c>
      <c r="R59" s="60">
        <f t="shared" ref="R59:R68" si="28">O59-N59</f>
        <v>40694</v>
      </c>
      <c r="S59" s="60">
        <f t="shared" si="24"/>
        <v>65152</v>
      </c>
      <c r="T59" s="61">
        <f t="shared" si="25"/>
        <v>0.35641898269649763</v>
      </c>
    </row>
    <row r="60" spans="1:20" x14ac:dyDescent="0.25">
      <c r="A60" s="63" t="s">
        <v>50</v>
      </c>
      <c r="B60" s="31">
        <v>119259</v>
      </c>
      <c r="C60" s="31">
        <v>104660</v>
      </c>
      <c r="D60" s="31">
        <v>114283</v>
      </c>
      <c r="E60" s="31">
        <v>122937</v>
      </c>
      <c r="F60" s="32">
        <f t="shared" si="26"/>
        <v>7.5724298452088279E-2</v>
      </c>
      <c r="G60" s="32">
        <f t="shared" si="20"/>
        <v>3.084043971524153E-2</v>
      </c>
      <c r="H60" s="31">
        <f t="shared" ref="H60:H68" si="29">E60-D60</f>
        <v>8654</v>
      </c>
      <c r="I60" s="31">
        <f t="shared" si="21"/>
        <v>3678</v>
      </c>
      <c r="J60" s="32">
        <f t="shared" si="22"/>
        <v>0.25104810136921962</v>
      </c>
      <c r="K60" s="29"/>
      <c r="L60" s="31">
        <v>321169</v>
      </c>
      <c r="M60" s="31">
        <v>265756</v>
      </c>
      <c r="N60" s="31">
        <v>318583</v>
      </c>
      <c r="O60" s="31">
        <v>337344</v>
      </c>
      <c r="P60" s="32">
        <f>O60/N60-1</f>
        <v>5.8888892376554924E-2</v>
      </c>
      <c r="Q60" s="32">
        <f t="shared" si="23"/>
        <v>5.0362893056303593E-2</v>
      </c>
      <c r="R60" s="31">
        <f>O60-N60</f>
        <v>18761</v>
      </c>
      <c r="S60" s="31">
        <f t="shared" si="24"/>
        <v>16175</v>
      </c>
      <c r="T60" s="32">
        <f t="shared" si="25"/>
        <v>0.24974255367506018</v>
      </c>
    </row>
    <row r="61" spans="1:20" x14ac:dyDescent="0.25">
      <c r="A61" s="64" t="s">
        <v>51</v>
      </c>
      <c r="B61" s="65">
        <v>4520</v>
      </c>
      <c r="C61" s="65">
        <v>3577</v>
      </c>
      <c r="D61" s="65">
        <v>4873</v>
      </c>
      <c r="E61" s="65">
        <v>5862</v>
      </c>
      <c r="F61" s="66">
        <f t="shared" si="26"/>
        <v>0.20295505848553264</v>
      </c>
      <c r="G61" s="66">
        <f t="shared" si="20"/>
        <v>0.29690265486725664</v>
      </c>
      <c r="H61" s="65">
        <f t="shared" si="29"/>
        <v>989</v>
      </c>
      <c r="I61" s="65">
        <f t="shared" si="21"/>
        <v>1342</v>
      </c>
      <c r="J61" s="66">
        <f t="shared" si="22"/>
        <v>1.1970716466371925E-2</v>
      </c>
      <c r="K61" s="29"/>
      <c r="L61" s="65">
        <v>13321</v>
      </c>
      <c r="M61" s="65">
        <v>8929</v>
      </c>
      <c r="N61" s="65">
        <v>16303</v>
      </c>
      <c r="O61" s="65">
        <v>15109</v>
      </c>
      <c r="P61" s="66">
        <f t="shared" si="27"/>
        <v>-7.3238054345825976E-2</v>
      </c>
      <c r="Q61" s="66">
        <f t="shared" si="23"/>
        <v>0.13422415734554471</v>
      </c>
      <c r="R61" s="65">
        <f t="shared" si="28"/>
        <v>-1194</v>
      </c>
      <c r="S61" s="65">
        <f t="shared" si="24"/>
        <v>1788</v>
      </c>
      <c r="T61" s="66">
        <f t="shared" si="25"/>
        <v>1.1185496832540326E-2</v>
      </c>
    </row>
    <row r="62" spans="1:20" x14ac:dyDescent="0.25">
      <c r="A62" s="63" t="s">
        <v>52</v>
      </c>
      <c r="B62" s="31">
        <v>68140</v>
      </c>
      <c r="C62" s="31">
        <v>57186</v>
      </c>
      <c r="D62" s="31">
        <v>66430</v>
      </c>
      <c r="E62" s="31">
        <v>76278</v>
      </c>
      <c r="F62" s="32">
        <f t="shared" si="26"/>
        <v>0.14824627427367143</v>
      </c>
      <c r="G62" s="32">
        <f t="shared" si="20"/>
        <v>0.11943058409157614</v>
      </c>
      <c r="H62" s="31">
        <f t="shared" si="29"/>
        <v>9848</v>
      </c>
      <c r="I62" s="31">
        <f t="shared" si="21"/>
        <v>8138</v>
      </c>
      <c r="J62" s="32">
        <f t="shared" si="22"/>
        <v>0.15576634435720194</v>
      </c>
      <c r="K62" s="29"/>
      <c r="L62" s="31">
        <v>178474</v>
      </c>
      <c r="M62" s="31">
        <v>143750</v>
      </c>
      <c r="N62" s="31">
        <v>184347</v>
      </c>
      <c r="O62" s="31">
        <v>207628</v>
      </c>
      <c r="P62" s="32">
        <f t="shared" si="27"/>
        <v>0.12628900931395681</v>
      </c>
      <c r="Q62" s="32">
        <f t="shared" si="23"/>
        <v>0.16335152459181734</v>
      </c>
      <c r="R62" s="31">
        <f>O62-N62</f>
        <v>23281</v>
      </c>
      <c r="S62" s="31">
        <f t="shared" si="24"/>
        <v>29154</v>
      </c>
      <c r="T62" s="32">
        <f t="shared" si="25"/>
        <v>0.15371118779182494</v>
      </c>
    </row>
    <row r="63" spans="1:20" x14ac:dyDescent="0.25">
      <c r="A63" s="63" t="s">
        <v>53</v>
      </c>
      <c r="B63" s="31">
        <v>12441</v>
      </c>
      <c r="C63" s="31">
        <v>19941</v>
      </c>
      <c r="D63" s="31">
        <v>21527</v>
      </c>
      <c r="E63" s="31">
        <v>21188</v>
      </c>
      <c r="F63" s="32">
        <f t="shared" si="26"/>
        <v>-1.5747665722116388E-2</v>
      </c>
      <c r="G63" s="32">
        <f t="shared" si="20"/>
        <v>0.70307853066473758</v>
      </c>
      <c r="H63" s="31">
        <f t="shared" si="29"/>
        <v>-339</v>
      </c>
      <c r="I63" s="31">
        <f t="shared" si="21"/>
        <v>8747</v>
      </c>
      <c r="J63" s="32">
        <f t="shared" si="22"/>
        <v>4.3267748292304391E-2</v>
      </c>
      <c r="K63" s="29"/>
      <c r="L63" s="31">
        <v>36292</v>
      </c>
      <c r="M63" s="31">
        <v>46196</v>
      </c>
      <c r="N63" s="31">
        <v>57673</v>
      </c>
      <c r="O63" s="31">
        <v>56380</v>
      </c>
      <c r="P63" s="32">
        <f t="shared" si="27"/>
        <v>-2.241950306035756E-2</v>
      </c>
      <c r="Q63" s="32">
        <f t="shared" si="23"/>
        <v>0.5535104155185715</v>
      </c>
      <c r="R63" s="31">
        <f t="shared" si="28"/>
        <v>-1293</v>
      </c>
      <c r="S63" s="31">
        <f t="shared" si="24"/>
        <v>20088</v>
      </c>
      <c r="T63" s="32">
        <f t="shared" si="25"/>
        <v>4.1739248886003284E-2</v>
      </c>
    </row>
    <row r="64" spans="1:20" x14ac:dyDescent="0.25">
      <c r="A64" s="63" t="s">
        <v>54</v>
      </c>
      <c r="B64" s="31">
        <v>21779</v>
      </c>
      <c r="C64" s="31">
        <v>20054</v>
      </c>
      <c r="D64" s="31">
        <v>25174</v>
      </c>
      <c r="E64" s="31">
        <v>22971</v>
      </c>
      <c r="F64" s="32">
        <f t="shared" si="26"/>
        <v>-8.7510923969174592E-2</v>
      </c>
      <c r="G64" s="32">
        <f t="shared" si="20"/>
        <v>5.4731622204876151E-2</v>
      </c>
      <c r="H64" s="31">
        <f t="shared" si="29"/>
        <v>-2203</v>
      </c>
      <c r="I64" s="31">
        <f t="shared" si="21"/>
        <v>1192</v>
      </c>
      <c r="J64" s="32">
        <f t="shared" si="22"/>
        <v>4.6908790165306975E-2</v>
      </c>
      <c r="K64" s="29"/>
      <c r="L64" s="31">
        <v>63261</v>
      </c>
      <c r="M64" s="31">
        <v>51259</v>
      </c>
      <c r="N64" s="31">
        <v>71558</v>
      </c>
      <c r="O64" s="31">
        <v>69463</v>
      </c>
      <c r="P64" s="32">
        <f t="shared" si="27"/>
        <v>-2.9276950166298721E-2</v>
      </c>
      <c r="Q64" s="32">
        <f t="shared" si="23"/>
        <v>9.8038285831713035E-2</v>
      </c>
      <c r="R64" s="31">
        <f t="shared" si="28"/>
        <v>-2095</v>
      </c>
      <c r="S64" s="31">
        <f t="shared" si="24"/>
        <v>6202</v>
      </c>
      <c r="T64" s="32">
        <f t="shared" si="25"/>
        <v>5.1424857136723061E-2</v>
      </c>
    </row>
    <row r="65" spans="1:20" x14ac:dyDescent="0.25">
      <c r="A65" s="63" t="s">
        <v>55</v>
      </c>
      <c r="B65" s="31">
        <v>5148</v>
      </c>
      <c r="C65" s="31">
        <v>4740</v>
      </c>
      <c r="D65" s="31">
        <v>5659</v>
      </c>
      <c r="E65" s="31">
        <v>5168</v>
      </c>
      <c r="F65" s="32">
        <f t="shared" si="26"/>
        <v>-8.6764446015197061E-2</v>
      </c>
      <c r="G65" s="32">
        <f t="shared" si="20"/>
        <v>3.8850038850037905E-3</v>
      </c>
      <c r="H65" s="31">
        <f t="shared" si="29"/>
        <v>-491</v>
      </c>
      <c r="I65" s="31">
        <f t="shared" si="21"/>
        <v>20</v>
      </c>
      <c r="J65" s="32">
        <f t="shared" si="22"/>
        <v>1.0553507795668732E-2</v>
      </c>
      <c r="K65" s="29"/>
      <c r="L65" s="31">
        <v>14799</v>
      </c>
      <c r="M65" s="31">
        <v>12444</v>
      </c>
      <c r="N65" s="31">
        <v>16319</v>
      </c>
      <c r="O65" s="31">
        <v>15188</v>
      </c>
      <c r="P65" s="32">
        <f t="shared" si="27"/>
        <v>-6.9305717262087119E-2</v>
      </c>
      <c r="Q65" s="32">
        <f t="shared" si="23"/>
        <v>2.6285559835123928E-2</v>
      </c>
      <c r="R65" s="31">
        <f>O65-N65</f>
        <v>-1131</v>
      </c>
      <c r="S65" s="31">
        <f t="shared" si="24"/>
        <v>389</v>
      </c>
      <c r="T65" s="32">
        <f t="shared" si="25"/>
        <v>1.124398212274952E-2</v>
      </c>
    </row>
    <row r="66" spans="1:20" x14ac:dyDescent="0.25">
      <c r="A66" s="63" t="s">
        <v>56</v>
      </c>
      <c r="B66" s="31">
        <v>21973</v>
      </c>
      <c r="C66" s="31">
        <v>22231</v>
      </c>
      <c r="D66" s="31">
        <v>21689</v>
      </c>
      <c r="E66" s="31">
        <v>27356</v>
      </c>
      <c r="F66" s="32">
        <f t="shared" si="26"/>
        <v>0.26128452210798092</v>
      </c>
      <c r="G66" s="32">
        <f t="shared" si="20"/>
        <v>0.24498247849633636</v>
      </c>
      <c r="H66" s="31">
        <f t="shared" si="29"/>
        <v>5667</v>
      </c>
      <c r="I66" s="31">
        <f t="shared" si="21"/>
        <v>5383</v>
      </c>
      <c r="J66" s="32">
        <f t="shared" si="22"/>
        <v>5.5863343509735652E-2</v>
      </c>
      <c r="K66" s="29"/>
      <c r="L66" s="31">
        <v>60936</v>
      </c>
      <c r="M66" s="31">
        <v>59495</v>
      </c>
      <c r="N66" s="31">
        <v>67265</v>
      </c>
      <c r="O66" s="31">
        <v>73927</v>
      </c>
      <c r="P66" s="32">
        <f t="shared" si="27"/>
        <v>9.9041106072994767E-2</v>
      </c>
      <c r="Q66" s="32">
        <f t="shared" si="23"/>
        <v>0.21319088880136539</v>
      </c>
      <c r="R66" s="31">
        <f t="shared" si="28"/>
        <v>6662</v>
      </c>
      <c r="S66" s="31">
        <f t="shared" si="24"/>
        <v>12991</v>
      </c>
      <c r="T66" s="32">
        <f t="shared" si="25"/>
        <v>5.472964619360704E-2</v>
      </c>
    </row>
    <row r="67" spans="1:20" x14ac:dyDescent="0.25">
      <c r="A67" s="67" t="s">
        <v>57</v>
      </c>
      <c r="B67" s="39">
        <v>10617</v>
      </c>
      <c r="C67" s="39">
        <v>10842</v>
      </c>
      <c r="D67" s="39">
        <v>16137</v>
      </c>
      <c r="E67" s="39">
        <v>20474</v>
      </c>
      <c r="F67" s="40">
        <f t="shared" si="26"/>
        <v>0.2687612319514161</v>
      </c>
      <c r="G67" s="40">
        <f t="shared" si="20"/>
        <v>0.92841669021380802</v>
      </c>
      <c r="H67" s="39">
        <f t="shared" si="29"/>
        <v>4337</v>
      </c>
      <c r="I67" s="39">
        <f t="shared" si="21"/>
        <v>9857</v>
      </c>
      <c r="J67" s="40">
        <f t="shared" si="22"/>
        <v>4.1809697873165949E-2</v>
      </c>
      <c r="K67" s="29"/>
      <c r="L67" s="39">
        <v>31035</v>
      </c>
      <c r="M67" s="39">
        <v>31135</v>
      </c>
      <c r="N67" s="39">
        <v>52473</v>
      </c>
      <c r="O67" s="39">
        <v>60722</v>
      </c>
      <c r="P67" s="40">
        <f t="shared" si="27"/>
        <v>0.1572046576334496</v>
      </c>
      <c r="Q67" s="40">
        <f t="shared" si="23"/>
        <v>0.95656516835830518</v>
      </c>
      <c r="R67" s="39">
        <f>O67-N67</f>
        <v>8249</v>
      </c>
      <c r="S67" s="39">
        <f t="shared" si="24"/>
        <v>29687</v>
      </c>
      <c r="T67" s="40">
        <f t="shared" si="25"/>
        <v>4.4953718887121172E-2</v>
      </c>
    </row>
    <row r="68" spans="1:20" x14ac:dyDescent="0.25">
      <c r="A68" s="68" t="s">
        <v>58</v>
      </c>
      <c r="B68" s="69">
        <f>B58-SUM(B59:B67)</f>
        <v>11599</v>
      </c>
      <c r="C68" s="69">
        <f>C58-SUM(C59:C67)</f>
        <v>10133</v>
      </c>
      <c r="D68" s="69">
        <f>D58-SUM(D59:D67)</f>
        <v>10492</v>
      </c>
      <c r="E68" s="69">
        <f>E58-SUM(E59:E67)</f>
        <v>11534</v>
      </c>
      <c r="F68" s="70">
        <f t="shared" si="26"/>
        <v>9.9313762866946265E-2</v>
      </c>
      <c r="G68" s="70">
        <f t="shared" si="20"/>
        <v>-5.6039313733942109E-3</v>
      </c>
      <c r="H68" s="69">
        <f t="shared" si="29"/>
        <v>1042</v>
      </c>
      <c r="I68" s="69">
        <f t="shared" si="21"/>
        <v>-65</v>
      </c>
      <c r="J68" s="70">
        <f t="shared" si="22"/>
        <v>2.3553436322608971E-2</v>
      </c>
      <c r="K68" s="29"/>
      <c r="L68" s="69">
        <f>L58-SUM(L59:L67)</f>
        <v>32671</v>
      </c>
      <c r="M68" s="69">
        <f>M58-SUM(M59:M67)</f>
        <v>26350</v>
      </c>
      <c r="N68" s="69">
        <f>N58-SUM(N59:N67)</f>
        <v>29870</v>
      </c>
      <c r="O68" s="69">
        <f>O58-SUM(O59:O67)</f>
        <v>33567</v>
      </c>
      <c r="P68" s="70">
        <f t="shared" si="27"/>
        <v>0.12376966856377636</v>
      </c>
      <c r="Q68" s="70">
        <f t="shared" si="23"/>
        <v>2.7424933427198539E-2</v>
      </c>
      <c r="R68" s="69">
        <f t="shared" si="28"/>
        <v>3697</v>
      </c>
      <c r="S68" s="69">
        <f t="shared" si="24"/>
        <v>896</v>
      </c>
      <c r="T68" s="70">
        <f t="shared" si="25"/>
        <v>2.4850325777872866E-2</v>
      </c>
    </row>
    <row r="69" spans="1:20" ht="21" x14ac:dyDescent="0.35">
      <c r="A69" s="71" t="s">
        <v>59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1:20" x14ac:dyDescent="0.25">
      <c r="A70" s="72"/>
      <c r="B70" s="11" t="s">
        <v>115</v>
      </c>
      <c r="C70" s="12"/>
      <c r="D70" s="12"/>
      <c r="E70" s="12"/>
      <c r="F70" s="12"/>
      <c r="G70" s="12"/>
      <c r="H70" s="12"/>
      <c r="I70" s="12"/>
      <c r="J70" s="13"/>
      <c r="K70" s="73"/>
      <c r="L70" s="11" t="str">
        <f>L$5</f>
        <v>acumulado marzo</v>
      </c>
      <c r="M70" s="12"/>
      <c r="N70" s="12"/>
      <c r="O70" s="12"/>
      <c r="P70" s="12"/>
      <c r="Q70" s="12"/>
      <c r="R70" s="12"/>
      <c r="S70" s="12"/>
      <c r="T70" s="13"/>
    </row>
    <row r="71" spans="1:20" x14ac:dyDescent="0.25">
      <c r="A71" s="15"/>
      <c r="B71" s="16">
        <f>B$6</f>
        <v>2019</v>
      </c>
      <c r="C71" s="16">
        <f>C$6</f>
        <v>2022</v>
      </c>
      <c r="D71" s="16">
        <f>D$6</f>
        <v>2023</v>
      </c>
      <c r="E71" s="16">
        <f>E$6</f>
        <v>2024</v>
      </c>
      <c r="F71" s="16" t="str">
        <f>CONCATENATE("var ",RIGHT(E71,2),"/",RIGHT(D71,2))</f>
        <v>var 24/23</v>
      </c>
      <c r="G71" s="16" t="str">
        <f>CONCATENATE("var ",RIGHT(E71,2),"/",RIGHT(B71,2))</f>
        <v>var 24/19</v>
      </c>
      <c r="H71" s="16" t="str">
        <f>CONCATENATE("dif ",RIGHT(E71,2),"-",RIGHT(D71,2))</f>
        <v>dif 24-23</v>
      </c>
      <c r="I71" s="16" t="str">
        <f>CONCATENATE("dif ",RIGHT(E71,2),"-",RIGHT(B71,2))</f>
        <v>dif 24-19</v>
      </c>
      <c r="J71" s="16" t="str">
        <f>CONCATENATE("cuota ",RIGHT(E71,2))</f>
        <v>cuota 24</v>
      </c>
      <c r="K71" s="74"/>
      <c r="L71" s="16">
        <f>L$6</f>
        <v>2019</v>
      </c>
      <c r="M71" s="16">
        <f>M$6</f>
        <v>2022</v>
      </c>
      <c r="N71" s="16">
        <f>N$6</f>
        <v>2023</v>
      </c>
      <c r="O71" s="16">
        <f>O$6</f>
        <v>2024</v>
      </c>
      <c r="P71" s="16" t="str">
        <f>CONCATENATE("var ",RIGHT(O71,2),"/",RIGHT(N71,2))</f>
        <v>var 24/23</v>
      </c>
      <c r="Q71" s="16" t="str">
        <f>CONCATENATE("var ",RIGHT(O71,2),"/",RIGHT(L71,2))</f>
        <v>var 24/19</v>
      </c>
      <c r="R71" s="16" t="str">
        <f>CONCATENATE("dif ",RIGHT(O71,2),"-",RIGHT(N71,2))</f>
        <v>dif 24-23</v>
      </c>
      <c r="S71" s="16" t="str">
        <f>CONCATENATE("dif ",RIGHT(O71,2),"-",RIGHT(L71,2))</f>
        <v>dif 24-19</v>
      </c>
      <c r="T71" s="16" t="str">
        <f>CONCATENATE("cuota ",RIGHT(O71,2))</f>
        <v>cuota 24</v>
      </c>
    </row>
    <row r="72" spans="1:20" x14ac:dyDescent="0.25">
      <c r="A72" s="75" t="s">
        <v>4</v>
      </c>
      <c r="B72" s="76">
        <v>2920600</v>
      </c>
      <c r="C72" s="76">
        <v>2629455</v>
      </c>
      <c r="D72" s="76">
        <v>2882541</v>
      </c>
      <c r="E72" s="76">
        <v>3156397</v>
      </c>
      <c r="F72" s="77">
        <f>E72/D72-1</f>
        <v>9.5005066710239339E-2</v>
      </c>
      <c r="G72" s="77">
        <f t="shared" ref="G72:G83" si="30">E72/B72-1</f>
        <v>8.073580771074429E-2</v>
      </c>
      <c r="H72" s="76">
        <f>E72-D72</f>
        <v>273856</v>
      </c>
      <c r="I72" s="76">
        <f t="shared" ref="I72:I83" si="31">E72-B72</f>
        <v>235797</v>
      </c>
      <c r="J72" s="77">
        <f t="shared" ref="J72:J83" si="32">E72/$E$72</f>
        <v>1</v>
      </c>
      <c r="K72" s="78"/>
      <c r="L72" s="76">
        <v>8567984</v>
      </c>
      <c r="M72" s="76">
        <v>6883018</v>
      </c>
      <c r="N72" s="76">
        <v>8612481</v>
      </c>
      <c r="O72" s="76">
        <v>9184014</v>
      </c>
      <c r="P72" s="77">
        <f>O72/N72-1</f>
        <v>6.6361017226046703E-2</v>
      </c>
      <c r="Q72" s="77">
        <f t="shared" ref="Q72:Q83" si="33">O72/L72-1</f>
        <v>7.189906050244721E-2</v>
      </c>
      <c r="R72" s="76">
        <f>O72-N72</f>
        <v>571533</v>
      </c>
      <c r="S72" s="76">
        <f t="shared" ref="S72:S83" si="34">O72-L72</f>
        <v>616030</v>
      </c>
      <c r="T72" s="77">
        <f t="shared" ref="T72:T83" si="35">O72/$O$72</f>
        <v>1</v>
      </c>
    </row>
    <row r="73" spans="1:20" x14ac:dyDescent="0.25">
      <c r="A73" s="79" t="s">
        <v>5</v>
      </c>
      <c r="B73" s="80">
        <v>2055942</v>
      </c>
      <c r="C73" s="80">
        <v>2034159</v>
      </c>
      <c r="D73" s="80">
        <v>2166832</v>
      </c>
      <c r="E73" s="80">
        <v>2367869</v>
      </c>
      <c r="F73" s="81">
        <f t="shared" ref="F73:F83" si="36">E73/D73-1</f>
        <v>9.2779227923530661E-2</v>
      </c>
      <c r="G73" s="81">
        <f t="shared" si="30"/>
        <v>0.15171974695784218</v>
      </c>
      <c r="H73" s="80">
        <f t="shared" ref="H73:H83" si="37">E73-D73</f>
        <v>201037</v>
      </c>
      <c r="I73" s="80">
        <f t="shared" si="31"/>
        <v>311927</v>
      </c>
      <c r="J73" s="81">
        <f t="shared" si="32"/>
        <v>0.75018098166992297</v>
      </c>
      <c r="K73" s="82"/>
      <c r="L73" s="80">
        <v>5987365</v>
      </c>
      <c r="M73" s="80">
        <v>5212124</v>
      </c>
      <c r="N73" s="80">
        <v>6503443</v>
      </c>
      <c r="O73" s="80">
        <v>6850565</v>
      </c>
      <c r="P73" s="81">
        <f t="shared" ref="P73:P83" si="38">O73/N73-1</f>
        <v>5.3375112229014698E-2</v>
      </c>
      <c r="Q73" s="81">
        <f t="shared" si="33"/>
        <v>0.14417026521683574</v>
      </c>
      <c r="R73" s="80">
        <f t="shared" ref="R73:R83" si="39">O73-N73</f>
        <v>347122</v>
      </c>
      <c r="S73" s="80">
        <f t="shared" si="34"/>
        <v>863200</v>
      </c>
      <c r="T73" s="81">
        <f t="shared" si="35"/>
        <v>0.74592275229545602</v>
      </c>
    </row>
    <row r="74" spans="1:20" x14ac:dyDescent="0.25">
      <c r="A74" s="37" t="s">
        <v>6</v>
      </c>
      <c r="B74" s="31">
        <v>335891</v>
      </c>
      <c r="C74" s="31">
        <v>418215</v>
      </c>
      <c r="D74" s="31">
        <v>411884</v>
      </c>
      <c r="E74" s="31">
        <v>466543</v>
      </c>
      <c r="F74" s="32">
        <f t="shared" si="36"/>
        <v>0.13270483922657839</v>
      </c>
      <c r="G74" s="32">
        <f t="shared" si="30"/>
        <v>0.38897142227686965</v>
      </c>
      <c r="H74" s="31">
        <f t="shared" si="37"/>
        <v>54659</v>
      </c>
      <c r="I74" s="31">
        <f t="shared" si="31"/>
        <v>130652</v>
      </c>
      <c r="J74" s="32">
        <f t="shared" si="32"/>
        <v>0.14780871987902663</v>
      </c>
      <c r="K74" s="83"/>
      <c r="L74" s="31">
        <v>953573</v>
      </c>
      <c r="M74" s="31">
        <v>1117959</v>
      </c>
      <c r="N74" s="31">
        <v>1237839</v>
      </c>
      <c r="O74" s="31">
        <v>1320604</v>
      </c>
      <c r="P74" s="32">
        <f>O74/N74-1</f>
        <v>6.6862491810324221E-2</v>
      </c>
      <c r="Q74" s="32">
        <f t="shared" si="33"/>
        <v>0.38490078892753887</v>
      </c>
      <c r="R74" s="31">
        <f>O74-N74</f>
        <v>82765</v>
      </c>
      <c r="S74" s="31">
        <f t="shared" si="34"/>
        <v>367031</v>
      </c>
      <c r="T74" s="32">
        <f t="shared" si="35"/>
        <v>0.14379377034921767</v>
      </c>
    </row>
    <row r="75" spans="1:20" x14ac:dyDescent="0.25">
      <c r="A75" s="37" t="s">
        <v>7</v>
      </c>
      <c r="B75" s="31">
        <v>1307318</v>
      </c>
      <c r="C75" s="31">
        <v>1257429</v>
      </c>
      <c r="D75" s="31">
        <v>1395535</v>
      </c>
      <c r="E75" s="31">
        <v>1528610</v>
      </c>
      <c r="F75" s="32">
        <f t="shared" si="36"/>
        <v>9.535769436094399E-2</v>
      </c>
      <c r="G75" s="32">
        <f t="shared" si="30"/>
        <v>0.16927174566555347</v>
      </c>
      <c r="H75" s="31">
        <f t="shared" si="37"/>
        <v>133075</v>
      </c>
      <c r="I75" s="31">
        <f t="shared" si="31"/>
        <v>221292</v>
      </c>
      <c r="J75" s="32">
        <f t="shared" si="32"/>
        <v>0.48428952378297152</v>
      </c>
      <c r="K75" s="83"/>
      <c r="L75" s="31">
        <v>3819830</v>
      </c>
      <c r="M75" s="31">
        <v>3169334</v>
      </c>
      <c r="N75" s="31">
        <v>4182178</v>
      </c>
      <c r="O75" s="31">
        <v>4441574</v>
      </c>
      <c r="P75" s="32">
        <f t="shared" si="38"/>
        <v>6.202414148799984E-2</v>
      </c>
      <c r="Q75" s="32">
        <f t="shared" si="33"/>
        <v>0.16276745300183526</v>
      </c>
      <c r="R75" s="31">
        <f t="shared" si="39"/>
        <v>259396</v>
      </c>
      <c r="S75" s="31">
        <f t="shared" si="34"/>
        <v>621744</v>
      </c>
      <c r="T75" s="32">
        <f t="shared" si="35"/>
        <v>0.48362012514353747</v>
      </c>
    </row>
    <row r="76" spans="1:20" x14ac:dyDescent="0.25">
      <c r="A76" s="37" t="s">
        <v>8</v>
      </c>
      <c r="B76" s="31">
        <v>343656</v>
      </c>
      <c r="C76" s="31">
        <v>314383</v>
      </c>
      <c r="D76" s="31">
        <v>305531</v>
      </c>
      <c r="E76" s="31">
        <v>315557</v>
      </c>
      <c r="F76" s="32">
        <f t="shared" si="36"/>
        <v>3.281500076915278E-2</v>
      </c>
      <c r="G76" s="32">
        <f t="shared" si="30"/>
        <v>-8.176490443932305E-2</v>
      </c>
      <c r="H76" s="31">
        <f t="shared" si="37"/>
        <v>10026</v>
      </c>
      <c r="I76" s="31">
        <f t="shared" si="31"/>
        <v>-28099</v>
      </c>
      <c r="J76" s="32">
        <f t="shared" si="32"/>
        <v>9.9973799240082914E-2</v>
      </c>
      <c r="K76" s="83"/>
      <c r="L76" s="31">
        <v>1008680</v>
      </c>
      <c r="M76" s="31">
        <v>811494</v>
      </c>
      <c r="N76" s="31">
        <v>923156</v>
      </c>
      <c r="O76" s="31">
        <v>920931</v>
      </c>
      <c r="P76" s="32">
        <f t="shared" si="38"/>
        <v>-2.4102101919935004E-3</v>
      </c>
      <c r="Q76" s="32">
        <f t="shared" si="33"/>
        <v>-8.6993893008684653E-2</v>
      </c>
      <c r="R76" s="31">
        <f>O76-N76</f>
        <v>-2225</v>
      </c>
      <c r="S76" s="31">
        <f t="shared" si="34"/>
        <v>-87749</v>
      </c>
      <c r="T76" s="32">
        <f t="shared" si="35"/>
        <v>0.10027543512019908</v>
      </c>
    </row>
    <row r="77" spans="1:20" x14ac:dyDescent="0.25">
      <c r="A77" s="37" t="s">
        <v>9</v>
      </c>
      <c r="B77" s="31">
        <v>48065</v>
      </c>
      <c r="C77" s="31">
        <v>32483</v>
      </c>
      <c r="D77" s="31">
        <v>40476</v>
      </c>
      <c r="E77" s="31">
        <v>42494</v>
      </c>
      <c r="F77" s="32">
        <f t="shared" si="36"/>
        <v>4.9856705208024543E-2</v>
      </c>
      <c r="G77" s="32">
        <f t="shared" si="30"/>
        <v>-0.11590554457505464</v>
      </c>
      <c r="H77" s="31">
        <f t="shared" si="37"/>
        <v>2018</v>
      </c>
      <c r="I77" s="31">
        <f t="shared" si="31"/>
        <v>-5571</v>
      </c>
      <c r="J77" s="32">
        <f t="shared" si="32"/>
        <v>1.3462818523778853E-2</v>
      </c>
      <c r="K77" s="83"/>
      <c r="L77" s="31">
        <v>144484</v>
      </c>
      <c r="M77" s="31">
        <v>89450</v>
      </c>
      <c r="N77" s="31">
        <v>120860</v>
      </c>
      <c r="O77" s="31">
        <v>125687</v>
      </c>
      <c r="P77" s="32">
        <f t="shared" si="38"/>
        <v>3.9938772133046418E-2</v>
      </c>
      <c r="Q77" s="32">
        <f t="shared" si="33"/>
        <v>-0.13009745023670438</v>
      </c>
      <c r="R77" s="31">
        <f t="shared" si="39"/>
        <v>4827</v>
      </c>
      <c r="S77" s="31">
        <f t="shared" si="34"/>
        <v>-18797</v>
      </c>
      <c r="T77" s="32">
        <f t="shared" si="35"/>
        <v>1.3685410322763009E-2</v>
      </c>
    </row>
    <row r="78" spans="1:20" x14ac:dyDescent="0.25">
      <c r="A78" s="84" t="s">
        <v>10</v>
      </c>
      <c r="B78" s="34">
        <v>21012</v>
      </c>
      <c r="C78" s="34">
        <v>11649</v>
      </c>
      <c r="D78" s="34">
        <v>13406</v>
      </c>
      <c r="E78" s="34">
        <v>14665</v>
      </c>
      <c r="F78" s="35">
        <f t="shared" si="36"/>
        <v>9.3913173206027212E-2</v>
      </c>
      <c r="G78" s="35">
        <f t="shared" si="30"/>
        <v>-0.30206548638873021</v>
      </c>
      <c r="H78" s="34">
        <f t="shared" si="37"/>
        <v>1259</v>
      </c>
      <c r="I78" s="34">
        <f t="shared" si="31"/>
        <v>-6347</v>
      </c>
      <c r="J78" s="35">
        <f t="shared" si="32"/>
        <v>4.6461202440630884E-3</v>
      </c>
      <c r="K78" s="83"/>
      <c r="L78" s="34">
        <v>60798</v>
      </c>
      <c r="M78" s="34">
        <v>23887</v>
      </c>
      <c r="N78" s="34">
        <v>39410</v>
      </c>
      <c r="O78" s="34">
        <v>41769</v>
      </c>
      <c r="P78" s="35">
        <f t="shared" si="38"/>
        <v>5.9857904085257596E-2</v>
      </c>
      <c r="Q78" s="35">
        <f t="shared" si="33"/>
        <v>-0.31298726931806964</v>
      </c>
      <c r="R78" s="34">
        <f t="shared" si="39"/>
        <v>2359</v>
      </c>
      <c r="S78" s="34">
        <f t="shared" si="34"/>
        <v>-19029</v>
      </c>
      <c r="T78" s="35">
        <f t="shared" si="35"/>
        <v>4.5480113597387807E-3</v>
      </c>
    </row>
    <row r="79" spans="1:20" x14ac:dyDescent="0.25">
      <c r="A79" s="79" t="s">
        <v>11</v>
      </c>
      <c r="B79" s="80">
        <v>864658</v>
      </c>
      <c r="C79" s="80">
        <v>595296</v>
      </c>
      <c r="D79" s="80">
        <v>715709</v>
      </c>
      <c r="E79" s="80">
        <v>788528</v>
      </c>
      <c r="F79" s="81">
        <f t="shared" si="36"/>
        <v>0.10174386517425371</v>
      </c>
      <c r="G79" s="81">
        <f t="shared" si="30"/>
        <v>-8.8046372091624692E-2</v>
      </c>
      <c r="H79" s="80">
        <f t="shared" si="37"/>
        <v>72819</v>
      </c>
      <c r="I79" s="80">
        <f t="shared" si="31"/>
        <v>-76130</v>
      </c>
      <c r="J79" s="81">
        <f t="shared" si="32"/>
        <v>0.24981901833007697</v>
      </c>
      <c r="K79" s="82"/>
      <c r="L79" s="80">
        <v>2580619</v>
      </c>
      <c r="M79" s="80">
        <v>1670894</v>
      </c>
      <c r="N79" s="80">
        <v>2109038</v>
      </c>
      <c r="O79" s="80">
        <v>2333449</v>
      </c>
      <c r="P79" s="81">
        <f t="shared" si="38"/>
        <v>0.10640443652508869</v>
      </c>
      <c r="Q79" s="81">
        <f t="shared" si="33"/>
        <v>-9.5779345963119655E-2</v>
      </c>
      <c r="R79" s="80">
        <f t="shared" si="39"/>
        <v>224411</v>
      </c>
      <c r="S79" s="80">
        <f t="shared" si="34"/>
        <v>-247170</v>
      </c>
      <c r="T79" s="81">
        <f t="shared" si="35"/>
        <v>0.25407724770454398</v>
      </c>
    </row>
    <row r="80" spans="1:20" x14ac:dyDescent="0.25">
      <c r="A80" s="36" t="s">
        <v>12</v>
      </c>
      <c r="B80" s="31">
        <v>41632</v>
      </c>
      <c r="C80" s="31">
        <v>43646</v>
      </c>
      <c r="D80" s="31">
        <v>42335</v>
      </c>
      <c r="E80" s="31">
        <v>61141</v>
      </c>
      <c r="F80" s="32">
        <f t="shared" si="36"/>
        <v>0.44421873154600222</v>
      </c>
      <c r="G80" s="32">
        <f t="shared" si="30"/>
        <v>0.4686058800922368</v>
      </c>
      <c r="H80" s="31">
        <f t="shared" si="37"/>
        <v>18806</v>
      </c>
      <c r="I80" s="31">
        <f t="shared" si="31"/>
        <v>19509</v>
      </c>
      <c r="J80" s="32">
        <f t="shared" si="32"/>
        <v>1.9370503773764834E-2</v>
      </c>
      <c r="K80" s="83"/>
      <c r="L80" s="31">
        <v>125386</v>
      </c>
      <c r="M80" s="31">
        <v>135780</v>
      </c>
      <c r="N80" s="31">
        <v>127378</v>
      </c>
      <c r="O80" s="31">
        <v>171979</v>
      </c>
      <c r="P80" s="32">
        <f t="shared" si="38"/>
        <v>0.35014680714095059</v>
      </c>
      <c r="Q80" s="32">
        <f t="shared" si="33"/>
        <v>0.37159650997719051</v>
      </c>
      <c r="R80" s="31">
        <f t="shared" si="39"/>
        <v>44601</v>
      </c>
      <c r="S80" s="31">
        <f t="shared" si="34"/>
        <v>46593</v>
      </c>
      <c r="T80" s="32">
        <f t="shared" si="35"/>
        <v>1.8725907865558566E-2</v>
      </c>
    </row>
    <row r="81" spans="1:20" x14ac:dyDescent="0.25">
      <c r="A81" s="37" t="s">
        <v>8</v>
      </c>
      <c r="B81" s="31">
        <v>467828</v>
      </c>
      <c r="C81" s="31">
        <v>357250</v>
      </c>
      <c r="D81" s="31">
        <v>437346</v>
      </c>
      <c r="E81" s="31">
        <v>461757</v>
      </c>
      <c r="F81" s="32">
        <f t="shared" si="36"/>
        <v>5.5816218737567036E-2</v>
      </c>
      <c r="G81" s="32">
        <f t="shared" si="30"/>
        <v>-1.2976991543900751E-2</v>
      </c>
      <c r="H81" s="31">
        <f t="shared" si="37"/>
        <v>24411</v>
      </c>
      <c r="I81" s="31">
        <f t="shared" si="31"/>
        <v>-6071</v>
      </c>
      <c r="J81" s="32">
        <f t="shared" si="32"/>
        <v>0.14629243406326897</v>
      </c>
      <c r="K81" s="83"/>
      <c r="L81" s="31">
        <v>1420885</v>
      </c>
      <c r="M81" s="31">
        <v>973932</v>
      </c>
      <c r="N81" s="31">
        <v>1263506</v>
      </c>
      <c r="O81" s="31">
        <v>1376288</v>
      </c>
      <c r="P81" s="32">
        <f t="shared" si="38"/>
        <v>8.9261151114438775E-2</v>
      </c>
      <c r="Q81" s="32">
        <f t="shared" si="33"/>
        <v>-3.1386776551233897E-2</v>
      </c>
      <c r="R81" s="31">
        <f t="shared" si="39"/>
        <v>112782</v>
      </c>
      <c r="S81" s="31">
        <f t="shared" si="34"/>
        <v>-44597</v>
      </c>
      <c r="T81" s="32">
        <f t="shared" si="35"/>
        <v>0.14985691441672455</v>
      </c>
    </row>
    <row r="82" spans="1:20" x14ac:dyDescent="0.25">
      <c r="A82" s="37" t="s">
        <v>9</v>
      </c>
      <c r="B82" s="31">
        <v>238339</v>
      </c>
      <c r="C82" s="31">
        <v>136423</v>
      </c>
      <c r="D82" s="31">
        <v>165430</v>
      </c>
      <c r="E82" s="31">
        <v>190175</v>
      </c>
      <c r="F82" s="32">
        <f t="shared" si="36"/>
        <v>0.14957988272985556</v>
      </c>
      <c r="G82" s="32">
        <f t="shared" si="30"/>
        <v>-0.20208190854203467</v>
      </c>
      <c r="H82" s="31">
        <f t="shared" si="37"/>
        <v>24745</v>
      </c>
      <c r="I82" s="31">
        <f t="shared" si="31"/>
        <v>-48164</v>
      </c>
      <c r="J82" s="32">
        <f t="shared" si="32"/>
        <v>6.0250659216822218E-2</v>
      </c>
      <c r="K82" s="83"/>
      <c r="L82" s="31">
        <v>703169</v>
      </c>
      <c r="M82" s="31">
        <v>392163</v>
      </c>
      <c r="N82" s="31">
        <v>508693</v>
      </c>
      <c r="O82" s="31">
        <v>561092</v>
      </c>
      <c r="P82" s="32">
        <f t="shared" si="38"/>
        <v>0.10300711824224051</v>
      </c>
      <c r="Q82" s="32">
        <f t="shared" si="33"/>
        <v>-0.20205242267506107</v>
      </c>
      <c r="R82" s="31">
        <f t="shared" si="39"/>
        <v>52399</v>
      </c>
      <c r="S82" s="31">
        <f t="shared" si="34"/>
        <v>-142077</v>
      </c>
      <c r="T82" s="32">
        <f t="shared" si="35"/>
        <v>6.1094419063385572E-2</v>
      </c>
    </row>
    <row r="83" spans="1:20" x14ac:dyDescent="0.25">
      <c r="A83" s="38" t="s">
        <v>10</v>
      </c>
      <c r="B83" s="69">
        <v>116859</v>
      </c>
      <c r="C83" s="69">
        <v>57977</v>
      </c>
      <c r="D83" s="69">
        <v>70598</v>
      </c>
      <c r="E83" s="69">
        <v>75455</v>
      </c>
      <c r="F83" s="70">
        <f t="shared" si="36"/>
        <v>6.8797982945692615E-2</v>
      </c>
      <c r="G83" s="70">
        <f t="shared" si="30"/>
        <v>-0.3543073276341574</v>
      </c>
      <c r="H83" s="69">
        <f t="shared" si="37"/>
        <v>4857</v>
      </c>
      <c r="I83" s="69">
        <f t="shared" si="31"/>
        <v>-41404</v>
      </c>
      <c r="J83" s="70">
        <f t="shared" si="32"/>
        <v>2.3905421276220955E-2</v>
      </c>
      <c r="K83" s="83"/>
      <c r="L83" s="69">
        <v>331179</v>
      </c>
      <c r="M83" s="69">
        <v>169019</v>
      </c>
      <c r="N83" s="69">
        <v>209461</v>
      </c>
      <c r="O83" s="69">
        <v>224090</v>
      </c>
      <c r="P83" s="70">
        <f t="shared" si="38"/>
        <v>6.9841163748860069E-2</v>
      </c>
      <c r="Q83" s="70">
        <f t="shared" si="33"/>
        <v>-0.32335685535616687</v>
      </c>
      <c r="R83" s="69">
        <f t="shared" si="39"/>
        <v>14629</v>
      </c>
      <c r="S83" s="69">
        <f t="shared" si="34"/>
        <v>-107089</v>
      </c>
      <c r="T83" s="70">
        <f t="shared" si="35"/>
        <v>2.4400006358875324E-2</v>
      </c>
    </row>
    <row r="84" spans="1:20" x14ac:dyDescent="0.25">
      <c r="A84" s="42" t="s">
        <v>13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4"/>
    </row>
    <row r="85" spans="1:20" ht="21" x14ac:dyDescent="0.35">
      <c r="A85" s="71" t="s">
        <v>60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1:20" x14ac:dyDescent="0.25">
      <c r="A86" s="72"/>
      <c r="B86" s="11" t="s">
        <v>115</v>
      </c>
      <c r="C86" s="12"/>
      <c r="D86" s="12"/>
      <c r="E86" s="12"/>
      <c r="F86" s="12"/>
      <c r="G86" s="12"/>
      <c r="H86" s="12"/>
      <c r="I86" s="12"/>
      <c r="J86" s="13"/>
      <c r="K86" s="73"/>
      <c r="L86" s="11" t="str">
        <f>L$5</f>
        <v>acumulado marzo</v>
      </c>
      <c r="M86" s="12"/>
      <c r="N86" s="12"/>
      <c r="O86" s="12"/>
      <c r="P86" s="12"/>
      <c r="Q86" s="12"/>
      <c r="R86" s="12"/>
      <c r="S86" s="12"/>
      <c r="T86" s="13"/>
    </row>
    <row r="87" spans="1:20" x14ac:dyDescent="0.25">
      <c r="A87" s="15"/>
      <c r="B87" s="16">
        <f>B$6</f>
        <v>2019</v>
      </c>
      <c r="C87" s="16">
        <f>C$6</f>
        <v>2022</v>
      </c>
      <c r="D87" s="16">
        <f>D$6</f>
        <v>2023</v>
      </c>
      <c r="E87" s="16">
        <f>E$6</f>
        <v>2024</v>
      </c>
      <c r="F87" s="16" t="str">
        <f>CONCATENATE("var ",RIGHT(E87,2),"/",RIGHT(D87,2))</f>
        <v>var 24/23</v>
      </c>
      <c r="G87" s="16" t="str">
        <f>CONCATENATE("var ",RIGHT(E87,2),"/",RIGHT(B87,2))</f>
        <v>var 24/19</v>
      </c>
      <c r="H87" s="16" t="str">
        <f>CONCATENATE("dif ",RIGHT(E87,2),"-",RIGHT(D87,2))</f>
        <v>dif 24-23</v>
      </c>
      <c r="I87" s="16" t="str">
        <f>CONCATENATE("dif ",RIGHT(E87,2),"-",RIGHT(B87,2))</f>
        <v>dif 24-19</v>
      </c>
      <c r="J87" s="16" t="str">
        <f>CONCATENATE("cuota ",RIGHT(E87,2))</f>
        <v>cuota 24</v>
      </c>
      <c r="K87" s="74"/>
      <c r="L87" s="16">
        <f>L$6</f>
        <v>2019</v>
      </c>
      <c r="M87" s="16">
        <f>M$6</f>
        <v>2022</v>
      </c>
      <c r="N87" s="16">
        <f>N$6</f>
        <v>2023</v>
      </c>
      <c r="O87" s="16">
        <f>O$6</f>
        <v>2024</v>
      </c>
      <c r="P87" s="16" t="str">
        <f>CONCATENATE("var ",RIGHT(O87,2),"/",RIGHT(N87,2))</f>
        <v>var 24/23</v>
      </c>
      <c r="Q87" s="16" t="str">
        <f>CONCATENATE("var ",RIGHT(O87,2),"/",RIGHT(L87,2))</f>
        <v>var 24/19</v>
      </c>
      <c r="R87" s="16" t="str">
        <f>CONCATENATE("dif ",RIGHT(O87,2),"-",RIGHT(N87,2))</f>
        <v>dif 24-23</v>
      </c>
      <c r="S87" s="16" t="str">
        <f>CONCATENATE("dif ",RIGHT(O87,2),"-",RIGHT(L87,2))</f>
        <v>dif 24-19</v>
      </c>
      <c r="T87" s="16" t="str">
        <f>CONCATENATE("cuota ",RIGHT(O87,2))</f>
        <v>cuota 24</v>
      </c>
    </row>
    <row r="88" spans="1:20" x14ac:dyDescent="0.25">
      <c r="A88" s="75" t="s">
        <v>15</v>
      </c>
      <c r="B88" s="76">
        <v>2920600</v>
      </c>
      <c r="C88" s="76">
        <v>2629455</v>
      </c>
      <c r="D88" s="76">
        <v>2882541</v>
      </c>
      <c r="E88" s="76">
        <v>3156397</v>
      </c>
      <c r="F88" s="77">
        <f>E88/D88-1</f>
        <v>9.5005066710239339E-2</v>
      </c>
      <c r="G88" s="77">
        <f t="shared" ref="G88:G119" si="40">E88/B88-1</f>
        <v>8.073580771074429E-2</v>
      </c>
      <c r="H88" s="76">
        <f>E88-D88</f>
        <v>273856</v>
      </c>
      <c r="I88" s="76">
        <f t="shared" ref="I88:I119" si="41">E88-B88</f>
        <v>235797</v>
      </c>
      <c r="J88" s="77">
        <f>E88/$E$88</f>
        <v>1</v>
      </c>
      <c r="K88" s="78"/>
      <c r="L88" s="76">
        <v>8567984</v>
      </c>
      <c r="M88" s="76">
        <v>6883018</v>
      </c>
      <c r="N88" s="76">
        <v>8612481</v>
      </c>
      <c r="O88" s="76">
        <v>9184014</v>
      </c>
      <c r="P88" s="77">
        <f>O88/N88-1</f>
        <v>6.6361017226046703E-2</v>
      </c>
      <c r="Q88" s="77">
        <f t="shared" ref="Q88:Q119" si="42">O88/L88-1</f>
        <v>7.189906050244721E-2</v>
      </c>
      <c r="R88" s="76">
        <f>O88-N88</f>
        <v>571533</v>
      </c>
      <c r="S88" s="76">
        <f t="shared" ref="S88:S119" si="43">O88-L88</f>
        <v>616030</v>
      </c>
      <c r="T88" s="77">
        <f>O88/$O$88</f>
        <v>1</v>
      </c>
    </row>
    <row r="89" spans="1:20" x14ac:dyDescent="0.25">
      <c r="A89" s="85" t="s">
        <v>16</v>
      </c>
      <c r="B89" s="86">
        <v>286610</v>
      </c>
      <c r="C89" s="86">
        <v>250815</v>
      </c>
      <c r="D89" s="86">
        <v>274482</v>
      </c>
      <c r="E89" s="86">
        <v>288230</v>
      </c>
      <c r="F89" s="87">
        <f t="shared" ref="F89:F119" si="44">E89/D89-1</f>
        <v>5.0087073104975843E-2</v>
      </c>
      <c r="G89" s="87">
        <f t="shared" si="40"/>
        <v>5.6522801018805691E-3</v>
      </c>
      <c r="H89" s="86">
        <f t="shared" ref="H89:H119" si="45">E89-D89</f>
        <v>13748</v>
      </c>
      <c r="I89" s="86">
        <f t="shared" si="41"/>
        <v>1620</v>
      </c>
      <c r="J89" s="87">
        <f>E89/$E$88</f>
        <v>9.1316143058050053E-2</v>
      </c>
      <c r="K89" s="88"/>
      <c r="L89" s="86">
        <v>739192</v>
      </c>
      <c r="M89" s="86">
        <v>650595</v>
      </c>
      <c r="N89" s="86">
        <v>783461</v>
      </c>
      <c r="O89" s="86">
        <v>754110</v>
      </c>
      <c r="P89" s="87">
        <f t="shared" ref="P89:P119" si="46">O89/N89-1</f>
        <v>-3.7463255988492095E-2</v>
      </c>
      <c r="Q89" s="87">
        <f t="shared" si="42"/>
        <v>2.0181495470730226E-2</v>
      </c>
      <c r="R89" s="86">
        <f t="shared" ref="R89:R119" si="47">O89-N89</f>
        <v>-29351</v>
      </c>
      <c r="S89" s="86">
        <f t="shared" si="43"/>
        <v>14918</v>
      </c>
      <c r="T89" s="87">
        <f>O89/$O$88</f>
        <v>8.2111155318360801E-2</v>
      </c>
    </row>
    <row r="90" spans="1:20" x14ac:dyDescent="0.25">
      <c r="A90" s="55" t="s">
        <v>17</v>
      </c>
      <c r="B90" s="27">
        <v>84400</v>
      </c>
      <c r="C90" s="27">
        <v>65096</v>
      </c>
      <c r="D90" s="27">
        <v>70695</v>
      </c>
      <c r="E90" s="27">
        <v>86365</v>
      </c>
      <c r="F90" s="28">
        <f t="shared" si="44"/>
        <v>0.22165641134450809</v>
      </c>
      <c r="G90" s="28">
        <f t="shared" si="40"/>
        <v>2.3281990521327067E-2</v>
      </c>
      <c r="H90" s="27">
        <f t="shared" si="45"/>
        <v>15670</v>
      </c>
      <c r="I90" s="27">
        <f t="shared" si="41"/>
        <v>1965</v>
      </c>
      <c r="J90" s="28">
        <f>E90/$E$23</f>
        <v>0.17636488018052052</v>
      </c>
      <c r="K90" s="89"/>
      <c r="L90" s="27">
        <v>198806</v>
      </c>
      <c r="M90" s="27">
        <v>187337</v>
      </c>
      <c r="N90" s="27">
        <v>225075</v>
      </c>
      <c r="O90" s="27">
        <v>227638</v>
      </c>
      <c r="P90" s="28">
        <f t="shared" si="46"/>
        <v>1.138731533933135E-2</v>
      </c>
      <c r="Q90" s="28">
        <f t="shared" si="42"/>
        <v>0.14502580405017951</v>
      </c>
      <c r="R90" s="27">
        <f>O90-N90</f>
        <v>2563</v>
      </c>
      <c r="S90" s="27">
        <f t="shared" si="43"/>
        <v>28832</v>
      </c>
      <c r="T90" s="28">
        <f>O90/$O$23</f>
        <v>0.16852499357772288</v>
      </c>
    </row>
    <row r="91" spans="1:20" x14ac:dyDescent="0.25">
      <c r="A91" s="50" t="s">
        <v>18</v>
      </c>
      <c r="B91" s="27">
        <v>57192</v>
      </c>
      <c r="C91" s="27">
        <v>25127</v>
      </c>
      <c r="D91" s="27">
        <v>39200</v>
      </c>
      <c r="E91" s="27">
        <v>39265</v>
      </c>
      <c r="F91" s="51">
        <f t="shared" si="44"/>
        <v>1.6581632653061007E-3</v>
      </c>
      <c r="G91" s="51">
        <f t="shared" si="40"/>
        <v>-0.31345293047978739</v>
      </c>
      <c r="H91" s="27">
        <f t="shared" si="45"/>
        <v>65</v>
      </c>
      <c r="I91" s="52">
        <f t="shared" si="41"/>
        <v>-17927</v>
      </c>
      <c r="J91" s="51">
        <f>E91/$E$23</f>
        <v>8.0182562615505576E-2</v>
      </c>
      <c r="K91" s="90"/>
      <c r="L91" s="27">
        <v>130847</v>
      </c>
      <c r="M91" s="27">
        <v>79082</v>
      </c>
      <c r="N91" s="27">
        <v>146315</v>
      </c>
      <c r="O91" s="27">
        <v>90374</v>
      </c>
      <c r="P91" s="51">
        <f t="shared" si="46"/>
        <v>-0.38233263848545951</v>
      </c>
      <c r="Q91" s="51">
        <f t="shared" si="42"/>
        <v>-0.30931546004111676</v>
      </c>
      <c r="R91" s="52">
        <f t="shared" si="47"/>
        <v>-55941</v>
      </c>
      <c r="S91" s="52">
        <f t="shared" si="43"/>
        <v>-40473</v>
      </c>
      <c r="T91" s="51">
        <f>O91/$O$23</f>
        <v>6.6905691359057481E-2</v>
      </c>
    </row>
    <row r="92" spans="1:20" x14ac:dyDescent="0.25">
      <c r="A92" s="50" t="s">
        <v>19</v>
      </c>
      <c r="B92" s="52">
        <f>B90-B91</f>
        <v>27208</v>
      </c>
      <c r="C92" s="52">
        <f>C90-C91</f>
        <v>39969</v>
      </c>
      <c r="D92" s="52">
        <f>D90-D91</f>
        <v>31495</v>
      </c>
      <c r="E92" s="52">
        <f>E90-E91</f>
        <v>47100</v>
      </c>
      <c r="F92" s="51">
        <f t="shared" si="44"/>
        <v>0.49547547229719013</v>
      </c>
      <c r="G92" s="51">
        <f t="shared" si="40"/>
        <v>0.73110849750073514</v>
      </c>
      <c r="H92" s="52">
        <f t="shared" si="45"/>
        <v>15605</v>
      </c>
      <c r="I92" s="52">
        <f t="shared" si="41"/>
        <v>19892</v>
      </c>
      <c r="J92" s="51">
        <f>E92/$E$23</f>
        <v>9.6182317565014955E-2</v>
      </c>
      <c r="K92" s="90"/>
      <c r="L92" s="52">
        <f>L90-L91</f>
        <v>67959</v>
      </c>
      <c r="M92" s="52">
        <f>M90-M91</f>
        <v>108255</v>
      </c>
      <c r="N92" s="52">
        <f>N90-N91</f>
        <v>78760</v>
      </c>
      <c r="O92" s="52">
        <f>O90-O91</f>
        <v>137264</v>
      </c>
      <c r="P92" s="51">
        <f t="shared" si="46"/>
        <v>0.74281361097003562</v>
      </c>
      <c r="Q92" s="51">
        <f t="shared" si="42"/>
        <v>1.0198060595358966</v>
      </c>
      <c r="R92" s="52">
        <f t="shared" si="47"/>
        <v>58504</v>
      </c>
      <c r="S92" s="52">
        <f t="shared" si="43"/>
        <v>69305</v>
      </c>
      <c r="T92" s="51">
        <f>O92/$O$23</f>
        <v>0.1016193022186654</v>
      </c>
    </row>
    <row r="93" spans="1:20" x14ac:dyDescent="0.25">
      <c r="A93" s="91" t="s">
        <v>20</v>
      </c>
      <c r="B93" s="34">
        <v>202210</v>
      </c>
      <c r="C93" s="34">
        <v>185719</v>
      </c>
      <c r="D93" s="34">
        <v>203787</v>
      </c>
      <c r="E93" s="34">
        <v>201865</v>
      </c>
      <c r="F93" s="35">
        <f t="shared" si="44"/>
        <v>-9.4314161354748238E-3</v>
      </c>
      <c r="G93" s="35">
        <f t="shared" si="40"/>
        <v>-1.7061470748231944E-3</v>
      </c>
      <c r="H93" s="34">
        <f t="shared" si="45"/>
        <v>-1922</v>
      </c>
      <c r="I93" s="34">
        <f t="shared" si="41"/>
        <v>-345</v>
      </c>
      <c r="J93" s="35">
        <f>E93/$E$23</f>
        <v>0.41222597739409222</v>
      </c>
      <c r="K93" s="90"/>
      <c r="L93" s="27">
        <v>540386</v>
      </c>
      <c r="M93" s="27">
        <v>463258</v>
      </c>
      <c r="N93" s="27">
        <v>558386</v>
      </c>
      <c r="O93" s="27">
        <v>526472</v>
      </c>
      <c r="P93" s="35">
        <f t="shared" si="46"/>
        <v>-5.7154011740982003E-2</v>
      </c>
      <c r="Q93" s="35">
        <f t="shared" si="42"/>
        <v>-2.5748261427942287E-2</v>
      </c>
      <c r="R93" s="34">
        <f t="shared" si="47"/>
        <v>-31914</v>
      </c>
      <c r="S93" s="34">
        <f t="shared" si="43"/>
        <v>-13914</v>
      </c>
      <c r="T93" s="35">
        <f>O93/$O$23</f>
        <v>0.38975781907612489</v>
      </c>
    </row>
    <row r="94" spans="1:20" x14ac:dyDescent="0.25">
      <c r="A94" s="85" t="s">
        <v>21</v>
      </c>
      <c r="B94" s="86">
        <v>2633990</v>
      </c>
      <c r="C94" s="86">
        <v>2378640</v>
      </c>
      <c r="D94" s="86">
        <v>2608059</v>
      </c>
      <c r="E94" s="86">
        <v>2868167</v>
      </c>
      <c r="F94" s="87">
        <f t="shared" si="44"/>
        <v>9.9732406360439008E-2</v>
      </c>
      <c r="G94" s="87">
        <f t="shared" si="40"/>
        <v>8.890580450191532E-2</v>
      </c>
      <c r="H94" s="86">
        <f t="shared" si="45"/>
        <v>260108</v>
      </c>
      <c r="I94" s="86">
        <f t="shared" si="41"/>
        <v>234177</v>
      </c>
      <c r="J94" s="87">
        <f t="shared" ref="J94:J119" si="48">E94/$E$88</f>
        <v>0.90868385694194997</v>
      </c>
      <c r="K94" s="88"/>
      <c r="L94" s="86">
        <v>7828792</v>
      </c>
      <c r="M94" s="86">
        <v>6232423</v>
      </c>
      <c r="N94" s="86">
        <v>7829020</v>
      </c>
      <c r="O94" s="86">
        <v>8429904</v>
      </c>
      <c r="P94" s="87">
        <f t="shared" si="46"/>
        <v>7.6750857706328501E-2</v>
      </c>
      <c r="Q94" s="87">
        <f t="shared" si="42"/>
        <v>7.6782216209090759E-2</v>
      </c>
      <c r="R94" s="86">
        <f t="shared" si="47"/>
        <v>600884</v>
      </c>
      <c r="S94" s="86">
        <f t="shared" si="43"/>
        <v>601112</v>
      </c>
      <c r="T94" s="87">
        <f t="shared" ref="T94:T119" si="49">O94/$O$88</f>
        <v>0.91788884468163923</v>
      </c>
    </row>
    <row r="95" spans="1:20" x14ac:dyDescent="0.25">
      <c r="A95" s="49" t="s">
        <v>22</v>
      </c>
      <c r="B95" s="92">
        <v>417631</v>
      </c>
      <c r="C95" s="92">
        <v>309470</v>
      </c>
      <c r="D95" s="92">
        <v>343780</v>
      </c>
      <c r="E95" s="92">
        <v>403382</v>
      </c>
      <c r="F95" s="93">
        <f t="shared" si="44"/>
        <v>0.17337250567223217</v>
      </c>
      <c r="G95" s="93">
        <f t="shared" si="40"/>
        <v>-3.4118635829236799E-2</v>
      </c>
      <c r="H95" s="92">
        <f t="shared" si="45"/>
        <v>59602</v>
      </c>
      <c r="I95" s="92">
        <f t="shared" si="41"/>
        <v>-14249</v>
      </c>
      <c r="J95" s="93">
        <f t="shared" si="48"/>
        <v>0.12779824591139835</v>
      </c>
      <c r="K95" s="89"/>
      <c r="L95" s="92">
        <v>1272589</v>
      </c>
      <c r="M95" s="92">
        <v>783338</v>
      </c>
      <c r="N95" s="92">
        <v>1036263</v>
      </c>
      <c r="O95" s="92">
        <v>1151084</v>
      </c>
      <c r="P95" s="93">
        <f t="shared" si="46"/>
        <v>0.11080295253232042</v>
      </c>
      <c r="Q95" s="93">
        <f t="shared" si="42"/>
        <v>-9.5478587352240241E-2</v>
      </c>
      <c r="R95" s="92">
        <f t="shared" si="47"/>
        <v>114821</v>
      </c>
      <c r="S95" s="92">
        <f t="shared" si="43"/>
        <v>-121505</v>
      </c>
      <c r="T95" s="93">
        <f t="shared" si="49"/>
        <v>0.12533561033334661</v>
      </c>
    </row>
    <row r="96" spans="1:20" x14ac:dyDescent="0.25">
      <c r="A96" s="54" t="s">
        <v>23</v>
      </c>
      <c r="B96" s="31">
        <v>22253</v>
      </c>
      <c r="C96" s="31">
        <v>17121</v>
      </c>
      <c r="D96" s="31">
        <v>17472</v>
      </c>
      <c r="E96" s="31">
        <v>28306</v>
      </c>
      <c r="F96" s="32">
        <f t="shared" si="44"/>
        <v>0.62007783882783873</v>
      </c>
      <c r="G96" s="32">
        <f t="shared" si="40"/>
        <v>0.27200826854806093</v>
      </c>
      <c r="H96" s="31">
        <f t="shared" si="45"/>
        <v>10834</v>
      </c>
      <c r="I96" s="31">
        <f t="shared" si="41"/>
        <v>6053</v>
      </c>
      <c r="J96" s="32">
        <f t="shared" si="48"/>
        <v>8.967819954207281E-3</v>
      </c>
      <c r="K96" s="90"/>
      <c r="L96" s="31">
        <v>83241</v>
      </c>
      <c r="M96" s="31">
        <v>59257</v>
      </c>
      <c r="N96" s="31">
        <v>72197</v>
      </c>
      <c r="O96" s="31">
        <v>83956</v>
      </c>
      <c r="P96" s="32">
        <f t="shared" si="46"/>
        <v>0.16287380362064896</v>
      </c>
      <c r="Q96" s="32">
        <f t="shared" si="42"/>
        <v>8.5895171850409735E-3</v>
      </c>
      <c r="R96" s="31">
        <f t="shared" si="47"/>
        <v>11759</v>
      </c>
      <c r="S96" s="31">
        <f t="shared" si="43"/>
        <v>715</v>
      </c>
      <c r="T96" s="32">
        <f t="shared" si="49"/>
        <v>9.141536587378896E-3</v>
      </c>
    </row>
    <row r="97" spans="1:20" x14ac:dyDescent="0.25">
      <c r="A97" s="54" t="s">
        <v>24</v>
      </c>
      <c r="B97" s="31">
        <v>3619</v>
      </c>
      <c r="C97" s="31">
        <v>1898</v>
      </c>
      <c r="D97" s="31">
        <v>3915</v>
      </c>
      <c r="E97" s="31">
        <v>4487</v>
      </c>
      <c r="F97" s="32">
        <f t="shared" si="44"/>
        <v>0.14610472541507025</v>
      </c>
      <c r="G97" s="32">
        <f t="shared" si="40"/>
        <v>0.23984526112185689</v>
      </c>
      <c r="H97" s="31">
        <f t="shared" si="45"/>
        <v>572</v>
      </c>
      <c r="I97" s="31">
        <f t="shared" si="41"/>
        <v>868</v>
      </c>
      <c r="J97" s="32">
        <f t="shared" si="48"/>
        <v>1.421557554388754E-3</v>
      </c>
      <c r="K97" s="90"/>
      <c r="L97" s="31">
        <v>9413</v>
      </c>
      <c r="M97" s="31">
        <v>5204</v>
      </c>
      <c r="N97" s="31">
        <v>11202</v>
      </c>
      <c r="O97" s="31">
        <v>11819</v>
      </c>
      <c r="P97" s="32">
        <f t="shared" si="46"/>
        <v>5.5079450098196814E-2</v>
      </c>
      <c r="Q97" s="32">
        <f t="shared" si="42"/>
        <v>0.25560395198130248</v>
      </c>
      <c r="R97" s="31">
        <f t="shared" si="47"/>
        <v>617</v>
      </c>
      <c r="S97" s="31">
        <f t="shared" si="43"/>
        <v>2406</v>
      </c>
      <c r="T97" s="32">
        <f t="shared" si="49"/>
        <v>1.2869100591527845E-3</v>
      </c>
    </row>
    <row r="98" spans="1:20" x14ac:dyDescent="0.25">
      <c r="A98" s="54" t="s">
        <v>25</v>
      </c>
      <c r="B98" s="31">
        <v>96325</v>
      </c>
      <c r="C98" s="31">
        <v>70472</v>
      </c>
      <c r="D98" s="31">
        <v>88964</v>
      </c>
      <c r="E98" s="31">
        <v>87955</v>
      </c>
      <c r="F98" s="32">
        <f t="shared" si="44"/>
        <v>-1.1341666291983299E-2</v>
      </c>
      <c r="G98" s="32">
        <f t="shared" si="40"/>
        <v>-8.6893329872826386E-2</v>
      </c>
      <c r="H98" s="31">
        <f t="shared" si="45"/>
        <v>-1009</v>
      </c>
      <c r="I98" s="31">
        <f t="shared" si="41"/>
        <v>-8370</v>
      </c>
      <c r="J98" s="32">
        <f t="shared" si="48"/>
        <v>2.7865632871910601E-2</v>
      </c>
      <c r="K98" s="90"/>
      <c r="L98" s="31">
        <v>283146</v>
      </c>
      <c r="M98" s="31">
        <v>205028</v>
      </c>
      <c r="N98" s="31">
        <v>275930</v>
      </c>
      <c r="O98" s="31">
        <v>258186</v>
      </c>
      <c r="P98" s="32">
        <f t="shared" si="46"/>
        <v>-6.4306164606965588E-2</v>
      </c>
      <c r="Q98" s="32">
        <f t="shared" si="42"/>
        <v>-8.815240194104812E-2</v>
      </c>
      <c r="R98" s="31">
        <f t="shared" si="47"/>
        <v>-17744</v>
      </c>
      <c r="S98" s="31">
        <f t="shared" si="43"/>
        <v>-24960</v>
      </c>
      <c r="T98" s="32">
        <f t="shared" si="49"/>
        <v>2.8112544253525745E-2</v>
      </c>
    </row>
    <row r="99" spans="1:20" x14ac:dyDescent="0.25">
      <c r="A99" s="54" t="s">
        <v>26</v>
      </c>
      <c r="B99" s="31">
        <v>7557</v>
      </c>
      <c r="C99" s="31">
        <v>13554</v>
      </c>
      <c r="D99" s="31">
        <v>11460</v>
      </c>
      <c r="E99" s="31">
        <v>14510</v>
      </c>
      <c r="F99" s="32">
        <f t="shared" si="44"/>
        <v>0.2661431064572426</v>
      </c>
      <c r="G99" s="32">
        <f t="shared" si="40"/>
        <v>0.92007410348021712</v>
      </c>
      <c r="H99" s="31">
        <f t="shared" si="45"/>
        <v>3050</v>
      </c>
      <c r="I99" s="31">
        <f t="shared" si="41"/>
        <v>6953</v>
      </c>
      <c r="J99" s="32">
        <f t="shared" si="48"/>
        <v>4.5970136202765372E-3</v>
      </c>
      <c r="K99" s="90"/>
      <c r="L99" s="31">
        <v>20163</v>
      </c>
      <c r="M99" s="31">
        <v>26370</v>
      </c>
      <c r="N99" s="31">
        <v>34690</v>
      </c>
      <c r="O99" s="31">
        <v>39854</v>
      </c>
      <c r="P99" s="32">
        <f t="shared" si="46"/>
        <v>0.14886134332660705</v>
      </c>
      <c r="Q99" s="32">
        <f t="shared" si="42"/>
        <v>0.9765907851014235</v>
      </c>
      <c r="R99" s="31">
        <f t="shared" si="47"/>
        <v>5164</v>
      </c>
      <c r="S99" s="31">
        <f t="shared" si="43"/>
        <v>19691</v>
      </c>
      <c r="T99" s="32">
        <f t="shared" si="49"/>
        <v>4.3394968692338663E-3</v>
      </c>
    </row>
    <row r="100" spans="1:20" x14ac:dyDescent="0.25">
      <c r="A100" s="54" t="s">
        <v>27</v>
      </c>
      <c r="B100" s="31">
        <v>114103</v>
      </c>
      <c r="C100" s="31">
        <v>60513</v>
      </c>
      <c r="D100" s="31">
        <v>86261</v>
      </c>
      <c r="E100" s="31">
        <v>86315</v>
      </c>
      <c r="F100" s="32">
        <f t="shared" si="44"/>
        <v>6.2600711793270314E-4</v>
      </c>
      <c r="G100" s="32">
        <f t="shared" si="40"/>
        <v>-0.24353435054293049</v>
      </c>
      <c r="H100" s="31">
        <f t="shared" si="45"/>
        <v>54</v>
      </c>
      <c r="I100" s="31">
        <f t="shared" si="41"/>
        <v>-27788</v>
      </c>
      <c r="J100" s="32">
        <f t="shared" si="48"/>
        <v>2.7346053110556118E-2</v>
      </c>
      <c r="K100" s="90"/>
      <c r="L100" s="31">
        <v>337860</v>
      </c>
      <c r="M100" s="31">
        <v>184440</v>
      </c>
      <c r="N100" s="31">
        <v>267169</v>
      </c>
      <c r="O100" s="31">
        <v>268166</v>
      </c>
      <c r="P100" s="32">
        <f t="shared" si="46"/>
        <v>3.731720371749736E-3</v>
      </c>
      <c r="Q100" s="32">
        <f t="shared" si="42"/>
        <v>-0.2062807079855562</v>
      </c>
      <c r="R100" s="31">
        <f t="shared" si="47"/>
        <v>997</v>
      </c>
      <c r="S100" s="31">
        <f t="shared" si="43"/>
        <v>-69694</v>
      </c>
      <c r="T100" s="32">
        <f t="shared" si="49"/>
        <v>2.9199215070882949E-2</v>
      </c>
    </row>
    <row r="101" spans="1:20" x14ac:dyDescent="0.25">
      <c r="A101" s="54" t="s">
        <v>28</v>
      </c>
      <c r="B101" s="31">
        <v>2041</v>
      </c>
      <c r="C101" s="31">
        <v>3460</v>
      </c>
      <c r="D101" s="31">
        <v>3127</v>
      </c>
      <c r="E101" s="31">
        <v>5755</v>
      </c>
      <c r="F101" s="32">
        <f t="shared" si="44"/>
        <v>0.84042212983690434</v>
      </c>
      <c r="G101" s="32">
        <f t="shared" si="40"/>
        <v>1.8196962273395396</v>
      </c>
      <c r="H101" s="31">
        <f t="shared" si="45"/>
        <v>2628</v>
      </c>
      <c r="I101" s="31">
        <f t="shared" si="41"/>
        <v>3714</v>
      </c>
      <c r="J101" s="32">
        <f t="shared" si="48"/>
        <v>1.8232814186555112E-3</v>
      </c>
      <c r="K101" s="90"/>
      <c r="L101" s="31">
        <v>5993</v>
      </c>
      <c r="M101" s="31">
        <v>11647</v>
      </c>
      <c r="N101" s="31">
        <v>11898</v>
      </c>
      <c r="O101" s="31">
        <v>14339</v>
      </c>
      <c r="P101" s="32">
        <f t="shared" si="46"/>
        <v>0.20516053118171129</v>
      </c>
      <c r="Q101" s="32">
        <f t="shared" si="42"/>
        <v>1.3926247288503255</v>
      </c>
      <c r="R101" s="31">
        <f t="shared" si="47"/>
        <v>2441</v>
      </c>
      <c r="S101" s="31">
        <f t="shared" si="43"/>
        <v>8346</v>
      </c>
      <c r="T101" s="32">
        <f t="shared" si="49"/>
        <v>1.5612998847780502E-3</v>
      </c>
    </row>
    <row r="102" spans="1:20" x14ac:dyDescent="0.25">
      <c r="A102" s="54" t="s">
        <v>29</v>
      </c>
      <c r="B102" s="31">
        <v>1054463</v>
      </c>
      <c r="C102" s="31">
        <v>1005364</v>
      </c>
      <c r="D102" s="31">
        <v>1094218</v>
      </c>
      <c r="E102" s="31">
        <v>1146041</v>
      </c>
      <c r="F102" s="32">
        <f t="shared" si="44"/>
        <v>4.7360763577276144E-2</v>
      </c>
      <c r="G102" s="32">
        <f t="shared" si="40"/>
        <v>8.6847997511529496E-2</v>
      </c>
      <c r="H102" s="31">
        <f t="shared" si="45"/>
        <v>51823</v>
      </c>
      <c r="I102" s="31">
        <f t="shared" si="41"/>
        <v>91578</v>
      </c>
      <c r="J102" s="32">
        <f t="shared" si="48"/>
        <v>0.36308518858686029</v>
      </c>
      <c r="K102" s="90"/>
      <c r="L102" s="31">
        <v>3053532</v>
      </c>
      <c r="M102" s="31">
        <v>2438703</v>
      </c>
      <c r="N102" s="31">
        <v>3067931</v>
      </c>
      <c r="O102" s="31">
        <v>3287870</v>
      </c>
      <c r="P102" s="32">
        <f t="shared" si="46"/>
        <v>7.1689682721026049E-2</v>
      </c>
      <c r="Q102" s="32">
        <f t="shared" si="42"/>
        <v>7.6743259936362218E-2</v>
      </c>
      <c r="R102" s="31">
        <f t="shared" si="47"/>
        <v>219939</v>
      </c>
      <c r="S102" s="31">
        <f t="shared" si="43"/>
        <v>234338</v>
      </c>
      <c r="T102" s="32">
        <f t="shared" si="49"/>
        <v>0.35799923649942172</v>
      </c>
    </row>
    <row r="103" spans="1:20" x14ac:dyDescent="0.25">
      <c r="A103" s="54" t="s">
        <v>30</v>
      </c>
      <c r="B103" s="31">
        <v>91891</v>
      </c>
      <c r="C103" s="31">
        <v>106845</v>
      </c>
      <c r="D103" s="31">
        <v>131263</v>
      </c>
      <c r="E103" s="31">
        <v>152146</v>
      </c>
      <c r="F103" s="32">
        <f t="shared" si="44"/>
        <v>0.1590928136641705</v>
      </c>
      <c r="G103" s="32">
        <f t="shared" si="40"/>
        <v>0.65572254083642578</v>
      </c>
      <c r="H103" s="31">
        <f t="shared" si="45"/>
        <v>20883</v>
      </c>
      <c r="I103" s="31">
        <f t="shared" si="41"/>
        <v>60255</v>
      </c>
      <c r="J103" s="32">
        <f t="shared" si="48"/>
        <v>4.8202428275023704E-2</v>
      </c>
      <c r="K103" s="90"/>
      <c r="L103" s="31">
        <v>305941</v>
      </c>
      <c r="M103" s="31">
        <v>301555</v>
      </c>
      <c r="N103" s="31">
        <v>402324</v>
      </c>
      <c r="O103" s="31">
        <v>430468</v>
      </c>
      <c r="P103" s="32">
        <f t="shared" si="46"/>
        <v>6.9953569759696244E-2</v>
      </c>
      <c r="Q103" s="32">
        <f t="shared" si="42"/>
        <v>0.40702945992854822</v>
      </c>
      <c r="R103" s="31">
        <f t="shared" si="47"/>
        <v>28144</v>
      </c>
      <c r="S103" s="31">
        <f t="shared" si="43"/>
        <v>124527</v>
      </c>
      <c r="T103" s="32">
        <f t="shared" si="49"/>
        <v>4.6871444229070205E-2</v>
      </c>
    </row>
    <row r="104" spans="1:20" x14ac:dyDescent="0.25">
      <c r="A104" s="54" t="s">
        <v>31</v>
      </c>
      <c r="B104" s="31">
        <v>88897</v>
      </c>
      <c r="C104" s="31">
        <v>104674</v>
      </c>
      <c r="D104" s="31">
        <v>92238</v>
      </c>
      <c r="E104" s="31">
        <v>95518</v>
      </c>
      <c r="F104" s="32">
        <f t="shared" si="44"/>
        <v>3.5560181270192226E-2</v>
      </c>
      <c r="G104" s="32">
        <f t="shared" si="40"/>
        <v>7.4479453749845437E-2</v>
      </c>
      <c r="H104" s="31">
        <f t="shared" si="45"/>
        <v>3280</v>
      </c>
      <c r="I104" s="31">
        <f t="shared" si="41"/>
        <v>6621</v>
      </c>
      <c r="J104" s="32">
        <f t="shared" si="48"/>
        <v>3.0261719295766661E-2</v>
      </c>
      <c r="K104" s="90"/>
      <c r="L104" s="31">
        <v>259314</v>
      </c>
      <c r="M104" s="31">
        <v>300968</v>
      </c>
      <c r="N104" s="31">
        <v>286634</v>
      </c>
      <c r="O104" s="31">
        <v>319849</v>
      </c>
      <c r="P104" s="32">
        <f t="shared" si="46"/>
        <v>0.11587948394119341</v>
      </c>
      <c r="Q104" s="32">
        <f t="shared" si="42"/>
        <v>0.23344285306616697</v>
      </c>
      <c r="R104" s="31">
        <f t="shared" si="47"/>
        <v>33215</v>
      </c>
      <c r="S104" s="31">
        <f t="shared" si="43"/>
        <v>60535</v>
      </c>
      <c r="T104" s="32">
        <f t="shared" si="49"/>
        <v>3.4826710847783986E-2</v>
      </c>
    </row>
    <row r="105" spans="1:20" x14ac:dyDescent="0.25">
      <c r="A105" s="54" t="s">
        <v>32</v>
      </c>
      <c r="B105" s="31">
        <v>99533</v>
      </c>
      <c r="C105" s="31">
        <v>104961</v>
      </c>
      <c r="D105" s="31">
        <v>85919</v>
      </c>
      <c r="E105" s="31">
        <v>100409</v>
      </c>
      <c r="F105" s="32">
        <f t="shared" si="44"/>
        <v>0.16864721423666484</v>
      </c>
      <c r="G105" s="32">
        <f t="shared" si="40"/>
        <v>8.8011011423347885E-3</v>
      </c>
      <c r="H105" s="31">
        <f t="shared" si="45"/>
        <v>14490</v>
      </c>
      <c r="I105" s="31">
        <f t="shared" si="41"/>
        <v>876</v>
      </c>
      <c r="J105" s="32">
        <f t="shared" si="48"/>
        <v>3.18112708889281E-2</v>
      </c>
      <c r="K105" s="90"/>
      <c r="L105" s="31">
        <v>287376</v>
      </c>
      <c r="M105" s="31">
        <v>296011</v>
      </c>
      <c r="N105" s="31">
        <v>293236</v>
      </c>
      <c r="O105" s="31">
        <v>309666</v>
      </c>
      <c r="P105" s="32">
        <f t="shared" si="46"/>
        <v>5.602995539429001E-2</v>
      </c>
      <c r="Q105" s="32">
        <f t="shared" si="42"/>
        <v>7.7563888424920568E-2</v>
      </c>
      <c r="R105" s="31">
        <f t="shared" si="47"/>
        <v>16430</v>
      </c>
      <c r="S105" s="31">
        <f t="shared" si="43"/>
        <v>22290</v>
      </c>
      <c r="T105" s="32">
        <f t="shared" si="49"/>
        <v>3.371793640558475E-2</v>
      </c>
    </row>
    <row r="106" spans="1:20" x14ac:dyDescent="0.25">
      <c r="A106" s="54" t="s">
        <v>33</v>
      </c>
      <c r="B106" s="31">
        <v>58469</v>
      </c>
      <c r="C106" s="31">
        <v>82955</v>
      </c>
      <c r="D106" s="31">
        <v>84122</v>
      </c>
      <c r="E106" s="31">
        <v>114149</v>
      </c>
      <c r="F106" s="32">
        <f t="shared" si="44"/>
        <v>0.35694586433988729</v>
      </c>
      <c r="G106" s="32">
        <f t="shared" si="40"/>
        <v>0.95229950914159645</v>
      </c>
      <c r="H106" s="31">
        <f t="shared" si="45"/>
        <v>30027</v>
      </c>
      <c r="I106" s="31">
        <f t="shared" si="41"/>
        <v>55680</v>
      </c>
      <c r="J106" s="32">
        <f t="shared" si="48"/>
        <v>3.6164335474910159E-2</v>
      </c>
      <c r="K106" s="90"/>
      <c r="L106" s="31">
        <v>171055</v>
      </c>
      <c r="M106" s="31">
        <v>239760</v>
      </c>
      <c r="N106" s="31">
        <v>254759</v>
      </c>
      <c r="O106" s="31">
        <v>334480</v>
      </c>
      <c r="P106" s="32">
        <f t="shared" si="46"/>
        <v>0.31292711935594042</v>
      </c>
      <c r="Q106" s="32">
        <f t="shared" si="42"/>
        <v>0.95539446376896331</v>
      </c>
      <c r="R106" s="31">
        <f t="shared" si="47"/>
        <v>79721</v>
      </c>
      <c r="S106" s="31">
        <f t="shared" si="43"/>
        <v>163425</v>
      </c>
      <c r="T106" s="32">
        <f t="shared" si="49"/>
        <v>3.6419805109182107E-2</v>
      </c>
    </row>
    <row r="107" spans="1:20" x14ac:dyDescent="0.25">
      <c r="A107" s="54" t="s">
        <v>34</v>
      </c>
      <c r="B107" s="31">
        <v>29297</v>
      </c>
      <c r="C107" s="31">
        <v>51161</v>
      </c>
      <c r="D107" s="31">
        <v>51280</v>
      </c>
      <c r="E107" s="31">
        <v>59854</v>
      </c>
      <c r="F107" s="32">
        <f t="shared" si="44"/>
        <v>0.1671996879875195</v>
      </c>
      <c r="G107" s="32">
        <f t="shared" si="40"/>
        <v>1.043007816499983</v>
      </c>
      <c r="H107" s="31">
        <f t="shared" si="45"/>
        <v>8574</v>
      </c>
      <c r="I107" s="31">
        <f t="shared" si="41"/>
        <v>30557</v>
      </c>
      <c r="J107" s="32">
        <f t="shared" si="48"/>
        <v>1.8962760387872628E-2</v>
      </c>
      <c r="K107" s="90"/>
      <c r="L107" s="31">
        <v>70294</v>
      </c>
      <c r="M107" s="31">
        <v>128616</v>
      </c>
      <c r="N107" s="31">
        <v>151412</v>
      </c>
      <c r="O107" s="31">
        <v>147122</v>
      </c>
      <c r="P107" s="32">
        <f t="shared" si="46"/>
        <v>-2.8333289303357767E-2</v>
      </c>
      <c r="Q107" s="32">
        <f t="shared" si="42"/>
        <v>1.0929524568241957</v>
      </c>
      <c r="R107" s="31">
        <f t="shared" si="47"/>
        <v>-4290</v>
      </c>
      <c r="S107" s="31">
        <f t="shared" si="43"/>
        <v>76828</v>
      </c>
      <c r="T107" s="32">
        <f t="shared" si="49"/>
        <v>1.6019357113349349E-2</v>
      </c>
    </row>
    <row r="108" spans="1:20" x14ac:dyDescent="0.25">
      <c r="A108" s="54" t="s">
        <v>35</v>
      </c>
      <c r="B108" s="31">
        <v>79773</v>
      </c>
      <c r="C108" s="31">
        <v>80966</v>
      </c>
      <c r="D108" s="31">
        <v>78463</v>
      </c>
      <c r="E108" s="31">
        <v>95866</v>
      </c>
      <c r="F108" s="32">
        <f t="shared" si="44"/>
        <v>0.22179880963001675</v>
      </c>
      <c r="G108" s="32">
        <f t="shared" si="40"/>
        <v>0.20173492284356853</v>
      </c>
      <c r="H108" s="31">
        <f t="shared" si="45"/>
        <v>17403</v>
      </c>
      <c r="I108" s="31">
        <f t="shared" si="41"/>
        <v>16093</v>
      </c>
      <c r="J108" s="32">
        <f t="shared" si="48"/>
        <v>3.0371971586590659E-2</v>
      </c>
      <c r="K108" s="90"/>
      <c r="L108" s="31">
        <v>284360</v>
      </c>
      <c r="M108" s="31">
        <v>219245</v>
      </c>
      <c r="N108" s="31">
        <v>292813</v>
      </c>
      <c r="O108" s="31">
        <v>320829</v>
      </c>
      <c r="P108" s="32">
        <f t="shared" si="46"/>
        <v>9.5678812074600605E-2</v>
      </c>
      <c r="Q108" s="32">
        <f t="shared" si="42"/>
        <v>0.12824940216626812</v>
      </c>
      <c r="R108" s="31">
        <f t="shared" si="47"/>
        <v>28016</v>
      </c>
      <c r="S108" s="31">
        <f t="shared" si="43"/>
        <v>36469</v>
      </c>
      <c r="T108" s="32">
        <f t="shared" si="49"/>
        <v>3.4933418002193815E-2</v>
      </c>
    </row>
    <row r="109" spans="1:20" x14ac:dyDescent="0.25">
      <c r="A109" s="54" t="s">
        <v>36</v>
      </c>
      <c r="B109" s="31">
        <v>87695</v>
      </c>
      <c r="C109" s="31">
        <v>41708</v>
      </c>
      <c r="D109" s="31">
        <v>66251</v>
      </c>
      <c r="E109" s="31">
        <v>83612</v>
      </c>
      <c r="F109" s="32">
        <f t="shared" si="44"/>
        <v>0.26204887473396621</v>
      </c>
      <c r="G109" s="32">
        <f t="shared" si="40"/>
        <v>-4.655909686983295E-2</v>
      </c>
      <c r="H109" s="31">
        <f t="shared" si="45"/>
        <v>17361</v>
      </c>
      <c r="I109" s="31">
        <f t="shared" si="41"/>
        <v>-4083</v>
      </c>
      <c r="J109" s="32">
        <f t="shared" si="48"/>
        <v>2.648969695510419E-2</v>
      </c>
      <c r="K109" s="90"/>
      <c r="L109" s="31">
        <v>254040</v>
      </c>
      <c r="M109" s="31">
        <v>110166</v>
      </c>
      <c r="N109" s="31">
        <v>201099</v>
      </c>
      <c r="O109" s="31">
        <v>245937</v>
      </c>
      <c r="P109" s="32">
        <f t="shared" si="46"/>
        <v>0.22296480837796318</v>
      </c>
      <c r="Q109" s="32">
        <f t="shared" si="42"/>
        <v>-3.1896551724137967E-2</v>
      </c>
      <c r="R109" s="31">
        <f t="shared" si="47"/>
        <v>44838</v>
      </c>
      <c r="S109" s="31">
        <f t="shared" si="43"/>
        <v>-8103</v>
      </c>
      <c r="T109" s="32">
        <f t="shared" si="49"/>
        <v>2.6778813708254363E-2</v>
      </c>
    </row>
    <row r="110" spans="1:20" x14ac:dyDescent="0.25">
      <c r="A110" s="54" t="s">
        <v>37</v>
      </c>
      <c r="B110" s="31">
        <v>134100</v>
      </c>
      <c r="C110" s="31">
        <v>59834</v>
      </c>
      <c r="D110" s="31">
        <v>78356</v>
      </c>
      <c r="E110" s="31">
        <v>86802</v>
      </c>
      <c r="F110" s="32">
        <f t="shared" si="44"/>
        <v>0.1077900862729082</v>
      </c>
      <c r="G110" s="32">
        <f t="shared" si="40"/>
        <v>-0.35270693512304252</v>
      </c>
      <c r="H110" s="31">
        <f t="shared" si="45"/>
        <v>8446</v>
      </c>
      <c r="I110" s="31">
        <f t="shared" si="41"/>
        <v>-47298</v>
      </c>
      <c r="J110" s="32">
        <f t="shared" si="48"/>
        <v>2.7500342954324186E-2</v>
      </c>
      <c r="K110" s="90"/>
      <c r="L110" s="31">
        <v>396523</v>
      </c>
      <c r="M110" s="31">
        <v>163833</v>
      </c>
      <c r="N110" s="31">
        <v>249427</v>
      </c>
      <c r="O110" s="31">
        <v>277342</v>
      </c>
      <c r="P110" s="32">
        <f t="shared" si="46"/>
        <v>0.11191651264698699</v>
      </c>
      <c r="Q110" s="32">
        <f t="shared" si="42"/>
        <v>-0.30056516267656608</v>
      </c>
      <c r="R110" s="31">
        <f t="shared" si="47"/>
        <v>27915</v>
      </c>
      <c r="S110" s="31">
        <f t="shared" si="43"/>
        <v>-119181</v>
      </c>
      <c r="T110" s="32">
        <f t="shared" si="49"/>
        <v>3.019834246768352E-2</v>
      </c>
    </row>
    <row r="111" spans="1:20" x14ac:dyDescent="0.25">
      <c r="A111" s="54" t="s">
        <v>38</v>
      </c>
      <c r="B111" s="31">
        <v>4413</v>
      </c>
      <c r="C111" s="31">
        <v>18155</v>
      </c>
      <c r="D111" s="31">
        <v>20175</v>
      </c>
      <c r="E111" s="31">
        <v>17387</v>
      </c>
      <c r="F111" s="32">
        <f t="shared" si="44"/>
        <v>-0.13819083023543988</v>
      </c>
      <c r="G111" s="32">
        <f t="shared" si="40"/>
        <v>2.9399501472920915</v>
      </c>
      <c r="H111" s="31">
        <f t="shared" si="45"/>
        <v>-2788</v>
      </c>
      <c r="I111" s="31">
        <f t="shared" si="41"/>
        <v>12974</v>
      </c>
      <c r="J111" s="32">
        <f t="shared" si="48"/>
        <v>5.5084959211404647E-3</v>
      </c>
      <c r="K111" s="90"/>
      <c r="L111" s="31">
        <v>11814</v>
      </c>
      <c r="M111" s="31">
        <v>45974</v>
      </c>
      <c r="N111" s="31">
        <v>47601</v>
      </c>
      <c r="O111" s="31">
        <v>46775</v>
      </c>
      <c r="P111" s="32">
        <f t="shared" si="46"/>
        <v>-1.7352576626541438E-2</v>
      </c>
      <c r="Q111" s="32">
        <f t="shared" si="42"/>
        <v>2.9592855933638056</v>
      </c>
      <c r="R111" s="31">
        <f t="shared" si="47"/>
        <v>-826</v>
      </c>
      <c r="S111" s="31">
        <f t="shared" si="43"/>
        <v>34961</v>
      </c>
      <c r="T111" s="32">
        <f t="shared" si="49"/>
        <v>5.0930889260404006E-3</v>
      </c>
    </row>
    <row r="112" spans="1:20" x14ac:dyDescent="0.25">
      <c r="A112" s="54" t="s">
        <v>39</v>
      </c>
      <c r="B112" s="31">
        <v>5190</v>
      </c>
      <c r="C112" s="31">
        <v>8690</v>
      </c>
      <c r="D112" s="31">
        <v>9023</v>
      </c>
      <c r="E112" s="31">
        <v>13649</v>
      </c>
      <c r="F112" s="32">
        <f t="shared" si="44"/>
        <v>0.51268979275185633</v>
      </c>
      <c r="G112" s="32">
        <f t="shared" si="40"/>
        <v>1.6298651252408476</v>
      </c>
      <c r="H112" s="31">
        <f t="shared" si="45"/>
        <v>4626</v>
      </c>
      <c r="I112" s="31">
        <f t="shared" si="41"/>
        <v>8459</v>
      </c>
      <c r="J112" s="32">
        <f t="shared" si="48"/>
        <v>4.324234245565434E-3</v>
      </c>
      <c r="K112" s="90"/>
      <c r="L112" s="31">
        <v>16413</v>
      </c>
      <c r="M112" s="31">
        <v>24237</v>
      </c>
      <c r="N112" s="31">
        <v>28094</v>
      </c>
      <c r="O112" s="31">
        <v>42430</v>
      </c>
      <c r="P112" s="32">
        <f t="shared" si="46"/>
        <v>0.51028689399871863</v>
      </c>
      <c r="Q112" s="32">
        <f t="shared" si="42"/>
        <v>1.585145920916347</v>
      </c>
      <c r="R112" s="31">
        <f t="shared" si="47"/>
        <v>14336</v>
      </c>
      <c r="S112" s="31">
        <f t="shared" si="43"/>
        <v>26017</v>
      </c>
      <c r="T112" s="32">
        <f t="shared" si="49"/>
        <v>4.6199842465396938E-3</v>
      </c>
    </row>
    <row r="113" spans="1:20" x14ac:dyDescent="0.25">
      <c r="A113" s="54" t="s">
        <v>40</v>
      </c>
      <c r="B113" s="31">
        <v>2561</v>
      </c>
      <c r="C113" s="31">
        <v>3864</v>
      </c>
      <c r="D113" s="31">
        <v>4973</v>
      </c>
      <c r="E113" s="31">
        <v>5697</v>
      </c>
      <c r="F113" s="32">
        <f t="shared" si="44"/>
        <v>0.14558616529257984</v>
      </c>
      <c r="G113" s="32">
        <f t="shared" si="40"/>
        <v>1.2245216712221789</v>
      </c>
      <c r="H113" s="31">
        <f t="shared" si="45"/>
        <v>724</v>
      </c>
      <c r="I113" s="31">
        <f t="shared" si="41"/>
        <v>3136</v>
      </c>
      <c r="J113" s="32">
        <f t="shared" si="48"/>
        <v>1.8049060368515114E-3</v>
      </c>
      <c r="K113" s="90"/>
      <c r="L113" s="31">
        <v>6423</v>
      </c>
      <c r="M113" s="31">
        <v>8744</v>
      </c>
      <c r="N113" s="31">
        <v>13743</v>
      </c>
      <c r="O113" s="31">
        <v>14178</v>
      </c>
      <c r="P113" s="32">
        <f t="shared" si="46"/>
        <v>3.1652477624972697E-2</v>
      </c>
      <c r="Q113" s="32">
        <f t="shared" si="42"/>
        <v>1.2073797290985522</v>
      </c>
      <c r="R113" s="31">
        <f t="shared" si="47"/>
        <v>435</v>
      </c>
      <c r="S113" s="31">
        <f t="shared" si="43"/>
        <v>7755</v>
      </c>
      <c r="T113" s="32">
        <f t="shared" si="49"/>
        <v>1.543769423696436E-3</v>
      </c>
    </row>
    <row r="114" spans="1:20" x14ac:dyDescent="0.25">
      <c r="A114" s="54" t="s">
        <v>41</v>
      </c>
      <c r="B114" s="31">
        <v>5285</v>
      </c>
      <c r="C114" s="31">
        <v>21544</v>
      </c>
      <c r="D114" s="31">
        <v>18366</v>
      </c>
      <c r="E114" s="31">
        <v>19937</v>
      </c>
      <c r="F114" s="32">
        <f t="shared" si="44"/>
        <v>8.5538495045192287E-2</v>
      </c>
      <c r="G114" s="32">
        <f t="shared" si="40"/>
        <v>2.7723746452223272</v>
      </c>
      <c r="H114" s="31">
        <f t="shared" si="45"/>
        <v>1571</v>
      </c>
      <c r="I114" s="31">
        <f t="shared" si="41"/>
        <v>14652</v>
      </c>
      <c r="J114" s="32">
        <f t="shared" si="48"/>
        <v>6.3163790866611518E-3</v>
      </c>
      <c r="K114" s="90"/>
      <c r="L114" s="31">
        <v>19040</v>
      </c>
      <c r="M114" s="31">
        <v>58057</v>
      </c>
      <c r="N114" s="31">
        <v>61996</v>
      </c>
      <c r="O114" s="31">
        <v>64345</v>
      </c>
      <c r="P114" s="32">
        <f t="shared" si="46"/>
        <v>3.7889541260726523E-2</v>
      </c>
      <c r="Q114" s="32">
        <f t="shared" si="42"/>
        <v>2.3794642857142856</v>
      </c>
      <c r="R114" s="31">
        <f t="shared" si="47"/>
        <v>2349</v>
      </c>
      <c r="S114" s="31">
        <f t="shared" si="43"/>
        <v>45305</v>
      </c>
      <c r="T114" s="32">
        <f t="shared" si="49"/>
        <v>7.0061957658165593E-3</v>
      </c>
    </row>
    <row r="115" spans="1:20" x14ac:dyDescent="0.25">
      <c r="A115" s="54" t="s">
        <v>42</v>
      </c>
      <c r="B115" s="31">
        <v>4301</v>
      </c>
      <c r="C115" s="31">
        <v>9188</v>
      </c>
      <c r="D115" s="31">
        <v>10334</v>
      </c>
      <c r="E115" s="31">
        <v>15182</v>
      </c>
      <c r="F115" s="32">
        <f t="shared" si="44"/>
        <v>0.46913102380491578</v>
      </c>
      <c r="G115" s="32">
        <f t="shared" si="40"/>
        <v>2.529876772843525</v>
      </c>
      <c r="H115" s="31">
        <f t="shared" si="45"/>
        <v>4848</v>
      </c>
      <c r="I115" s="31">
        <f t="shared" si="41"/>
        <v>10881</v>
      </c>
      <c r="J115" s="32">
        <f t="shared" si="48"/>
        <v>4.8099145956608117E-3</v>
      </c>
      <c r="K115" s="90"/>
      <c r="L115" s="31">
        <v>12952</v>
      </c>
      <c r="M115" s="31">
        <v>27491</v>
      </c>
      <c r="N115" s="31">
        <v>35864</v>
      </c>
      <c r="O115" s="31">
        <v>46984</v>
      </c>
      <c r="P115" s="32">
        <f t="shared" si="46"/>
        <v>0.3100602275262101</v>
      </c>
      <c r="Q115" s="32">
        <f t="shared" si="42"/>
        <v>2.6275478690549723</v>
      </c>
      <c r="R115" s="31">
        <f t="shared" si="47"/>
        <v>11120</v>
      </c>
      <c r="S115" s="31">
        <f t="shared" si="43"/>
        <v>34032</v>
      </c>
      <c r="T115" s="32">
        <f t="shared" si="49"/>
        <v>5.115845859991067E-3</v>
      </c>
    </row>
    <row r="116" spans="1:20" x14ac:dyDescent="0.25">
      <c r="A116" s="54" t="s">
        <v>43</v>
      </c>
      <c r="B116" s="31">
        <v>28004</v>
      </c>
      <c r="C116" s="31">
        <v>40134</v>
      </c>
      <c r="D116" s="31">
        <v>51192</v>
      </c>
      <c r="E116" s="31">
        <v>69845</v>
      </c>
      <c r="F116" s="32">
        <f t="shared" si="44"/>
        <v>0.36437333958431006</v>
      </c>
      <c r="G116" s="32">
        <f t="shared" si="40"/>
        <v>1.4941079845736325</v>
      </c>
      <c r="H116" s="31">
        <f t="shared" si="45"/>
        <v>18653</v>
      </c>
      <c r="I116" s="31">
        <f t="shared" si="41"/>
        <v>41841</v>
      </c>
      <c r="J116" s="32">
        <f t="shared" si="48"/>
        <v>2.2128078312075444E-2</v>
      </c>
      <c r="K116" s="90"/>
      <c r="L116" s="31">
        <v>81082</v>
      </c>
      <c r="M116" s="31">
        <v>146816</v>
      </c>
      <c r="N116" s="31">
        <v>183338</v>
      </c>
      <c r="O116" s="31">
        <v>237891</v>
      </c>
      <c r="P116" s="32">
        <f t="shared" si="46"/>
        <v>0.29755424407378728</v>
      </c>
      <c r="Q116" s="32">
        <f t="shared" si="42"/>
        <v>1.9339557485015169</v>
      </c>
      <c r="R116" s="31">
        <f t="shared" si="47"/>
        <v>54553</v>
      </c>
      <c r="S116" s="31">
        <f t="shared" si="43"/>
        <v>156809</v>
      </c>
      <c r="T116" s="32">
        <f t="shared" si="49"/>
        <v>2.590272619357941E-2</v>
      </c>
    </row>
    <row r="117" spans="1:20" x14ac:dyDescent="0.25">
      <c r="A117" s="54" t="s">
        <v>44</v>
      </c>
      <c r="B117" s="31">
        <v>22911</v>
      </c>
      <c r="C117" s="31">
        <v>22630</v>
      </c>
      <c r="D117" s="31">
        <v>27202</v>
      </c>
      <c r="E117" s="31">
        <v>26856</v>
      </c>
      <c r="F117" s="32">
        <f t="shared" si="44"/>
        <v>-1.271965296669364E-2</v>
      </c>
      <c r="G117" s="32">
        <f t="shared" si="40"/>
        <v>0.17218803194971843</v>
      </c>
      <c r="H117" s="31">
        <f t="shared" si="45"/>
        <v>-346</v>
      </c>
      <c r="I117" s="31">
        <f t="shared" si="41"/>
        <v>3945</v>
      </c>
      <c r="J117" s="32">
        <f t="shared" si="48"/>
        <v>8.5084354091072827E-3</v>
      </c>
      <c r="K117" s="90"/>
      <c r="L117" s="31">
        <v>74679</v>
      </c>
      <c r="M117" s="31">
        <v>61458</v>
      </c>
      <c r="N117" s="31">
        <v>84745</v>
      </c>
      <c r="O117" s="31">
        <v>80064</v>
      </c>
      <c r="P117" s="32">
        <f t="shared" si="46"/>
        <v>-5.5236297126674105E-2</v>
      </c>
      <c r="Q117" s="32">
        <f t="shared" si="42"/>
        <v>7.2108624914634545E-2</v>
      </c>
      <c r="R117" s="31">
        <f t="shared" si="47"/>
        <v>-4681</v>
      </c>
      <c r="S117" s="31">
        <f t="shared" si="43"/>
        <v>5385</v>
      </c>
      <c r="T117" s="32">
        <f t="shared" si="49"/>
        <v>8.717756745579874E-3</v>
      </c>
    </row>
    <row r="118" spans="1:20" x14ac:dyDescent="0.25">
      <c r="A118" s="55" t="s">
        <v>45</v>
      </c>
      <c r="B118" s="31">
        <v>28547</v>
      </c>
      <c r="C118" s="31">
        <v>3558</v>
      </c>
      <c r="D118" s="31">
        <v>4995</v>
      </c>
      <c r="E118" s="31">
        <v>3731</v>
      </c>
      <c r="F118" s="32">
        <f t="shared" si="44"/>
        <v>-0.25305305305305303</v>
      </c>
      <c r="G118" s="32">
        <f t="shared" si="40"/>
        <v>-0.86930325428241151</v>
      </c>
      <c r="H118" s="31">
        <f t="shared" si="45"/>
        <v>-1264</v>
      </c>
      <c r="I118" s="31">
        <f t="shared" si="41"/>
        <v>-24816</v>
      </c>
      <c r="J118" s="32">
        <f t="shared" si="48"/>
        <v>1.1820439570814445E-3</v>
      </c>
      <c r="K118" s="90"/>
      <c r="L118" s="31">
        <v>91803</v>
      </c>
      <c r="M118" s="31">
        <v>15048</v>
      </c>
      <c r="N118" s="31">
        <v>17565</v>
      </c>
      <c r="O118" s="31">
        <v>14367</v>
      </c>
      <c r="P118" s="32">
        <f t="shared" si="46"/>
        <v>-0.182066609735269</v>
      </c>
      <c r="Q118" s="32">
        <f t="shared" si="42"/>
        <v>-0.84350184634489067</v>
      </c>
      <c r="R118" s="31">
        <f t="shared" si="47"/>
        <v>-3198</v>
      </c>
      <c r="S118" s="31">
        <f t="shared" si="43"/>
        <v>-77436</v>
      </c>
      <c r="T118" s="32">
        <f t="shared" si="49"/>
        <v>1.564348660618331E-3</v>
      </c>
    </row>
    <row r="119" spans="1:20" x14ac:dyDescent="0.25">
      <c r="A119" s="53" t="s">
        <v>46</v>
      </c>
      <c r="B119" s="69">
        <f>B94-SUM(B95:B118)</f>
        <v>145131</v>
      </c>
      <c r="C119" s="69">
        <f>C94-SUM(C95:C118)</f>
        <v>135921</v>
      </c>
      <c r="D119" s="69">
        <f>D94-SUM(D95:D118)</f>
        <v>144710</v>
      </c>
      <c r="E119" s="69">
        <f>E94-SUM(E95:E118)</f>
        <v>130776</v>
      </c>
      <c r="F119" s="70">
        <f t="shared" si="44"/>
        <v>-9.6289129984106103E-2</v>
      </c>
      <c r="G119" s="70">
        <f t="shared" si="40"/>
        <v>-9.8910639353411711E-2</v>
      </c>
      <c r="H119" s="69">
        <f t="shared" si="45"/>
        <v>-13934</v>
      </c>
      <c r="I119" s="69">
        <f t="shared" si="41"/>
        <v>-14355</v>
      </c>
      <c r="J119" s="70">
        <f t="shared" si="48"/>
        <v>4.1432050531032695E-2</v>
      </c>
      <c r="K119" s="90"/>
      <c r="L119" s="69">
        <f>L94-SUM(L95:L118)</f>
        <v>419746</v>
      </c>
      <c r="M119" s="69">
        <f>M94-SUM(M95:M118)</f>
        <v>370457</v>
      </c>
      <c r="N119" s="69">
        <f>N94-SUM(N95:N118)</f>
        <v>447090</v>
      </c>
      <c r="O119" s="69">
        <f>O94-SUM(O95:O118)</f>
        <v>381903</v>
      </c>
      <c r="P119" s="70">
        <f t="shared" si="46"/>
        <v>-0.14580285848486885</v>
      </c>
      <c r="Q119" s="70">
        <f t="shared" si="42"/>
        <v>-9.0156904413621564E-2</v>
      </c>
      <c r="R119" s="69">
        <f t="shared" si="47"/>
        <v>-65187</v>
      </c>
      <c r="S119" s="69">
        <f t="shared" si="43"/>
        <v>-37843</v>
      </c>
      <c r="T119" s="70">
        <f t="shared" si="49"/>
        <v>4.1583451418954719E-2</v>
      </c>
    </row>
    <row r="120" spans="1:20" ht="21" x14ac:dyDescent="0.35">
      <c r="A120" s="71" t="s">
        <v>61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1:20" x14ac:dyDescent="0.25">
      <c r="A121" s="72"/>
      <c r="B121" s="11" t="s">
        <v>115</v>
      </c>
      <c r="C121" s="12"/>
      <c r="D121" s="12"/>
      <c r="E121" s="12"/>
      <c r="F121" s="12"/>
      <c r="G121" s="12"/>
      <c r="H121" s="12"/>
      <c r="I121" s="12"/>
      <c r="J121" s="13"/>
      <c r="K121" s="73"/>
      <c r="L121" s="11" t="str">
        <f>L$5</f>
        <v>acumulado marzo</v>
      </c>
      <c r="M121" s="12"/>
      <c r="N121" s="12"/>
      <c r="O121" s="12"/>
      <c r="P121" s="12"/>
      <c r="Q121" s="12"/>
      <c r="R121" s="12"/>
      <c r="S121" s="12"/>
      <c r="T121" s="13"/>
    </row>
    <row r="122" spans="1:20" x14ac:dyDescent="0.25">
      <c r="A122" s="15"/>
      <c r="B122" s="16">
        <f>B$6</f>
        <v>2019</v>
      </c>
      <c r="C122" s="16">
        <f>C$6</f>
        <v>2022</v>
      </c>
      <c r="D122" s="16">
        <f>D$6</f>
        <v>2023</v>
      </c>
      <c r="E122" s="16">
        <f>E$6</f>
        <v>2024</v>
      </c>
      <c r="F122" s="16" t="str">
        <f>CONCATENATE("var ",RIGHT(E122,2),"/",RIGHT(D122,2))</f>
        <v>var 24/23</v>
      </c>
      <c r="G122" s="16" t="str">
        <f>CONCATENATE("var ",RIGHT(E122,2),"/",RIGHT(B122,2))</f>
        <v>var 24/19</v>
      </c>
      <c r="H122" s="16" t="str">
        <f>CONCATENATE("dif ",RIGHT(E122,2),"-",RIGHT(D122,2))</f>
        <v>dif 24-23</v>
      </c>
      <c r="I122" s="16" t="str">
        <f>CONCATENATE("dif ",RIGHT(E122,2),"-",RIGHT(B122,2))</f>
        <v>dif 24-19</v>
      </c>
      <c r="J122" s="16" t="str">
        <f>CONCATENATE("cuota ",RIGHT(E122,2))</f>
        <v>cuota 24</v>
      </c>
      <c r="K122" s="74"/>
      <c r="L122" s="16">
        <f>L$6</f>
        <v>2019</v>
      </c>
      <c r="M122" s="16">
        <f>M$6</f>
        <v>2022</v>
      </c>
      <c r="N122" s="16">
        <f>N$6</f>
        <v>2023</v>
      </c>
      <c r="O122" s="16">
        <f>O$6</f>
        <v>2024</v>
      </c>
      <c r="P122" s="16" t="str">
        <f>CONCATENATE("var ",RIGHT(O122,2),"/",RIGHT(M122,2))</f>
        <v>var 24/22</v>
      </c>
      <c r="Q122" s="16" t="str">
        <f>CONCATENATE("var ",RIGHT(O122,2),"/",RIGHT(L122,2))</f>
        <v>var 24/19</v>
      </c>
      <c r="R122" s="16" t="str">
        <f>CONCATENATE("dif ",RIGHT(O122,2),"-",RIGHT(N122,2))</f>
        <v>dif 24-23</v>
      </c>
      <c r="S122" s="16" t="str">
        <f>CONCATENATE("dif ",RIGHT(O122,2),"-",RIGHT(L122,2))</f>
        <v>dif 24-19</v>
      </c>
      <c r="T122" s="16" t="str">
        <f>CONCATENATE("cuota ",RIGHT(O122,2))</f>
        <v>cuota 24</v>
      </c>
    </row>
    <row r="123" spans="1:20" x14ac:dyDescent="0.25">
      <c r="A123" s="75" t="s">
        <v>48</v>
      </c>
      <c r="B123" s="76">
        <v>2920600</v>
      </c>
      <c r="C123" s="76">
        <v>2629455</v>
      </c>
      <c r="D123" s="76">
        <v>2882541</v>
      </c>
      <c r="E123" s="76">
        <v>3156397</v>
      </c>
      <c r="F123" s="77">
        <f>E123/D123-1</f>
        <v>9.5005066710239339E-2</v>
      </c>
      <c r="G123" s="77">
        <f t="shared" ref="G123:G133" si="50">E123/B123-1</f>
        <v>8.073580771074429E-2</v>
      </c>
      <c r="H123" s="76">
        <f>E123-D123</f>
        <v>273856</v>
      </c>
      <c r="I123" s="76">
        <f t="shared" ref="I123:I133" si="51">E123-B123</f>
        <v>235797</v>
      </c>
      <c r="J123" s="77">
        <f t="shared" ref="J123:J133" si="52">E123/$E$123</f>
        <v>1</v>
      </c>
      <c r="K123" s="78"/>
      <c r="L123" s="76">
        <v>8567984</v>
      </c>
      <c r="M123" s="76">
        <v>6883018</v>
      </c>
      <c r="N123" s="76">
        <v>8612481</v>
      </c>
      <c r="O123" s="76">
        <v>9184014</v>
      </c>
      <c r="P123" s="77">
        <f>O123/N123-1</f>
        <v>6.6361017226046703E-2</v>
      </c>
      <c r="Q123" s="77">
        <f t="shared" ref="Q123:Q133" si="53">O123/L123-1</f>
        <v>7.189906050244721E-2</v>
      </c>
      <c r="R123" s="76">
        <f>O123-N123</f>
        <v>571533</v>
      </c>
      <c r="S123" s="76">
        <f t="shared" ref="S123:S133" si="54">O123-L123</f>
        <v>616030</v>
      </c>
      <c r="T123" s="77">
        <f t="shared" ref="T123:T133" si="55">O123/$O$123</f>
        <v>1</v>
      </c>
    </row>
    <row r="124" spans="1:20" x14ac:dyDescent="0.25">
      <c r="A124" s="94" t="s">
        <v>49</v>
      </c>
      <c r="B124" s="95">
        <v>1118066</v>
      </c>
      <c r="C124" s="95">
        <v>1057048</v>
      </c>
      <c r="D124" s="95">
        <v>1098201</v>
      </c>
      <c r="E124" s="95">
        <v>1198797</v>
      </c>
      <c r="F124" s="96">
        <f t="shared" ref="F124:F133" si="56">E124/D124-1</f>
        <v>9.1600717901367812E-2</v>
      </c>
      <c r="G124" s="96">
        <f t="shared" si="50"/>
        <v>7.2205934175621156E-2</v>
      </c>
      <c r="H124" s="95">
        <f t="shared" ref="H124:H133" si="57">E124-D124</f>
        <v>100596</v>
      </c>
      <c r="I124" s="95">
        <f t="shared" si="51"/>
        <v>80731</v>
      </c>
      <c r="J124" s="96">
        <f t="shared" si="52"/>
        <v>0.37979918242223648</v>
      </c>
      <c r="K124" s="90"/>
      <c r="L124" s="95">
        <v>3242915</v>
      </c>
      <c r="M124" s="95">
        <v>2755890</v>
      </c>
      <c r="N124" s="95">
        <v>3281102</v>
      </c>
      <c r="O124" s="95">
        <v>3478302</v>
      </c>
      <c r="P124" s="96">
        <f t="shared" ref="P124:P133" si="58">O124/N124-1</f>
        <v>6.010175849455468E-2</v>
      </c>
      <c r="Q124" s="96">
        <f t="shared" si="53"/>
        <v>7.2585004540667963E-2</v>
      </c>
      <c r="R124" s="95">
        <f t="shared" ref="R124:R133" si="59">O124-N124</f>
        <v>197200</v>
      </c>
      <c r="S124" s="95">
        <f t="shared" si="54"/>
        <v>235387</v>
      </c>
      <c r="T124" s="96">
        <f t="shared" si="55"/>
        <v>0.37873439652857671</v>
      </c>
    </row>
    <row r="125" spans="1:20" x14ac:dyDescent="0.25">
      <c r="A125" s="97" t="s">
        <v>50</v>
      </c>
      <c r="B125" s="31">
        <v>863214</v>
      </c>
      <c r="C125" s="31">
        <v>747881</v>
      </c>
      <c r="D125" s="31">
        <v>818402</v>
      </c>
      <c r="E125" s="31">
        <v>866668</v>
      </c>
      <c r="F125" s="32">
        <f t="shared" si="56"/>
        <v>5.8975906705995396E-2</v>
      </c>
      <c r="G125" s="32">
        <f t="shared" si="50"/>
        <v>4.0013252797104215E-3</v>
      </c>
      <c r="H125" s="31">
        <f t="shared" si="57"/>
        <v>48266</v>
      </c>
      <c r="I125" s="31">
        <f t="shared" si="51"/>
        <v>3454</v>
      </c>
      <c r="J125" s="32">
        <f t="shared" si="52"/>
        <v>0.27457509305705208</v>
      </c>
      <c r="K125" s="90"/>
      <c r="L125" s="31">
        <v>2542610</v>
      </c>
      <c r="M125" s="31">
        <v>1933319</v>
      </c>
      <c r="N125" s="31">
        <v>2402979</v>
      </c>
      <c r="O125" s="31">
        <v>2528389</v>
      </c>
      <c r="P125" s="32">
        <f t="shared" si="58"/>
        <v>5.218938659056116E-2</v>
      </c>
      <c r="Q125" s="32">
        <f t="shared" si="53"/>
        <v>-5.5930716861807284E-3</v>
      </c>
      <c r="R125" s="31">
        <f t="shared" si="59"/>
        <v>125410</v>
      </c>
      <c r="S125" s="31">
        <f t="shared" si="54"/>
        <v>-14221</v>
      </c>
      <c r="T125" s="32">
        <f t="shared" si="55"/>
        <v>0.27530326064398419</v>
      </c>
    </row>
    <row r="126" spans="1:20" x14ac:dyDescent="0.25">
      <c r="A126" s="97" t="s">
        <v>51</v>
      </c>
      <c r="B126" s="31">
        <v>24109</v>
      </c>
      <c r="C126" s="31">
        <v>17020</v>
      </c>
      <c r="D126" s="31">
        <v>18269</v>
      </c>
      <c r="E126" s="31">
        <v>20797</v>
      </c>
      <c r="F126" s="32">
        <f t="shared" si="56"/>
        <v>0.13837648475559683</v>
      </c>
      <c r="G126" s="32">
        <f t="shared" si="50"/>
        <v>-0.1373760836202248</v>
      </c>
      <c r="H126" s="31">
        <f t="shared" si="57"/>
        <v>2528</v>
      </c>
      <c r="I126" s="31">
        <f t="shared" si="51"/>
        <v>-3312</v>
      </c>
      <c r="J126" s="32">
        <f t="shared" si="52"/>
        <v>6.588841644444599E-3</v>
      </c>
      <c r="K126" s="90"/>
      <c r="L126" s="31">
        <v>68574</v>
      </c>
      <c r="M126" s="31">
        <v>44159</v>
      </c>
      <c r="N126" s="31">
        <v>52432</v>
      </c>
      <c r="O126" s="31">
        <v>60753</v>
      </c>
      <c r="P126" s="32">
        <f t="shared" si="58"/>
        <v>0.15870079340860532</v>
      </c>
      <c r="Q126" s="32">
        <f t="shared" si="53"/>
        <v>-0.11405197305101056</v>
      </c>
      <c r="R126" s="31">
        <f>O126-N126</f>
        <v>8321</v>
      </c>
      <c r="S126" s="31">
        <f t="shared" si="54"/>
        <v>-7821</v>
      </c>
      <c r="T126" s="32">
        <f t="shared" si="55"/>
        <v>6.6150813794491163E-3</v>
      </c>
    </row>
    <row r="127" spans="1:20" x14ac:dyDescent="0.25">
      <c r="A127" s="97" t="s">
        <v>52</v>
      </c>
      <c r="B127" s="31">
        <v>469748</v>
      </c>
      <c r="C127" s="31">
        <v>366039</v>
      </c>
      <c r="D127" s="31">
        <v>435839</v>
      </c>
      <c r="E127" s="31">
        <v>499150</v>
      </c>
      <c r="F127" s="32">
        <f t="shared" si="56"/>
        <v>0.14526235605349691</v>
      </c>
      <c r="G127" s="32">
        <f t="shared" si="50"/>
        <v>6.2591006241644376E-2</v>
      </c>
      <c r="H127" s="31">
        <f t="shared" si="57"/>
        <v>63311</v>
      </c>
      <c r="I127" s="31">
        <f t="shared" si="51"/>
        <v>29402</v>
      </c>
      <c r="J127" s="32">
        <f t="shared" si="52"/>
        <v>0.1581391694390788</v>
      </c>
      <c r="K127" s="90"/>
      <c r="L127" s="31">
        <v>1393101</v>
      </c>
      <c r="M127" s="31">
        <v>928655</v>
      </c>
      <c r="N127" s="31">
        <v>1307268</v>
      </c>
      <c r="O127" s="31">
        <v>1458253</v>
      </c>
      <c r="P127" s="32">
        <f t="shared" si="58"/>
        <v>0.11549659289449443</v>
      </c>
      <c r="Q127" s="32">
        <f t="shared" si="53"/>
        <v>4.6767606943071582E-2</v>
      </c>
      <c r="R127" s="31">
        <f t="shared" si="59"/>
        <v>150985</v>
      </c>
      <c r="S127" s="31">
        <f t="shared" si="54"/>
        <v>65152</v>
      </c>
      <c r="T127" s="32">
        <f t="shared" si="55"/>
        <v>0.15878166126488918</v>
      </c>
    </row>
    <row r="128" spans="1:20" x14ac:dyDescent="0.25">
      <c r="A128" s="97" t="s">
        <v>53</v>
      </c>
      <c r="B128" s="31">
        <v>94375</v>
      </c>
      <c r="C128" s="31">
        <v>109311</v>
      </c>
      <c r="D128" s="31">
        <v>108534</v>
      </c>
      <c r="E128" s="31">
        <v>122553</v>
      </c>
      <c r="F128" s="32">
        <f t="shared" si="56"/>
        <v>0.12916689700923212</v>
      </c>
      <c r="G128" s="32">
        <f t="shared" si="50"/>
        <v>0.29857483443708599</v>
      </c>
      <c r="H128" s="31">
        <f t="shared" si="57"/>
        <v>14019</v>
      </c>
      <c r="I128" s="31">
        <f t="shared" si="51"/>
        <v>28178</v>
      </c>
      <c r="J128" s="32">
        <f t="shared" si="52"/>
        <v>3.8826864934924217E-2</v>
      </c>
      <c r="K128" s="90"/>
      <c r="L128" s="31">
        <v>281772</v>
      </c>
      <c r="M128" s="31">
        <v>306345</v>
      </c>
      <c r="N128" s="31">
        <v>315450</v>
      </c>
      <c r="O128" s="31">
        <v>350741</v>
      </c>
      <c r="P128" s="32">
        <f t="shared" si="58"/>
        <v>0.11187509906482807</v>
      </c>
      <c r="Q128" s="32">
        <f t="shared" si="53"/>
        <v>0.24476882018085555</v>
      </c>
      <c r="R128" s="31">
        <f>O128-N128</f>
        <v>35291</v>
      </c>
      <c r="S128" s="31">
        <f t="shared" si="54"/>
        <v>68969</v>
      </c>
      <c r="T128" s="32">
        <f t="shared" si="55"/>
        <v>3.8190381678425145E-2</v>
      </c>
    </row>
    <row r="129" spans="1:20" x14ac:dyDescent="0.25">
      <c r="A129" s="97" t="s">
        <v>54</v>
      </c>
      <c r="B129" s="31">
        <v>49408</v>
      </c>
      <c r="C129" s="31">
        <v>47103</v>
      </c>
      <c r="D129" s="31">
        <v>58354</v>
      </c>
      <c r="E129" s="31">
        <v>58643</v>
      </c>
      <c r="F129" s="32">
        <f t="shared" si="56"/>
        <v>4.9525311032663222E-3</v>
      </c>
      <c r="G129" s="32">
        <f t="shared" si="50"/>
        <v>0.18691305051813467</v>
      </c>
      <c r="H129" s="31">
        <f t="shared" si="57"/>
        <v>289</v>
      </c>
      <c r="I129" s="31">
        <f t="shared" si="51"/>
        <v>9235</v>
      </c>
      <c r="J129" s="32">
        <f t="shared" si="52"/>
        <v>1.8579095088482215E-2</v>
      </c>
      <c r="K129" s="90"/>
      <c r="L129" s="31">
        <v>146793</v>
      </c>
      <c r="M129" s="31">
        <v>129077</v>
      </c>
      <c r="N129" s="31">
        <v>170126</v>
      </c>
      <c r="O129" s="31">
        <v>177251</v>
      </c>
      <c r="P129" s="32">
        <f t="shared" si="58"/>
        <v>4.1880723698905609E-2</v>
      </c>
      <c r="Q129" s="32">
        <f t="shared" si="53"/>
        <v>0.20748945794417994</v>
      </c>
      <c r="R129" s="31">
        <f t="shared" si="59"/>
        <v>7125</v>
      </c>
      <c r="S129" s="31">
        <f t="shared" si="54"/>
        <v>30458</v>
      </c>
      <c r="T129" s="32">
        <f t="shared" si="55"/>
        <v>1.9299948802342853E-2</v>
      </c>
    </row>
    <row r="130" spans="1:20" x14ac:dyDescent="0.25">
      <c r="A130" s="97" t="s">
        <v>55</v>
      </c>
      <c r="B130" s="31">
        <v>13930</v>
      </c>
      <c r="C130" s="31">
        <v>12710</v>
      </c>
      <c r="D130" s="31">
        <v>15603</v>
      </c>
      <c r="E130" s="31">
        <v>15292</v>
      </c>
      <c r="F130" s="32">
        <f t="shared" si="56"/>
        <v>-1.9932064346599998E-2</v>
      </c>
      <c r="G130" s="32">
        <f t="shared" si="50"/>
        <v>9.7774587221823417E-2</v>
      </c>
      <c r="H130" s="31">
        <f t="shared" si="57"/>
        <v>-311</v>
      </c>
      <c r="I130" s="31">
        <f t="shared" si="51"/>
        <v>1362</v>
      </c>
      <c r="J130" s="32">
        <f t="shared" si="52"/>
        <v>4.8447644577028805E-3</v>
      </c>
      <c r="K130" s="90"/>
      <c r="L130" s="31">
        <v>39812</v>
      </c>
      <c r="M130" s="31">
        <v>35493</v>
      </c>
      <c r="N130" s="31">
        <v>44207</v>
      </c>
      <c r="O130" s="31">
        <v>45011</v>
      </c>
      <c r="P130" s="32">
        <f t="shared" si="58"/>
        <v>1.818716492863115E-2</v>
      </c>
      <c r="Q130" s="32">
        <f t="shared" si="53"/>
        <v>0.13058876720586765</v>
      </c>
      <c r="R130" s="31">
        <f t="shared" si="59"/>
        <v>804</v>
      </c>
      <c r="S130" s="31">
        <f t="shared" si="54"/>
        <v>5199</v>
      </c>
      <c r="T130" s="32">
        <f t="shared" si="55"/>
        <v>4.9010160481027139E-3</v>
      </c>
    </row>
    <row r="131" spans="1:20" x14ac:dyDescent="0.25">
      <c r="A131" s="97" t="s">
        <v>56</v>
      </c>
      <c r="B131" s="31">
        <v>154862</v>
      </c>
      <c r="C131" s="31">
        <v>148905</v>
      </c>
      <c r="D131" s="31">
        <v>146134</v>
      </c>
      <c r="E131" s="31">
        <v>176870</v>
      </c>
      <c r="F131" s="32">
        <f t="shared" si="56"/>
        <v>0.21032750762998353</v>
      </c>
      <c r="G131" s="32">
        <f t="shared" si="50"/>
        <v>0.14211362374242875</v>
      </c>
      <c r="H131" s="31">
        <f t="shared" si="57"/>
        <v>30736</v>
      </c>
      <c r="I131" s="31">
        <f t="shared" si="51"/>
        <v>22008</v>
      </c>
      <c r="J131" s="32">
        <f t="shared" si="52"/>
        <v>5.6035409994370164E-2</v>
      </c>
      <c r="K131" s="90"/>
      <c r="L131" s="31">
        <v>456020</v>
      </c>
      <c r="M131" s="31">
        <v>405065</v>
      </c>
      <c r="N131" s="31">
        <v>466428</v>
      </c>
      <c r="O131" s="31">
        <v>517037</v>
      </c>
      <c r="P131" s="32">
        <f t="shared" si="58"/>
        <v>0.10850334885555757</v>
      </c>
      <c r="Q131" s="32">
        <f t="shared" si="53"/>
        <v>0.13380334195868593</v>
      </c>
      <c r="R131" s="31">
        <f>O131-N131</f>
        <v>50609</v>
      </c>
      <c r="S131" s="31">
        <f t="shared" si="54"/>
        <v>61017</v>
      </c>
      <c r="T131" s="32">
        <f t="shared" si="55"/>
        <v>5.6297496933258161E-2</v>
      </c>
    </row>
    <row r="132" spans="1:20" x14ac:dyDescent="0.25">
      <c r="A132" s="98" t="s">
        <v>57</v>
      </c>
      <c r="B132" s="39">
        <v>64209</v>
      </c>
      <c r="C132" s="39">
        <v>68397</v>
      </c>
      <c r="D132" s="39">
        <v>107722</v>
      </c>
      <c r="E132" s="39">
        <v>129096</v>
      </c>
      <c r="F132" s="40">
        <f t="shared" si="56"/>
        <v>0.19841815042424016</v>
      </c>
      <c r="G132" s="40">
        <f t="shared" si="50"/>
        <v>1.0105592673924217</v>
      </c>
      <c r="H132" s="39">
        <f t="shared" si="57"/>
        <v>21374</v>
      </c>
      <c r="I132" s="39">
        <f t="shared" si="51"/>
        <v>64887</v>
      </c>
      <c r="J132" s="40">
        <f t="shared" si="52"/>
        <v>4.0899798092572007E-2</v>
      </c>
      <c r="K132" s="90"/>
      <c r="L132" s="39">
        <v>195901</v>
      </c>
      <c r="M132" s="39">
        <v>195589</v>
      </c>
      <c r="N132" s="39">
        <v>344543</v>
      </c>
      <c r="O132" s="39">
        <v>364225</v>
      </c>
      <c r="P132" s="40">
        <f t="shared" si="58"/>
        <v>5.7124945217287726E-2</v>
      </c>
      <c r="Q132" s="40">
        <f t="shared" si="53"/>
        <v>0.85922991715203079</v>
      </c>
      <c r="R132" s="39">
        <f t="shared" si="59"/>
        <v>19682</v>
      </c>
      <c r="S132" s="39">
        <f t="shared" si="54"/>
        <v>168324</v>
      </c>
      <c r="T132" s="40">
        <f t="shared" si="55"/>
        <v>3.9658585015223194E-2</v>
      </c>
    </row>
    <row r="133" spans="1:20" x14ac:dyDescent="0.25">
      <c r="A133" s="99" t="s">
        <v>58</v>
      </c>
      <c r="B133" s="100">
        <f>B123-SUM(B124:B132)</f>
        <v>68679</v>
      </c>
      <c r="C133" s="100">
        <f>C123-SUM(C124:C132)</f>
        <v>55041</v>
      </c>
      <c r="D133" s="100">
        <f>D123-SUM(D124:D132)</f>
        <v>75483</v>
      </c>
      <c r="E133" s="100">
        <f>E123-SUM(E124:E132)</f>
        <v>68531</v>
      </c>
      <c r="F133" s="101">
        <f t="shared" si="56"/>
        <v>-9.2100207993852878E-2</v>
      </c>
      <c r="G133" s="101">
        <f t="shared" si="50"/>
        <v>-2.1549527512049194E-3</v>
      </c>
      <c r="H133" s="100">
        <f t="shared" si="57"/>
        <v>-6952</v>
      </c>
      <c r="I133" s="100">
        <f t="shared" si="51"/>
        <v>-148</v>
      </c>
      <c r="J133" s="101">
        <f t="shared" si="52"/>
        <v>2.1711780869136551E-2</v>
      </c>
      <c r="K133" s="90"/>
      <c r="L133" s="100">
        <f>L123-SUM(L124:L132)</f>
        <v>200486</v>
      </c>
      <c r="M133" s="100">
        <f>M123-SUM(M124:M132)</f>
        <v>149426</v>
      </c>
      <c r="N133" s="100">
        <f>N123-SUM(N124:N132)</f>
        <v>227946</v>
      </c>
      <c r="O133" s="100">
        <f>O123-SUM(O124:O132)</f>
        <v>204052</v>
      </c>
      <c r="P133" s="101">
        <f t="shared" si="58"/>
        <v>-0.10482307213111874</v>
      </c>
      <c r="Q133" s="101">
        <f t="shared" si="53"/>
        <v>1.7786778129146086E-2</v>
      </c>
      <c r="R133" s="100">
        <f t="shared" si="59"/>
        <v>-23894</v>
      </c>
      <c r="S133" s="100">
        <f t="shared" si="54"/>
        <v>3566</v>
      </c>
      <c r="T133" s="101">
        <f t="shared" si="55"/>
        <v>2.2218171705748708E-2</v>
      </c>
    </row>
    <row r="134" spans="1:20" ht="21" x14ac:dyDescent="0.35">
      <c r="A134" s="102" t="s">
        <v>62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</row>
    <row r="135" spans="1:20" x14ac:dyDescent="0.25">
      <c r="A135" s="72"/>
      <c r="B135" s="11" t="s">
        <v>115</v>
      </c>
      <c r="C135" s="12"/>
      <c r="D135" s="12"/>
      <c r="E135" s="12"/>
      <c r="F135" s="12"/>
      <c r="G135" s="12"/>
      <c r="H135" s="12"/>
      <c r="I135" s="12"/>
      <c r="J135" s="13"/>
      <c r="K135" s="103"/>
      <c r="L135" s="11" t="str">
        <f>L$5</f>
        <v>acumulado marzo</v>
      </c>
      <c r="M135" s="12"/>
      <c r="N135" s="12"/>
      <c r="O135" s="12"/>
      <c r="P135" s="12"/>
      <c r="Q135" s="12"/>
      <c r="R135" s="12"/>
      <c r="S135" s="12"/>
      <c r="T135" s="13"/>
    </row>
    <row r="136" spans="1:20" x14ac:dyDescent="0.25">
      <c r="A136" s="15"/>
      <c r="B136" s="104">
        <f>B$6</f>
        <v>2019</v>
      </c>
      <c r="C136" s="105">
        <f>C$6</f>
        <v>2022</v>
      </c>
      <c r="D136" s="11">
        <f>D$6</f>
        <v>2023</v>
      </c>
      <c r="E136" s="13"/>
      <c r="F136" s="106">
        <f>E$6</f>
        <v>2024</v>
      </c>
      <c r="G136" s="107" t="str">
        <f>CONCATENATE("dif ",RIGHT(E122,2),"-",RIGHT(D122,2))</f>
        <v>dif 24-23</v>
      </c>
      <c r="H136" s="108"/>
      <c r="I136" s="107" t="str">
        <f>CONCATENATE("dif ",RIGHT(E122,2),"-",RIGHT(B122,2))</f>
        <v>dif 24-19</v>
      </c>
      <c r="J136" s="108"/>
      <c r="K136" s="109"/>
      <c r="L136" s="104">
        <f>L$6</f>
        <v>2019</v>
      </c>
      <c r="M136" s="105">
        <f>M$6</f>
        <v>2022</v>
      </c>
      <c r="N136" s="11">
        <f>N$6</f>
        <v>2023</v>
      </c>
      <c r="O136" s="13"/>
      <c r="P136" s="106">
        <f>O$6</f>
        <v>2024</v>
      </c>
      <c r="Q136" s="107" t="str">
        <f>CONCATENATE("dif ",RIGHT(O122,2),"-",RIGHT(N122,2))</f>
        <v>dif 24-23</v>
      </c>
      <c r="R136" s="108"/>
      <c r="S136" s="107" t="str">
        <f>CONCATENATE("dif ",RIGHT(O122,2),"-",RIGHT(L122,2))</f>
        <v>dif 24-19</v>
      </c>
      <c r="T136" s="108"/>
    </row>
    <row r="137" spans="1:20" x14ac:dyDescent="0.25">
      <c r="A137" s="110" t="s">
        <v>4</v>
      </c>
      <c r="B137" s="111">
        <f t="shared" ref="B137:D148" si="60">B72/B7</f>
        <v>6.7839680382797347</v>
      </c>
      <c r="C137" s="112">
        <f>C72/C7</f>
        <v>6.6793889251575571</v>
      </c>
      <c r="D137" s="113">
        <f>D72/D7</f>
        <v>6.545621138251998</v>
      </c>
      <c r="E137" s="114"/>
      <c r="F137" s="111">
        <f t="shared" ref="F137:F148" si="61">E72/E7</f>
        <v>6.4456386117889704</v>
      </c>
      <c r="G137" s="113">
        <f>F137-D137</f>
        <v>-9.9982526463027632E-2</v>
      </c>
      <c r="H137" s="114"/>
      <c r="I137" s="113">
        <f t="shared" ref="I137:I148" si="62">F137-B137</f>
        <v>-0.33832942649076436</v>
      </c>
      <c r="J137" s="114"/>
      <c r="K137" s="115"/>
      <c r="L137" s="111">
        <f t="shared" ref="L137:N148" si="63">L72/L7</f>
        <v>7.3340643443798177</v>
      </c>
      <c r="M137" s="112">
        <f t="shared" si="63"/>
        <v>6.7715381671541417</v>
      </c>
      <c r="N137" s="113">
        <f>N72/N7</f>
        <v>6.8617910728399156</v>
      </c>
      <c r="O137" s="114"/>
      <c r="P137" s="111">
        <f t="shared" ref="P137:P148" si="64">O72/O7</f>
        <v>6.7991104313327169</v>
      </c>
      <c r="Q137" s="113">
        <f>P137-N137</f>
        <v>-6.2680641507198764E-2</v>
      </c>
      <c r="R137" s="114"/>
      <c r="S137" s="113">
        <f t="shared" ref="S137:S148" si="65">P137-L137</f>
        <v>-0.53495391304710083</v>
      </c>
      <c r="T137" s="114"/>
    </row>
    <row r="138" spans="1:20" x14ac:dyDescent="0.25">
      <c r="A138" s="116" t="s">
        <v>5</v>
      </c>
      <c r="B138" s="117">
        <f t="shared" si="60"/>
        <v>6.5507987994111758</v>
      </c>
      <c r="C138" s="118">
        <f t="shared" si="60"/>
        <v>6.455270440091903</v>
      </c>
      <c r="D138" s="119">
        <f t="shared" si="60"/>
        <v>6.3163737064567851</v>
      </c>
      <c r="E138" s="120"/>
      <c r="F138" s="117">
        <f t="shared" si="61"/>
        <v>6.1819736416136681</v>
      </c>
      <c r="G138" s="119">
        <f t="shared" ref="G138:G148" si="66">F138-D138</f>
        <v>-0.13440006484311695</v>
      </c>
      <c r="H138" s="120"/>
      <c r="I138" s="119">
        <f t="shared" si="62"/>
        <v>-0.36882515779750769</v>
      </c>
      <c r="J138" s="120"/>
      <c r="K138" s="115"/>
      <c r="L138" s="117">
        <f t="shared" si="63"/>
        <v>6.9601423330341907</v>
      </c>
      <c r="M138" s="118">
        <f t="shared" si="63"/>
        <v>6.4603790610362388</v>
      </c>
      <c r="N138" s="119">
        <f t="shared" si="63"/>
        <v>6.5459524149828994</v>
      </c>
      <c r="O138" s="120"/>
      <c r="P138" s="117">
        <f t="shared" si="64"/>
        <v>6.468057042613899</v>
      </c>
      <c r="Q138" s="119">
        <f t="shared" ref="Q138:Q148" si="67">P138-N138</f>
        <v>-7.7895372369000349E-2</v>
      </c>
      <c r="R138" s="120"/>
      <c r="S138" s="119">
        <f t="shared" si="65"/>
        <v>-0.4920852904202917</v>
      </c>
      <c r="T138" s="120"/>
    </row>
    <row r="139" spans="1:20" x14ac:dyDescent="0.25">
      <c r="A139" s="121" t="s">
        <v>6</v>
      </c>
      <c r="B139" s="122">
        <f t="shared" si="60"/>
        <v>6.3555534531693469</v>
      </c>
      <c r="C139" s="123">
        <f t="shared" si="60"/>
        <v>6.6954036789779545</v>
      </c>
      <c r="D139" s="124">
        <f t="shared" si="60"/>
        <v>6.4364920615076882</v>
      </c>
      <c r="E139" s="125"/>
      <c r="F139" s="122">
        <f t="shared" si="61"/>
        <v>6.2887433108226505</v>
      </c>
      <c r="G139" s="124">
        <f t="shared" si="66"/>
        <v>-0.14774875068503768</v>
      </c>
      <c r="H139" s="125"/>
      <c r="I139" s="124">
        <f t="shared" si="62"/>
        <v>-6.6810142346696466E-2</v>
      </c>
      <c r="J139" s="125"/>
      <c r="K139" s="126"/>
      <c r="L139" s="122">
        <f t="shared" si="63"/>
        <v>6.6483047597799638</v>
      </c>
      <c r="M139" s="123">
        <f t="shared" si="63"/>
        <v>6.4881056706266067</v>
      </c>
      <c r="N139" s="124">
        <f>N74/N9</f>
        <v>6.4889861606206756</v>
      </c>
      <c r="O139" s="125"/>
      <c r="P139" s="122">
        <f t="shared" si="64"/>
        <v>6.3840780434982278</v>
      </c>
      <c r="Q139" s="124">
        <f t="shared" si="67"/>
        <v>-0.10490811712244774</v>
      </c>
      <c r="R139" s="125"/>
      <c r="S139" s="124">
        <f t="shared" si="65"/>
        <v>-0.264226716281736</v>
      </c>
      <c r="T139" s="125"/>
    </row>
    <row r="140" spans="1:20" x14ac:dyDescent="0.25">
      <c r="A140" s="37" t="s">
        <v>7</v>
      </c>
      <c r="B140" s="127">
        <f t="shared" si="60"/>
        <v>6.86962964519926</v>
      </c>
      <c r="C140" s="128">
        <f t="shared" si="60"/>
        <v>6.6455037919826649</v>
      </c>
      <c r="D140" s="129">
        <f t="shared" si="60"/>
        <v>6.6168263737097393</v>
      </c>
      <c r="E140" s="130"/>
      <c r="F140" s="127">
        <f t="shared" si="61"/>
        <v>6.435466827208467</v>
      </c>
      <c r="G140" s="129">
        <f t="shared" si="66"/>
        <v>-0.18135954650127228</v>
      </c>
      <c r="H140" s="130"/>
      <c r="I140" s="129">
        <f t="shared" si="62"/>
        <v>-0.43416281799079304</v>
      </c>
      <c r="J140" s="130"/>
      <c r="K140" s="126"/>
      <c r="L140" s="127">
        <f t="shared" si="63"/>
        <v>7.2852889737393696</v>
      </c>
      <c r="M140" s="128">
        <f t="shared" si="63"/>
        <v>6.5625425774884407</v>
      </c>
      <c r="N140" s="129">
        <f t="shared" si="63"/>
        <v>6.8279453852922973</v>
      </c>
      <c r="O140" s="130"/>
      <c r="P140" s="127">
        <f t="shared" si="64"/>
        <v>6.7161845026038671</v>
      </c>
      <c r="Q140" s="129">
        <f>P140-N140</f>
        <v>-0.11176088268843021</v>
      </c>
      <c r="R140" s="130"/>
      <c r="S140" s="129">
        <f t="shared" si="65"/>
        <v>-0.56910447113550244</v>
      </c>
      <c r="T140" s="130"/>
    </row>
    <row r="141" spans="1:20" x14ac:dyDescent="0.25">
      <c r="A141" s="37" t="s">
        <v>8</v>
      </c>
      <c r="B141" s="127">
        <f t="shared" si="60"/>
        <v>6.5175238962221211</v>
      </c>
      <c r="C141" s="128">
        <f t="shared" si="60"/>
        <v>5.833574556520448</v>
      </c>
      <c r="D141" s="129">
        <f t="shared" si="60"/>
        <v>5.641891642353289</v>
      </c>
      <c r="E141" s="130"/>
      <c r="F141" s="127">
        <f t="shared" si="61"/>
        <v>5.561259737055444</v>
      </c>
      <c r="G141" s="129">
        <f t="shared" si="66"/>
        <v>-8.063190529784503E-2</v>
      </c>
      <c r="H141" s="130"/>
      <c r="I141" s="129">
        <f t="shared" si="62"/>
        <v>-0.95626415916667717</v>
      </c>
      <c r="J141" s="130"/>
      <c r="K141" s="126"/>
      <c r="L141" s="127">
        <f t="shared" si="63"/>
        <v>7.0936390168430679</v>
      </c>
      <c r="M141" s="128">
        <f t="shared" si="63"/>
        <v>6.387000802808255</v>
      </c>
      <c r="N141" s="129">
        <f t="shared" si="63"/>
        <v>6.1322155943191934</v>
      </c>
      <c r="O141" s="130"/>
      <c r="P141" s="127">
        <f t="shared" si="64"/>
        <v>6.1774282264555946</v>
      </c>
      <c r="Q141" s="129">
        <f t="shared" si="67"/>
        <v>4.5212632136401254E-2</v>
      </c>
      <c r="R141" s="130"/>
      <c r="S141" s="129">
        <f t="shared" si="65"/>
        <v>-0.91621079038747322</v>
      </c>
      <c r="T141" s="130"/>
    </row>
    <row r="142" spans="1:20" x14ac:dyDescent="0.25">
      <c r="A142" s="37" t="s">
        <v>9</v>
      </c>
      <c r="B142" s="127">
        <f t="shared" si="60"/>
        <v>3.7562519537355423</v>
      </c>
      <c r="C142" s="128">
        <f t="shared" si="60"/>
        <v>4.5171742455847586</v>
      </c>
      <c r="D142" s="129">
        <f t="shared" si="60"/>
        <v>3.8814729574223246</v>
      </c>
      <c r="E142" s="130"/>
      <c r="F142" s="127">
        <f t="shared" si="61"/>
        <v>4.0555449513265893</v>
      </c>
      <c r="G142" s="129">
        <f t="shared" si="66"/>
        <v>0.17407199390426475</v>
      </c>
      <c r="H142" s="130"/>
      <c r="I142" s="129">
        <f t="shared" si="62"/>
        <v>0.29929299759104699</v>
      </c>
      <c r="J142" s="130"/>
      <c r="K142" s="126"/>
      <c r="L142" s="127">
        <f t="shared" si="63"/>
        <v>3.9681414957018482</v>
      </c>
      <c r="M142" s="128">
        <f t="shared" si="63"/>
        <v>4.7205657290622201</v>
      </c>
      <c r="N142" s="129">
        <f t="shared" si="63"/>
        <v>4.1188699178679755</v>
      </c>
      <c r="O142" s="130"/>
      <c r="P142" s="127">
        <f t="shared" si="64"/>
        <v>4.1084924163179917</v>
      </c>
      <c r="Q142" s="129">
        <f t="shared" si="67"/>
        <v>-1.0377501549983847E-2</v>
      </c>
      <c r="R142" s="130"/>
      <c r="S142" s="129">
        <f t="shared" si="65"/>
        <v>0.14035092061614352</v>
      </c>
      <c r="T142" s="130"/>
    </row>
    <row r="143" spans="1:20" x14ac:dyDescent="0.25">
      <c r="A143" s="131" t="s">
        <v>10</v>
      </c>
      <c r="B143" s="132">
        <f t="shared" si="60"/>
        <v>4.0657894736842106</v>
      </c>
      <c r="C143" s="133">
        <f t="shared" si="60"/>
        <v>4.9464968152866238</v>
      </c>
      <c r="D143" s="134">
        <f t="shared" si="60"/>
        <v>3.7562342392827124</v>
      </c>
      <c r="E143" s="135"/>
      <c r="F143" s="132">
        <f t="shared" si="61"/>
        <v>3.5838220918866082</v>
      </c>
      <c r="G143" s="134">
        <f t="shared" si="66"/>
        <v>-0.17241214739610422</v>
      </c>
      <c r="H143" s="135"/>
      <c r="I143" s="134">
        <f t="shared" si="62"/>
        <v>-0.48196738179760246</v>
      </c>
      <c r="J143" s="135"/>
      <c r="K143" s="126"/>
      <c r="L143" s="132">
        <f t="shared" si="63"/>
        <v>4.3808906182447043</v>
      </c>
      <c r="M143" s="133">
        <f t="shared" si="63"/>
        <v>4.3210926193921848</v>
      </c>
      <c r="N143" s="134">
        <f t="shared" si="63"/>
        <v>3.8069938176197837</v>
      </c>
      <c r="O143" s="135"/>
      <c r="P143" s="132">
        <f t="shared" si="64"/>
        <v>3.7019409731454402</v>
      </c>
      <c r="Q143" s="134">
        <f t="shared" si="67"/>
        <v>-0.10505284447434349</v>
      </c>
      <c r="R143" s="135"/>
      <c r="S143" s="134">
        <f t="shared" si="65"/>
        <v>-0.67894964509926403</v>
      </c>
      <c r="T143" s="135"/>
    </row>
    <row r="144" spans="1:20" x14ac:dyDescent="0.25">
      <c r="A144" s="136" t="s">
        <v>11</v>
      </c>
      <c r="B144" s="137">
        <f t="shared" si="60"/>
        <v>7.4112060615930542</v>
      </c>
      <c r="C144" s="118">
        <f t="shared" si="60"/>
        <v>7.5784649463405938</v>
      </c>
      <c r="D144" s="119">
        <f t="shared" si="60"/>
        <v>7.3536531486637831</v>
      </c>
      <c r="E144" s="120"/>
      <c r="F144" s="137">
        <f t="shared" si="61"/>
        <v>7.392426898665942</v>
      </c>
      <c r="G144" s="119">
        <f t="shared" si="66"/>
        <v>3.8773750002158991E-2</v>
      </c>
      <c r="H144" s="120"/>
      <c r="I144" s="119">
        <f t="shared" si="62"/>
        <v>-1.8779162927112125E-2</v>
      </c>
      <c r="J144" s="120"/>
      <c r="K144" s="115"/>
      <c r="L144" s="137">
        <f t="shared" si="63"/>
        <v>8.3783882938485572</v>
      </c>
      <c r="M144" s="118">
        <f t="shared" si="63"/>
        <v>7.968780999618466</v>
      </c>
      <c r="N144" s="119">
        <f t="shared" si="63"/>
        <v>8.0611474219317358</v>
      </c>
      <c r="O144" s="120"/>
      <c r="P144" s="137">
        <f t="shared" si="64"/>
        <v>8.0014298989469506</v>
      </c>
      <c r="Q144" s="119">
        <f t="shared" si="67"/>
        <v>-5.9717522984785276E-2</v>
      </c>
      <c r="R144" s="120"/>
      <c r="S144" s="119">
        <f t="shared" si="65"/>
        <v>-0.37695839490160665</v>
      </c>
      <c r="T144" s="120"/>
    </row>
    <row r="145" spans="1:20" x14ac:dyDescent="0.25">
      <c r="A145" s="36" t="s">
        <v>12</v>
      </c>
      <c r="B145" s="138">
        <f t="shared" si="60"/>
        <v>7.1068624103789686</v>
      </c>
      <c r="C145" s="139">
        <f t="shared" si="60"/>
        <v>6.8250195465207195</v>
      </c>
      <c r="D145" s="140">
        <f t="shared" si="60"/>
        <v>6.34612501873782</v>
      </c>
      <c r="E145" s="141"/>
      <c r="F145" s="138">
        <f t="shared" si="61"/>
        <v>5.7253488154321568</v>
      </c>
      <c r="G145" s="140">
        <f t="shared" si="66"/>
        <v>-0.62077620330566319</v>
      </c>
      <c r="H145" s="141"/>
      <c r="I145" s="140">
        <f t="shared" si="62"/>
        <v>-1.3815135949468118</v>
      </c>
      <c r="J145" s="141"/>
      <c r="K145" s="126"/>
      <c r="L145" s="138">
        <f t="shared" si="63"/>
        <v>7.8219588271990022</v>
      </c>
      <c r="M145" s="139">
        <f t="shared" si="63"/>
        <v>7.0575393731482929</v>
      </c>
      <c r="N145" s="140">
        <f t="shared" si="63"/>
        <v>6.4942388090139698</v>
      </c>
      <c r="O145" s="141"/>
      <c r="P145" s="138">
        <f t="shared" si="64"/>
        <v>5.7297684491087786</v>
      </c>
      <c r="Q145" s="140">
        <f t="shared" si="67"/>
        <v>-0.76447035990519119</v>
      </c>
      <c r="R145" s="141"/>
      <c r="S145" s="140">
        <f t="shared" si="65"/>
        <v>-2.0921903780902236</v>
      </c>
      <c r="T145" s="141"/>
    </row>
    <row r="146" spans="1:20" x14ac:dyDescent="0.25">
      <c r="A146" s="37" t="s">
        <v>8</v>
      </c>
      <c r="B146" s="142">
        <f t="shared" si="60"/>
        <v>7.6891014578505334</v>
      </c>
      <c r="C146" s="143">
        <f t="shared" si="60"/>
        <v>7.8277350511623833</v>
      </c>
      <c r="D146" s="144">
        <f t="shared" si="60"/>
        <v>7.7811265701170695</v>
      </c>
      <c r="E146" s="145"/>
      <c r="F146" s="142">
        <f t="shared" si="61"/>
        <v>7.967509274437063</v>
      </c>
      <c r="G146" s="144">
        <f t="shared" si="66"/>
        <v>0.18638270431999349</v>
      </c>
      <c r="H146" s="145"/>
      <c r="I146" s="144">
        <f t="shared" si="62"/>
        <v>0.27840781658652958</v>
      </c>
      <c r="J146" s="145"/>
      <c r="K146" s="126"/>
      <c r="L146" s="142">
        <f t="shared" si="63"/>
        <v>8.5775300026561716</v>
      </c>
      <c r="M146" s="143">
        <f t="shared" si="63"/>
        <v>8.2735034022273766</v>
      </c>
      <c r="N146" s="144">
        <f t="shared" si="63"/>
        <v>8.6162627350963579</v>
      </c>
      <c r="O146" s="145"/>
      <c r="P146" s="142">
        <f t="shared" si="64"/>
        <v>8.6469804729712756</v>
      </c>
      <c r="Q146" s="144">
        <f t="shared" si="67"/>
        <v>3.0717737874917717E-2</v>
      </c>
      <c r="R146" s="145"/>
      <c r="S146" s="144">
        <f t="shared" si="65"/>
        <v>6.9450470315103985E-2</v>
      </c>
      <c r="T146" s="145"/>
    </row>
    <row r="147" spans="1:20" x14ac:dyDescent="0.25">
      <c r="A147" s="37" t="s">
        <v>9</v>
      </c>
      <c r="B147" s="142">
        <f t="shared" si="60"/>
        <v>7.2476509046677817</v>
      </c>
      <c r="C147" s="143">
        <f t="shared" si="60"/>
        <v>7.4353063004142141</v>
      </c>
      <c r="D147" s="144">
        <f t="shared" si="60"/>
        <v>6.6837703527130214</v>
      </c>
      <c r="E147" s="145"/>
      <c r="F147" s="142">
        <f t="shared" si="61"/>
        <v>6.8687470654097593</v>
      </c>
      <c r="G147" s="144">
        <f t="shared" si="66"/>
        <v>0.18497671269673788</v>
      </c>
      <c r="H147" s="145"/>
      <c r="I147" s="144">
        <f t="shared" si="62"/>
        <v>-0.3789038392580224</v>
      </c>
      <c r="J147" s="145"/>
      <c r="K147" s="126"/>
      <c r="L147" s="142">
        <f t="shared" si="63"/>
        <v>8.1803787896414519</v>
      </c>
      <c r="M147" s="143">
        <f t="shared" si="63"/>
        <v>7.7974112220145546</v>
      </c>
      <c r="N147" s="144">
        <f t="shared" si="63"/>
        <v>7.3923967854911137</v>
      </c>
      <c r="O147" s="145"/>
      <c r="P147" s="142">
        <f t="shared" si="64"/>
        <v>7.5293138846768022</v>
      </c>
      <c r="Q147" s="144">
        <f t="shared" si="67"/>
        <v>0.13691709918568851</v>
      </c>
      <c r="R147" s="145"/>
      <c r="S147" s="144">
        <f t="shared" si="65"/>
        <v>-0.65106490496464975</v>
      </c>
      <c r="T147" s="145"/>
    </row>
    <row r="148" spans="1:20" x14ac:dyDescent="0.25">
      <c r="A148" s="38" t="s">
        <v>10</v>
      </c>
      <c r="B148" s="146">
        <f t="shared" si="60"/>
        <v>6.8406603055669377</v>
      </c>
      <c r="C148" s="147">
        <f t="shared" si="60"/>
        <v>7.0971967193046881</v>
      </c>
      <c r="D148" s="148">
        <f t="shared" si="60"/>
        <v>7.2788947314156101</v>
      </c>
      <c r="E148" s="149"/>
      <c r="F148" s="146">
        <f t="shared" si="61"/>
        <v>7.2931567755654356</v>
      </c>
      <c r="G148" s="148">
        <f t="shared" si="66"/>
        <v>1.426204414982557E-2</v>
      </c>
      <c r="H148" s="149"/>
      <c r="I148" s="148">
        <f t="shared" si="62"/>
        <v>0.45249646999849791</v>
      </c>
      <c r="J148" s="149"/>
      <c r="K148" s="126"/>
      <c r="L148" s="146">
        <f t="shared" si="63"/>
        <v>8.2037949912061237</v>
      </c>
      <c r="M148" s="147">
        <f t="shared" si="63"/>
        <v>7.5353990191707538</v>
      </c>
      <c r="N148" s="148">
        <f t="shared" si="63"/>
        <v>7.8860359173223902</v>
      </c>
      <c r="O148" s="149"/>
      <c r="P148" s="146">
        <f t="shared" si="64"/>
        <v>8.0235597407712422</v>
      </c>
      <c r="Q148" s="148">
        <f t="shared" si="67"/>
        <v>0.13752382344885206</v>
      </c>
      <c r="R148" s="149"/>
      <c r="S148" s="148">
        <f t="shared" si="65"/>
        <v>-0.18023525043488142</v>
      </c>
      <c r="T148" s="149"/>
    </row>
    <row r="149" spans="1:20" x14ac:dyDescent="0.25">
      <c r="A149" s="42" t="s">
        <v>13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4"/>
    </row>
    <row r="150" spans="1:20" ht="21" x14ac:dyDescent="0.35">
      <c r="A150" s="102" t="s">
        <v>63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</row>
    <row r="151" spans="1:20" x14ac:dyDescent="0.25">
      <c r="A151" s="72"/>
      <c r="B151" s="11" t="s">
        <v>115</v>
      </c>
      <c r="C151" s="12"/>
      <c r="D151" s="12"/>
      <c r="E151" s="12"/>
      <c r="F151" s="12"/>
      <c r="G151" s="12"/>
      <c r="H151" s="12"/>
      <c r="I151" s="12"/>
      <c r="J151" s="13"/>
      <c r="K151" s="103"/>
      <c r="L151" s="11" t="str">
        <f>L$5</f>
        <v>acumulado marzo</v>
      </c>
      <c r="M151" s="12"/>
      <c r="N151" s="12"/>
      <c r="O151" s="12"/>
      <c r="P151" s="12"/>
      <c r="Q151" s="12"/>
      <c r="R151" s="12"/>
      <c r="S151" s="12"/>
      <c r="T151" s="13"/>
    </row>
    <row r="152" spans="1:20" x14ac:dyDescent="0.25">
      <c r="A152" s="15"/>
      <c r="B152" s="104">
        <f>B$6</f>
        <v>2019</v>
      </c>
      <c r="C152" s="105">
        <f>C$6</f>
        <v>2022</v>
      </c>
      <c r="D152" s="11">
        <f>D$6</f>
        <v>2023</v>
      </c>
      <c r="E152" s="13"/>
      <c r="F152" s="106">
        <f>E$6</f>
        <v>2024</v>
      </c>
      <c r="G152" s="107" t="str">
        <f>CONCATENATE("dif ",RIGHT(F152,2),"-",RIGHT(D152,2))</f>
        <v>dif 24-23</v>
      </c>
      <c r="H152" s="108"/>
      <c r="I152" s="107" t="str">
        <f>CONCATENATE("dif ",RIGHT(F152,2),"-",RIGHT(B152,2))</f>
        <v>dif 24-19</v>
      </c>
      <c r="J152" s="108"/>
      <c r="K152" s="109"/>
      <c r="L152" s="104">
        <f>L$6</f>
        <v>2019</v>
      </c>
      <c r="M152" s="105">
        <f>M$6</f>
        <v>2022</v>
      </c>
      <c r="N152" s="11">
        <f>N$6</f>
        <v>2023</v>
      </c>
      <c r="O152" s="13"/>
      <c r="P152" s="106">
        <f>O$6</f>
        <v>2024</v>
      </c>
      <c r="Q152" s="107" t="str">
        <f>CONCATENATE("dif ",RIGHT(P152,2),"-",RIGHT(N152,2))</f>
        <v>dif 24-23</v>
      </c>
      <c r="R152" s="108"/>
      <c r="S152" s="107" t="str">
        <f>CONCATENATE("dif ",RIGHT(P152,2),"-",RIGHT(L152,2))</f>
        <v>dif 24-19</v>
      </c>
      <c r="T152" s="108"/>
    </row>
    <row r="153" spans="1:20" x14ac:dyDescent="0.25">
      <c r="A153" s="110" t="s">
        <v>15</v>
      </c>
      <c r="B153" s="150">
        <f t="shared" ref="B153:D168" si="68">B88/B23</f>
        <v>6.7839680382797347</v>
      </c>
      <c r="C153" s="151">
        <f t="shared" si="68"/>
        <v>6.6793889251575571</v>
      </c>
      <c r="D153" s="152">
        <f t="shared" si="68"/>
        <v>6.545621138251998</v>
      </c>
      <c r="E153" s="153"/>
      <c r="F153" s="154">
        <f t="shared" ref="F153:F184" si="69">E88/E23</f>
        <v>6.4456386117889704</v>
      </c>
      <c r="G153" s="113">
        <f>F153-D153</f>
        <v>-9.9982526463027632E-2</v>
      </c>
      <c r="H153" s="114"/>
      <c r="I153" s="113">
        <f t="shared" ref="I153:I184" si="70">F153-B153</f>
        <v>-0.33832942649076436</v>
      </c>
      <c r="J153" s="114"/>
      <c r="K153" s="115"/>
      <c r="L153" s="150">
        <f t="shared" ref="L153:N168" si="71">L88/L23</f>
        <v>7.3340643443798177</v>
      </c>
      <c r="M153" s="151">
        <f>M88/M23</f>
        <v>6.7715381671541417</v>
      </c>
      <c r="N153" s="152">
        <f>N88/N23</f>
        <v>6.8617910728399156</v>
      </c>
      <c r="O153" s="153"/>
      <c r="P153" s="154">
        <f t="shared" ref="P153:P184" si="72">O88/O23</f>
        <v>6.7991104313327169</v>
      </c>
      <c r="Q153" s="113">
        <f>P153-N153</f>
        <v>-6.2680641507198764E-2</v>
      </c>
      <c r="R153" s="114"/>
      <c r="S153" s="113">
        <f t="shared" ref="S153:S184" si="73">P153-L153</f>
        <v>-0.53495391304710083</v>
      </c>
      <c r="T153" s="114"/>
    </row>
    <row r="154" spans="1:20" x14ac:dyDescent="0.25">
      <c r="A154" s="155" t="s">
        <v>16</v>
      </c>
      <c r="B154" s="111">
        <f t="shared" si="68"/>
        <v>4.2099619559629256</v>
      </c>
      <c r="C154" s="151">
        <f t="shared" si="68"/>
        <v>4.0628999076668881</v>
      </c>
      <c r="D154" s="113">
        <f t="shared" si="68"/>
        <v>3.8621902657980272</v>
      </c>
      <c r="E154" s="114"/>
      <c r="F154" s="156">
        <f t="shared" si="69"/>
        <v>3.8710933827578335</v>
      </c>
      <c r="G154" s="119">
        <f t="shared" ref="G154:G184" si="74">F154-D154</f>
        <v>8.9031169598063897E-3</v>
      </c>
      <c r="H154" s="120"/>
      <c r="I154" s="119">
        <f t="shared" si="70"/>
        <v>-0.33886857320509201</v>
      </c>
      <c r="J154" s="120"/>
      <c r="K154" s="115"/>
      <c r="L154" s="150">
        <f t="shared" si="71"/>
        <v>4.447257434737355</v>
      </c>
      <c r="M154" s="151">
        <f t="shared" si="71"/>
        <v>4.051683336031985</v>
      </c>
      <c r="N154" s="113">
        <f t="shared" si="71"/>
        <v>4.1768102189002736</v>
      </c>
      <c r="O154" s="114"/>
      <c r="P154" s="154">
        <f t="shared" si="72"/>
        <v>4.074882607544458</v>
      </c>
      <c r="Q154" s="119">
        <f t="shared" ref="Q154:Q184" si="75">P154-N154</f>
        <v>-0.10192761135581563</v>
      </c>
      <c r="R154" s="120"/>
      <c r="S154" s="119">
        <f t="shared" si="73"/>
        <v>-0.37237482719289705</v>
      </c>
      <c r="T154" s="120"/>
    </row>
    <row r="155" spans="1:20" x14ac:dyDescent="0.25">
      <c r="A155" s="157" t="s">
        <v>17</v>
      </c>
      <c r="B155" s="122">
        <f t="shared" si="68"/>
        <v>3.4871710118580341</v>
      </c>
      <c r="C155" s="158">
        <f t="shared" si="68"/>
        <v>2.6123038645210483</v>
      </c>
      <c r="D155" s="159">
        <f t="shared" si="68"/>
        <v>2.9117756085505992</v>
      </c>
      <c r="E155" s="160"/>
      <c r="F155" s="161">
        <f t="shared" si="69"/>
        <v>3.0719570320836596</v>
      </c>
      <c r="G155" s="124">
        <f t="shared" si="74"/>
        <v>0.16018142353306031</v>
      </c>
      <c r="H155" s="125"/>
      <c r="I155" s="124">
        <f t="shared" si="70"/>
        <v>-0.41521397977437458</v>
      </c>
      <c r="J155" s="125"/>
      <c r="K155" s="126"/>
      <c r="L155" s="162">
        <f t="shared" si="71"/>
        <v>3.3967673592126846</v>
      </c>
      <c r="M155" s="158">
        <f t="shared" si="71"/>
        <v>2.8266189872653751</v>
      </c>
      <c r="N155" s="159">
        <f t="shared" si="71"/>
        <v>3.2487730946882216</v>
      </c>
      <c r="O155" s="160"/>
      <c r="P155" s="163">
        <f t="shared" si="72"/>
        <v>3.3616575107803177</v>
      </c>
      <c r="Q155" s="124">
        <f t="shared" si="75"/>
        <v>0.1128844160920961</v>
      </c>
      <c r="R155" s="125"/>
      <c r="S155" s="124">
        <f t="shared" si="73"/>
        <v>-3.5109848432366864E-2</v>
      </c>
      <c r="T155" s="125"/>
    </row>
    <row r="156" spans="1:20" x14ac:dyDescent="0.25">
      <c r="A156" s="121" t="s">
        <v>18</v>
      </c>
      <c r="B156" s="122">
        <f t="shared" si="68"/>
        <v>4.0418374558303887</v>
      </c>
      <c r="C156" s="158">
        <f t="shared" si="68"/>
        <v>2.8918172401887445</v>
      </c>
      <c r="D156" s="159">
        <f t="shared" si="68"/>
        <v>2.93720965083171</v>
      </c>
      <c r="E156" s="160"/>
      <c r="F156" s="161">
        <f t="shared" si="69"/>
        <v>2.7645567837780751</v>
      </c>
      <c r="G156" s="124">
        <f t="shared" si="74"/>
        <v>-0.17265286705363492</v>
      </c>
      <c r="H156" s="125"/>
      <c r="I156" s="124">
        <f t="shared" si="70"/>
        <v>-1.2772806720523135</v>
      </c>
      <c r="J156" s="125"/>
      <c r="K156" s="126"/>
      <c r="L156" s="162">
        <f t="shared" si="71"/>
        <v>3.913590955314949</v>
      </c>
      <c r="M156" s="158">
        <f t="shared" si="71"/>
        <v>2.9409445890665675</v>
      </c>
      <c r="N156" s="159">
        <f t="shared" si="71"/>
        <v>3.4917547669617925</v>
      </c>
      <c r="O156" s="160"/>
      <c r="P156" s="163">
        <f t="shared" si="72"/>
        <v>3.1568394578734105</v>
      </c>
      <c r="Q156" s="124">
        <f t="shared" si="75"/>
        <v>-0.33491530908838207</v>
      </c>
      <c r="R156" s="125"/>
      <c r="S156" s="124">
        <f t="shared" si="73"/>
        <v>-0.75675149744153858</v>
      </c>
      <c r="T156" s="125"/>
    </row>
    <row r="157" spans="1:20" x14ac:dyDescent="0.25">
      <c r="A157" s="121" t="s">
        <v>19</v>
      </c>
      <c r="B157" s="122">
        <f t="shared" si="68"/>
        <v>2.7064557843429822</v>
      </c>
      <c r="C157" s="158">
        <f t="shared" si="68"/>
        <v>2.4626617375231055</v>
      </c>
      <c r="D157" s="124">
        <f t="shared" si="68"/>
        <v>2.8807280709777738</v>
      </c>
      <c r="E157" s="125"/>
      <c r="F157" s="161">
        <f t="shared" si="69"/>
        <v>3.3858097908130258</v>
      </c>
      <c r="G157" s="124">
        <f t="shared" si="74"/>
        <v>0.50508171983525196</v>
      </c>
      <c r="H157" s="125"/>
      <c r="I157" s="124">
        <f t="shared" si="70"/>
        <v>0.67935400647004363</v>
      </c>
      <c r="J157" s="125"/>
      <c r="K157" s="126"/>
      <c r="L157" s="162">
        <f t="shared" si="71"/>
        <v>2.7081772535267397</v>
      </c>
      <c r="M157" s="158">
        <f t="shared" si="71"/>
        <v>2.7485654801198396</v>
      </c>
      <c r="N157" s="124">
        <f t="shared" si="71"/>
        <v>2.8768674434744494</v>
      </c>
      <c r="O157" s="125"/>
      <c r="P157" s="163">
        <f t="shared" si="72"/>
        <v>3.5116659844453539</v>
      </c>
      <c r="Q157" s="124">
        <f>P157-N157</f>
        <v>0.63479854097090449</v>
      </c>
      <c r="R157" s="125"/>
      <c r="S157" s="124">
        <f t="shared" si="73"/>
        <v>0.80348873091861428</v>
      </c>
      <c r="T157" s="125"/>
    </row>
    <row r="158" spans="1:20" x14ac:dyDescent="0.25">
      <c r="A158" s="164" t="s">
        <v>64</v>
      </c>
      <c r="B158" s="132">
        <f t="shared" si="68"/>
        <v>4.6086698878658039</v>
      </c>
      <c r="C158" s="165">
        <f t="shared" si="68"/>
        <v>5.0447927418916718</v>
      </c>
      <c r="D158" s="134">
        <f t="shared" si="68"/>
        <v>4.3553537080572768</v>
      </c>
      <c r="E158" s="135"/>
      <c r="F158" s="166">
        <f t="shared" si="69"/>
        <v>4.3558897783915587</v>
      </c>
      <c r="G158" s="129">
        <f t="shared" si="74"/>
        <v>5.3607033428182405E-4</v>
      </c>
      <c r="H158" s="130"/>
      <c r="I158" s="129">
        <f t="shared" si="70"/>
        <v>-0.25278010947424523</v>
      </c>
      <c r="J158" s="130"/>
      <c r="K158" s="126"/>
      <c r="L158" s="167">
        <f t="shared" si="71"/>
        <v>5.01821052142824</v>
      </c>
      <c r="M158" s="165">
        <f t="shared" si="71"/>
        <v>4.9127022842478105</v>
      </c>
      <c r="N158" s="134">
        <f t="shared" si="71"/>
        <v>4.7203239386613012</v>
      </c>
      <c r="O158" s="135"/>
      <c r="P158" s="168">
        <f t="shared" si="72"/>
        <v>4.4864547027192856</v>
      </c>
      <c r="Q158" s="129">
        <f t="shared" si="75"/>
        <v>-0.23386923594201559</v>
      </c>
      <c r="R158" s="130"/>
      <c r="S158" s="129">
        <f t="shared" si="73"/>
        <v>-0.53175581870895439</v>
      </c>
      <c r="T158" s="130"/>
    </row>
    <row r="159" spans="1:20" x14ac:dyDescent="0.25">
      <c r="A159" s="169" t="s">
        <v>21</v>
      </c>
      <c r="B159" s="117">
        <f t="shared" si="68"/>
        <v>7.2674623933604829</v>
      </c>
      <c r="C159" s="170">
        <f t="shared" si="68"/>
        <v>7.1660028800906206</v>
      </c>
      <c r="D159" s="119">
        <f t="shared" si="68"/>
        <v>7.0620159866561245</v>
      </c>
      <c r="E159" s="120"/>
      <c r="F159" s="171">
        <f t="shared" si="69"/>
        <v>6.9072844970835998</v>
      </c>
      <c r="G159" s="119">
        <f t="shared" si="74"/>
        <v>-0.15473148957252469</v>
      </c>
      <c r="H159" s="120"/>
      <c r="I159" s="119">
        <f t="shared" si="70"/>
        <v>-0.36017789627688312</v>
      </c>
      <c r="J159" s="120"/>
      <c r="K159" s="115"/>
      <c r="L159" s="172">
        <f t="shared" si="71"/>
        <v>7.8129161543743111</v>
      </c>
      <c r="M159" s="170">
        <f t="shared" si="71"/>
        <v>7.2818122443447688</v>
      </c>
      <c r="N159" s="119">
        <f t="shared" si="71"/>
        <v>7.3335506509223825</v>
      </c>
      <c r="O159" s="120"/>
      <c r="P159" s="173">
        <f t="shared" si="72"/>
        <v>7.2315991023450206</v>
      </c>
      <c r="Q159" s="119">
        <f t="shared" si="75"/>
        <v>-0.10195154857736188</v>
      </c>
      <c r="R159" s="120"/>
      <c r="S159" s="119">
        <f t="shared" si="73"/>
        <v>-0.58131705202929052</v>
      </c>
      <c r="T159" s="120"/>
    </row>
    <row r="160" spans="1:20" x14ac:dyDescent="0.25">
      <c r="A160" s="49" t="s">
        <v>22</v>
      </c>
      <c r="B160" s="142">
        <f t="shared" si="68"/>
        <v>8.4446668688706907</v>
      </c>
      <c r="C160" s="174">
        <f t="shared" si="68"/>
        <v>7.9263888533155749</v>
      </c>
      <c r="D160" s="140">
        <f t="shared" si="68"/>
        <v>7.9404088231897445</v>
      </c>
      <c r="E160" s="141"/>
      <c r="F160" s="175">
        <f t="shared" si="69"/>
        <v>7.7113744981839041</v>
      </c>
      <c r="G160" s="140">
        <f t="shared" si="74"/>
        <v>-0.22903432500584042</v>
      </c>
      <c r="H160" s="141"/>
      <c r="I160" s="140">
        <f t="shared" si="70"/>
        <v>-0.73329237068678665</v>
      </c>
      <c r="J160" s="141"/>
      <c r="K160" s="126"/>
      <c r="L160" s="176">
        <f t="shared" si="71"/>
        <v>9.2986087769805206</v>
      </c>
      <c r="M160" s="174">
        <f t="shared" si="71"/>
        <v>8.3889822975679245</v>
      </c>
      <c r="N160" s="140">
        <f t="shared" si="71"/>
        <v>8.5720206139516417</v>
      </c>
      <c r="O160" s="141"/>
      <c r="P160" s="177">
        <f t="shared" si="72"/>
        <v>8.387074210353747</v>
      </c>
      <c r="Q160" s="140">
        <f t="shared" si="75"/>
        <v>-0.18494640359789472</v>
      </c>
      <c r="R160" s="141"/>
      <c r="S160" s="140">
        <f t="shared" si="73"/>
        <v>-0.91153456662677357</v>
      </c>
      <c r="T160" s="141"/>
    </row>
    <row r="161" spans="1:20" x14ac:dyDescent="0.25">
      <c r="A161" s="54" t="s">
        <v>23</v>
      </c>
      <c r="B161" s="142">
        <f t="shared" si="68"/>
        <v>9.357863751051303</v>
      </c>
      <c r="C161" s="178">
        <f t="shared" si="68"/>
        <v>8.5348953140578256</v>
      </c>
      <c r="D161" s="144">
        <f t="shared" si="68"/>
        <v>8.2298634008478562</v>
      </c>
      <c r="E161" s="145"/>
      <c r="F161" s="179">
        <f t="shared" si="69"/>
        <v>8.2189314750290361</v>
      </c>
      <c r="G161" s="144">
        <f t="shared" si="74"/>
        <v>-1.0931925818820076E-2</v>
      </c>
      <c r="H161" s="145"/>
      <c r="I161" s="144">
        <f t="shared" si="70"/>
        <v>-1.1389322760222669</v>
      </c>
      <c r="J161" s="145"/>
      <c r="K161" s="126"/>
      <c r="L161" s="180">
        <f t="shared" si="71"/>
        <v>10.381766026440509</v>
      </c>
      <c r="M161" s="178">
        <f t="shared" si="71"/>
        <v>8.5409339867396952</v>
      </c>
      <c r="N161" s="144">
        <f t="shared" si="71"/>
        <v>8.8444199436481679</v>
      </c>
      <c r="O161" s="145"/>
      <c r="P161" s="181">
        <f t="shared" si="72"/>
        <v>8.6338955162484581</v>
      </c>
      <c r="Q161" s="144">
        <f t="shared" si="75"/>
        <v>-0.21052442739970978</v>
      </c>
      <c r="R161" s="145"/>
      <c r="S161" s="144">
        <f t="shared" si="73"/>
        <v>-1.7478705101920511</v>
      </c>
      <c r="T161" s="145"/>
    </row>
    <row r="162" spans="1:20" x14ac:dyDescent="0.25">
      <c r="A162" s="54" t="s">
        <v>24</v>
      </c>
      <c r="B162" s="142">
        <f t="shared" si="68"/>
        <v>7.2235528942115765</v>
      </c>
      <c r="C162" s="178">
        <f t="shared" si="68"/>
        <v>5.3165266106442575</v>
      </c>
      <c r="D162" s="144">
        <f t="shared" si="68"/>
        <v>5.5453257790368271</v>
      </c>
      <c r="E162" s="145"/>
      <c r="F162" s="179">
        <f t="shared" si="69"/>
        <v>6.3735795454545459</v>
      </c>
      <c r="G162" s="144">
        <f t="shared" si="74"/>
        <v>0.82825376641771875</v>
      </c>
      <c r="H162" s="145"/>
      <c r="I162" s="144">
        <f t="shared" si="70"/>
        <v>-0.84997334875703068</v>
      </c>
      <c r="J162" s="145"/>
      <c r="K162" s="126"/>
      <c r="L162" s="180">
        <f t="shared" si="71"/>
        <v>7.6966475878986103</v>
      </c>
      <c r="M162" s="178">
        <f t="shared" si="71"/>
        <v>5.1270935960591135</v>
      </c>
      <c r="N162" s="144">
        <f t="shared" si="71"/>
        <v>5.8222453222453225</v>
      </c>
      <c r="O162" s="145"/>
      <c r="P162" s="181">
        <f t="shared" si="72"/>
        <v>6.1397402597402602</v>
      </c>
      <c r="Q162" s="144">
        <f t="shared" si="75"/>
        <v>0.31749493749493762</v>
      </c>
      <c r="R162" s="145"/>
      <c r="S162" s="144">
        <f t="shared" si="73"/>
        <v>-1.5569073281583501</v>
      </c>
      <c r="T162" s="145"/>
    </row>
    <row r="163" spans="1:20" x14ac:dyDescent="0.25">
      <c r="A163" s="54" t="s">
        <v>25</v>
      </c>
      <c r="B163" s="142">
        <f t="shared" si="68"/>
        <v>7.3885863312111679</v>
      </c>
      <c r="C163" s="178">
        <f t="shared" si="68"/>
        <v>8.0072719009203492</v>
      </c>
      <c r="D163" s="144">
        <f t="shared" si="68"/>
        <v>8.7390962671905701</v>
      </c>
      <c r="E163" s="145"/>
      <c r="F163" s="179">
        <f t="shared" si="69"/>
        <v>8.0412324008045353</v>
      </c>
      <c r="G163" s="144">
        <f t="shared" si="74"/>
        <v>-0.69786386638603481</v>
      </c>
      <c r="H163" s="145"/>
      <c r="I163" s="144">
        <f t="shared" si="70"/>
        <v>0.65264606959336735</v>
      </c>
      <c r="J163" s="145"/>
      <c r="K163" s="126"/>
      <c r="L163" s="180">
        <f t="shared" si="71"/>
        <v>7.8405560324536872</v>
      </c>
      <c r="M163" s="178">
        <f t="shared" si="71"/>
        <v>7.9792955827982102</v>
      </c>
      <c r="N163" s="144">
        <f t="shared" si="71"/>
        <v>7.9026807194409443</v>
      </c>
      <c r="O163" s="145"/>
      <c r="P163" s="181">
        <f t="shared" si="72"/>
        <v>8.1992441805074794</v>
      </c>
      <c r="Q163" s="144">
        <f t="shared" si="75"/>
        <v>0.29656346106653508</v>
      </c>
      <c r="R163" s="145"/>
      <c r="S163" s="144">
        <f t="shared" si="73"/>
        <v>0.35868814805379223</v>
      </c>
      <c r="T163" s="145"/>
    </row>
    <row r="164" spans="1:20" x14ac:dyDescent="0.25">
      <c r="A164" s="54" t="s">
        <v>26</v>
      </c>
      <c r="B164" s="142">
        <f t="shared" si="68"/>
        <v>4.2550675675675675</v>
      </c>
      <c r="C164" s="178">
        <f t="shared" si="68"/>
        <v>5.4172661870503598</v>
      </c>
      <c r="D164" s="144">
        <f t="shared" si="68"/>
        <v>3.9902506963788302</v>
      </c>
      <c r="E164" s="145"/>
      <c r="F164" s="179">
        <f t="shared" si="69"/>
        <v>4.4413835322926234</v>
      </c>
      <c r="G164" s="144">
        <f t="shared" si="74"/>
        <v>0.45113283591379316</v>
      </c>
      <c r="H164" s="145"/>
      <c r="I164" s="144">
        <f t="shared" si="70"/>
        <v>0.18631596472505585</v>
      </c>
      <c r="J164" s="145"/>
      <c r="K164" s="126"/>
      <c r="L164" s="180">
        <f t="shared" si="71"/>
        <v>4.5289757412398925</v>
      </c>
      <c r="M164" s="178">
        <f t="shared" si="71"/>
        <v>5.403688524590164</v>
      </c>
      <c r="N164" s="144">
        <f t="shared" si="71"/>
        <v>4.5910534674430918</v>
      </c>
      <c r="O164" s="145"/>
      <c r="P164" s="181">
        <f t="shared" si="72"/>
        <v>4.5144993203443589</v>
      </c>
      <c r="Q164" s="144">
        <f t="shared" si="75"/>
        <v>-7.6554147098732983E-2</v>
      </c>
      <c r="R164" s="145"/>
      <c r="S164" s="144">
        <f t="shared" si="73"/>
        <v>-1.4476420895533693E-2</v>
      </c>
      <c r="T164" s="145"/>
    </row>
    <row r="165" spans="1:20" x14ac:dyDescent="0.25">
      <c r="A165" s="54" t="s">
        <v>27</v>
      </c>
      <c r="B165" s="142">
        <f t="shared" si="68"/>
        <v>7.8367445054945053</v>
      </c>
      <c r="C165" s="178">
        <f t="shared" si="68"/>
        <v>7.9402965490093163</v>
      </c>
      <c r="D165" s="144">
        <f t="shared" si="68"/>
        <v>8.6286886065819743</v>
      </c>
      <c r="E165" s="145"/>
      <c r="F165" s="179">
        <f t="shared" si="69"/>
        <v>8.2032883482227721</v>
      </c>
      <c r="G165" s="144">
        <f t="shared" si="74"/>
        <v>-0.42540025835920225</v>
      </c>
      <c r="H165" s="145"/>
      <c r="I165" s="144">
        <f t="shared" si="70"/>
        <v>0.36654384272826679</v>
      </c>
      <c r="J165" s="145"/>
      <c r="K165" s="126"/>
      <c r="L165" s="180">
        <f t="shared" si="71"/>
        <v>8.2596259625962603</v>
      </c>
      <c r="M165" s="178">
        <f t="shared" si="71"/>
        <v>7.8518518518518521</v>
      </c>
      <c r="N165" s="144">
        <f t="shared" si="71"/>
        <v>8.3352260318846909</v>
      </c>
      <c r="O165" s="145"/>
      <c r="P165" s="181">
        <f t="shared" si="72"/>
        <v>8.0424064299424192</v>
      </c>
      <c r="Q165" s="144">
        <f t="shared" si="75"/>
        <v>-0.29281960194227175</v>
      </c>
      <c r="R165" s="145"/>
      <c r="S165" s="144">
        <f t="shared" si="73"/>
        <v>-0.21721953265384109</v>
      </c>
      <c r="T165" s="145"/>
    </row>
    <row r="166" spans="1:20" x14ac:dyDescent="0.25">
      <c r="A166" s="54" t="s">
        <v>28</v>
      </c>
      <c r="B166" s="142">
        <f t="shared" si="68"/>
        <v>9.9077669902912628</v>
      </c>
      <c r="C166" s="178">
        <f t="shared" si="68"/>
        <v>8.4184914841849157</v>
      </c>
      <c r="D166" s="144">
        <f t="shared" si="68"/>
        <v>8.4285714285714288</v>
      </c>
      <c r="E166" s="145"/>
      <c r="F166" s="179">
        <f t="shared" si="69"/>
        <v>7.248110831234257</v>
      </c>
      <c r="G166" s="144">
        <f t="shared" si="74"/>
        <v>-1.1804605973371718</v>
      </c>
      <c r="H166" s="145"/>
      <c r="I166" s="144">
        <f t="shared" si="70"/>
        <v>-2.6596561590570058</v>
      </c>
      <c r="J166" s="145"/>
      <c r="K166" s="126"/>
      <c r="L166" s="180">
        <f t="shared" si="71"/>
        <v>8.6604046242774562</v>
      </c>
      <c r="M166" s="178">
        <f t="shared" si="71"/>
        <v>7.9719370294318956</v>
      </c>
      <c r="N166" s="144">
        <f t="shared" si="71"/>
        <v>8.6846715328467159</v>
      </c>
      <c r="O166" s="145"/>
      <c r="P166" s="181">
        <f t="shared" si="72"/>
        <v>8.2550374208405302</v>
      </c>
      <c r="Q166" s="144">
        <f t="shared" si="75"/>
        <v>-0.42963411200618573</v>
      </c>
      <c r="R166" s="145"/>
      <c r="S166" s="144">
        <f t="shared" si="73"/>
        <v>-0.405367203436926</v>
      </c>
      <c r="T166" s="145"/>
    </row>
    <row r="167" spans="1:20" x14ac:dyDescent="0.25">
      <c r="A167" s="54" t="s">
        <v>29</v>
      </c>
      <c r="B167" s="142">
        <f t="shared" si="68"/>
        <v>6.9530381457914343</v>
      </c>
      <c r="C167" s="178">
        <f t="shared" si="68"/>
        <v>7.0470262503066623</v>
      </c>
      <c r="D167" s="144">
        <f>D102/D37</f>
        <v>6.588935924224268</v>
      </c>
      <c r="E167" s="145"/>
      <c r="F167" s="179">
        <f t="shared" si="69"/>
        <v>6.5320091194072383</v>
      </c>
      <c r="G167" s="144">
        <f t="shared" si="74"/>
        <v>-5.6926804817029719E-2</v>
      </c>
      <c r="H167" s="145"/>
      <c r="I167" s="144">
        <f t="shared" si="70"/>
        <v>-0.42102902638419604</v>
      </c>
      <c r="J167" s="145"/>
      <c r="K167" s="126"/>
      <c r="L167" s="180">
        <f t="shared" si="71"/>
        <v>7.4683683003067047</v>
      </c>
      <c r="M167" s="178">
        <f t="shared" si="71"/>
        <v>7.340604597541998</v>
      </c>
      <c r="N167" s="144">
        <f t="shared" si="71"/>
        <v>7.0289618988704836</v>
      </c>
      <c r="O167" s="145"/>
      <c r="P167" s="181">
        <f t="shared" si="72"/>
        <v>6.9454607675798083</v>
      </c>
      <c r="Q167" s="144">
        <f t="shared" si="75"/>
        <v>-8.3501131290675268E-2</v>
      </c>
      <c r="R167" s="145"/>
      <c r="S167" s="144">
        <f t="shared" si="73"/>
        <v>-0.52290753272689638</v>
      </c>
      <c r="T167" s="145"/>
    </row>
    <row r="168" spans="1:20" x14ac:dyDescent="0.25">
      <c r="A168" s="54" t="s">
        <v>30</v>
      </c>
      <c r="B168" s="142">
        <f t="shared" si="68"/>
        <v>6.6318562355658202</v>
      </c>
      <c r="C168" s="178">
        <f t="shared" si="68"/>
        <v>6.2654664868351606</v>
      </c>
      <c r="D168" s="144">
        <f t="shared" si="68"/>
        <v>6.8861084880914909</v>
      </c>
      <c r="E168" s="145"/>
      <c r="F168" s="179">
        <f t="shared" si="69"/>
        <v>7.1209398109145372</v>
      </c>
      <c r="G168" s="144">
        <f t="shared" si="74"/>
        <v>0.23483132282304631</v>
      </c>
      <c r="H168" s="145"/>
      <c r="I168" s="144">
        <f t="shared" si="70"/>
        <v>0.48908357534871705</v>
      </c>
      <c r="J168" s="145"/>
      <c r="K168" s="126"/>
      <c r="L168" s="180">
        <f t="shared" si="71"/>
        <v>7.2556325001185789</v>
      </c>
      <c r="M168" s="178">
        <f t="shared" si="71"/>
        <v>6.3608462706716162</v>
      </c>
      <c r="N168" s="144">
        <f t="shared" si="71"/>
        <v>6.9478810485960008</v>
      </c>
      <c r="O168" s="145"/>
      <c r="P168" s="181">
        <f t="shared" si="72"/>
        <v>7.1541964434103376</v>
      </c>
      <c r="Q168" s="144">
        <f t="shared" si="75"/>
        <v>0.20631539481433681</v>
      </c>
      <c r="R168" s="145"/>
      <c r="S168" s="144">
        <f t="shared" si="73"/>
        <v>-0.1014360567082413</v>
      </c>
      <c r="T168" s="145"/>
    </row>
    <row r="169" spans="1:20" x14ac:dyDescent="0.25">
      <c r="A169" s="54" t="s">
        <v>31</v>
      </c>
      <c r="B169" s="142">
        <f t="shared" ref="B169:D184" si="76">B104/B39</f>
        <v>7.4142618849040867</v>
      </c>
      <c r="C169" s="178">
        <f t="shared" si="76"/>
        <v>7.6892676118416219</v>
      </c>
      <c r="D169" s="144">
        <f t="shared" si="76"/>
        <v>7.9262696571281257</v>
      </c>
      <c r="E169" s="145"/>
      <c r="F169" s="179">
        <f t="shared" si="69"/>
        <v>7.9077738223362859</v>
      </c>
      <c r="G169" s="144">
        <f t="shared" si="74"/>
        <v>-1.8495834791839805E-2</v>
      </c>
      <c r="H169" s="145"/>
      <c r="I169" s="144">
        <f t="shared" si="70"/>
        <v>0.49351193743219923</v>
      </c>
      <c r="J169" s="145"/>
      <c r="K169" s="126"/>
      <c r="L169" s="180">
        <f t="shared" ref="L169:N184" si="77">L104/L39</f>
        <v>7.8840412270833964</v>
      </c>
      <c r="M169" s="178">
        <f t="shared" si="77"/>
        <v>7.1179433815008393</v>
      </c>
      <c r="N169" s="144">
        <f t="shared" si="77"/>
        <v>7.6855878804129238</v>
      </c>
      <c r="O169" s="145"/>
      <c r="P169" s="181">
        <f t="shared" si="72"/>
        <v>7.7591819901994077</v>
      </c>
      <c r="Q169" s="144">
        <f t="shared" si="75"/>
        <v>7.3594109786483841E-2</v>
      </c>
      <c r="R169" s="145"/>
      <c r="S169" s="144">
        <f t="shared" si="73"/>
        <v>-0.1248592368839887</v>
      </c>
      <c r="T169" s="145"/>
    </row>
    <row r="170" spans="1:20" x14ac:dyDescent="0.25">
      <c r="A170" s="54" t="s">
        <v>32</v>
      </c>
      <c r="B170" s="142">
        <f t="shared" si="76"/>
        <v>7.6675910946768351</v>
      </c>
      <c r="C170" s="178">
        <f t="shared" si="76"/>
        <v>8.2497052581938224</v>
      </c>
      <c r="D170" s="144">
        <f>D105/D40</f>
        <v>7.7782907839942057</v>
      </c>
      <c r="E170" s="145"/>
      <c r="F170" s="179">
        <f t="shared" si="69"/>
        <v>7.1572457053246845</v>
      </c>
      <c r="G170" s="144">
        <f t="shared" si="74"/>
        <v>-0.62104507866952119</v>
      </c>
      <c r="H170" s="145"/>
      <c r="I170" s="144">
        <f t="shared" si="70"/>
        <v>-0.51034538935215057</v>
      </c>
      <c r="J170" s="145"/>
      <c r="K170" s="126"/>
      <c r="L170" s="180">
        <f t="shared" si="77"/>
        <v>8.2538989574058643</v>
      </c>
      <c r="M170" s="178">
        <f t="shared" si="77"/>
        <v>7.794891375905201</v>
      </c>
      <c r="N170" s="144">
        <f t="shared" si="77"/>
        <v>7.9731361139811847</v>
      </c>
      <c r="O170" s="145"/>
      <c r="P170" s="181">
        <f t="shared" si="72"/>
        <v>7.5640831480983906</v>
      </c>
      <c r="Q170" s="144">
        <f t="shared" si="75"/>
        <v>-0.40905296588279416</v>
      </c>
      <c r="R170" s="145"/>
      <c r="S170" s="144">
        <f t="shared" si="73"/>
        <v>-0.68981580930747377</v>
      </c>
      <c r="T170" s="145"/>
    </row>
    <row r="171" spans="1:20" x14ac:dyDescent="0.25">
      <c r="A171" s="54" t="s">
        <v>33</v>
      </c>
      <c r="B171" s="142">
        <f t="shared" si="76"/>
        <v>6.6814078391041027</v>
      </c>
      <c r="C171" s="178">
        <f t="shared" si="76"/>
        <v>6.828134002798584</v>
      </c>
      <c r="D171" s="144">
        <f t="shared" si="76"/>
        <v>6.8269761402369742</v>
      </c>
      <c r="E171" s="145"/>
      <c r="F171" s="179">
        <f t="shared" si="69"/>
        <v>6.7269137839589837</v>
      </c>
      <c r="G171" s="144">
        <f t="shared" si="74"/>
        <v>-0.10006235627799054</v>
      </c>
      <c r="H171" s="145"/>
      <c r="I171" s="144">
        <f t="shared" si="70"/>
        <v>4.5505944854880909E-2</v>
      </c>
      <c r="J171" s="145"/>
      <c r="K171" s="126"/>
      <c r="L171" s="180">
        <f t="shared" si="77"/>
        <v>7.1454530264422074</v>
      </c>
      <c r="M171" s="178">
        <f t="shared" si="77"/>
        <v>6.9570263761135127</v>
      </c>
      <c r="N171" s="144">
        <f t="shared" si="77"/>
        <v>7.1577601708249041</v>
      </c>
      <c r="O171" s="145"/>
      <c r="P171" s="181">
        <f t="shared" si="72"/>
        <v>6.989447288684568</v>
      </c>
      <c r="Q171" s="144">
        <f t="shared" si="75"/>
        <v>-0.16831288214033613</v>
      </c>
      <c r="R171" s="145"/>
      <c r="S171" s="144">
        <f t="shared" si="73"/>
        <v>-0.15600573775763937</v>
      </c>
      <c r="T171" s="145"/>
    </row>
    <row r="172" spans="1:20" x14ac:dyDescent="0.25">
      <c r="A172" s="54" t="s">
        <v>34</v>
      </c>
      <c r="B172" s="142">
        <f t="shared" si="76"/>
        <v>11.408489096573209</v>
      </c>
      <c r="C172" s="178">
        <f t="shared" si="76"/>
        <v>9.9130013563262942</v>
      </c>
      <c r="D172" s="144">
        <f t="shared" si="76"/>
        <v>9.7694799009335114</v>
      </c>
      <c r="E172" s="145"/>
      <c r="F172" s="179">
        <f t="shared" si="69"/>
        <v>9.6012191209496311</v>
      </c>
      <c r="G172" s="144">
        <f t="shared" si="74"/>
        <v>-0.16826077998388023</v>
      </c>
      <c r="H172" s="145"/>
      <c r="I172" s="144">
        <f t="shared" si="70"/>
        <v>-1.8072699756235782</v>
      </c>
      <c r="J172" s="145"/>
      <c r="K172" s="126"/>
      <c r="L172" s="180">
        <f t="shared" si="77"/>
        <v>10.130278138060239</v>
      </c>
      <c r="M172" s="178">
        <f t="shared" si="77"/>
        <v>9.2856833441628766</v>
      </c>
      <c r="N172" s="144">
        <f t="shared" si="77"/>
        <v>9.3010627188402228</v>
      </c>
      <c r="O172" s="145"/>
      <c r="P172" s="181">
        <f t="shared" si="72"/>
        <v>8.8702520197757142</v>
      </c>
      <c r="Q172" s="144">
        <f t="shared" si="75"/>
        <v>-0.43081069906450864</v>
      </c>
      <c r="R172" s="145"/>
      <c r="S172" s="144">
        <f t="shared" si="73"/>
        <v>-1.2600261182845252</v>
      </c>
      <c r="T172" s="145"/>
    </row>
    <row r="173" spans="1:20" x14ac:dyDescent="0.25">
      <c r="A173" s="54" t="s">
        <v>35</v>
      </c>
      <c r="B173" s="142">
        <f t="shared" si="76"/>
        <v>7.0701940973145438</v>
      </c>
      <c r="C173" s="178">
        <f t="shared" si="76"/>
        <v>5.9757915713336773</v>
      </c>
      <c r="D173" s="144">
        <f t="shared" si="76"/>
        <v>6.6029622149288896</v>
      </c>
      <c r="E173" s="145"/>
      <c r="F173" s="179">
        <f t="shared" si="69"/>
        <v>6.201707853538621</v>
      </c>
      <c r="G173" s="144">
        <f t="shared" si="74"/>
        <v>-0.4012543613902686</v>
      </c>
      <c r="H173" s="145"/>
      <c r="I173" s="144">
        <f t="shared" si="70"/>
        <v>-0.86848624377592287</v>
      </c>
      <c r="J173" s="145"/>
      <c r="K173" s="126"/>
      <c r="L173" s="180">
        <f t="shared" si="77"/>
        <v>7.9532360015662587</v>
      </c>
      <c r="M173" s="178">
        <f t="shared" si="77"/>
        <v>6.3674779275092934</v>
      </c>
      <c r="N173" s="144">
        <f t="shared" si="77"/>
        <v>7.1294343940980252</v>
      </c>
      <c r="O173" s="145"/>
      <c r="P173" s="181">
        <f t="shared" si="72"/>
        <v>6.727103078084375</v>
      </c>
      <c r="Q173" s="144">
        <f t="shared" si="75"/>
        <v>-0.40233131601365013</v>
      </c>
      <c r="R173" s="145"/>
      <c r="S173" s="144">
        <f t="shared" si="73"/>
        <v>-1.2261329234818836</v>
      </c>
      <c r="T173" s="145"/>
    </row>
    <row r="174" spans="1:20" x14ac:dyDescent="0.25">
      <c r="A174" s="54" t="s">
        <v>36</v>
      </c>
      <c r="B174" s="142">
        <f t="shared" si="76"/>
        <v>7.9599709539802124</v>
      </c>
      <c r="C174" s="178">
        <f t="shared" si="76"/>
        <v>9.7837203847056067</v>
      </c>
      <c r="D174" s="144">
        <f t="shared" si="76"/>
        <v>10.411912619833412</v>
      </c>
      <c r="E174" s="145"/>
      <c r="F174" s="179">
        <f t="shared" si="69"/>
        <v>8.8694176302110961</v>
      </c>
      <c r="G174" s="144">
        <f t="shared" si="74"/>
        <v>-1.5424949896223161</v>
      </c>
      <c r="H174" s="145"/>
      <c r="I174" s="144">
        <f t="shared" si="70"/>
        <v>0.90944667623088371</v>
      </c>
      <c r="J174" s="145"/>
      <c r="K174" s="126"/>
      <c r="L174" s="180">
        <f t="shared" si="77"/>
        <v>8.8884223785032006</v>
      </c>
      <c r="M174" s="178">
        <f t="shared" si="77"/>
        <v>8.5638992537313428</v>
      </c>
      <c r="N174" s="144">
        <f t="shared" si="77"/>
        <v>9.1160018132366272</v>
      </c>
      <c r="O174" s="145"/>
      <c r="P174" s="181">
        <f t="shared" si="72"/>
        <v>9.2401938683498646</v>
      </c>
      <c r="Q174" s="144">
        <f t="shared" si="75"/>
        <v>0.12419205511323739</v>
      </c>
      <c r="R174" s="145"/>
      <c r="S174" s="144">
        <f t="shared" si="73"/>
        <v>0.35177148984666395</v>
      </c>
      <c r="T174" s="145"/>
    </row>
    <row r="175" spans="1:20" x14ac:dyDescent="0.25">
      <c r="A175" s="54" t="s">
        <v>37</v>
      </c>
      <c r="B175" s="142">
        <f t="shared" si="76"/>
        <v>7.6466898557335918</v>
      </c>
      <c r="C175" s="178">
        <f t="shared" si="76"/>
        <v>8.5611675490055799</v>
      </c>
      <c r="D175" s="144">
        <f t="shared" si="76"/>
        <v>8.6523851590106009</v>
      </c>
      <c r="E175" s="145"/>
      <c r="F175" s="179">
        <f t="shared" si="69"/>
        <v>7.3355869179413506</v>
      </c>
      <c r="G175" s="144">
        <f t="shared" si="74"/>
        <v>-1.3167982410692503</v>
      </c>
      <c r="H175" s="145"/>
      <c r="I175" s="144">
        <f t="shared" si="70"/>
        <v>-0.31110293779224119</v>
      </c>
      <c r="J175" s="145"/>
      <c r="K175" s="126"/>
      <c r="L175" s="180">
        <f t="shared" si="77"/>
        <v>8.2146882121400449</v>
      </c>
      <c r="M175" s="178">
        <f t="shared" si="77"/>
        <v>7.9774553245362032</v>
      </c>
      <c r="N175" s="144">
        <f t="shared" si="77"/>
        <v>7.9246068308181092</v>
      </c>
      <c r="O175" s="145"/>
      <c r="P175" s="181">
        <f t="shared" si="72"/>
        <v>7.8010238523852387</v>
      </c>
      <c r="Q175" s="144">
        <f t="shared" si="75"/>
        <v>-0.12358297843287058</v>
      </c>
      <c r="R175" s="145"/>
      <c r="S175" s="144">
        <f t="shared" si="73"/>
        <v>-0.4136643597548062</v>
      </c>
      <c r="T175" s="145"/>
    </row>
    <row r="176" spans="1:20" x14ac:dyDescent="0.25">
      <c r="A176" s="54" t="s">
        <v>38</v>
      </c>
      <c r="B176" s="142">
        <f t="shared" si="76"/>
        <v>5.7761780104712042</v>
      </c>
      <c r="C176" s="178">
        <f t="shared" si="76"/>
        <v>7.1957986523979391</v>
      </c>
      <c r="D176" s="144">
        <f t="shared" si="76"/>
        <v>6.6672174487772633</v>
      </c>
      <c r="E176" s="145"/>
      <c r="F176" s="179">
        <f t="shared" si="69"/>
        <v>6.2859725234996384</v>
      </c>
      <c r="G176" s="144">
        <f t="shared" si="74"/>
        <v>-0.38124492527762488</v>
      </c>
      <c r="H176" s="145"/>
      <c r="I176" s="144">
        <f t="shared" si="70"/>
        <v>0.50979451302843426</v>
      </c>
      <c r="J176" s="145"/>
      <c r="K176" s="126"/>
      <c r="L176" s="180">
        <f t="shared" si="77"/>
        <v>5.8340740740740742</v>
      </c>
      <c r="M176" s="178">
        <f t="shared" si="77"/>
        <v>6.7341438406327816</v>
      </c>
      <c r="N176" s="144">
        <f t="shared" si="77"/>
        <v>6.5215782983970403</v>
      </c>
      <c r="O176" s="145"/>
      <c r="P176" s="181">
        <f t="shared" si="72"/>
        <v>6.0106656386533022</v>
      </c>
      <c r="Q176" s="144">
        <f t="shared" si="75"/>
        <v>-0.51091265974373812</v>
      </c>
      <c r="R176" s="145"/>
      <c r="S176" s="144">
        <f t="shared" si="73"/>
        <v>0.17659156457922798</v>
      </c>
      <c r="T176" s="145"/>
    </row>
    <row r="177" spans="1:20" x14ac:dyDescent="0.25">
      <c r="A177" s="54" t="s">
        <v>39</v>
      </c>
      <c r="B177" s="142">
        <f t="shared" si="76"/>
        <v>6.2605548854041011</v>
      </c>
      <c r="C177" s="178">
        <f t="shared" si="76"/>
        <v>6.76791277258567</v>
      </c>
      <c r="D177" s="144">
        <f t="shared" si="76"/>
        <v>6.4038325053229244</v>
      </c>
      <c r="E177" s="145"/>
      <c r="F177" s="179">
        <f t="shared" si="69"/>
        <v>5.7810249894112662</v>
      </c>
      <c r="G177" s="144">
        <f t="shared" si="74"/>
        <v>-0.62280751591165817</v>
      </c>
      <c r="H177" s="145"/>
      <c r="I177" s="144">
        <f t="shared" si="70"/>
        <v>-0.47952989599283491</v>
      </c>
      <c r="J177" s="145"/>
      <c r="K177" s="126"/>
      <c r="L177" s="180">
        <f t="shared" si="77"/>
        <v>6.9194772344013487</v>
      </c>
      <c r="M177" s="178">
        <f t="shared" si="77"/>
        <v>6.9546628407460549</v>
      </c>
      <c r="N177" s="144">
        <f t="shared" si="77"/>
        <v>6.4807381776239907</v>
      </c>
      <c r="O177" s="145"/>
      <c r="P177" s="181">
        <f t="shared" si="72"/>
        <v>6.1689444605990111</v>
      </c>
      <c r="Q177" s="144">
        <f t="shared" si="75"/>
        <v>-0.3117937170249796</v>
      </c>
      <c r="R177" s="145"/>
      <c r="S177" s="144">
        <f t="shared" si="73"/>
        <v>-0.75053277380233752</v>
      </c>
      <c r="T177" s="145"/>
    </row>
    <row r="178" spans="1:20" x14ac:dyDescent="0.25">
      <c r="A178" s="54" t="s">
        <v>40</v>
      </c>
      <c r="B178" s="142">
        <f t="shared" si="76"/>
        <v>5.628571428571429</v>
      </c>
      <c r="C178" s="178">
        <f t="shared" si="76"/>
        <v>4.4825986078886313</v>
      </c>
      <c r="D178" s="144">
        <f t="shared" si="76"/>
        <v>4.6651031894934336</v>
      </c>
      <c r="E178" s="145"/>
      <c r="F178" s="179">
        <f t="shared" si="69"/>
        <v>4.6927512355848435</v>
      </c>
      <c r="G178" s="144">
        <f t="shared" si="74"/>
        <v>2.7648046091409917E-2</v>
      </c>
      <c r="H178" s="145"/>
      <c r="I178" s="144">
        <f t="shared" si="70"/>
        <v>-0.93582019298658548</v>
      </c>
      <c r="J178" s="145"/>
      <c r="K178" s="126"/>
      <c r="L178" s="180">
        <f t="shared" si="77"/>
        <v>5.1383999999999999</v>
      </c>
      <c r="M178" s="178">
        <f t="shared" si="77"/>
        <v>4.5072164948453608</v>
      </c>
      <c r="N178" s="144">
        <f t="shared" si="77"/>
        <v>4.6148421759570182</v>
      </c>
      <c r="O178" s="145"/>
      <c r="P178" s="181">
        <f t="shared" si="72"/>
        <v>4.9349112426035502</v>
      </c>
      <c r="Q178" s="144">
        <f t="shared" si="75"/>
        <v>0.32006906664653201</v>
      </c>
      <c r="R178" s="145"/>
      <c r="S178" s="144">
        <f t="shared" si="73"/>
        <v>-0.20348875739644967</v>
      </c>
      <c r="T178" s="145"/>
    </row>
    <row r="179" spans="1:20" x14ac:dyDescent="0.25">
      <c r="A179" s="54" t="s">
        <v>41</v>
      </c>
      <c r="B179" s="142">
        <f t="shared" si="76"/>
        <v>6.3445378151260501</v>
      </c>
      <c r="C179" s="178">
        <f t="shared" si="76"/>
        <v>7.3229095853161112</v>
      </c>
      <c r="D179" s="144">
        <f t="shared" si="76"/>
        <v>6.7250091541559867</v>
      </c>
      <c r="E179" s="145"/>
      <c r="F179" s="179">
        <f t="shared" si="69"/>
        <v>6.2089691684833381</v>
      </c>
      <c r="G179" s="144">
        <f t="shared" si="74"/>
        <v>-0.51603998567264853</v>
      </c>
      <c r="H179" s="145"/>
      <c r="I179" s="144">
        <f t="shared" si="70"/>
        <v>-0.13556864664271195</v>
      </c>
      <c r="J179" s="145"/>
      <c r="K179" s="126"/>
      <c r="L179" s="180">
        <f t="shared" si="77"/>
        <v>6.7782128871484515</v>
      </c>
      <c r="M179" s="178">
        <f t="shared" si="77"/>
        <v>7.1666460930749292</v>
      </c>
      <c r="N179" s="144">
        <f t="shared" si="77"/>
        <v>6.9533423059668014</v>
      </c>
      <c r="O179" s="145"/>
      <c r="P179" s="181">
        <f t="shared" si="72"/>
        <v>6.5873259623259619</v>
      </c>
      <c r="Q179" s="144">
        <f t="shared" si="75"/>
        <v>-0.36601634364083946</v>
      </c>
      <c r="R179" s="145"/>
      <c r="S179" s="144">
        <f t="shared" si="73"/>
        <v>-0.19088692482248959</v>
      </c>
      <c r="T179" s="145"/>
    </row>
    <row r="180" spans="1:20" x14ac:dyDescent="0.25">
      <c r="A180" s="54" t="s">
        <v>42</v>
      </c>
      <c r="B180" s="142">
        <f t="shared" si="76"/>
        <v>5.2387332521315466</v>
      </c>
      <c r="C180" s="178">
        <f t="shared" si="76"/>
        <v>5.5282791817087844</v>
      </c>
      <c r="D180" s="144">
        <f t="shared" si="76"/>
        <v>5.4275210084033612</v>
      </c>
      <c r="E180" s="145"/>
      <c r="F180" s="179">
        <f t="shared" si="69"/>
        <v>5.2696980215203055</v>
      </c>
      <c r="G180" s="144">
        <f t="shared" si="74"/>
        <v>-0.15782298688305563</v>
      </c>
      <c r="H180" s="145"/>
      <c r="I180" s="144">
        <f t="shared" si="70"/>
        <v>3.0964769388758917E-2</v>
      </c>
      <c r="J180" s="145"/>
      <c r="K180" s="126"/>
      <c r="L180" s="180">
        <f t="shared" si="77"/>
        <v>5.8211235955056182</v>
      </c>
      <c r="M180" s="178">
        <f t="shared" si="77"/>
        <v>5.8022372308991139</v>
      </c>
      <c r="N180" s="144">
        <f t="shared" si="77"/>
        <v>5.7455943607818005</v>
      </c>
      <c r="O180" s="145"/>
      <c r="P180" s="181">
        <f t="shared" si="72"/>
        <v>5.354301994301994</v>
      </c>
      <c r="Q180" s="144">
        <f t="shared" si="75"/>
        <v>-0.39129236647980647</v>
      </c>
      <c r="R180" s="145"/>
      <c r="S180" s="144">
        <f t="shared" si="73"/>
        <v>-0.46682160120362415</v>
      </c>
      <c r="T180" s="145"/>
    </row>
    <row r="181" spans="1:20" x14ac:dyDescent="0.25">
      <c r="A181" s="54" t="s">
        <v>43</v>
      </c>
      <c r="B181" s="142">
        <f t="shared" si="76"/>
        <v>6.3386147578089638</v>
      </c>
      <c r="C181" s="178">
        <f t="shared" si="76"/>
        <v>6.042457091237579</v>
      </c>
      <c r="D181" s="144">
        <f t="shared" si="76"/>
        <v>6.3129855715871255</v>
      </c>
      <c r="E181" s="145"/>
      <c r="F181" s="179">
        <f t="shared" si="69"/>
        <v>6.43851401179941</v>
      </c>
      <c r="G181" s="144">
        <f t="shared" si="74"/>
        <v>0.12552844021228449</v>
      </c>
      <c r="H181" s="145"/>
      <c r="I181" s="144">
        <f t="shared" si="70"/>
        <v>9.9899253990446191E-2</v>
      </c>
      <c r="J181" s="145"/>
      <c r="K181" s="126"/>
      <c r="L181" s="180">
        <f t="shared" si="77"/>
        <v>6.5979331109121979</v>
      </c>
      <c r="M181" s="178">
        <f t="shared" si="77"/>
        <v>6.632753557714028</v>
      </c>
      <c r="N181" s="144">
        <f t="shared" si="77"/>
        <v>6.6299497342060532</v>
      </c>
      <c r="O181" s="145"/>
      <c r="P181" s="181">
        <f t="shared" si="72"/>
        <v>6.4275755856367027</v>
      </c>
      <c r="Q181" s="144">
        <f t="shared" si="75"/>
        <v>-0.20237414856935043</v>
      </c>
      <c r="R181" s="145"/>
      <c r="S181" s="144">
        <f t="shared" si="73"/>
        <v>-0.17035752527549519</v>
      </c>
      <c r="T181" s="145"/>
    </row>
    <row r="182" spans="1:20" x14ac:dyDescent="0.25">
      <c r="A182" s="54" t="s">
        <v>44</v>
      </c>
      <c r="B182" s="142">
        <f t="shared" si="76"/>
        <v>7.1041860465116278</v>
      </c>
      <c r="C182" s="178">
        <f t="shared" si="76"/>
        <v>7.2578576010262985</v>
      </c>
      <c r="D182" s="144">
        <f t="shared" si="76"/>
        <v>7.5268400664084121</v>
      </c>
      <c r="E182" s="145"/>
      <c r="F182" s="179">
        <f t="shared" si="69"/>
        <v>6.6789355881621484</v>
      </c>
      <c r="G182" s="144">
        <f t="shared" si="74"/>
        <v>-0.84790447824626369</v>
      </c>
      <c r="H182" s="145"/>
      <c r="I182" s="144">
        <f t="shared" si="70"/>
        <v>-0.42525045834947939</v>
      </c>
      <c r="J182" s="145"/>
      <c r="K182" s="126"/>
      <c r="L182" s="180">
        <f t="shared" si="77"/>
        <v>7.9025396825396825</v>
      </c>
      <c r="M182" s="178">
        <f t="shared" si="77"/>
        <v>7.133836331979106</v>
      </c>
      <c r="N182" s="144">
        <f t="shared" si="77"/>
        <v>7.4026030747728857</v>
      </c>
      <c r="O182" s="145"/>
      <c r="P182" s="181">
        <f t="shared" si="72"/>
        <v>7.1351929418055429</v>
      </c>
      <c r="Q182" s="144">
        <f t="shared" si="75"/>
        <v>-0.26741013296734284</v>
      </c>
      <c r="R182" s="145"/>
      <c r="S182" s="144">
        <f t="shared" si="73"/>
        <v>-0.76734674073413967</v>
      </c>
      <c r="T182" s="145"/>
    </row>
    <row r="183" spans="1:20" x14ac:dyDescent="0.25">
      <c r="A183" s="55" t="s">
        <v>45</v>
      </c>
      <c r="B183" s="142">
        <f t="shared" si="76"/>
        <v>7.1331834082958521</v>
      </c>
      <c r="C183" s="178">
        <f t="shared" si="76"/>
        <v>7.2317073170731705</v>
      </c>
      <c r="D183" s="144">
        <f t="shared" si="76"/>
        <v>6.6071428571428568</v>
      </c>
      <c r="E183" s="145"/>
      <c r="F183" s="179">
        <f t="shared" si="69"/>
        <v>5.014784946236559</v>
      </c>
      <c r="G183" s="144">
        <f t="shared" si="74"/>
        <v>-1.5923579109062977</v>
      </c>
      <c r="H183" s="145"/>
      <c r="I183" s="144">
        <f t="shared" si="70"/>
        <v>-2.1183984620592931</v>
      </c>
      <c r="J183" s="145"/>
      <c r="K183" s="126"/>
      <c r="L183" s="180">
        <f t="shared" si="77"/>
        <v>7.630537777408362</v>
      </c>
      <c r="M183" s="178">
        <f t="shared" si="77"/>
        <v>6.0312625250501002</v>
      </c>
      <c r="N183" s="144">
        <f t="shared" si="77"/>
        <v>6.5127919911012233</v>
      </c>
      <c r="O183" s="145"/>
      <c r="P183" s="181">
        <f t="shared" si="72"/>
        <v>5.744502199120352</v>
      </c>
      <c r="Q183" s="144">
        <f t="shared" si="75"/>
        <v>-0.76828979198087133</v>
      </c>
      <c r="R183" s="145"/>
      <c r="S183" s="144">
        <f t="shared" si="73"/>
        <v>-1.8860355782880101</v>
      </c>
      <c r="T183" s="145"/>
    </row>
    <row r="184" spans="1:20" x14ac:dyDescent="0.25">
      <c r="A184" s="53" t="s">
        <v>46</v>
      </c>
      <c r="B184" s="142">
        <f t="shared" si="76"/>
        <v>6.165816976803467</v>
      </c>
      <c r="C184" s="178">
        <f t="shared" si="76"/>
        <v>5.7831340679913206</v>
      </c>
      <c r="D184" s="144">
        <f t="shared" si="76"/>
        <v>5.9157059929686859</v>
      </c>
      <c r="E184" s="145"/>
      <c r="F184" s="179">
        <f t="shared" si="69"/>
        <v>5.8465665236051505</v>
      </c>
      <c r="G184" s="144">
        <f t="shared" si="74"/>
        <v>-6.9139469363535433E-2</v>
      </c>
      <c r="H184" s="145"/>
      <c r="I184" s="144">
        <f t="shared" si="70"/>
        <v>-0.31925045319831646</v>
      </c>
      <c r="J184" s="145"/>
      <c r="K184" s="126"/>
      <c r="L184" s="180">
        <f t="shared" si="77"/>
        <v>6.2554358355315118</v>
      </c>
      <c r="M184" s="178">
        <f t="shared" si="77"/>
        <v>5.7290413373954197</v>
      </c>
      <c r="N184" s="144">
        <f t="shared" si="77"/>
        <v>6.0257153254174698</v>
      </c>
      <c r="O184" s="145"/>
      <c r="P184" s="181">
        <f t="shared" si="72"/>
        <v>5.9130010683264436</v>
      </c>
      <c r="Q184" s="144">
        <f t="shared" si="75"/>
        <v>-0.11271425709102623</v>
      </c>
      <c r="R184" s="145"/>
      <c r="S184" s="144">
        <f t="shared" si="73"/>
        <v>-0.34243476720506827</v>
      </c>
      <c r="T184" s="145"/>
    </row>
    <row r="185" spans="1:20" ht="21" x14ac:dyDescent="0.35">
      <c r="A185" s="102" t="s">
        <v>65</v>
      </c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</row>
    <row r="186" spans="1:20" x14ac:dyDescent="0.25">
      <c r="A186" s="72"/>
      <c r="B186" s="11" t="s">
        <v>115</v>
      </c>
      <c r="C186" s="12"/>
      <c r="D186" s="12"/>
      <c r="E186" s="12"/>
      <c r="F186" s="12"/>
      <c r="G186" s="12"/>
      <c r="H186" s="12"/>
      <c r="I186" s="12"/>
      <c r="J186" s="13"/>
      <c r="K186" s="103"/>
      <c r="L186" s="11" t="str">
        <f>L$5</f>
        <v>acumulado marzo</v>
      </c>
      <c r="M186" s="12"/>
      <c r="N186" s="12"/>
      <c r="O186" s="12"/>
      <c r="P186" s="12"/>
      <c r="Q186" s="12"/>
      <c r="R186" s="12"/>
      <c r="S186" s="12"/>
      <c r="T186" s="13"/>
    </row>
    <row r="187" spans="1:20" x14ac:dyDescent="0.25">
      <c r="A187" s="15"/>
      <c r="B187" s="104">
        <f>B$6</f>
        <v>2019</v>
      </c>
      <c r="C187" s="105">
        <f>C$6</f>
        <v>2022</v>
      </c>
      <c r="D187" s="11">
        <f>D$6</f>
        <v>2023</v>
      </c>
      <c r="E187" s="13"/>
      <c r="F187" s="106">
        <f>E$6</f>
        <v>2024</v>
      </c>
      <c r="G187" s="107" t="str">
        <f>CONCATENATE("dif ",RIGHT(F187,2),"-",RIGHT(D187,2))</f>
        <v>dif 24-23</v>
      </c>
      <c r="H187" s="108"/>
      <c r="I187" s="107" t="str">
        <f>CONCATENATE("dif ",RIGHT(F187,2),"-",RIGHT(B187,2))</f>
        <v>dif 24-19</v>
      </c>
      <c r="J187" s="108"/>
      <c r="K187" s="109"/>
      <c r="L187" s="104">
        <f>L$6</f>
        <v>2019</v>
      </c>
      <c r="M187" s="105">
        <f>M$6</f>
        <v>2022</v>
      </c>
      <c r="N187" s="11">
        <f>N$6</f>
        <v>2023</v>
      </c>
      <c r="O187" s="13"/>
      <c r="P187" s="106">
        <f>O$6</f>
        <v>2024</v>
      </c>
      <c r="Q187" s="107" t="str">
        <f>CONCATENATE("dif ",RIGHT(P187,2),"-",RIGHT(N187,2))</f>
        <v>dif 24-23</v>
      </c>
      <c r="R187" s="108"/>
      <c r="S187" s="107" t="str">
        <f>CONCATENATE("dif ",RIGHT(P187,2),"-",RIGHT(L187,2))</f>
        <v>dif 24-19</v>
      </c>
      <c r="T187" s="108"/>
    </row>
    <row r="188" spans="1:20" x14ac:dyDescent="0.25">
      <c r="A188" s="110" t="s">
        <v>48</v>
      </c>
      <c r="B188" s="111">
        <f t="shared" ref="B188:D198" si="78">B123/B58</f>
        <v>6.7839680382797347</v>
      </c>
      <c r="C188" s="182">
        <f t="shared" si="78"/>
        <v>6.6793889251575571</v>
      </c>
      <c r="D188" s="152">
        <f>D123/D58</f>
        <v>6.545621138251998</v>
      </c>
      <c r="E188" s="153"/>
      <c r="F188" s="156">
        <f t="shared" ref="F188:F198" si="79">E123/E58</f>
        <v>6.4456386117889704</v>
      </c>
      <c r="G188" s="113">
        <f>F188-D188</f>
        <v>-9.9982526463027632E-2</v>
      </c>
      <c r="H188" s="114"/>
      <c r="I188" s="113">
        <f t="shared" ref="I188:I198" si="80">F188-B188</f>
        <v>-0.33832942649076436</v>
      </c>
      <c r="J188" s="114"/>
      <c r="K188" s="115"/>
      <c r="L188" s="111">
        <f t="shared" ref="L188:N198" si="81">L123/L58</f>
        <v>7.3340643443798177</v>
      </c>
      <c r="M188" s="151">
        <f t="shared" si="81"/>
        <v>6.7715381671541417</v>
      </c>
      <c r="N188" s="152">
        <f>N123/N58</f>
        <v>6.8617910728399156</v>
      </c>
      <c r="O188" s="153"/>
      <c r="P188" s="156">
        <f t="shared" ref="P188:P198" si="82">O123/O58</f>
        <v>6.7991104313327169</v>
      </c>
      <c r="Q188" s="119">
        <f>P188-N188</f>
        <v>-6.2680641507198764E-2</v>
      </c>
      <c r="R188" s="120"/>
      <c r="S188" s="119">
        <f t="shared" ref="S188:S198" si="83">P188-L188</f>
        <v>-0.53495391304710083</v>
      </c>
      <c r="T188" s="120"/>
    </row>
    <row r="189" spans="1:20" x14ac:dyDescent="0.25">
      <c r="A189" s="183" t="s">
        <v>49</v>
      </c>
      <c r="B189" s="184">
        <f t="shared" si="78"/>
        <v>7.2115145221524903</v>
      </c>
      <c r="C189" s="185">
        <f t="shared" si="78"/>
        <v>7.5340370483881314</v>
      </c>
      <c r="D189" s="186">
        <f>D124/D59</f>
        <v>7.125946545716455</v>
      </c>
      <c r="E189" s="187"/>
      <c r="F189" s="188">
        <f t="shared" si="79"/>
        <v>6.8141729239968853</v>
      </c>
      <c r="G189" s="140">
        <f t="shared" ref="G189:G198" si="84">F189-D189</f>
        <v>-0.31177362171956968</v>
      </c>
      <c r="H189" s="141"/>
      <c r="I189" s="140">
        <f t="shared" si="80"/>
        <v>-0.39734159815560499</v>
      </c>
      <c r="J189" s="141"/>
      <c r="K189" s="126"/>
      <c r="L189" s="184">
        <f t="shared" si="81"/>
        <v>7.7900943339571018</v>
      </c>
      <c r="M189" s="185">
        <f t="shared" si="81"/>
        <v>7.4252928069319868</v>
      </c>
      <c r="N189" s="186">
        <f t="shared" si="81"/>
        <v>7.4444452007396569</v>
      </c>
      <c r="O189" s="187"/>
      <c r="P189" s="188">
        <f t="shared" si="82"/>
        <v>7.2248031422464738</v>
      </c>
      <c r="Q189" s="140">
        <f t="shared" ref="Q189:Q198" si="85">P189-N189</f>
        <v>-0.21964205849318308</v>
      </c>
      <c r="R189" s="141"/>
      <c r="S189" s="140">
        <f t="shared" si="83"/>
        <v>-0.56529119171062803</v>
      </c>
      <c r="T189" s="141"/>
    </row>
    <row r="190" spans="1:20" x14ac:dyDescent="0.25">
      <c r="A190" s="189" t="s">
        <v>50</v>
      </c>
      <c r="B190" s="142">
        <f t="shared" si="78"/>
        <v>7.2381455487636153</v>
      </c>
      <c r="C190" s="178">
        <f t="shared" si="78"/>
        <v>7.1458150200649726</v>
      </c>
      <c r="D190" s="144">
        <f t="shared" si="78"/>
        <v>7.1611875782049825</v>
      </c>
      <c r="E190" s="145"/>
      <c r="F190" s="179">
        <f t="shared" si="79"/>
        <v>7.0496921187274779</v>
      </c>
      <c r="G190" s="144">
        <f t="shared" si="84"/>
        <v>-0.11149545947750461</v>
      </c>
      <c r="H190" s="145"/>
      <c r="I190" s="144">
        <f t="shared" si="80"/>
        <v>-0.18845343003613735</v>
      </c>
      <c r="J190" s="145"/>
      <c r="K190" s="126"/>
      <c r="L190" s="142">
        <f t="shared" si="81"/>
        <v>7.9167354258972686</v>
      </c>
      <c r="M190" s="178">
        <f t="shared" si="81"/>
        <v>7.2747896566775543</v>
      </c>
      <c r="N190" s="144">
        <f t="shared" si="81"/>
        <v>7.5427094352178239</v>
      </c>
      <c r="O190" s="145"/>
      <c r="P190" s="179">
        <f t="shared" si="82"/>
        <v>7.4949873126541453</v>
      </c>
      <c r="Q190" s="144">
        <f t="shared" si="85"/>
        <v>-4.7722122563678582E-2</v>
      </c>
      <c r="R190" s="145"/>
      <c r="S190" s="144">
        <f t="shared" si="83"/>
        <v>-0.42174811324312333</v>
      </c>
      <c r="T190" s="145"/>
    </row>
    <row r="191" spans="1:20" x14ac:dyDescent="0.25">
      <c r="A191" s="189" t="s">
        <v>51</v>
      </c>
      <c r="B191" s="142">
        <f t="shared" si="78"/>
        <v>5.3338495575221243</v>
      </c>
      <c r="C191" s="178">
        <f t="shared" si="78"/>
        <v>4.7581772435001399</v>
      </c>
      <c r="D191" s="144">
        <f t="shared" si="78"/>
        <v>3.7490252411245639</v>
      </c>
      <c r="E191" s="145"/>
      <c r="F191" s="179">
        <f t="shared" si="79"/>
        <v>3.5477652678266804</v>
      </c>
      <c r="G191" s="144">
        <f t="shared" si="84"/>
        <v>-0.20125997329788348</v>
      </c>
      <c r="H191" s="145"/>
      <c r="I191" s="144">
        <f t="shared" si="80"/>
        <v>-1.7860842896954439</v>
      </c>
      <c r="J191" s="145"/>
      <c r="K191" s="126"/>
      <c r="L191" s="142">
        <f t="shared" si="81"/>
        <v>5.1478117258464078</v>
      </c>
      <c r="M191" s="178">
        <f t="shared" si="81"/>
        <v>4.9455706126105943</v>
      </c>
      <c r="N191" s="144">
        <f t="shared" si="81"/>
        <v>3.2160951972029688</v>
      </c>
      <c r="O191" s="145"/>
      <c r="P191" s="179">
        <f t="shared" si="82"/>
        <v>4.020980872327752</v>
      </c>
      <c r="Q191" s="144">
        <f t="shared" si="85"/>
        <v>0.80488567512478326</v>
      </c>
      <c r="R191" s="145"/>
      <c r="S191" s="144">
        <f t="shared" si="83"/>
        <v>-1.1268308535186558</v>
      </c>
      <c r="T191" s="145"/>
    </row>
    <row r="192" spans="1:20" x14ac:dyDescent="0.25">
      <c r="A192" s="189" t="s">
        <v>52</v>
      </c>
      <c r="B192" s="142">
        <f t="shared" si="78"/>
        <v>6.8938655708834755</v>
      </c>
      <c r="C192" s="178">
        <f t="shared" si="78"/>
        <v>6.4008498583569402</v>
      </c>
      <c r="D192" s="144">
        <f t="shared" si="78"/>
        <v>6.5608761101911783</v>
      </c>
      <c r="E192" s="145"/>
      <c r="F192" s="179">
        <f t="shared" si="79"/>
        <v>6.5438265292744955</v>
      </c>
      <c r="G192" s="144">
        <f t="shared" si="84"/>
        <v>-1.7049580916682849E-2</v>
      </c>
      <c r="H192" s="145"/>
      <c r="I192" s="144">
        <f t="shared" si="80"/>
        <v>-0.35003904160898003</v>
      </c>
      <c r="J192" s="145"/>
      <c r="K192" s="126"/>
      <c r="L192" s="142">
        <f t="shared" si="81"/>
        <v>7.8056243486446206</v>
      </c>
      <c r="M192" s="178">
        <f t="shared" si="81"/>
        <v>6.4602086956521738</v>
      </c>
      <c r="N192" s="144">
        <f t="shared" si="81"/>
        <v>7.0913440414001858</v>
      </c>
      <c r="O192" s="145"/>
      <c r="P192" s="179">
        <f t="shared" si="82"/>
        <v>7.02339279865914</v>
      </c>
      <c r="Q192" s="144">
        <f t="shared" si="85"/>
        <v>-6.7951242741045803E-2</v>
      </c>
      <c r="R192" s="145"/>
      <c r="S192" s="144">
        <f t="shared" si="83"/>
        <v>-0.78223154998548061</v>
      </c>
      <c r="T192" s="145"/>
    </row>
    <row r="193" spans="1:20" x14ac:dyDescent="0.25">
      <c r="A193" s="189" t="s">
        <v>53</v>
      </c>
      <c r="B193" s="142">
        <f t="shared" si="78"/>
        <v>7.5858049995981034</v>
      </c>
      <c r="C193" s="178">
        <f t="shared" si="78"/>
        <v>5.4817210771776743</v>
      </c>
      <c r="D193" s="144">
        <f t="shared" si="78"/>
        <v>5.0417615088028986</v>
      </c>
      <c r="E193" s="145"/>
      <c r="F193" s="179">
        <f t="shared" si="79"/>
        <v>5.7840758920143474</v>
      </c>
      <c r="G193" s="144">
        <f t="shared" si="84"/>
        <v>0.74231438321144871</v>
      </c>
      <c r="H193" s="145"/>
      <c r="I193" s="144">
        <f t="shared" si="80"/>
        <v>-1.801729107583756</v>
      </c>
      <c r="J193" s="145"/>
      <c r="K193" s="126"/>
      <c r="L193" s="142">
        <f t="shared" si="81"/>
        <v>7.764025129505125</v>
      </c>
      <c r="M193" s="178">
        <f t="shared" si="81"/>
        <v>6.6314183046151181</v>
      </c>
      <c r="N193" s="144">
        <f t="shared" si="81"/>
        <v>5.4696305030083403</v>
      </c>
      <c r="O193" s="145"/>
      <c r="P193" s="179">
        <f t="shared" si="82"/>
        <v>6.2210180915218158</v>
      </c>
      <c r="Q193" s="144">
        <f t="shared" si="85"/>
        <v>0.75138758851347554</v>
      </c>
      <c r="R193" s="145"/>
      <c r="S193" s="144">
        <f t="shared" si="83"/>
        <v>-1.5430070379833092</v>
      </c>
      <c r="T193" s="145"/>
    </row>
    <row r="194" spans="1:20" x14ac:dyDescent="0.25">
      <c r="A194" s="189" t="s">
        <v>54</v>
      </c>
      <c r="B194" s="142">
        <f t="shared" si="78"/>
        <v>2.2686073740759447</v>
      </c>
      <c r="C194" s="178">
        <f t="shared" si="78"/>
        <v>2.3488082178119076</v>
      </c>
      <c r="D194" s="144">
        <f t="shared" si="78"/>
        <v>2.3180265353142131</v>
      </c>
      <c r="E194" s="145"/>
      <c r="F194" s="179">
        <f t="shared" si="79"/>
        <v>2.5529145444255801</v>
      </c>
      <c r="G194" s="144">
        <f t="shared" si="84"/>
        <v>0.23488800911136698</v>
      </c>
      <c r="H194" s="145"/>
      <c r="I194" s="144">
        <f t="shared" si="80"/>
        <v>0.28430717034963537</v>
      </c>
      <c r="J194" s="145"/>
      <c r="K194" s="126"/>
      <c r="L194" s="142">
        <f t="shared" si="81"/>
        <v>2.320434390856926</v>
      </c>
      <c r="M194" s="178">
        <f t="shared" si="81"/>
        <v>2.5181334009637331</v>
      </c>
      <c r="N194" s="144">
        <f t="shared" si="81"/>
        <v>2.3774560496380559</v>
      </c>
      <c r="O194" s="145"/>
      <c r="P194" s="179">
        <f t="shared" si="82"/>
        <v>2.5517325770554109</v>
      </c>
      <c r="Q194" s="144">
        <f>P194-N194</f>
        <v>0.174276527417355</v>
      </c>
      <c r="R194" s="145"/>
      <c r="S194" s="144">
        <f t="shared" si="83"/>
        <v>0.23129818619848486</v>
      </c>
      <c r="T194" s="145"/>
    </row>
    <row r="195" spans="1:20" x14ac:dyDescent="0.25">
      <c r="A195" s="189" t="s">
        <v>55</v>
      </c>
      <c r="B195" s="142">
        <f t="shared" si="78"/>
        <v>2.7059052059052058</v>
      </c>
      <c r="C195" s="178">
        <f t="shared" si="78"/>
        <v>2.6814345991561179</v>
      </c>
      <c r="D195" s="144">
        <f t="shared" si="78"/>
        <v>2.7572009188902631</v>
      </c>
      <c r="E195" s="145"/>
      <c r="F195" s="179">
        <f t="shared" si="79"/>
        <v>2.9589783281733748</v>
      </c>
      <c r="G195" s="144">
        <f t="shared" si="84"/>
        <v>0.20177740928311172</v>
      </c>
      <c r="H195" s="145"/>
      <c r="I195" s="144">
        <f t="shared" si="80"/>
        <v>0.25307312226816903</v>
      </c>
      <c r="J195" s="145"/>
      <c r="K195" s="126"/>
      <c r="L195" s="142">
        <f t="shared" si="81"/>
        <v>2.6901817690384484</v>
      </c>
      <c r="M195" s="178">
        <f t="shared" si="81"/>
        <v>2.8522179363548696</v>
      </c>
      <c r="N195" s="144">
        <f t="shared" si="81"/>
        <v>2.7089282431521537</v>
      </c>
      <c r="O195" s="145"/>
      <c r="P195" s="179">
        <f t="shared" si="82"/>
        <v>2.9635896760600473</v>
      </c>
      <c r="Q195" s="144">
        <f t="shared" si="85"/>
        <v>0.25466143290789356</v>
      </c>
      <c r="R195" s="145"/>
      <c r="S195" s="144">
        <f t="shared" si="83"/>
        <v>0.27340790702159889</v>
      </c>
      <c r="T195" s="145"/>
    </row>
    <row r="196" spans="1:20" x14ac:dyDescent="0.25">
      <c r="A196" s="189" t="s">
        <v>56</v>
      </c>
      <c r="B196" s="142">
        <f t="shared" si="78"/>
        <v>7.0478314294816364</v>
      </c>
      <c r="C196" s="178">
        <f t="shared" si="78"/>
        <v>6.6980792586928164</v>
      </c>
      <c r="D196" s="144">
        <f t="shared" si="78"/>
        <v>6.7377011388261332</v>
      </c>
      <c r="E196" s="145"/>
      <c r="F196" s="179">
        <f t="shared" si="79"/>
        <v>6.4654920309986839</v>
      </c>
      <c r="G196" s="144">
        <f t="shared" si="84"/>
        <v>-0.27220910782744934</v>
      </c>
      <c r="H196" s="145"/>
      <c r="I196" s="144">
        <f t="shared" si="80"/>
        <v>-0.58233939848295257</v>
      </c>
      <c r="J196" s="145"/>
      <c r="K196" s="126"/>
      <c r="L196" s="142">
        <f t="shared" si="81"/>
        <v>7.483589339635027</v>
      </c>
      <c r="M196" s="178">
        <f t="shared" si="81"/>
        <v>6.8083872594335659</v>
      </c>
      <c r="N196" s="144">
        <f t="shared" si="81"/>
        <v>6.9341856834906714</v>
      </c>
      <c r="O196" s="145"/>
      <c r="P196" s="179">
        <f t="shared" si="82"/>
        <v>6.9938858603757765</v>
      </c>
      <c r="Q196" s="144">
        <f t="shared" si="85"/>
        <v>5.9700176885105094E-2</v>
      </c>
      <c r="R196" s="145"/>
      <c r="S196" s="144">
        <f t="shared" si="83"/>
        <v>-0.48970347925925051</v>
      </c>
      <c r="T196" s="145"/>
    </row>
    <row r="197" spans="1:20" x14ac:dyDescent="0.25">
      <c r="A197" s="190" t="s">
        <v>57</v>
      </c>
      <c r="B197" s="142">
        <f t="shared" si="78"/>
        <v>6.0477536027126311</v>
      </c>
      <c r="C197" s="143">
        <f t="shared" si="78"/>
        <v>6.3085224128389594</v>
      </c>
      <c r="D197" s="144">
        <f t="shared" si="78"/>
        <v>6.6754663196380992</v>
      </c>
      <c r="E197" s="145"/>
      <c r="F197" s="191">
        <f t="shared" si="79"/>
        <v>6.3053628992869006</v>
      </c>
      <c r="G197" s="144">
        <f t="shared" si="84"/>
        <v>-0.37010342035119859</v>
      </c>
      <c r="H197" s="145"/>
      <c r="I197" s="144">
        <f t="shared" si="80"/>
        <v>0.25760929657426956</v>
      </c>
      <c r="J197" s="145"/>
      <c r="K197" s="126"/>
      <c r="L197" s="142">
        <f t="shared" si="81"/>
        <v>6.3122603512163682</v>
      </c>
      <c r="M197" s="143">
        <f t="shared" si="81"/>
        <v>6.2819656335313958</v>
      </c>
      <c r="N197" s="144">
        <f t="shared" si="81"/>
        <v>6.5661006612924746</v>
      </c>
      <c r="O197" s="145"/>
      <c r="P197" s="191">
        <f t="shared" si="82"/>
        <v>5.9982378709528668</v>
      </c>
      <c r="Q197" s="144">
        <f t="shared" si="85"/>
        <v>-0.56786279033960785</v>
      </c>
      <c r="R197" s="145"/>
      <c r="S197" s="144">
        <f t="shared" si="83"/>
        <v>-0.31402248026350144</v>
      </c>
      <c r="T197" s="145"/>
    </row>
    <row r="198" spans="1:20" x14ac:dyDescent="0.25">
      <c r="A198" s="192" t="s">
        <v>58</v>
      </c>
      <c r="B198" s="146">
        <f t="shared" si="78"/>
        <v>5.9211138891283728</v>
      </c>
      <c r="C198" s="193">
        <f t="shared" si="78"/>
        <v>5.4318563110628642</v>
      </c>
      <c r="D198" s="194">
        <f t="shared" si="78"/>
        <v>7.1943385436523064</v>
      </c>
      <c r="E198" s="195"/>
      <c r="F198" s="196">
        <f t="shared" si="79"/>
        <v>5.9416507716316973</v>
      </c>
      <c r="G198" s="144">
        <f t="shared" si="84"/>
        <v>-1.2526877720206091</v>
      </c>
      <c r="H198" s="145"/>
      <c r="I198" s="144">
        <f t="shared" si="80"/>
        <v>2.0536882503324527E-2</v>
      </c>
      <c r="J198" s="145"/>
      <c r="K198" s="126"/>
      <c r="L198" s="146">
        <f t="shared" si="81"/>
        <v>6.1365125034434209</v>
      </c>
      <c r="M198" s="193">
        <f t="shared" si="81"/>
        <v>5.6708159392789375</v>
      </c>
      <c r="N198" s="194">
        <f t="shared" si="81"/>
        <v>7.6312688316036157</v>
      </c>
      <c r="O198" s="195"/>
      <c r="P198" s="196">
        <f t="shared" si="82"/>
        <v>6.0789465844430541</v>
      </c>
      <c r="Q198" s="144">
        <f t="shared" si="85"/>
        <v>-1.5523222471605616</v>
      </c>
      <c r="R198" s="145"/>
      <c r="S198" s="144">
        <f t="shared" si="83"/>
        <v>-5.7565919000366783E-2</v>
      </c>
      <c r="T198" s="145"/>
    </row>
    <row r="199" spans="1:20" ht="21" x14ac:dyDescent="0.35">
      <c r="A199" s="197" t="s">
        <v>66</v>
      </c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</row>
    <row r="200" spans="1:20" x14ac:dyDescent="0.25">
      <c r="A200" s="72"/>
      <c r="B200" s="11" t="s">
        <v>115</v>
      </c>
      <c r="C200" s="12"/>
      <c r="D200" s="12"/>
      <c r="E200" s="12"/>
      <c r="F200" s="12"/>
      <c r="G200" s="12"/>
      <c r="H200" s="12"/>
      <c r="I200" s="12"/>
      <c r="J200" s="13"/>
      <c r="K200" s="198"/>
      <c r="L200" s="11" t="str">
        <f>L$5</f>
        <v>acumulado marzo</v>
      </c>
      <c r="M200" s="12"/>
      <c r="N200" s="12"/>
      <c r="O200" s="12"/>
      <c r="P200" s="12"/>
      <c r="Q200" s="12"/>
      <c r="R200" s="12"/>
      <c r="S200" s="12"/>
      <c r="T200" s="13"/>
    </row>
    <row r="201" spans="1:20" x14ac:dyDescent="0.25">
      <c r="A201" s="15"/>
      <c r="B201" s="16">
        <f>B$6</f>
        <v>2019</v>
      </c>
      <c r="C201" s="16">
        <f>C$6</f>
        <v>2022</v>
      </c>
      <c r="D201" s="16">
        <f>D$6</f>
        <v>2023</v>
      </c>
      <c r="E201" s="16">
        <f>E$6</f>
        <v>2024</v>
      </c>
      <c r="F201" s="16" t="str">
        <f>CONCATENATE("var ",RIGHT(E201,2),"/",RIGHT(D201,2))</f>
        <v>var 24/23</v>
      </c>
      <c r="G201" s="16" t="str">
        <f>CONCATENATE("var ",RIGHT(E201,2),"/",RIGHT(B201,2))</f>
        <v>var 24/19</v>
      </c>
      <c r="H201" s="16" t="str">
        <f>CONCATENATE("dif ",RIGHT(E201,2),"-",RIGHT(D201,2))</f>
        <v>dif 24-23</v>
      </c>
      <c r="I201" s="107" t="s">
        <v>67</v>
      </c>
      <c r="J201" s="108"/>
      <c r="K201" s="199"/>
      <c r="L201" s="16">
        <f>L$6</f>
        <v>2019</v>
      </c>
      <c r="M201" s="16">
        <f>M$6</f>
        <v>2022</v>
      </c>
      <c r="N201" s="16">
        <f>N$6</f>
        <v>2023</v>
      </c>
      <c r="O201" s="16">
        <f>O$6</f>
        <v>2024</v>
      </c>
      <c r="P201" s="16" t="str">
        <f>CONCATENATE("var ",RIGHT(O201,2),"/",RIGHT(N201,2))</f>
        <v>var 24/23</v>
      </c>
      <c r="Q201" s="16" t="str">
        <f>CONCATENATE("var ",RIGHT(O201,2),"/",RIGHT(L201,2))</f>
        <v>var 24/19</v>
      </c>
      <c r="R201" s="16" t="str">
        <f>CONCATENATE("dif ",RIGHT(O201,2),"-",RIGHT(N201,2))</f>
        <v>dif 24-23</v>
      </c>
      <c r="S201" s="107" t="str">
        <f>CONCATENATE("dif ",RIGHT(O201,2),"-",RIGHT(L201,2))</f>
        <v>dif 24-19</v>
      </c>
      <c r="T201" s="108"/>
    </row>
    <row r="202" spans="1:20" x14ac:dyDescent="0.25">
      <c r="A202" s="200" t="s">
        <v>4</v>
      </c>
      <c r="B202" s="201">
        <v>0.70810000000000006</v>
      </c>
      <c r="C202" s="201">
        <v>0.6987000000000001</v>
      </c>
      <c r="D202" s="201">
        <v>0.74109999999999998</v>
      </c>
      <c r="E202" s="201">
        <v>0.8012999999999999</v>
      </c>
      <c r="F202" s="201">
        <f>E202/D202-1</f>
        <v>8.1230603157468551E-2</v>
      </c>
      <c r="G202" s="201">
        <f t="shared" ref="G202:G213" si="86">E202/B202-1</f>
        <v>0.13161982770795055</v>
      </c>
      <c r="H202" s="202">
        <f>(E202-D202)*100</f>
        <v>6.0199999999999925</v>
      </c>
      <c r="I202" s="203">
        <f t="shared" ref="I202:I213" si="87">(E202-B202)*100</f>
        <v>9.3199999999999843</v>
      </c>
      <c r="J202" s="204"/>
      <c r="K202" s="205"/>
      <c r="L202" s="201">
        <v>0.71545718576127315</v>
      </c>
      <c r="M202" s="201">
        <v>0.63470853463583332</v>
      </c>
      <c r="N202" s="201">
        <v>0.75822289592572156</v>
      </c>
      <c r="O202" s="201">
        <v>0.7912782726035652</v>
      </c>
      <c r="P202" s="201">
        <f>O202/N202-1</f>
        <v>4.359585664778165E-2</v>
      </c>
      <c r="Q202" s="201">
        <f t="shared" ref="Q202:Q213" si="88">O202/L202-1</f>
        <v>0.10597571504102743</v>
      </c>
      <c r="R202" s="202">
        <f>(O202-N202)*100</f>
        <v>3.305537667784364</v>
      </c>
      <c r="S202" s="203">
        <f t="shared" ref="S202:S213" si="89">(O202-L202)*100</f>
        <v>7.5821086842292047</v>
      </c>
      <c r="T202" s="204"/>
    </row>
    <row r="203" spans="1:20" x14ac:dyDescent="0.25">
      <c r="A203" s="206" t="s">
        <v>5</v>
      </c>
      <c r="B203" s="201">
        <v>0.74390000000000001</v>
      </c>
      <c r="C203" s="201">
        <v>0.73650000000000004</v>
      </c>
      <c r="D203" s="201">
        <v>0.78590000000000004</v>
      </c>
      <c r="E203" s="201">
        <v>0.83840000000000003</v>
      </c>
      <c r="F203" s="207">
        <f t="shared" ref="F203:F213" si="90">E203/D203-1</f>
        <v>6.6802392161852575E-2</v>
      </c>
      <c r="G203" s="207">
        <f t="shared" si="86"/>
        <v>0.12703320338755208</v>
      </c>
      <c r="H203" s="208">
        <f t="shared" ref="H203:H213" si="91">(E203-D203)*100</f>
        <v>5.2499999999999991</v>
      </c>
      <c r="I203" s="209">
        <f t="shared" si="87"/>
        <v>9.4500000000000028</v>
      </c>
      <c r="J203" s="210"/>
      <c r="K203" s="205"/>
      <c r="L203" s="207">
        <v>0.74621472100786068</v>
      </c>
      <c r="M203" s="207">
        <v>0.65526715015984638</v>
      </c>
      <c r="N203" s="207">
        <v>0.80566668557948673</v>
      </c>
      <c r="O203" s="207">
        <v>0.82403354851064314</v>
      </c>
      <c r="P203" s="207">
        <f t="shared" ref="P203:P213" si="92">O203/N203-1</f>
        <v>2.2797098676043515E-2</v>
      </c>
      <c r="Q203" s="207">
        <f t="shared" si="88"/>
        <v>0.10428476591520197</v>
      </c>
      <c r="R203" s="208">
        <f>(O203-N203)*100</f>
        <v>1.8366862931156414</v>
      </c>
      <c r="S203" s="209">
        <f t="shared" si="89"/>
        <v>7.7818827502782462</v>
      </c>
      <c r="T203" s="210"/>
    </row>
    <row r="204" spans="1:20" x14ac:dyDescent="0.25">
      <c r="A204" s="211" t="s">
        <v>6</v>
      </c>
      <c r="B204" s="212">
        <v>0.69010000000000005</v>
      </c>
      <c r="C204" s="212">
        <v>0.77629999999999999</v>
      </c>
      <c r="D204" s="212">
        <v>0.80400000000000005</v>
      </c>
      <c r="E204" s="212">
        <v>0.85909999999999997</v>
      </c>
      <c r="F204" s="212">
        <f t="shared" si="90"/>
        <v>6.8532338308457508E-2</v>
      </c>
      <c r="G204" s="212">
        <f t="shared" si="86"/>
        <v>0.24489204463121284</v>
      </c>
      <c r="H204" s="213">
        <f t="shared" si="91"/>
        <v>5.5099999999999927</v>
      </c>
      <c r="I204" s="214">
        <f t="shared" si="87"/>
        <v>16.899999999999991</v>
      </c>
      <c r="J204" s="215"/>
      <c r="K204" s="216"/>
      <c r="L204" s="212">
        <v>0.67485704175513095</v>
      </c>
      <c r="M204" s="212">
        <v>0.69992649876162305</v>
      </c>
      <c r="N204" s="212">
        <v>0.81406141899232654</v>
      </c>
      <c r="O204" s="212">
        <v>0.82841259665097999</v>
      </c>
      <c r="P204" s="212">
        <f>O204/N204-1</f>
        <v>1.7629109209496452E-2</v>
      </c>
      <c r="Q204" s="212">
        <f t="shared" si="88"/>
        <v>0.22753790120718054</v>
      </c>
      <c r="R204" s="213">
        <f t="shared" ref="R204:R213" si="93">(O204-N204)*100</f>
        <v>1.4351177658653458</v>
      </c>
      <c r="S204" s="214">
        <f t="shared" si="89"/>
        <v>15.355555489584905</v>
      </c>
      <c r="T204" s="215"/>
    </row>
    <row r="205" spans="1:20" x14ac:dyDescent="0.25">
      <c r="A205" s="37" t="s">
        <v>7</v>
      </c>
      <c r="B205" s="32">
        <v>0.78420000000000001</v>
      </c>
      <c r="C205" s="32">
        <v>0.76069999999999993</v>
      </c>
      <c r="D205" s="32">
        <v>0.80959999999999999</v>
      </c>
      <c r="E205" s="32">
        <v>0.86790000000000012</v>
      </c>
      <c r="F205" s="32">
        <f t="shared" si="90"/>
        <v>7.2010869565217517E-2</v>
      </c>
      <c r="G205" s="32">
        <f t="shared" si="86"/>
        <v>0.10673297628156098</v>
      </c>
      <c r="H205" s="217">
        <f t="shared" si="91"/>
        <v>5.8300000000000125</v>
      </c>
      <c r="I205" s="218">
        <f t="shared" si="87"/>
        <v>8.3700000000000117</v>
      </c>
      <c r="J205" s="219"/>
      <c r="K205" s="216"/>
      <c r="L205" s="32">
        <v>0.78923754400660018</v>
      </c>
      <c r="M205" s="32">
        <v>0.66439272225986279</v>
      </c>
      <c r="N205" s="32">
        <v>0.84053809835042881</v>
      </c>
      <c r="O205" s="32">
        <v>0.85907880202523756</v>
      </c>
      <c r="P205" s="32">
        <f t="shared" si="92"/>
        <v>2.2058135985977501E-2</v>
      </c>
      <c r="Q205" s="32">
        <f t="shared" si="88"/>
        <v>8.849206243292107E-2</v>
      </c>
      <c r="R205" s="217">
        <f>(O205-N205)*100</f>
        <v>1.8540703674808756</v>
      </c>
      <c r="S205" s="218">
        <f t="shared" si="89"/>
        <v>6.9841258018637387</v>
      </c>
      <c r="T205" s="219"/>
    </row>
    <row r="206" spans="1:20" x14ac:dyDescent="0.25">
      <c r="A206" s="37" t="s">
        <v>8</v>
      </c>
      <c r="B206" s="32">
        <v>0.69269999999999998</v>
      </c>
      <c r="C206" s="32">
        <v>0.63300000000000001</v>
      </c>
      <c r="D206" s="32">
        <v>0.70069999999999988</v>
      </c>
      <c r="E206" s="32">
        <v>0.72799999999999998</v>
      </c>
      <c r="F206" s="32">
        <f>E206/D206-1</f>
        <v>3.8961038961039085E-2</v>
      </c>
      <c r="G206" s="32">
        <f t="shared" si="86"/>
        <v>5.0960011549011197E-2</v>
      </c>
      <c r="H206" s="217">
        <f t="shared" si="91"/>
        <v>2.7300000000000102</v>
      </c>
      <c r="I206" s="218">
        <f t="shared" si="87"/>
        <v>3.53</v>
      </c>
      <c r="J206" s="219"/>
      <c r="K206" s="216"/>
      <c r="L206" s="32">
        <v>0.70029714793523845</v>
      </c>
      <c r="M206" s="32">
        <v>0.58514098649082258</v>
      </c>
      <c r="N206" s="32">
        <v>0.69525700957454906</v>
      </c>
      <c r="O206" s="32">
        <v>0.70891670028050879</v>
      </c>
      <c r="P206" s="32">
        <f t="shared" si="92"/>
        <v>1.9646965823931106E-2</v>
      </c>
      <c r="Q206" s="32">
        <f t="shared" si="88"/>
        <v>1.2308421318984797E-2</v>
      </c>
      <c r="R206" s="217">
        <f t="shared" si="93"/>
        <v>1.3659690705959737</v>
      </c>
      <c r="S206" s="218">
        <f t="shared" si="89"/>
        <v>0.86195523452703426</v>
      </c>
      <c r="T206" s="219"/>
    </row>
    <row r="207" spans="1:20" x14ac:dyDescent="0.25">
      <c r="A207" s="37" t="s">
        <v>9</v>
      </c>
      <c r="B207" s="32">
        <v>0.59219999999999995</v>
      </c>
      <c r="C207" s="32">
        <v>0.57320000000000004</v>
      </c>
      <c r="D207" s="32">
        <v>0.60389999999999999</v>
      </c>
      <c r="E207" s="32">
        <v>0.65459999999999996</v>
      </c>
      <c r="F207" s="32">
        <f t="shared" si="90"/>
        <v>8.395429706905122E-2</v>
      </c>
      <c r="G207" s="32">
        <f t="shared" si="86"/>
        <v>0.10536980749746716</v>
      </c>
      <c r="H207" s="217">
        <f t="shared" si="91"/>
        <v>5.0699999999999967</v>
      </c>
      <c r="I207" s="218">
        <f t="shared" si="87"/>
        <v>6.2400000000000011</v>
      </c>
      <c r="J207" s="219"/>
      <c r="K207" s="216"/>
      <c r="L207" s="32">
        <v>0.61320770732535435</v>
      </c>
      <c r="M207" s="32">
        <v>0.55605977720310329</v>
      </c>
      <c r="N207" s="32">
        <v>0.61815596597738309</v>
      </c>
      <c r="O207" s="32">
        <v>0.6628222165970552</v>
      </c>
      <c r="P207" s="32">
        <f t="shared" si="92"/>
        <v>7.2257250723203992E-2</v>
      </c>
      <c r="Q207" s="32">
        <f t="shared" si="88"/>
        <v>8.0909793988248824E-2</v>
      </c>
      <c r="R207" s="217">
        <f t="shared" si="93"/>
        <v>4.4666250619672105</v>
      </c>
      <c r="S207" s="218">
        <f t="shared" si="89"/>
        <v>4.9614509271700857</v>
      </c>
      <c r="T207" s="219"/>
    </row>
    <row r="208" spans="1:20" x14ac:dyDescent="0.25">
      <c r="A208" s="220" t="s">
        <v>10</v>
      </c>
      <c r="B208" s="221">
        <v>0.64370000000000005</v>
      </c>
      <c r="C208" s="221">
        <v>0.68079999999999996</v>
      </c>
      <c r="D208" s="221">
        <v>0.73919999999999997</v>
      </c>
      <c r="E208" s="221">
        <v>0.68559999999999999</v>
      </c>
      <c r="F208" s="221">
        <f t="shared" si="90"/>
        <v>-7.2510822510822526E-2</v>
      </c>
      <c r="G208" s="221">
        <f t="shared" si="86"/>
        <v>6.509243436383394E-2</v>
      </c>
      <c r="H208" s="222">
        <f t="shared" si="91"/>
        <v>-5.3599999999999977</v>
      </c>
      <c r="I208" s="223">
        <f t="shared" si="87"/>
        <v>4.1899999999999942</v>
      </c>
      <c r="J208" s="224"/>
      <c r="K208" s="216"/>
      <c r="L208" s="221">
        <v>0.64153213042101931</v>
      </c>
      <c r="M208" s="221">
        <v>0.6128957766716272</v>
      </c>
      <c r="N208" s="221">
        <v>0.74852801519468182</v>
      </c>
      <c r="O208" s="221">
        <v>0.6907963284544778</v>
      </c>
      <c r="P208" s="221">
        <f t="shared" si="92"/>
        <v>-7.7126955261906716E-2</v>
      </c>
      <c r="Q208" s="221">
        <f t="shared" si="88"/>
        <v>7.6791474187158482E-2</v>
      </c>
      <c r="R208" s="222">
        <f t="shared" si="93"/>
        <v>-5.7731686740204013</v>
      </c>
      <c r="S208" s="223">
        <f t="shared" si="89"/>
        <v>4.9264198033458495</v>
      </c>
      <c r="T208" s="224"/>
    </row>
    <row r="209" spans="1:20" x14ac:dyDescent="0.25">
      <c r="A209" s="206" t="s">
        <v>11</v>
      </c>
      <c r="B209" s="201">
        <v>0.63529999999999998</v>
      </c>
      <c r="C209" s="201">
        <v>0.59439999999999993</v>
      </c>
      <c r="D209" s="201">
        <v>0.63200000000000001</v>
      </c>
      <c r="E209" s="201">
        <v>0.70719999999999994</v>
      </c>
      <c r="F209" s="207">
        <f t="shared" si="90"/>
        <v>0.11898734177215187</v>
      </c>
      <c r="G209" s="207">
        <f t="shared" si="86"/>
        <v>0.11317487801038872</v>
      </c>
      <c r="H209" s="208">
        <f t="shared" si="91"/>
        <v>7.5199999999999934</v>
      </c>
      <c r="I209" s="209">
        <f t="shared" si="87"/>
        <v>7.1899999999999959</v>
      </c>
      <c r="J209" s="210"/>
      <c r="K209" s="205"/>
      <c r="L209" s="207">
        <v>0.65300914398383758</v>
      </c>
      <c r="M209" s="207">
        <v>0.57812820590004976</v>
      </c>
      <c r="N209" s="207">
        <v>0.64169916687102901</v>
      </c>
      <c r="O209" s="207">
        <v>0.70858734930612488</v>
      </c>
      <c r="P209" s="207">
        <f t="shared" si="92"/>
        <v>0.10423604375434592</v>
      </c>
      <c r="Q209" s="207">
        <f t="shared" si="88"/>
        <v>8.5110914348333955E-2</v>
      </c>
      <c r="R209" s="208">
        <f t="shared" si="93"/>
        <v>6.6888182435095871</v>
      </c>
      <c r="S209" s="209">
        <f t="shared" si="89"/>
        <v>5.55782053222873</v>
      </c>
      <c r="T209" s="210"/>
    </row>
    <row r="210" spans="1:20" x14ac:dyDescent="0.25">
      <c r="A210" s="36" t="s">
        <v>12</v>
      </c>
      <c r="B210" s="212">
        <v>0.69480000000000008</v>
      </c>
      <c r="C210" s="212">
        <v>0.63139999999999996</v>
      </c>
      <c r="D210" s="212">
        <v>0.64510000000000001</v>
      </c>
      <c r="E210" s="212">
        <v>0.93159999999999998</v>
      </c>
      <c r="F210" s="212">
        <f t="shared" si="90"/>
        <v>0.44411719113315762</v>
      </c>
      <c r="G210" s="212">
        <f t="shared" si="86"/>
        <v>0.34081750143926293</v>
      </c>
      <c r="H210" s="213">
        <f t="shared" si="91"/>
        <v>28.65</v>
      </c>
      <c r="I210" s="214">
        <f t="shared" si="87"/>
        <v>23.679999999999989</v>
      </c>
      <c r="J210" s="215"/>
      <c r="K210" s="216"/>
      <c r="L210" s="212">
        <v>0.72073345979191816</v>
      </c>
      <c r="M210" s="212">
        <v>0.67653213751868457</v>
      </c>
      <c r="N210" s="212">
        <v>0.66854563585787019</v>
      </c>
      <c r="O210" s="212">
        <v>0.89271569243227245</v>
      </c>
      <c r="P210" s="212">
        <f t="shared" si="92"/>
        <v>0.33531002904050045</v>
      </c>
      <c r="Q210" s="212">
        <f t="shared" si="88"/>
        <v>0.23862113004994523</v>
      </c>
      <c r="R210" s="213">
        <f t="shared" si="93"/>
        <v>22.417005657440225</v>
      </c>
      <c r="S210" s="214">
        <f t="shared" si="89"/>
        <v>17.198223264035427</v>
      </c>
      <c r="T210" s="215"/>
    </row>
    <row r="211" spans="1:20" x14ac:dyDescent="0.25">
      <c r="A211" s="37" t="s">
        <v>8</v>
      </c>
      <c r="B211" s="32">
        <v>0.63</v>
      </c>
      <c r="C211" s="32">
        <v>0.59630000000000005</v>
      </c>
      <c r="D211" s="32">
        <v>0.65139999999999998</v>
      </c>
      <c r="E211" s="32">
        <v>0.70739999999999992</v>
      </c>
      <c r="F211" s="32">
        <f t="shared" si="90"/>
        <v>8.5968682836966348E-2</v>
      </c>
      <c r="G211" s="32">
        <f t="shared" si="86"/>
        <v>0.12285714285714278</v>
      </c>
      <c r="H211" s="217">
        <f t="shared" si="91"/>
        <v>5.5999999999999943</v>
      </c>
      <c r="I211" s="218">
        <f t="shared" si="87"/>
        <v>7.7399999999999913</v>
      </c>
      <c r="J211" s="219"/>
      <c r="K211" s="216"/>
      <c r="L211" s="32">
        <v>0.6588364960972023</v>
      </c>
      <c r="M211" s="32">
        <v>0.5655296636373297</v>
      </c>
      <c r="N211" s="32">
        <v>0.64820176806645435</v>
      </c>
      <c r="O211" s="32">
        <v>0.71046760253939023</v>
      </c>
      <c r="P211" s="32">
        <f t="shared" si="92"/>
        <v>9.6059340687500772E-2</v>
      </c>
      <c r="Q211" s="32">
        <f t="shared" si="88"/>
        <v>7.8367101318823185E-2</v>
      </c>
      <c r="R211" s="217">
        <f t="shared" si="93"/>
        <v>6.2265834472935877</v>
      </c>
      <c r="S211" s="218">
        <f t="shared" si="89"/>
        <v>5.1631106442187935</v>
      </c>
      <c r="T211" s="219"/>
    </row>
    <row r="212" spans="1:20" x14ac:dyDescent="0.25">
      <c r="A212" s="37" t="s">
        <v>9</v>
      </c>
      <c r="B212" s="32">
        <v>0.61850000000000005</v>
      </c>
      <c r="C212" s="32">
        <v>0.56779999999999997</v>
      </c>
      <c r="D212" s="32">
        <v>0.57229999999999992</v>
      </c>
      <c r="E212" s="32">
        <v>0.65370000000000006</v>
      </c>
      <c r="F212" s="32">
        <f t="shared" si="90"/>
        <v>0.14223309453084076</v>
      </c>
      <c r="G212" s="32">
        <f t="shared" si="86"/>
        <v>5.6911883589328971E-2</v>
      </c>
      <c r="H212" s="217">
        <f t="shared" si="91"/>
        <v>8.1400000000000148</v>
      </c>
      <c r="I212" s="218">
        <f t="shared" si="87"/>
        <v>3.5200000000000009</v>
      </c>
      <c r="J212" s="219"/>
      <c r="K212" s="216"/>
      <c r="L212" s="32">
        <v>0.62855904174488242</v>
      </c>
      <c r="M212" s="32">
        <v>0.56224086021505382</v>
      </c>
      <c r="N212" s="32">
        <v>0.60612809055704497</v>
      </c>
      <c r="O212" s="32">
        <v>0.65705947931011865</v>
      </c>
      <c r="P212" s="32">
        <f t="shared" si="92"/>
        <v>8.4027435036489795E-2</v>
      </c>
      <c r="Q212" s="32">
        <f t="shared" si="88"/>
        <v>4.5342498750982729E-2</v>
      </c>
      <c r="R212" s="217">
        <f t="shared" si="93"/>
        <v>5.0931388753073676</v>
      </c>
      <c r="S212" s="218">
        <f t="shared" si="89"/>
        <v>2.8500437565236236</v>
      </c>
      <c r="T212" s="219"/>
    </row>
    <row r="213" spans="1:20" x14ac:dyDescent="0.25">
      <c r="A213" s="38" t="s">
        <v>10</v>
      </c>
      <c r="B213" s="101">
        <v>0.67510000000000003</v>
      </c>
      <c r="C213" s="101">
        <v>0.62380000000000002</v>
      </c>
      <c r="D213" s="101">
        <v>0.66409999999999991</v>
      </c>
      <c r="E213" s="101">
        <v>0.71400000000000008</v>
      </c>
      <c r="F213" s="101">
        <f t="shared" si="90"/>
        <v>7.513928625207078E-2</v>
      </c>
      <c r="G213" s="101">
        <f t="shared" si="86"/>
        <v>5.7621093171382087E-2</v>
      </c>
      <c r="H213" s="225">
        <f t="shared" si="91"/>
        <v>4.9900000000000162</v>
      </c>
      <c r="I213" s="226">
        <f t="shared" si="87"/>
        <v>3.8900000000000046</v>
      </c>
      <c r="J213" s="227"/>
      <c r="K213" s="216"/>
      <c r="L213" s="101">
        <v>0.65898400191021966</v>
      </c>
      <c r="M213" s="101">
        <v>0.62641390556667409</v>
      </c>
      <c r="N213" s="101">
        <v>0.68091269041473512</v>
      </c>
      <c r="O213" s="101">
        <v>0.72438750804102781</v>
      </c>
      <c r="P213" s="101">
        <f t="shared" si="92"/>
        <v>6.384785926050629E-2</v>
      </c>
      <c r="Q213" s="101">
        <f t="shared" si="88"/>
        <v>9.9249004438985988E-2</v>
      </c>
      <c r="R213" s="225">
        <f t="shared" si="93"/>
        <v>4.3474817626292683</v>
      </c>
      <c r="S213" s="226">
        <f t="shared" si="89"/>
        <v>6.5403506130808147</v>
      </c>
      <c r="T213" s="227"/>
    </row>
    <row r="214" spans="1:20" x14ac:dyDescent="0.25">
      <c r="A214" s="42" t="s">
        <v>13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4"/>
    </row>
    <row r="215" spans="1:20" ht="21" x14ac:dyDescent="0.35">
      <c r="A215" s="197" t="s">
        <v>68</v>
      </c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</row>
    <row r="216" spans="1:20" x14ac:dyDescent="0.25">
      <c r="A216" s="72"/>
      <c r="B216" s="11" t="s">
        <v>115</v>
      </c>
      <c r="C216" s="12"/>
      <c r="D216" s="12"/>
      <c r="E216" s="12"/>
      <c r="F216" s="12"/>
      <c r="G216" s="12"/>
      <c r="H216" s="12"/>
      <c r="I216" s="12"/>
      <c r="J216" s="13"/>
      <c r="K216" s="198"/>
      <c r="L216" s="11" t="str">
        <f>L$5</f>
        <v>acumulado marzo</v>
      </c>
      <c r="M216" s="12"/>
      <c r="N216" s="12"/>
      <c r="O216" s="12"/>
      <c r="P216" s="12"/>
      <c r="Q216" s="12"/>
      <c r="R216" s="12"/>
      <c r="S216" s="12"/>
      <c r="T216" s="13"/>
    </row>
    <row r="217" spans="1:20" x14ac:dyDescent="0.25">
      <c r="A217" s="10"/>
      <c r="B217" s="16">
        <f>B$6</f>
        <v>2019</v>
      </c>
      <c r="C217" s="16">
        <f>C$6</f>
        <v>2022</v>
      </c>
      <c r="D217" s="16">
        <f>D$6</f>
        <v>2023</v>
      </c>
      <c r="E217" s="16">
        <f>E$6</f>
        <v>2024</v>
      </c>
      <c r="F217" s="16" t="str">
        <f>CONCATENATE("var ",RIGHT(E217,2),"/",RIGHT(D217,2))</f>
        <v>var 24/23</v>
      </c>
      <c r="G217" s="16" t="s">
        <v>69</v>
      </c>
      <c r="H217" s="16" t="str">
        <f>CONCATENATE("dif ",RIGHT(E217,2),"-",RIGHT(D217,2))</f>
        <v>dif 24-23</v>
      </c>
      <c r="I217" s="107" t="str">
        <f>CONCATENATE("dif ",RIGHT(E217,2),"-",RIGHT(B217,2))</f>
        <v>dif 24-19</v>
      </c>
      <c r="J217" s="108"/>
      <c r="K217" s="199"/>
      <c r="L217" s="16">
        <f>L$6</f>
        <v>2019</v>
      </c>
      <c r="M217" s="16">
        <f>M$6</f>
        <v>2022</v>
      </c>
      <c r="N217" s="16">
        <f>N$6</f>
        <v>2023</v>
      </c>
      <c r="O217" s="16">
        <f>O$6</f>
        <v>2024</v>
      </c>
      <c r="P217" s="16" t="str">
        <f>CONCATENATE("var ",RIGHT(O217,2),"/",RIGHT(N217,2))</f>
        <v>var 24/23</v>
      </c>
      <c r="Q217" s="16" t="str">
        <f>CONCATENATE("var ",RIGHT(O217,2),"/",RIGHT(L217,2))</f>
        <v>var 24/19</v>
      </c>
      <c r="R217" s="16" t="str">
        <f>CONCATENATE("dif ",RIGHT(O217,2),"-",RIGHT(N217,2))</f>
        <v>dif 24-23</v>
      </c>
      <c r="S217" s="107" t="str">
        <f>CONCATENATE("dif ",RIGHT(O217,2),"-",RIGHT(L217,2))</f>
        <v>dif 24-19</v>
      </c>
      <c r="T217" s="108"/>
    </row>
    <row r="218" spans="1:20" x14ac:dyDescent="0.25">
      <c r="A218" s="200" t="s">
        <v>48</v>
      </c>
      <c r="B218" s="201">
        <v>0.70810000000000006</v>
      </c>
      <c r="C218" s="201">
        <v>0.6987000000000001</v>
      </c>
      <c r="D218" s="201">
        <v>0.74109999999999998</v>
      </c>
      <c r="E218" s="201">
        <v>0.8012999999999999</v>
      </c>
      <c r="F218" s="228">
        <f>IFERROR(E218/D218-1,"-")</f>
        <v>8.1230603157468551E-2</v>
      </c>
      <c r="G218" s="228">
        <f t="shared" ref="G218:G228" si="94">IFERROR(E218/B218-1,"-")</f>
        <v>0.13161982770795055</v>
      </c>
      <c r="H218" s="202">
        <f>IFERROR((E218-D218)*100,"-")</f>
        <v>6.0199999999999925</v>
      </c>
      <c r="I218" s="203">
        <f t="shared" ref="I218:I228" si="95">IFERROR((E218-B218)*100,"-")</f>
        <v>9.3199999999999843</v>
      </c>
      <c r="J218" s="204"/>
      <c r="K218" s="205"/>
      <c r="L218" s="201">
        <v>0.71545718576127315</v>
      </c>
      <c r="M218" s="201">
        <v>0.63470853463583332</v>
      </c>
      <c r="N218" s="201">
        <v>0.75822289592572156</v>
      </c>
      <c r="O218" s="201">
        <v>0.7912782726035652</v>
      </c>
      <c r="P218" s="228">
        <f>IFERROR(O218/N218-1,"-")</f>
        <v>4.359585664778165E-2</v>
      </c>
      <c r="Q218" s="228">
        <f t="shared" ref="Q218:Q228" si="96">IFERROR(O218/L218-1,"-")</f>
        <v>0.10597571504102743</v>
      </c>
      <c r="R218" s="202">
        <f>IFERROR((O218-N218)*100,"-")</f>
        <v>3.305537667784364</v>
      </c>
      <c r="S218" s="203">
        <f t="shared" ref="S218:S228" si="97">IFERROR((O218-L218)*100,"-")</f>
        <v>7.5821086842292047</v>
      </c>
      <c r="T218" s="204"/>
    </row>
    <row r="219" spans="1:20" x14ac:dyDescent="0.25">
      <c r="A219" s="229" t="s">
        <v>49</v>
      </c>
      <c r="B219" s="212">
        <v>0.76700000000000002</v>
      </c>
      <c r="C219" s="212">
        <v>0.78410000000000002</v>
      </c>
      <c r="D219" s="212">
        <v>0.77450000000000008</v>
      </c>
      <c r="E219" s="212">
        <v>0.82980000000000009</v>
      </c>
      <c r="F219" s="230">
        <f>IFERROR(E219/D219-1,"-")</f>
        <v>7.1400903808908955E-2</v>
      </c>
      <c r="G219" s="230">
        <f t="shared" si="94"/>
        <v>8.1877444589309123E-2</v>
      </c>
      <c r="H219" s="217">
        <f t="shared" ref="H219:H228" si="98">IFERROR((E219-D219)*100,"-")</f>
        <v>5.5300000000000011</v>
      </c>
      <c r="I219" s="218">
        <f t="shared" si="95"/>
        <v>6.2800000000000082</v>
      </c>
      <c r="J219" s="219"/>
      <c r="K219" s="199"/>
      <c r="L219" s="212">
        <v>0.76628788415824267</v>
      </c>
      <c r="M219" s="212">
        <v>0.71089416566300878</v>
      </c>
      <c r="N219" s="212">
        <v>0.79396239527692969</v>
      </c>
      <c r="O219" s="212">
        <v>0.81935884023913397</v>
      </c>
      <c r="P219" s="230">
        <f t="shared" ref="P219:P228" si="99">IFERROR(O219/N219-1,"-")</f>
        <v>3.1986961993768048E-2</v>
      </c>
      <c r="Q219" s="230">
        <f t="shared" si="96"/>
        <v>6.925720369334698E-2</v>
      </c>
      <c r="R219" s="217">
        <f t="shared" ref="R219:R228" si="100">IFERROR((O219-N219)*100,"-")</f>
        <v>2.5396444962204279</v>
      </c>
      <c r="S219" s="218">
        <f t="shared" si="97"/>
        <v>5.3070956080891296</v>
      </c>
      <c r="T219" s="219"/>
    </row>
    <row r="220" spans="1:20" x14ac:dyDescent="0.25">
      <c r="A220" s="97" t="s">
        <v>50</v>
      </c>
      <c r="B220" s="32">
        <v>0.67079999999999995</v>
      </c>
      <c r="C220" s="32">
        <v>0.65290000000000004</v>
      </c>
      <c r="D220" s="32">
        <v>0.70920000000000005</v>
      </c>
      <c r="E220" s="32">
        <v>0.74159999999999993</v>
      </c>
      <c r="F220" s="230">
        <f t="shared" ref="F220:F228" si="101">IFERROR(E220/D220-1,"-")</f>
        <v>4.5685279187817063E-2</v>
      </c>
      <c r="G220" s="230">
        <f t="shared" si="94"/>
        <v>0.10554561717352406</v>
      </c>
      <c r="H220" s="217">
        <f t="shared" si="98"/>
        <v>3.2399999999999873</v>
      </c>
      <c r="I220" s="218">
        <f t="shared" si="95"/>
        <v>7.0799999999999974</v>
      </c>
      <c r="J220" s="219"/>
      <c r="K220" s="199"/>
      <c r="L220" s="32">
        <v>0.68053916176191132</v>
      </c>
      <c r="M220" s="32">
        <v>0.58725279385056717</v>
      </c>
      <c r="N220" s="32">
        <v>0.70527082284076059</v>
      </c>
      <c r="O220" s="32">
        <v>0.7313999728659959</v>
      </c>
      <c r="P220" s="230">
        <f t="shared" si="99"/>
        <v>3.7048392162303934E-2</v>
      </c>
      <c r="Q220" s="230">
        <f t="shared" si="96"/>
        <v>7.4736053355704435E-2</v>
      </c>
      <c r="R220" s="217">
        <f t="shared" si="100"/>
        <v>2.6129150025235304</v>
      </c>
      <c r="S220" s="218">
        <f t="shared" si="97"/>
        <v>5.0860811104084576</v>
      </c>
      <c r="T220" s="219"/>
    </row>
    <row r="221" spans="1:20" x14ac:dyDescent="0.25">
      <c r="A221" s="97" t="s">
        <v>51</v>
      </c>
      <c r="B221" s="32">
        <v>0.69010000000000005</v>
      </c>
      <c r="C221" s="32">
        <v>0.65049999999999997</v>
      </c>
      <c r="D221" s="32">
        <v>0.6462</v>
      </c>
      <c r="E221" s="32">
        <v>0.73560000000000003</v>
      </c>
      <c r="F221" s="230">
        <f>IFERROR(E221/D221-1,"-")</f>
        <v>0.13834726090993499</v>
      </c>
      <c r="G221" s="230">
        <f t="shared" si="94"/>
        <v>6.5932473554557225E-2</v>
      </c>
      <c r="H221" s="217">
        <f t="shared" si="98"/>
        <v>8.9400000000000031</v>
      </c>
      <c r="I221" s="218">
        <f t="shared" si="95"/>
        <v>4.5499999999999989</v>
      </c>
      <c r="J221" s="219"/>
      <c r="K221" s="199"/>
      <c r="L221" s="230">
        <v>0.67607216799763381</v>
      </c>
      <c r="M221" s="230">
        <v>0.60094989249067798</v>
      </c>
      <c r="N221" s="230">
        <v>0.63879142300194935</v>
      </c>
      <c r="O221" s="230">
        <v>0.73203441295546556</v>
      </c>
      <c r="P221" s="230">
        <f t="shared" si="99"/>
        <v>0.1459678176568624</v>
      </c>
      <c r="Q221" s="230">
        <f t="shared" si="96"/>
        <v>8.2775549130470472E-2</v>
      </c>
      <c r="R221" s="217">
        <f t="shared" si="100"/>
        <v>9.3242989953516204</v>
      </c>
      <c r="S221" s="218">
        <f t="shared" si="97"/>
        <v>5.5962244957831757</v>
      </c>
      <c r="T221" s="219"/>
    </row>
    <row r="222" spans="1:20" x14ac:dyDescent="0.25">
      <c r="A222" s="97" t="s">
        <v>52</v>
      </c>
      <c r="B222" s="32">
        <v>0.70829999999999993</v>
      </c>
      <c r="C222" s="32">
        <v>0.64450000000000007</v>
      </c>
      <c r="D222" s="32">
        <v>0.73129999999999995</v>
      </c>
      <c r="E222" s="32">
        <v>0.81389999999999996</v>
      </c>
      <c r="F222" s="230">
        <f t="shared" si="101"/>
        <v>0.11294954191166418</v>
      </c>
      <c r="G222" s="230">
        <f t="shared" si="94"/>
        <v>0.14908936891147828</v>
      </c>
      <c r="H222" s="217">
        <f t="shared" si="98"/>
        <v>8.2600000000000016</v>
      </c>
      <c r="I222" s="218">
        <f t="shared" si="95"/>
        <v>10.560000000000002</v>
      </c>
      <c r="J222" s="219"/>
      <c r="K222" s="199"/>
      <c r="L222" s="230">
        <v>0.72321620468286185</v>
      </c>
      <c r="M222" s="230">
        <v>0.56530444035374783</v>
      </c>
      <c r="N222" s="230">
        <v>0.75771309137468046</v>
      </c>
      <c r="O222" s="230">
        <v>0.81041789856973279</v>
      </c>
      <c r="P222" s="230">
        <f t="shared" si="99"/>
        <v>6.9557736028333261E-2</v>
      </c>
      <c r="Q222" s="230">
        <f t="shared" si="96"/>
        <v>0.12057486173876564</v>
      </c>
      <c r="R222" s="217">
        <f>IFERROR((O222-N222)*100,"-")</f>
        <v>5.2704807195052332</v>
      </c>
      <c r="S222" s="218">
        <f t="shared" si="97"/>
        <v>8.7201693886870935</v>
      </c>
      <c r="T222" s="219"/>
    </row>
    <row r="223" spans="1:20" x14ac:dyDescent="0.25">
      <c r="A223" s="97" t="s">
        <v>53</v>
      </c>
      <c r="B223" s="32">
        <v>0.73870000000000002</v>
      </c>
      <c r="C223" s="32">
        <v>0.8458</v>
      </c>
      <c r="D223" s="32">
        <v>0.73080000000000001</v>
      </c>
      <c r="E223" s="32">
        <v>0.82409999999999994</v>
      </c>
      <c r="F223" s="230">
        <f t="shared" si="101"/>
        <v>0.12766830870279144</v>
      </c>
      <c r="G223" s="230">
        <f t="shared" si="94"/>
        <v>0.11560850142141588</v>
      </c>
      <c r="H223" s="217">
        <f t="shared" si="98"/>
        <v>9.3299999999999947</v>
      </c>
      <c r="I223" s="218">
        <f t="shared" si="95"/>
        <v>8.539999999999992</v>
      </c>
      <c r="J223" s="219"/>
      <c r="K223" s="199"/>
      <c r="L223" s="230">
        <v>0.75971851492356224</v>
      </c>
      <c r="M223" s="230">
        <v>0.81646278084272805</v>
      </c>
      <c r="N223" s="230">
        <v>0.73158004591943226</v>
      </c>
      <c r="O223" s="230">
        <v>0.80348065526301926</v>
      </c>
      <c r="P223" s="230">
        <f t="shared" si="99"/>
        <v>9.8281260874500731E-2</v>
      </c>
      <c r="Q223" s="230">
        <f t="shared" si="96"/>
        <v>5.7603098357896565E-2</v>
      </c>
      <c r="R223" s="217">
        <f t="shared" si="100"/>
        <v>7.1900609343586996</v>
      </c>
      <c r="S223" s="218">
        <f t="shared" si="97"/>
        <v>4.3762140339457023</v>
      </c>
      <c r="T223" s="219"/>
    </row>
    <row r="224" spans="1:20" x14ac:dyDescent="0.25">
      <c r="A224" s="97" t="s">
        <v>54</v>
      </c>
      <c r="B224" s="230">
        <v>0.57830000000000004</v>
      </c>
      <c r="C224" s="230">
        <v>0.59799999999999998</v>
      </c>
      <c r="D224" s="230">
        <v>0.65930000000000011</v>
      </c>
      <c r="E224" s="230">
        <v>0.68220000000000003</v>
      </c>
      <c r="F224" s="230">
        <f t="shared" si="101"/>
        <v>3.4733808584862524E-2</v>
      </c>
      <c r="G224" s="230">
        <f t="shared" si="94"/>
        <v>0.17966453397890358</v>
      </c>
      <c r="H224" s="217">
        <f t="shared" si="98"/>
        <v>2.289999999999992</v>
      </c>
      <c r="I224" s="218">
        <f t="shared" si="95"/>
        <v>10.389999999999999</v>
      </c>
      <c r="J224" s="219"/>
      <c r="K224" s="199"/>
      <c r="L224" s="230">
        <v>0.59188577833868927</v>
      </c>
      <c r="M224" s="230">
        <v>0.57149624985610425</v>
      </c>
      <c r="N224" s="230">
        <v>0.66561290802173767</v>
      </c>
      <c r="O224" s="230">
        <v>0.70302547139128846</v>
      </c>
      <c r="P224" s="230">
        <f t="shared" si="99"/>
        <v>5.620768906171647E-2</v>
      </c>
      <c r="Q224" s="230">
        <f t="shared" si="96"/>
        <v>0.18777219713666238</v>
      </c>
      <c r="R224" s="217">
        <f t="shared" si="100"/>
        <v>3.7412563369550789</v>
      </c>
      <c r="S224" s="218">
        <f t="shared" si="97"/>
        <v>11.113969305259918</v>
      </c>
      <c r="T224" s="219"/>
    </row>
    <row r="225" spans="1:20" x14ac:dyDescent="0.25">
      <c r="A225" s="97" t="s">
        <v>55</v>
      </c>
      <c r="B225" s="230">
        <v>0.5776</v>
      </c>
      <c r="C225" s="230">
        <v>0.65599999999999992</v>
      </c>
      <c r="D225" s="230">
        <v>0.75919999999999999</v>
      </c>
      <c r="E225" s="230">
        <v>0.73299999999999998</v>
      </c>
      <c r="F225" s="230">
        <f t="shared" si="101"/>
        <v>-3.4510010537407765E-2</v>
      </c>
      <c r="G225" s="230">
        <f t="shared" si="94"/>
        <v>0.26904432132963985</v>
      </c>
      <c r="H225" s="217">
        <f t="shared" si="98"/>
        <v>-2.62</v>
      </c>
      <c r="I225" s="218">
        <f t="shared" si="95"/>
        <v>15.54</v>
      </c>
      <c r="J225" s="219"/>
      <c r="K225" s="199"/>
      <c r="L225" s="230">
        <v>0.56858040559840051</v>
      </c>
      <c r="M225" s="230">
        <v>0.6309866666666667</v>
      </c>
      <c r="N225" s="230">
        <v>0.7408580526227585</v>
      </c>
      <c r="O225" s="230">
        <v>0.73495746452655819</v>
      </c>
      <c r="P225" s="230">
        <f t="shared" si="99"/>
        <v>-7.9645325785571153E-3</v>
      </c>
      <c r="Q225" s="230">
        <f t="shared" si="96"/>
        <v>0.29261834788881735</v>
      </c>
      <c r="R225" s="217">
        <f t="shared" si="100"/>
        <v>-0.59005880962003099</v>
      </c>
      <c r="S225" s="218">
        <f t="shared" si="97"/>
        <v>16.637705892815767</v>
      </c>
      <c r="T225" s="219"/>
    </row>
    <row r="226" spans="1:20" x14ac:dyDescent="0.25">
      <c r="A226" s="97" t="s">
        <v>56</v>
      </c>
      <c r="B226" s="32">
        <v>0.72499999999999998</v>
      </c>
      <c r="C226" s="32">
        <v>0.74909999999999999</v>
      </c>
      <c r="D226" s="32">
        <v>0.73480000000000001</v>
      </c>
      <c r="E226" s="32">
        <v>0.88939999999999997</v>
      </c>
      <c r="F226" s="230">
        <f t="shared" si="101"/>
        <v>0.21039738704409361</v>
      </c>
      <c r="G226" s="230">
        <f t="shared" si="94"/>
        <v>0.22675862068965524</v>
      </c>
      <c r="H226" s="217">
        <f t="shared" si="98"/>
        <v>15.459999999999996</v>
      </c>
      <c r="I226" s="218">
        <f t="shared" si="95"/>
        <v>16.439999999999998</v>
      </c>
      <c r="J226" s="219"/>
      <c r="K226" s="199"/>
      <c r="L226" s="230">
        <v>0.73539751652959195</v>
      </c>
      <c r="M226" s="230">
        <v>0.70192174395231166</v>
      </c>
      <c r="N226" s="230">
        <v>0.80787737074564825</v>
      </c>
      <c r="O226" s="230">
        <v>0.88569372949731484</v>
      </c>
      <c r="P226" s="230">
        <f t="shared" si="99"/>
        <v>9.6321993373628345E-2</v>
      </c>
      <c r="Q226" s="230">
        <f t="shared" si="96"/>
        <v>0.20437411004185124</v>
      </c>
      <c r="R226" s="217">
        <f t="shared" si="100"/>
        <v>7.7816358751666588</v>
      </c>
      <c r="S226" s="218">
        <f t="shared" si="97"/>
        <v>15.029621296772289</v>
      </c>
      <c r="T226" s="219"/>
    </row>
    <row r="227" spans="1:20" x14ac:dyDescent="0.25">
      <c r="A227" s="98" t="s">
        <v>57</v>
      </c>
      <c r="B227" s="231">
        <v>0.50890000000000002</v>
      </c>
      <c r="C227" s="231">
        <v>0.48359999999999997</v>
      </c>
      <c r="D227" s="231">
        <v>0.76170000000000004</v>
      </c>
      <c r="E227" s="231">
        <v>0.96689999999999998</v>
      </c>
      <c r="F227" s="231">
        <f t="shared" si="101"/>
        <v>0.26939740055139816</v>
      </c>
      <c r="G227" s="231">
        <f t="shared" si="94"/>
        <v>0.89998034977402219</v>
      </c>
      <c r="H227" s="232">
        <f t="shared" si="98"/>
        <v>20.519999999999992</v>
      </c>
      <c r="I227" s="233">
        <f t="shared" si="95"/>
        <v>45.8</v>
      </c>
      <c r="J227" s="234"/>
      <c r="K227" s="199"/>
      <c r="L227" s="231">
        <v>0.53481026481026483</v>
      </c>
      <c r="M227" s="231">
        <v>0.47637244873106338</v>
      </c>
      <c r="N227" s="231">
        <v>0.83916167372984563</v>
      </c>
      <c r="O227" s="231">
        <v>0.89438091332565561</v>
      </c>
      <c r="P227" s="231">
        <f t="shared" si="99"/>
        <v>6.5802861742214169E-2</v>
      </c>
      <c r="Q227" s="231">
        <f t="shared" si="96"/>
        <v>0.672333109842153</v>
      </c>
      <c r="R227" s="232">
        <f t="shared" si="100"/>
        <v>5.5219239595809988</v>
      </c>
      <c r="S227" s="233">
        <f t="shared" si="97"/>
        <v>35.95706485153908</v>
      </c>
      <c r="T227" s="234"/>
    </row>
    <row r="228" spans="1:20" x14ac:dyDescent="0.25">
      <c r="A228" s="97" t="s">
        <v>58</v>
      </c>
      <c r="B228" s="230">
        <v>0.65510000000000002</v>
      </c>
      <c r="C228" s="230">
        <v>0.50829999999999997</v>
      </c>
      <c r="D228" s="230">
        <v>0.7903</v>
      </c>
      <c r="E228" s="230">
        <v>0.71079999999999999</v>
      </c>
      <c r="F228" s="230">
        <f t="shared" si="101"/>
        <v>-0.10059471086929017</v>
      </c>
      <c r="G228" s="230">
        <f t="shared" si="94"/>
        <v>8.5025186994351909E-2</v>
      </c>
      <c r="H228" s="217">
        <f t="shared" si="98"/>
        <v>-7.9500000000000011</v>
      </c>
      <c r="I228" s="218">
        <f t="shared" si="95"/>
        <v>5.5699999999999967</v>
      </c>
      <c r="J228" s="219"/>
      <c r="K228" s="199"/>
      <c r="L228" s="230">
        <v>0.65867008344832123</v>
      </c>
      <c r="M228" s="230">
        <v>0.47531889175175751</v>
      </c>
      <c r="N228" s="230">
        <v>0.82204911825164995</v>
      </c>
      <c r="O228" s="230">
        <v>0.72561626104149179</v>
      </c>
      <c r="P228" s="230">
        <f t="shared" si="99"/>
        <v>-0.11730790176535122</v>
      </c>
      <c r="Q228" s="230">
        <f t="shared" si="96"/>
        <v>0.10163840635161181</v>
      </c>
      <c r="R228" s="217">
        <f t="shared" si="100"/>
        <v>-9.6432857210158147</v>
      </c>
      <c r="S228" s="218">
        <f t="shared" si="97"/>
        <v>6.6946177593170564</v>
      </c>
      <c r="T228" s="219"/>
    </row>
    <row r="229" spans="1:20" ht="24" x14ac:dyDescent="0.4">
      <c r="A229" s="235" t="s">
        <v>70</v>
      </c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235"/>
    </row>
    <row r="230" spans="1:20" ht="21" x14ac:dyDescent="0.35">
      <c r="A230" s="236" t="s">
        <v>71</v>
      </c>
      <c r="B230" s="236"/>
      <c r="C230" s="236"/>
      <c r="D230" s="236"/>
      <c r="E230" s="236"/>
      <c r="F230" s="236"/>
      <c r="G230" s="236"/>
      <c r="H230" s="236"/>
      <c r="I230" s="236"/>
      <c r="J230" s="236"/>
      <c r="K230" s="236"/>
      <c r="L230" s="236"/>
      <c r="M230" s="236"/>
      <c r="N230" s="236"/>
      <c r="O230" s="236"/>
      <c r="P230" s="236"/>
      <c r="Q230" s="236"/>
      <c r="R230" s="236"/>
      <c r="S230" s="236"/>
      <c r="T230" s="236"/>
    </row>
    <row r="231" spans="1:20" x14ac:dyDescent="0.25">
      <c r="A231" s="72"/>
      <c r="B231" s="11" t="s">
        <v>115</v>
      </c>
      <c r="C231" s="12"/>
      <c r="D231" s="12"/>
      <c r="E231" s="12"/>
      <c r="F231" s="12"/>
      <c r="G231" s="12"/>
      <c r="H231" s="12"/>
      <c r="I231" s="12"/>
      <c r="J231" s="13"/>
      <c r="K231" s="237"/>
      <c r="L231" s="11" t="str">
        <f>L$5</f>
        <v>acumulado marzo</v>
      </c>
      <c r="M231" s="12"/>
      <c r="N231" s="12"/>
      <c r="O231" s="12"/>
      <c r="P231" s="12"/>
      <c r="Q231" s="12"/>
      <c r="R231" s="12"/>
      <c r="S231" s="12"/>
      <c r="T231" s="13"/>
    </row>
    <row r="232" spans="1:20" x14ac:dyDescent="0.25">
      <c r="A232" s="15"/>
      <c r="B232" s="16">
        <f>B$6</f>
        <v>2019</v>
      </c>
      <c r="C232" s="16">
        <f>C$6</f>
        <v>2022</v>
      </c>
      <c r="D232" s="16">
        <f>D$6</f>
        <v>2023</v>
      </c>
      <c r="E232" s="16">
        <f>E$6</f>
        <v>2024</v>
      </c>
      <c r="F232" s="16" t="str">
        <f>CONCATENATE("var ",RIGHT(E232,2),"/",RIGHT(C232,2))</f>
        <v>var 24/22</v>
      </c>
      <c r="G232" s="16" t="str">
        <f>CONCATENATE("var ",RIGHT(E232,2),"/",RIGHT(B232,2))</f>
        <v>var 24/19</v>
      </c>
      <c r="H232" s="16" t="str">
        <f>CONCATENATE("dif ",RIGHT(E232,2),"-",RIGHT(D232,2))</f>
        <v>dif 24-23</v>
      </c>
      <c r="I232" s="16" t="str">
        <f>CONCATENATE("dif ",RIGHT(E232,2),"-",RIGHT(B232,2))</f>
        <v>dif 24-19</v>
      </c>
      <c r="J232" s="16" t="str">
        <f>CONCATENATE("cuota ",RIGHT(E232,2))</f>
        <v>cuota 24</v>
      </c>
      <c r="K232" s="238"/>
      <c r="L232" s="16">
        <f>L$6</f>
        <v>2019</v>
      </c>
      <c r="M232" s="16">
        <f>M$6</f>
        <v>2022</v>
      </c>
      <c r="N232" s="16">
        <f>N$6</f>
        <v>2023</v>
      </c>
      <c r="O232" s="16">
        <f>O$6</f>
        <v>2024</v>
      </c>
      <c r="P232" s="16" t="str">
        <f>CONCATENATE("var ",RIGHT(O232,2),"/",RIGHT(N232,2))</f>
        <v>var 24/23</v>
      </c>
      <c r="Q232" s="16" t="str">
        <f>CONCATENATE("var ",RIGHT(O232,2),"/",RIGHT(L232,2))</f>
        <v>var 24/19</v>
      </c>
      <c r="R232" s="16" t="str">
        <f>CONCATENATE("dif ",RIGHT(O232,2),"-",RIGHT(N232,2))</f>
        <v>dif 24-23</v>
      </c>
      <c r="S232" s="16" t="str">
        <f>CONCATENATE("dif ",RIGHT(O232,2),"-",RIGHT(L232,2))</f>
        <v>dif 24-19</v>
      </c>
      <c r="T232" s="16" t="str">
        <f>CONCATENATE("cuota ",RIGHT(O232,2))</f>
        <v>cuota 24</v>
      </c>
    </row>
    <row r="233" spans="1:20" x14ac:dyDescent="0.25">
      <c r="A233" s="239" t="s">
        <v>4</v>
      </c>
      <c r="B233" s="240">
        <v>135366611.24000001</v>
      </c>
      <c r="C233" s="240">
        <v>141056136.27000001</v>
      </c>
      <c r="D233" s="240">
        <v>162214324.43000001</v>
      </c>
      <c r="E233" s="240">
        <v>197324192.97999999</v>
      </c>
      <c r="F233" s="241">
        <f>E233/D233-1</f>
        <v>0.21644123398701987</v>
      </c>
      <c r="G233" s="241">
        <f t="shared" ref="G233:G244" si="102">E233/B233-1</f>
        <v>0.45770209634746251</v>
      </c>
      <c r="H233" s="240">
        <f>E233-D233</f>
        <v>35109868.549999982</v>
      </c>
      <c r="I233" s="240">
        <f>E233-B233</f>
        <v>61957581.73999998</v>
      </c>
      <c r="J233" s="241">
        <f t="shared" ref="J233:J244" si="103">E233/$E$233</f>
        <v>1</v>
      </c>
      <c r="K233" s="242"/>
      <c r="L233" s="240">
        <v>403878196.5</v>
      </c>
      <c r="M233" s="240">
        <v>358091164.28999996</v>
      </c>
      <c r="N233" s="240">
        <v>479732883.94</v>
      </c>
      <c r="O233" s="240">
        <v>569173760.06000006</v>
      </c>
      <c r="P233" s="241">
        <f>O233/N233-1</f>
        <v>0.18643891030656645</v>
      </c>
      <c r="Q233" s="241">
        <f t="shared" ref="Q233:Q244" si="104">O233/L233-1</f>
        <v>0.40927082717623264</v>
      </c>
      <c r="R233" s="240">
        <f>O233-N233</f>
        <v>89440876.120000064</v>
      </c>
      <c r="S233" s="240">
        <f t="shared" ref="S233:S244" si="105">O233-L233</f>
        <v>165295563.56000006</v>
      </c>
      <c r="T233" s="241">
        <f>O233/$O$233</f>
        <v>1</v>
      </c>
    </row>
    <row r="234" spans="1:20" x14ac:dyDescent="0.25">
      <c r="A234" s="243" t="s">
        <v>5</v>
      </c>
      <c r="B234" s="244">
        <v>108773442.66</v>
      </c>
      <c r="C234" s="244">
        <v>120986439.06999999</v>
      </c>
      <c r="D234" s="244">
        <v>136221152.56999999</v>
      </c>
      <c r="E234" s="244">
        <v>168511394.03999999</v>
      </c>
      <c r="F234" s="245">
        <f t="shared" ref="F234:F244" si="106">E234/D234-1</f>
        <v>0.2370427856525954</v>
      </c>
      <c r="G234" s="245">
        <f t="shared" si="102"/>
        <v>0.54919610815966058</v>
      </c>
      <c r="H234" s="244">
        <f t="shared" ref="H234:H244" si="107">E234-D234</f>
        <v>32290241.469999999</v>
      </c>
      <c r="I234" s="244">
        <f t="shared" ref="I234:I244" si="108">E234-B234</f>
        <v>59737951.379999995</v>
      </c>
      <c r="J234" s="245">
        <f t="shared" si="103"/>
        <v>0.85398243112074779</v>
      </c>
      <c r="K234" s="246"/>
      <c r="L234" s="244">
        <v>324454233.31999999</v>
      </c>
      <c r="M234" s="244">
        <v>304204763.54999995</v>
      </c>
      <c r="N234" s="244">
        <v>401659400.61000001</v>
      </c>
      <c r="O234" s="244">
        <v>485576884.75</v>
      </c>
      <c r="P234" s="247">
        <f t="shared" ref="P234:P244" si="109">O234/N234-1</f>
        <v>0.20892697646950253</v>
      </c>
      <c r="Q234" s="247">
        <f t="shared" si="104"/>
        <v>0.49659592905076799</v>
      </c>
      <c r="R234" s="248">
        <f t="shared" ref="R234:R244" si="110">O234-N234</f>
        <v>83917484.139999986</v>
      </c>
      <c r="S234" s="248">
        <f t="shared" si="105"/>
        <v>161122651.43000001</v>
      </c>
      <c r="T234" s="247">
        <f>O234/$O$233</f>
        <v>0.85312591483277866</v>
      </c>
    </row>
    <row r="235" spans="1:20" x14ac:dyDescent="0.25">
      <c r="A235" s="249" t="s">
        <v>72</v>
      </c>
      <c r="B235" s="250">
        <v>29360535.379999999</v>
      </c>
      <c r="C235" s="250">
        <v>42213890.710000001</v>
      </c>
      <c r="D235" s="250">
        <v>39477273.920000002</v>
      </c>
      <c r="E235" s="250">
        <v>49221583.649999999</v>
      </c>
      <c r="F235" s="251">
        <f t="shared" si="106"/>
        <v>0.2468333996351082</v>
      </c>
      <c r="G235" s="251">
        <f t="shared" si="102"/>
        <v>0.67645388658440742</v>
      </c>
      <c r="H235" s="250">
        <f t="shared" si="107"/>
        <v>9744309.7299999967</v>
      </c>
      <c r="I235" s="250">
        <f t="shared" si="108"/>
        <v>19861048.27</v>
      </c>
      <c r="J235" s="251">
        <f t="shared" si="103"/>
        <v>0.24944525507315216</v>
      </c>
      <c r="K235" s="252"/>
      <c r="L235" s="250">
        <v>89698470.239999995</v>
      </c>
      <c r="M235" s="250">
        <v>107607450.61</v>
      </c>
      <c r="N235" s="250">
        <v>118489123.41000001</v>
      </c>
      <c r="O235" s="250">
        <v>144912674.28</v>
      </c>
      <c r="P235" s="253">
        <f t="shared" si="109"/>
        <v>0.22300402019659082</v>
      </c>
      <c r="Q235" s="253">
        <f t="shared" si="104"/>
        <v>0.61555346364622698</v>
      </c>
      <c r="R235" s="254">
        <f t="shared" si="110"/>
        <v>26423550.86999999</v>
      </c>
      <c r="S235" s="254">
        <f t="shared" si="105"/>
        <v>55214204.040000007</v>
      </c>
      <c r="T235" s="253">
        <f t="shared" ref="T235:T244" si="111">O235/$O$233</f>
        <v>0.25460181837041096</v>
      </c>
    </row>
    <row r="236" spans="1:20" x14ac:dyDescent="0.25">
      <c r="A236" s="255" t="s">
        <v>73</v>
      </c>
      <c r="B236" s="256">
        <v>65157935.289999999</v>
      </c>
      <c r="C236" s="256">
        <v>66544267.140000001</v>
      </c>
      <c r="D236" s="256">
        <v>82290518.930000007</v>
      </c>
      <c r="E236" s="256">
        <v>103188539.48999999</v>
      </c>
      <c r="F236" s="32">
        <f t="shared" si="106"/>
        <v>0.25395417153435118</v>
      </c>
      <c r="G236" s="32">
        <f t="shared" si="102"/>
        <v>0.58366803721966121</v>
      </c>
      <c r="H236" s="256">
        <f t="shared" si="107"/>
        <v>20898020.559999987</v>
      </c>
      <c r="I236" s="256">
        <f t="shared" si="108"/>
        <v>38030604.199999996</v>
      </c>
      <c r="J236" s="32">
        <f t="shared" si="103"/>
        <v>0.52293911826847705</v>
      </c>
      <c r="K236" s="252"/>
      <c r="L236" s="256">
        <v>192915142.23000002</v>
      </c>
      <c r="M236" s="256">
        <v>165972258.25</v>
      </c>
      <c r="N236" s="256">
        <v>240465704.27000004</v>
      </c>
      <c r="O236" s="256">
        <v>292366046.71000004</v>
      </c>
      <c r="P236" s="230">
        <f t="shared" si="109"/>
        <v>0.21583261778455176</v>
      </c>
      <c r="Q236" s="230">
        <f t="shared" si="104"/>
        <v>0.5155163214789602</v>
      </c>
      <c r="R236" s="257">
        <f t="shared" si="110"/>
        <v>51900342.439999998</v>
      </c>
      <c r="S236" s="257">
        <f t="shared" si="105"/>
        <v>99450904.480000019</v>
      </c>
      <c r="T236" s="230">
        <f t="shared" si="111"/>
        <v>0.51366747244142097</v>
      </c>
    </row>
    <row r="237" spans="1:20" x14ac:dyDescent="0.25">
      <c r="A237" s="258" t="s">
        <v>74</v>
      </c>
      <c r="B237" s="256">
        <v>12147556.83</v>
      </c>
      <c r="C237" s="256">
        <v>10960122.970000001</v>
      </c>
      <c r="D237" s="256">
        <v>12877542.32</v>
      </c>
      <c r="E237" s="256">
        <v>14055792.82</v>
      </c>
      <c r="F237" s="32">
        <f t="shared" si="106"/>
        <v>9.149653487607412E-2</v>
      </c>
      <c r="G237" s="32">
        <f t="shared" si="102"/>
        <v>0.15708804796758469</v>
      </c>
      <c r="H237" s="256">
        <f t="shared" si="107"/>
        <v>1178250.5</v>
      </c>
      <c r="I237" s="256">
        <f t="shared" si="108"/>
        <v>1908235.9900000002</v>
      </c>
      <c r="J237" s="32">
        <f t="shared" si="103"/>
        <v>7.1231979250636748E-2</v>
      </c>
      <c r="K237" s="252"/>
      <c r="L237" s="256">
        <v>35810167</v>
      </c>
      <c r="M237" s="256">
        <v>27437240.310000002</v>
      </c>
      <c r="N237" s="256">
        <v>37677324.850000001</v>
      </c>
      <c r="O237" s="256">
        <v>42430760.280000001</v>
      </c>
      <c r="P237" s="230">
        <f t="shared" si="109"/>
        <v>0.12616170200310806</v>
      </c>
      <c r="Q237" s="230">
        <f t="shared" si="104"/>
        <v>0.18488026822103354</v>
      </c>
      <c r="R237" s="257">
        <f t="shared" si="110"/>
        <v>4753435.43</v>
      </c>
      <c r="S237" s="257">
        <f t="shared" si="105"/>
        <v>6620593.2800000012</v>
      </c>
      <c r="T237" s="230">
        <f t="shared" si="111"/>
        <v>7.4547990890386648E-2</v>
      </c>
    </row>
    <row r="238" spans="1:20" x14ac:dyDescent="0.25">
      <c r="A238" s="258" t="s">
        <v>75</v>
      </c>
      <c r="B238" s="256">
        <v>1554158.94</v>
      </c>
      <c r="C238" s="256">
        <v>1002594.05</v>
      </c>
      <c r="D238" s="256">
        <v>1164350.18</v>
      </c>
      <c r="E238" s="256">
        <v>1568439.65</v>
      </c>
      <c r="F238" s="32">
        <f t="shared" si="106"/>
        <v>0.34705149442240812</v>
      </c>
      <c r="G238" s="32">
        <f t="shared" si="102"/>
        <v>9.1887062722169066E-3</v>
      </c>
      <c r="H238" s="256">
        <f t="shared" si="107"/>
        <v>404089.47</v>
      </c>
      <c r="I238" s="256">
        <f t="shared" si="108"/>
        <v>14280.709999999963</v>
      </c>
      <c r="J238" s="32">
        <f t="shared" si="103"/>
        <v>7.9485420733937627E-3</v>
      </c>
      <c r="K238" s="252"/>
      <c r="L238" s="256">
        <v>4375454.33</v>
      </c>
      <c r="M238" s="256">
        <v>2504607.75</v>
      </c>
      <c r="N238" s="256">
        <v>3742638.0800000001</v>
      </c>
      <c r="O238" s="256">
        <v>4311955.43</v>
      </c>
      <c r="P238" s="230">
        <f t="shared" si="109"/>
        <v>0.15211659204835537</v>
      </c>
      <c r="Q238" s="230">
        <f t="shared" si="104"/>
        <v>-1.4512527205374881E-2</v>
      </c>
      <c r="R238" s="257">
        <f>O238-N238</f>
        <v>569317.34999999963</v>
      </c>
      <c r="S238" s="257">
        <f t="shared" si="105"/>
        <v>-63498.900000000373</v>
      </c>
      <c r="T238" s="230">
        <f t="shared" si="111"/>
        <v>7.5758155638542615E-3</v>
      </c>
    </row>
    <row r="239" spans="1:20" x14ac:dyDescent="0.25">
      <c r="A239" s="259" t="s">
        <v>76</v>
      </c>
      <c r="B239" s="260">
        <v>553256.22</v>
      </c>
      <c r="C239" s="260">
        <v>265564.2</v>
      </c>
      <c r="D239" s="260">
        <v>411467.23</v>
      </c>
      <c r="E239" s="260">
        <v>477038.43</v>
      </c>
      <c r="F239" s="261">
        <f t="shared" si="106"/>
        <v>0.15935947074084122</v>
      </c>
      <c r="G239" s="261">
        <f t="shared" si="102"/>
        <v>-0.13776219271425449</v>
      </c>
      <c r="H239" s="260">
        <f t="shared" si="107"/>
        <v>65571.200000000012</v>
      </c>
      <c r="I239" s="260">
        <f t="shared" si="108"/>
        <v>-76217.789999999979</v>
      </c>
      <c r="J239" s="261">
        <f t="shared" si="103"/>
        <v>2.4175364550881539E-3</v>
      </c>
      <c r="K239" s="252"/>
      <c r="L239" s="260">
        <v>1654999.53</v>
      </c>
      <c r="M239" s="260">
        <v>683206.62</v>
      </c>
      <c r="N239" s="260">
        <v>1284610.01</v>
      </c>
      <c r="O239" s="260">
        <v>1555448.04</v>
      </c>
      <c r="P239" s="262">
        <f t="shared" si="109"/>
        <v>0.21083288149062462</v>
      </c>
      <c r="Q239" s="262">
        <f t="shared" si="104"/>
        <v>-6.0151974786361362E-2</v>
      </c>
      <c r="R239" s="263">
        <f t="shared" si="110"/>
        <v>270838.03000000003</v>
      </c>
      <c r="S239" s="263">
        <f t="shared" si="105"/>
        <v>-99551.489999999991</v>
      </c>
      <c r="T239" s="262">
        <f t="shared" si="111"/>
        <v>2.7328175491365429E-3</v>
      </c>
    </row>
    <row r="240" spans="1:20" x14ac:dyDescent="0.25">
      <c r="A240" s="243" t="s">
        <v>11</v>
      </c>
      <c r="B240" s="244">
        <v>26593168.57</v>
      </c>
      <c r="C240" s="244">
        <v>20069697.199999999</v>
      </c>
      <c r="D240" s="244">
        <v>25993171.859999999</v>
      </c>
      <c r="E240" s="244">
        <v>28812798.940000001</v>
      </c>
      <c r="F240" s="245">
        <f t="shared" si="106"/>
        <v>0.10847568335202018</v>
      </c>
      <c r="G240" s="245">
        <f t="shared" si="102"/>
        <v>8.3466186594401748E-2</v>
      </c>
      <c r="H240" s="244">
        <f t="shared" si="107"/>
        <v>2819627.0800000019</v>
      </c>
      <c r="I240" s="244">
        <f t="shared" si="108"/>
        <v>2219630.370000001</v>
      </c>
      <c r="J240" s="245">
        <f t="shared" si="103"/>
        <v>0.14601756887925219</v>
      </c>
      <c r="K240" s="246"/>
      <c r="L240" s="244">
        <v>79423963.170000002</v>
      </c>
      <c r="M240" s="244">
        <v>53886400.730000004</v>
      </c>
      <c r="N240" s="244">
        <v>78073483.329999998</v>
      </c>
      <c r="O240" s="244">
        <v>83596875.310000002</v>
      </c>
      <c r="P240" s="247">
        <f t="shared" si="109"/>
        <v>7.074606824770191E-2</v>
      </c>
      <c r="Q240" s="247">
        <f t="shared" si="104"/>
        <v>5.2539711863386129E-2</v>
      </c>
      <c r="R240" s="248">
        <f t="shared" si="110"/>
        <v>5523391.9800000042</v>
      </c>
      <c r="S240" s="248">
        <f t="shared" si="105"/>
        <v>4172912.1400000006</v>
      </c>
      <c r="T240" s="247">
        <f>O240/$O$233</f>
        <v>0.14687408516722125</v>
      </c>
    </row>
    <row r="241" spans="1:20" x14ac:dyDescent="0.25">
      <c r="A241" s="36" t="s">
        <v>12</v>
      </c>
      <c r="B241" s="264">
        <v>1814120.33</v>
      </c>
      <c r="C241" s="264">
        <v>1947364.83</v>
      </c>
      <c r="D241" s="264">
        <v>2332451.5699999998</v>
      </c>
      <c r="E241" s="264">
        <v>2421042.34</v>
      </c>
      <c r="F241" s="265">
        <f t="shared" si="106"/>
        <v>3.7981826134979579E-2</v>
      </c>
      <c r="G241" s="265">
        <f t="shared" si="102"/>
        <v>0.33455443939597984</v>
      </c>
      <c r="H241" s="264">
        <f t="shared" si="107"/>
        <v>88590.770000000019</v>
      </c>
      <c r="I241" s="264">
        <f t="shared" si="108"/>
        <v>606922.00999999978</v>
      </c>
      <c r="J241" s="265">
        <f t="shared" si="103"/>
        <v>1.2269363950954494E-2</v>
      </c>
      <c r="K241" s="252"/>
      <c r="L241" s="264">
        <v>5644350.7199999997</v>
      </c>
      <c r="M241" s="264">
        <v>4931197.01</v>
      </c>
      <c r="N241" s="264">
        <v>6953111.5199999996</v>
      </c>
      <c r="O241" s="264">
        <v>6830630.3399999999</v>
      </c>
      <c r="P241" s="266">
        <f t="shared" si="109"/>
        <v>-1.7615304982192992E-2</v>
      </c>
      <c r="Q241" s="266">
        <f t="shared" si="104"/>
        <v>0.21017113904644114</v>
      </c>
      <c r="R241" s="267">
        <f t="shared" si="110"/>
        <v>-122481.1799999997</v>
      </c>
      <c r="S241" s="267">
        <f t="shared" si="105"/>
        <v>1186279.6200000001</v>
      </c>
      <c r="T241" s="266">
        <f t="shared" si="111"/>
        <v>1.2000957913590292E-2</v>
      </c>
    </row>
    <row r="242" spans="1:20" x14ac:dyDescent="0.25">
      <c r="A242" s="37" t="s">
        <v>8</v>
      </c>
      <c r="B242" s="256">
        <v>16189251.380000001</v>
      </c>
      <c r="C242" s="256">
        <v>12898641.09</v>
      </c>
      <c r="D242" s="256">
        <v>16659341.32</v>
      </c>
      <c r="E242" s="256">
        <v>17801777.800000001</v>
      </c>
      <c r="F242" s="32">
        <f t="shared" si="106"/>
        <v>6.8576329523213131E-2</v>
      </c>
      <c r="G242" s="32">
        <f t="shared" si="102"/>
        <v>9.9604755164410808E-2</v>
      </c>
      <c r="H242" s="256">
        <f t="shared" si="107"/>
        <v>1142436.4800000004</v>
      </c>
      <c r="I242" s="256">
        <f t="shared" si="108"/>
        <v>1612526.42</v>
      </c>
      <c r="J242" s="32">
        <f t="shared" si="103"/>
        <v>9.0215890566466519E-2</v>
      </c>
      <c r="K242" s="252"/>
      <c r="L242" s="256">
        <v>48089629.770000003</v>
      </c>
      <c r="M242" s="256">
        <v>34364358.209999993</v>
      </c>
      <c r="N242" s="256">
        <v>49716805.710000001</v>
      </c>
      <c r="O242" s="256">
        <v>51198334.219999999</v>
      </c>
      <c r="P242" s="230">
        <f t="shared" si="109"/>
        <v>2.979935031711034E-2</v>
      </c>
      <c r="Q242" s="230">
        <f t="shared" si="104"/>
        <v>6.4643967210147091E-2</v>
      </c>
      <c r="R242" s="257">
        <f t="shared" si="110"/>
        <v>1481528.5099999979</v>
      </c>
      <c r="S242" s="257">
        <f t="shared" si="105"/>
        <v>3108704.4499999955</v>
      </c>
      <c r="T242" s="230">
        <f t="shared" si="111"/>
        <v>8.9952028383393626E-2</v>
      </c>
    </row>
    <row r="243" spans="1:20" x14ac:dyDescent="0.25">
      <c r="A243" s="37" t="s">
        <v>9</v>
      </c>
      <c r="B243" s="256">
        <v>5127116.9000000004</v>
      </c>
      <c r="C243" s="256">
        <v>3286708.7</v>
      </c>
      <c r="D243" s="256">
        <v>4645827.66</v>
      </c>
      <c r="E243" s="256">
        <v>5758554.6699999999</v>
      </c>
      <c r="F243" s="32">
        <f t="shared" si="106"/>
        <v>0.2395110390298032</v>
      </c>
      <c r="G243" s="32">
        <f t="shared" si="102"/>
        <v>0.12315649951340091</v>
      </c>
      <c r="H243" s="256">
        <f t="shared" si="107"/>
        <v>1112727.0099999998</v>
      </c>
      <c r="I243" s="256">
        <f t="shared" si="108"/>
        <v>631437.76999999955</v>
      </c>
      <c r="J243" s="32">
        <f t="shared" si="103"/>
        <v>2.918321662961857E-2</v>
      </c>
      <c r="K243" s="252"/>
      <c r="L243" s="256">
        <v>15691129.07</v>
      </c>
      <c r="M243" s="256">
        <v>8685731.0700000003</v>
      </c>
      <c r="N243" s="256">
        <v>14560962.460000001</v>
      </c>
      <c r="O243" s="256">
        <v>16914950.189999998</v>
      </c>
      <c r="P243" s="230">
        <f t="shared" si="109"/>
        <v>0.16166429495760104</v>
      </c>
      <c r="Q243" s="230">
        <f t="shared" si="104"/>
        <v>7.7994458814301115E-2</v>
      </c>
      <c r="R243" s="257">
        <f t="shared" si="110"/>
        <v>2353987.7299999967</v>
      </c>
      <c r="S243" s="257">
        <f t="shared" si="105"/>
        <v>1223821.1199999973</v>
      </c>
      <c r="T243" s="230">
        <f t="shared" si="111"/>
        <v>2.9718429374215864E-2</v>
      </c>
    </row>
    <row r="244" spans="1:20" x14ac:dyDescent="0.25">
      <c r="A244" s="38" t="s">
        <v>10</v>
      </c>
      <c r="B244" s="268">
        <v>3462679.96</v>
      </c>
      <c r="C244" s="268">
        <v>1936982.58</v>
      </c>
      <c r="D244" s="268">
        <v>2355551.31</v>
      </c>
      <c r="E244" s="268">
        <v>2831424.14</v>
      </c>
      <c r="F244" s="101">
        <f t="shared" si="106"/>
        <v>0.20202184854975624</v>
      </c>
      <c r="G244" s="101">
        <f t="shared" si="102"/>
        <v>-0.18230267517994925</v>
      </c>
      <c r="H244" s="268">
        <f t="shared" si="107"/>
        <v>475872.83000000007</v>
      </c>
      <c r="I244" s="268">
        <f t="shared" si="108"/>
        <v>-631255.81999999983</v>
      </c>
      <c r="J244" s="101">
        <f t="shared" si="103"/>
        <v>1.4349097782890627E-2</v>
      </c>
      <c r="K244" s="252"/>
      <c r="L244" s="268">
        <v>9998853.6099999994</v>
      </c>
      <c r="M244" s="268">
        <v>5905114.4500000002</v>
      </c>
      <c r="N244" s="268">
        <v>6842603.6500000004</v>
      </c>
      <c r="O244" s="268">
        <v>8652960.5700000003</v>
      </c>
      <c r="P244" s="269">
        <f t="shared" si="109"/>
        <v>0.26457135508645169</v>
      </c>
      <c r="Q244" s="269">
        <f t="shared" si="104"/>
        <v>-0.13460473495221015</v>
      </c>
      <c r="R244" s="270">
        <f t="shared" si="110"/>
        <v>1810356.92</v>
      </c>
      <c r="S244" s="270">
        <f t="shared" si="105"/>
        <v>-1345893.0399999991</v>
      </c>
      <c r="T244" s="269">
        <f t="shared" si="111"/>
        <v>1.5202669513590786E-2</v>
      </c>
    </row>
    <row r="245" spans="1:20" x14ac:dyDescent="0.25">
      <c r="A245" s="42" t="s">
        <v>13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4"/>
    </row>
    <row r="246" spans="1:20" ht="21" x14ac:dyDescent="0.35">
      <c r="A246" s="236" t="s">
        <v>77</v>
      </c>
      <c r="B246" s="236"/>
      <c r="C246" s="236"/>
      <c r="D246" s="236"/>
      <c r="E246" s="236"/>
      <c r="F246" s="236"/>
      <c r="G246" s="236"/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6"/>
      <c r="S246" s="236"/>
      <c r="T246" s="236"/>
    </row>
    <row r="247" spans="1:20" x14ac:dyDescent="0.25">
      <c r="A247" s="72"/>
      <c r="B247" s="11" t="s">
        <v>115</v>
      </c>
      <c r="C247" s="12"/>
      <c r="D247" s="12"/>
      <c r="E247" s="12"/>
      <c r="F247" s="12"/>
      <c r="G247" s="12"/>
      <c r="H247" s="12"/>
      <c r="I247" s="12"/>
      <c r="J247" s="13"/>
      <c r="K247" s="237"/>
      <c r="L247" s="11" t="str">
        <f>L$5</f>
        <v>acumulado marzo</v>
      </c>
      <c r="M247" s="12"/>
      <c r="N247" s="12"/>
      <c r="O247" s="12"/>
      <c r="P247" s="12"/>
      <c r="Q247" s="12"/>
      <c r="R247" s="12"/>
      <c r="S247" s="12"/>
      <c r="T247" s="13"/>
    </row>
    <row r="248" spans="1:20" x14ac:dyDescent="0.25">
      <c r="A248" s="15"/>
      <c r="B248" s="16">
        <f>B$6</f>
        <v>2019</v>
      </c>
      <c r="C248" s="16">
        <f>C$6</f>
        <v>2022</v>
      </c>
      <c r="D248" s="16">
        <f>D$6</f>
        <v>2023</v>
      </c>
      <c r="E248" s="16">
        <f>E$6</f>
        <v>2024</v>
      </c>
      <c r="F248" s="16" t="str">
        <f>CONCATENATE("var ",RIGHT(E248,2),"/",RIGHT(D248,2))</f>
        <v>var 24/23</v>
      </c>
      <c r="G248" s="16" t="str">
        <f>CONCATENATE("var ",RIGHT(E248,2),"/",RIGHT(B248,2))</f>
        <v>var 24/19</v>
      </c>
      <c r="H248" s="16" t="str">
        <f>CONCATENATE("dif ",RIGHT(E248,2),"-",RIGHT(D248,2))</f>
        <v>dif 24-23</v>
      </c>
      <c r="I248" s="16" t="str">
        <f>CONCATENATE("dif ",RIGHT(E248,2),"-",RIGHT(B248,2))</f>
        <v>dif 24-19</v>
      </c>
      <c r="J248" s="16" t="str">
        <f>CONCATENATE("cuota ",RIGHT(E248,2))</f>
        <v>cuota 24</v>
      </c>
      <c r="K248" s="238"/>
      <c r="L248" s="16">
        <f>L$6</f>
        <v>2019</v>
      </c>
      <c r="M248" s="16">
        <f>M$6</f>
        <v>2022</v>
      </c>
      <c r="N248" s="16">
        <f>N$6</f>
        <v>2023</v>
      </c>
      <c r="O248" s="16">
        <f>O$6</f>
        <v>2024</v>
      </c>
      <c r="P248" s="16" t="str">
        <f>CONCATENATE("var ",RIGHT(O248,2),"/",RIGHT(N248,2))</f>
        <v>var 24/23</v>
      </c>
      <c r="Q248" s="16" t="str">
        <f>CONCATENATE("var ",RIGHT(O248,2),"/",RIGHT(L248,2))</f>
        <v>var 24/19</v>
      </c>
      <c r="R248" s="16" t="str">
        <f>CONCATENATE("dif ",RIGHT(O248,2),"-",RIGHT(N248,2))</f>
        <v>dif 24-23</v>
      </c>
      <c r="S248" s="16" t="str">
        <f>CONCATENATE("dif ",RIGHT(O248,2),"-",RIGHT(L248,2))</f>
        <v>dif 24-19</v>
      </c>
      <c r="T248" s="16" t="str">
        <f>CONCATENATE("cuota ",RIGHT(O248,2))</f>
        <v>cuota 24</v>
      </c>
    </row>
    <row r="249" spans="1:20" x14ac:dyDescent="0.25">
      <c r="A249" s="239" t="s">
        <v>48</v>
      </c>
      <c r="B249" s="240">
        <v>135366611.24000001</v>
      </c>
      <c r="C249" s="240">
        <v>141056136.27000001</v>
      </c>
      <c r="D249" s="240">
        <v>162214324.43000001</v>
      </c>
      <c r="E249" s="240">
        <v>197324192.97999999</v>
      </c>
      <c r="F249" s="271">
        <f>E249/D249-1</f>
        <v>0.21644123398701987</v>
      </c>
      <c r="G249" s="271">
        <f t="shared" ref="G249:G259" si="112">E249/B249-1</f>
        <v>0.45770209634746251</v>
      </c>
      <c r="H249" s="240">
        <f>E249-D249</f>
        <v>35109868.549999982</v>
      </c>
      <c r="I249" s="240">
        <f t="shared" ref="I249:I259" si="113">E249-B249</f>
        <v>61957581.73999998</v>
      </c>
      <c r="J249" s="241">
        <f t="shared" ref="J249:J259" si="114">E249/$E$249</f>
        <v>1</v>
      </c>
      <c r="K249" s="242"/>
      <c r="L249" s="240">
        <v>403878196.5</v>
      </c>
      <c r="M249" s="240">
        <v>358091164.28999996</v>
      </c>
      <c r="N249" s="240">
        <v>479732883.94</v>
      </c>
      <c r="O249" s="240">
        <v>569173760.06000006</v>
      </c>
      <c r="P249" s="271">
        <f>O249/N249-1</f>
        <v>0.18643891030656645</v>
      </c>
      <c r="Q249" s="271">
        <f t="shared" ref="Q249:Q259" si="115">O249/L249-1</f>
        <v>0.40927082717623264</v>
      </c>
      <c r="R249" s="240">
        <f>O249-N249</f>
        <v>89440876.120000064</v>
      </c>
      <c r="S249" s="240">
        <f t="shared" ref="S249:S259" si="116">O249-L249</f>
        <v>165295563.56000006</v>
      </c>
      <c r="T249" s="241">
        <f>O249/$O$249</f>
        <v>1</v>
      </c>
    </row>
    <row r="250" spans="1:20" x14ac:dyDescent="0.25">
      <c r="A250" s="94" t="s">
        <v>49</v>
      </c>
      <c r="B250" s="272">
        <v>60480852.530000001</v>
      </c>
      <c r="C250" s="272">
        <v>68931463.450000003</v>
      </c>
      <c r="D250" s="272">
        <v>78085918.790000007</v>
      </c>
      <c r="E250" s="272">
        <v>95017947.019999996</v>
      </c>
      <c r="F250" s="273">
        <f t="shared" ref="F250:F259" si="117">E250/D250-1</f>
        <v>0.21683843249044754</v>
      </c>
      <c r="G250" s="273">
        <f t="shared" si="112"/>
        <v>0.57104179331580585</v>
      </c>
      <c r="H250" s="272">
        <f t="shared" ref="H250:H259" si="118">E250-D250</f>
        <v>16932028.229999989</v>
      </c>
      <c r="I250" s="272">
        <f t="shared" si="113"/>
        <v>34537094.489999995</v>
      </c>
      <c r="J250" s="96">
        <f t="shared" si="114"/>
        <v>0.48153217091647066</v>
      </c>
      <c r="K250" s="238"/>
      <c r="L250" s="272">
        <v>179974507.25</v>
      </c>
      <c r="M250" s="272">
        <v>175387427.66</v>
      </c>
      <c r="N250" s="272">
        <v>229284452.67000002</v>
      </c>
      <c r="O250" s="272">
        <v>266599341.76999998</v>
      </c>
      <c r="P250" s="273">
        <f t="shared" ref="P250:P259" si="119">O250/N250-1</f>
        <v>0.16274496009420147</v>
      </c>
      <c r="Q250" s="273">
        <f t="shared" si="115"/>
        <v>0.48131724789039532</v>
      </c>
      <c r="R250" s="272">
        <f t="shared" ref="R250:R259" si="120">O250-N250</f>
        <v>37314889.099999964</v>
      </c>
      <c r="S250" s="272">
        <f t="shared" si="116"/>
        <v>86624834.519999981</v>
      </c>
      <c r="T250" s="96">
        <f t="shared" ref="T250:T259" si="121">O250/$O$249</f>
        <v>0.46839710555507008</v>
      </c>
    </row>
    <row r="251" spans="1:20" x14ac:dyDescent="0.25">
      <c r="A251" s="97" t="s">
        <v>50</v>
      </c>
      <c r="B251" s="256">
        <v>38219257.399999999</v>
      </c>
      <c r="C251" s="256">
        <v>34369849.039999999</v>
      </c>
      <c r="D251" s="256">
        <v>40863262.899999999</v>
      </c>
      <c r="E251" s="256">
        <v>48127770.539999999</v>
      </c>
      <c r="F251" s="230">
        <f t="shared" si="117"/>
        <v>0.17777600525385351</v>
      </c>
      <c r="G251" s="230">
        <f t="shared" si="112"/>
        <v>0.25925446526336748</v>
      </c>
      <c r="H251" s="256">
        <f t="shared" si="118"/>
        <v>7264507.6400000006</v>
      </c>
      <c r="I251" s="256">
        <f t="shared" si="113"/>
        <v>9908513.1400000006</v>
      </c>
      <c r="J251" s="32">
        <f t="shared" si="114"/>
        <v>0.24390202647314535</v>
      </c>
      <c r="K251" s="238"/>
      <c r="L251" s="256">
        <v>112810649.61999999</v>
      </c>
      <c r="M251" s="256">
        <v>88245485.270000011</v>
      </c>
      <c r="N251" s="256">
        <v>119897766.28</v>
      </c>
      <c r="O251" s="256">
        <v>140371881.87</v>
      </c>
      <c r="P251" s="230">
        <f t="shared" si="119"/>
        <v>0.17076311115076437</v>
      </c>
      <c r="Q251" s="230">
        <f t="shared" si="115"/>
        <v>0.24431409927023173</v>
      </c>
      <c r="R251" s="256">
        <f t="shared" si="120"/>
        <v>20474115.590000004</v>
      </c>
      <c r="S251" s="256">
        <f t="shared" si="116"/>
        <v>27561232.250000015</v>
      </c>
      <c r="T251" s="32">
        <f t="shared" si="121"/>
        <v>0.24662395162981959</v>
      </c>
    </row>
    <row r="252" spans="1:20" x14ac:dyDescent="0.25">
      <c r="A252" s="97" t="s">
        <v>51</v>
      </c>
      <c r="B252" s="256">
        <v>936053.98</v>
      </c>
      <c r="C252" s="256">
        <v>769230.74</v>
      </c>
      <c r="D252" s="256">
        <v>972174.21</v>
      </c>
      <c r="E252" s="256">
        <v>929605.3</v>
      </c>
      <c r="F252" s="230">
        <f t="shared" si="117"/>
        <v>-4.3787326964783269E-2</v>
      </c>
      <c r="G252" s="230">
        <f t="shared" si="112"/>
        <v>-6.889218076931769E-3</v>
      </c>
      <c r="H252" s="256">
        <f t="shared" si="118"/>
        <v>-42568.909999999916</v>
      </c>
      <c r="I252" s="256">
        <f t="shared" si="113"/>
        <v>-6448.6799999999348</v>
      </c>
      <c r="J252" s="32">
        <f t="shared" si="114"/>
        <v>4.7110558820033848E-3</v>
      </c>
      <c r="K252" s="238"/>
      <c r="L252" s="256">
        <v>2728956.92</v>
      </c>
      <c r="M252" s="256">
        <v>2051070.9700000002</v>
      </c>
      <c r="N252" s="256">
        <v>2794292.58</v>
      </c>
      <c r="O252" s="256">
        <v>3280087.79</v>
      </c>
      <c r="P252" s="230">
        <f>O252/N252-1</f>
        <v>0.17385266434769697</v>
      </c>
      <c r="Q252" s="230">
        <f t="shared" si="115"/>
        <v>0.20195660325777509</v>
      </c>
      <c r="R252" s="256">
        <f t="shared" si="120"/>
        <v>485795.20999999996</v>
      </c>
      <c r="S252" s="256">
        <f t="shared" si="116"/>
        <v>551130.87000000011</v>
      </c>
      <c r="T252" s="32">
        <f t="shared" si="121"/>
        <v>5.762893548807004E-3</v>
      </c>
    </row>
    <row r="253" spans="1:20" x14ac:dyDescent="0.25">
      <c r="A253" s="97" t="s">
        <v>52</v>
      </c>
      <c r="B253" s="256">
        <v>14969574.6</v>
      </c>
      <c r="C253" s="256">
        <v>11556777.91</v>
      </c>
      <c r="D253" s="256">
        <v>16256620.310000001</v>
      </c>
      <c r="E253" s="256">
        <v>21051451.440000001</v>
      </c>
      <c r="F253" s="230">
        <f t="shared" si="117"/>
        <v>0.29494636883722603</v>
      </c>
      <c r="G253" s="230">
        <f t="shared" si="112"/>
        <v>0.40628254325944591</v>
      </c>
      <c r="H253" s="256">
        <f t="shared" si="118"/>
        <v>4794831.1300000008</v>
      </c>
      <c r="I253" s="256">
        <f t="shared" si="113"/>
        <v>6081876.8400000017</v>
      </c>
      <c r="J253" s="32">
        <f t="shared" si="114"/>
        <v>0.10668459412948768</v>
      </c>
      <c r="K253" s="238"/>
      <c r="L253" s="256">
        <v>44751406.82</v>
      </c>
      <c r="M253" s="256">
        <v>29704893.18</v>
      </c>
      <c r="N253" s="256">
        <v>48330131.920000002</v>
      </c>
      <c r="O253" s="256">
        <v>61065247.619999997</v>
      </c>
      <c r="P253" s="230">
        <f t="shared" si="119"/>
        <v>0.26350260580873663</v>
      </c>
      <c r="Q253" s="230">
        <f t="shared" si="115"/>
        <v>0.36454364140143913</v>
      </c>
      <c r="R253" s="256">
        <f t="shared" si="120"/>
        <v>12735115.699999996</v>
      </c>
      <c r="S253" s="256">
        <f t="shared" si="116"/>
        <v>16313840.799999997</v>
      </c>
      <c r="T253" s="32">
        <f t="shared" si="121"/>
        <v>0.10728753133939754</v>
      </c>
    </row>
    <row r="254" spans="1:20" x14ac:dyDescent="0.25">
      <c r="A254" s="97" t="s">
        <v>53</v>
      </c>
      <c r="B254" s="256">
        <v>3556485.64</v>
      </c>
      <c r="C254" s="256">
        <v>4629804.6500000004</v>
      </c>
      <c r="D254" s="256">
        <v>6631113.2000000002</v>
      </c>
      <c r="E254" s="256">
        <v>9395370.8599999994</v>
      </c>
      <c r="F254" s="230">
        <f t="shared" si="117"/>
        <v>0.416861781216463</v>
      </c>
      <c r="G254" s="230">
        <f t="shared" si="112"/>
        <v>1.6417570070661101</v>
      </c>
      <c r="H254" s="256">
        <f t="shared" si="118"/>
        <v>2764257.6599999992</v>
      </c>
      <c r="I254" s="256">
        <f t="shared" si="113"/>
        <v>5838885.2199999988</v>
      </c>
      <c r="J254" s="32">
        <f t="shared" si="114"/>
        <v>4.7613882099861303E-2</v>
      </c>
      <c r="K254" s="238"/>
      <c r="L254" s="256">
        <v>11451997.050000001</v>
      </c>
      <c r="M254" s="256">
        <v>12910952.43</v>
      </c>
      <c r="N254" s="256">
        <v>18381154.149999999</v>
      </c>
      <c r="O254" s="256">
        <v>25326681.25</v>
      </c>
      <c r="P254" s="230">
        <f t="shared" si="119"/>
        <v>0.37786131617856</v>
      </c>
      <c r="Q254" s="230">
        <f t="shared" si="115"/>
        <v>1.2115514996574328</v>
      </c>
      <c r="R254" s="256">
        <f t="shared" si="120"/>
        <v>6945527.1000000015</v>
      </c>
      <c r="S254" s="256">
        <f t="shared" si="116"/>
        <v>13874684.199999999</v>
      </c>
      <c r="T254" s="32">
        <f>O254/$O$249</f>
        <v>4.4497274869681552E-2</v>
      </c>
    </row>
    <row r="255" spans="1:20" x14ac:dyDescent="0.25">
      <c r="A255" s="97" t="s">
        <v>54</v>
      </c>
      <c r="B255" s="256">
        <v>2610802.9700000002</v>
      </c>
      <c r="C255" s="256">
        <v>2445706.7599999998</v>
      </c>
      <c r="D255" s="256">
        <v>3372933.39</v>
      </c>
      <c r="E255" s="256">
        <v>3675276.1</v>
      </c>
      <c r="F255" s="230">
        <f t="shared" si="117"/>
        <v>8.9637913068896902E-2</v>
      </c>
      <c r="G255" s="230">
        <f t="shared" si="112"/>
        <v>0.40771867591371702</v>
      </c>
      <c r="H255" s="256">
        <f t="shared" si="118"/>
        <v>302342.70999999996</v>
      </c>
      <c r="I255" s="256">
        <f t="shared" si="113"/>
        <v>1064473.1299999999</v>
      </c>
      <c r="J255" s="32">
        <f t="shared" si="114"/>
        <v>1.8625572690787649E-2</v>
      </c>
      <c r="K255" s="238"/>
      <c r="L255" s="256">
        <v>7200702.5199999996</v>
      </c>
      <c r="M255" s="256">
        <v>6989163.3499999996</v>
      </c>
      <c r="N255" s="256">
        <v>10155901.950000001</v>
      </c>
      <c r="O255" s="256">
        <v>11712172.27</v>
      </c>
      <c r="P255" s="230">
        <f t="shared" si="119"/>
        <v>0.15323802136549758</v>
      </c>
      <c r="Q255" s="230">
        <f t="shared" si="115"/>
        <v>0.62653188872465737</v>
      </c>
      <c r="R255" s="256">
        <f t="shared" si="120"/>
        <v>1556270.3199999984</v>
      </c>
      <c r="S255" s="256">
        <f t="shared" si="116"/>
        <v>4511469.75</v>
      </c>
      <c r="T255" s="32">
        <f t="shared" si="121"/>
        <v>2.0577498633748241E-2</v>
      </c>
    </row>
    <row r="256" spans="1:20" x14ac:dyDescent="0.25">
      <c r="A256" s="97" t="s">
        <v>55</v>
      </c>
      <c r="B256" s="256">
        <v>804293.64</v>
      </c>
      <c r="C256" s="256">
        <v>706740.46</v>
      </c>
      <c r="D256" s="256">
        <v>952816.26</v>
      </c>
      <c r="E256" s="256">
        <v>1067032.74</v>
      </c>
      <c r="F256" s="230">
        <f t="shared" si="117"/>
        <v>0.11987251351063222</v>
      </c>
      <c r="G256" s="230">
        <f t="shared" si="112"/>
        <v>0.32667061746254755</v>
      </c>
      <c r="H256" s="256">
        <f t="shared" si="118"/>
        <v>114216.47999999998</v>
      </c>
      <c r="I256" s="256">
        <f t="shared" si="113"/>
        <v>262739.09999999998</v>
      </c>
      <c r="J256" s="32">
        <f t="shared" si="114"/>
        <v>5.4075109791942759E-3</v>
      </c>
      <c r="K256" s="238"/>
      <c r="L256" s="256">
        <v>2135942.84</v>
      </c>
      <c r="M256" s="256">
        <v>2070583.8599999999</v>
      </c>
      <c r="N256" s="256">
        <v>2777979.9699999997</v>
      </c>
      <c r="O256" s="256">
        <v>3330697.5</v>
      </c>
      <c r="P256" s="230">
        <f t="shared" si="119"/>
        <v>0.19896382838210314</v>
      </c>
      <c r="Q256" s="230">
        <f t="shared" si="115"/>
        <v>0.55935703785032009</v>
      </c>
      <c r="R256" s="256">
        <f t="shared" si="120"/>
        <v>552717.53000000026</v>
      </c>
      <c r="S256" s="256">
        <f t="shared" si="116"/>
        <v>1194754.6600000001</v>
      </c>
      <c r="T256" s="32">
        <f>O256/$O$249</f>
        <v>5.8518114040409927E-3</v>
      </c>
    </row>
    <row r="257" spans="1:20" x14ac:dyDescent="0.25">
      <c r="A257" s="97" t="s">
        <v>56</v>
      </c>
      <c r="B257" s="256">
        <v>6976773.3799999999</v>
      </c>
      <c r="C257" s="256">
        <v>7203778.7699999996</v>
      </c>
      <c r="D257" s="256">
        <v>8452868</v>
      </c>
      <c r="E257" s="256">
        <v>11100170.68</v>
      </c>
      <c r="F257" s="230">
        <f t="shared" si="117"/>
        <v>0.31318396075746113</v>
      </c>
      <c r="G257" s="230">
        <f t="shared" si="112"/>
        <v>0.5910178065723557</v>
      </c>
      <c r="H257" s="256">
        <f t="shared" si="118"/>
        <v>2647302.6799999997</v>
      </c>
      <c r="I257" s="256">
        <f t="shared" si="113"/>
        <v>4123397.3</v>
      </c>
      <c r="J257" s="32">
        <f t="shared" si="114"/>
        <v>5.6253470557079993E-2</v>
      </c>
      <c r="K257" s="238"/>
      <c r="L257" s="256">
        <v>20810964.890000001</v>
      </c>
      <c r="M257" s="256">
        <v>19259328.960000001</v>
      </c>
      <c r="N257" s="256">
        <v>26912264.420000002</v>
      </c>
      <c r="O257" s="256">
        <v>32526551.590000004</v>
      </c>
      <c r="P257" s="230">
        <f t="shared" si="119"/>
        <v>0.20861444739030266</v>
      </c>
      <c r="Q257" s="230">
        <f t="shared" si="115"/>
        <v>0.56295259551514243</v>
      </c>
      <c r="R257" s="256">
        <f t="shared" si="120"/>
        <v>5614287.1700000018</v>
      </c>
      <c r="S257" s="256">
        <f t="shared" si="116"/>
        <v>11715586.700000003</v>
      </c>
      <c r="T257" s="32">
        <f t="shared" si="121"/>
        <v>5.7146962619238073E-2</v>
      </c>
    </row>
    <row r="258" spans="1:20" x14ac:dyDescent="0.25">
      <c r="A258" s="97" t="s">
        <v>57</v>
      </c>
      <c r="B258" s="256">
        <v>4551227.26</v>
      </c>
      <c r="C258" s="256">
        <v>8391508.5500000007</v>
      </c>
      <c r="D258" s="256">
        <v>4394371.29</v>
      </c>
      <c r="E258" s="256">
        <v>4158270.6</v>
      </c>
      <c r="F258" s="230">
        <f t="shared" si="117"/>
        <v>-5.3727979366986922E-2</v>
      </c>
      <c r="G258" s="230">
        <f t="shared" si="112"/>
        <v>-8.6340812609739803E-2</v>
      </c>
      <c r="H258" s="256">
        <f t="shared" si="118"/>
        <v>-236100.68999999994</v>
      </c>
      <c r="I258" s="256">
        <f t="shared" si="113"/>
        <v>-392956.65999999968</v>
      </c>
      <c r="J258" s="32">
        <f t="shared" si="114"/>
        <v>2.1073293331150055E-2</v>
      </c>
      <c r="K258" s="238"/>
      <c r="L258" s="256">
        <v>16028145.350000001</v>
      </c>
      <c r="M258" s="256">
        <v>15642205.450000003</v>
      </c>
      <c r="N258" s="256">
        <v>13690900.16</v>
      </c>
      <c r="O258" s="256">
        <v>16175983.68</v>
      </c>
      <c r="P258" s="230">
        <f t="shared" si="119"/>
        <v>0.18151352292090639</v>
      </c>
      <c r="Q258" s="230">
        <f t="shared" si="115"/>
        <v>9.2236704105006506E-3</v>
      </c>
      <c r="R258" s="256">
        <f t="shared" si="120"/>
        <v>2485083.5199999996</v>
      </c>
      <c r="S258" s="256">
        <f t="shared" si="116"/>
        <v>147838.32999999821</v>
      </c>
      <c r="T258" s="32">
        <f>O258/$O$249</f>
        <v>2.8420114936947887E-2</v>
      </c>
    </row>
    <row r="259" spans="1:20" x14ac:dyDescent="0.25">
      <c r="A259" s="99" t="s">
        <v>58</v>
      </c>
      <c r="B259" s="268">
        <v>2261289.84</v>
      </c>
      <c r="C259" s="268">
        <v>2051275.93</v>
      </c>
      <c r="D259" s="268">
        <v>2232246.09</v>
      </c>
      <c r="E259" s="268">
        <v>2801297.71</v>
      </c>
      <c r="F259" s="269">
        <f t="shared" si="117"/>
        <v>0.25492333598398198</v>
      </c>
      <c r="G259" s="269">
        <f t="shared" si="112"/>
        <v>0.23880524311735285</v>
      </c>
      <c r="H259" s="268">
        <f t="shared" si="118"/>
        <v>569051.62000000011</v>
      </c>
      <c r="I259" s="268">
        <f t="shared" si="113"/>
        <v>540007.87000000011</v>
      </c>
      <c r="J259" s="101">
        <f t="shared" si="114"/>
        <v>1.4196422991497695E-2</v>
      </c>
      <c r="K259" s="238"/>
      <c r="L259" s="268">
        <v>5984923.2400000002</v>
      </c>
      <c r="M259" s="268">
        <v>5830053.1399999997</v>
      </c>
      <c r="N259" s="268">
        <v>7508039.8500000006</v>
      </c>
      <c r="O259" s="268">
        <v>8785114.7100000009</v>
      </c>
      <c r="P259" s="269">
        <f t="shared" si="119"/>
        <v>0.17009431030124333</v>
      </c>
      <c r="Q259" s="269">
        <f t="shared" si="115"/>
        <v>0.46787424962863855</v>
      </c>
      <c r="R259" s="268">
        <f t="shared" si="120"/>
        <v>1277074.8600000003</v>
      </c>
      <c r="S259" s="268">
        <f t="shared" si="116"/>
        <v>2800191.4700000007</v>
      </c>
      <c r="T259" s="101">
        <f t="shared" si="121"/>
        <v>1.5434855445679557E-2</v>
      </c>
    </row>
    <row r="260" spans="1:20" ht="21" x14ac:dyDescent="0.35">
      <c r="A260" s="236" t="s">
        <v>78</v>
      </c>
      <c r="B260" s="236"/>
      <c r="C260" s="236"/>
      <c r="D260" s="236"/>
      <c r="E260" s="236"/>
      <c r="F260" s="236"/>
      <c r="G260" s="236"/>
      <c r="H260" s="236"/>
      <c r="I260" s="236"/>
      <c r="J260" s="236"/>
      <c r="K260" s="236"/>
      <c r="L260" s="236"/>
      <c r="M260" s="236"/>
      <c r="N260" s="236"/>
      <c r="O260" s="236"/>
      <c r="P260" s="236"/>
      <c r="Q260" s="236"/>
      <c r="R260" s="236"/>
      <c r="S260" s="236"/>
      <c r="T260" s="236"/>
    </row>
    <row r="261" spans="1:20" x14ac:dyDescent="0.25">
      <c r="A261" s="72"/>
      <c r="B261" s="11" t="s">
        <v>115</v>
      </c>
      <c r="C261" s="12"/>
      <c r="D261" s="12"/>
      <c r="E261" s="12"/>
      <c r="F261" s="12"/>
      <c r="G261" s="12"/>
      <c r="H261" s="12"/>
      <c r="I261" s="12"/>
      <c r="J261" s="13"/>
      <c r="K261" s="237"/>
      <c r="L261" s="11" t="str">
        <f>L$5</f>
        <v>acumulado marzo</v>
      </c>
      <c r="M261" s="12"/>
      <c r="N261" s="12"/>
      <c r="O261" s="12"/>
      <c r="P261" s="12"/>
      <c r="Q261" s="12"/>
      <c r="R261" s="12"/>
      <c r="S261" s="12"/>
      <c r="T261" s="13"/>
    </row>
    <row r="262" spans="1:20" x14ac:dyDescent="0.25">
      <c r="A262" s="15"/>
      <c r="B262" s="16">
        <f>B$6</f>
        <v>2019</v>
      </c>
      <c r="C262" s="16">
        <f>C$6</f>
        <v>2022</v>
      </c>
      <c r="D262" s="16">
        <f>D$6</f>
        <v>2023</v>
      </c>
      <c r="E262" s="16">
        <f>E$6</f>
        <v>2024</v>
      </c>
      <c r="F262" s="16" t="str">
        <f>CONCATENATE("var ",RIGHT(E262,2),"/",RIGHT(D262,2))</f>
        <v>var 24/23</v>
      </c>
      <c r="G262" s="16" t="str">
        <f>CONCATENATE("var ",RIGHT(E262,2),"/",RIGHT(B262,2))</f>
        <v>var 24/19</v>
      </c>
      <c r="H262" s="16" t="str">
        <f>CONCATENATE("dif ",RIGHT(E262,2),"-",RIGHT(D262,2))</f>
        <v>dif 24-23</v>
      </c>
      <c r="I262" s="107" t="str">
        <f>CONCATENATE("dif ",RIGHT(E262,2),"-",RIGHT(B262,2))</f>
        <v>dif 24-19</v>
      </c>
      <c r="J262" s="108"/>
      <c r="K262" s="238"/>
      <c r="L262" s="16">
        <f>L$6</f>
        <v>2019</v>
      </c>
      <c r="M262" s="16">
        <f>M$6</f>
        <v>2022</v>
      </c>
      <c r="N262" s="16">
        <f>N$6</f>
        <v>2023</v>
      </c>
      <c r="O262" s="16">
        <f>O$6</f>
        <v>2024</v>
      </c>
      <c r="P262" s="16" t="str">
        <f>CONCATENATE("var ",RIGHT(O262,2),"/",RIGHT(N262,2))</f>
        <v>var 24/23</v>
      </c>
      <c r="Q262" s="16" t="str">
        <f>CONCATENATE("var ",RIGHT(O262,2),"/",RIGHT(L262,2))</f>
        <v>var 24/19</v>
      </c>
      <c r="R262" s="16" t="str">
        <f>CONCATENATE("dif ",RIGHT(O262,2),"-",RIGHT(N262,2))</f>
        <v>dif 24-23</v>
      </c>
      <c r="S262" s="107" t="str">
        <f>CONCATENATE("dif ",RIGHT(O262,2),"-",RIGHT(L262,2))</f>
        <v>dif 24-19</v>
      </c>
      <c r="T262" s="108"/>
    </row>
    <row r="263" spans="1:20" x14ac:dyDescent="0.25">
      <c r="A263" s="239" t="s">
        <v>4</v>
      </c>
      <c r="B263" s="274">
        <v>93.23</v>
      </c>
      <c r="C263" s="274">
        <v>110.91</v>
      </c>
      <c r="D263" s="274">
        <v>115.34</v>
      </c>
      <c r="E263" s="274">
        <v>136.29</v>
      </c>
      <c r="F263" s="275">
        <f>E263/D263-1</f>
        <v>0.18163689960117901</v>
      </c>
      <c r="G263" s="275">
        <f t="shared" ref="G263:G274" si="122">E263/B263-1</f>
        <v>0.46186849726482881</v>
      </c>
      <c r="H263" s="276">
        <f>E263-D263</f>
        <v>20.949999999999989</v>
      </c>
      <c r="I263" s="277">
        <f t="shared" ref="I263:I274" si="123">E263-B263</f>
        <v>43.059999999999988</v>
      </c>
      <c r="J263" s="278"/>
      <c r="K263" s="279"/>
      <c r="L263" s="274">
        <v>94.994638469006432</v>
      </c>
      <c r="M263" s="274">
        <v>108.77232178493246</v>
      </c>
      <c r="N263" s="274">
        <v>115.76095616739728</v>
      </c>
      <c r="O263" s="274">
        <v>133.34385581039146</v>
      </c>
      <c r="P263" s="275">
        <f>O263/N263-1</f>
        <v>0.15188972366095732</v>
      </c>
      <c r="Q263" s="275">
        <f t="shared" ref="Q263:Q274" si="124">O263/L263-1</f>
        <v>0.40369875562921465</v>
      </c>
      <c r="R263" s="276">
        <f>O263-N263</f>
        <v>17.582899642994178</v>
      </c>
      <c r="S263" s="280">
        <f t="shared" ref="S263:S274" si="125">O263-L263</f>
        <v>38.349217341385028</v>
      </c>
      <c r="T263" s="281"/>
    </row>
    <row r="264" spans="1:20" x14ac:dyDescent="0.25">
      <c r="A264" s="243" t="s">
        <v>5</v>
      </c>
      <c r="B264" s="282">
        <v>101.21</v>
      </c>
      <c r="C264" s="282">
        <v>119.9</v>
      </c>
      <c r="D264" s="282">
        <v>125.23</v>
      </c>
      <c r="E264" s="282">
        <v>148.88</v>
      </c>
      <c r="F264" s="283">
        <f t="shared" ref="F264:F274" si="126">E264/D264-1</f>
        <v>0.18885251137906245</v>
      </c>
      <c r="G264" s="283">
        <f t="shared" si="122"/>
        <v>0.47100088924019379</v>
      </c>
      <c r="H264" s="284">
        <f t="shared" ref="H264:H274" si="127">E264-D264</f>
        <v>23.649999999999991</v>
      </c>
      <c r="I264" s="285">
        <f t="shared" si="123"/>
        <v>47.67</v>
      </c>
      <c r="J264" s="286"/>
      <c r="K264" s="287"/>
      <c r="L264" s="282">
        <v>103.75429994069869</v>
      </c>
      <c r="M264" s="282">
        <v>118.2325138755709</v>
      </c>
      <c r="N264" s="282">
        <v>125.46823755994936</v>
      </c>
      <c r="O264" s="282">
        <v>145.97070187196397</v>
      </c>
      <c r="P264" s="283">
        <f t="shared" ref="P264:P274" si="128">O264/N264-1</f>
        <v>0.16340760586693048</v>
      </c>
      <c r="Q264" s="283">
        <f t="shared" si="124"/>
        <v>0.40688821528740782</v>
      </c>
      <c r="R264" s="284">
        <f t="shared" ref="R264:R274" si="129">O264-N264</f>
        <v>20.50246431201461</v>
      </c>
      <c r="S264" s="288">
        <f t="shared" si="125"/>
        <v>42.216401931265281</v>
      </c>
      <c r="T264" s="289"/>
    </row>
    <row r="265" spans="1:20" x14ac:dyDescent="0.25">
      <c r="A265" s="249" t="s">
        <v>72</v>
      </c>
      <c r="B265" s="290">
        <v>164.22</v>
      </c>
      <c r="C265" s="290">
        <v>222.89</v>
      </c>
      <c r="D265" s="290">
        <v>209.72</v>
      </c>
      <c r="E265" s="290">
        <v>253.87</v>
      </c>
      <c r="F265" s="291">
        <f t="shared" si="126"/>
        <v>0.21051878695403392</v>
      </c>
      <c r="G265" s="291">
        <f t="shared" si="122"/>
        <v>0.54591401778102555</v>
      </c>
      <c r="H265" s="292">
        <f t="shared" si="127"/>
        <v>44.150000000000006</v>
      </c>
      <c r="I265" s="293">
        <f t="shared" si="123"/>
        <v>89.65</v>
      </c>
      <c r="J265" s="294"/>
      <c r="K265" s="238"/>
      <c r="L265" s="290">
        <v>178.00137761907007</v>
      </c>
      <c r="M265" s="290">
        <v>213.5043195778546</v>
      </c>
      <c r="N265" s="290">
        <v>217.13923690707242</v>
      </c>
      <c r="O265" s="290">
        <v>253.00256147649401</v>
      </c>
      <c r="P265" s="291">
        <f t="shared" si="128"/>
        <v>0.16516280097626845</v>
      </c>
      <c r="Q265" s="291">
        <f t="shared" si="124"/>
        <v>0.42135170446786896</v>
      </c>
      <c r="R265" s="292">
        <f>O265-N265</f>
        <v>35.863324569421593</v>
      </c>
      <c r="S265" s="295">
        <f t="shared" si="125"/>
        <v>75.001183857423939</v>
      </c>
      <c r="T265" s="296"/>
    </row>
    <row r="266" spans="1:20" x14ac:dyDescent="0.25">
      <c r="A266" s="255" t="s">
        <v>73</v>
      </c>
      <c r="B266" s="297">
        <v>95.51</v>
      </c>
      <c r="C266" s="297">
        <v>104.39</v>
      </c>
      <c r="D266" s="297">
        <v>115.59</v>
      </c>
      <c r="E266" s="297">
        <v>136.93</v>
      </c>
      <c r="F266" s="298">
        <f t="shared" si="126"/>
        <v>0.18461804654381875</v>
      </c>
      <c r="G266" s="298">
        <f t="shared" si="122"/>
        <v>0.43367186682022818</v>
      </c>
      <c r="H266" s="299">
        <f t="shared" si="127"/>
        <v>21.340000000000003</v>
      </c>
      <c r="I266" s="300">
        <f t="shared" si="123"/>
        <v>41.42</v>
      </c>
      <c r="J266" s="301"/>
      <c r="K266" s="238"/>
      <c r="L266" s="297">
        <v>96.88962901901715</v>
      </c>
      <c r="M266" s="297">
        <v>102.87542238235596</v>
      </c>
      <c r="N266" s="297">
        <v>114.93590521571466</v>
      </c>
      <c r="O266" s="297">
        <v>132.66396065608785</v>
      </c>
      <c r="P266" s="298">
        <f t="shared" si="128"/>
        <v>0.15424297052431735</v>
      </c>
      <c r="Q266" s="298">
        <f t="shared" si="124"/>
        <v>0.36922766656531469</v>
      </c>
      <c r="R266" s="299">
        <f t="shared" si="129"/>
        <v>17.728055440373197</v>
      </c>
      <c r="S266" s="302">
        <f t="shared" si="125"/>
        <v>35.774331637070702</v>
      </c>
      <c r="T266" s="303"/>
    </row>
    <row r="267" spans="1:20" x14ac:dyDescent="0.25">
      <c r="A267" s="258" t="s">
        <v>74</v>
      </c>
      <c r="B267" s="297">
        <v>67.930000000000007</v>
      </c>
      <c r="C267" s="297">
        <v>67.819999999999993</v>
      </c>
      <c r="D267" s="297">
        <v>79.88</v>
      </c>
      <c r="E267" s="297">
        <v>89.67</v>
      </c>
      <c r="F267" s="304">
        <f t="shared" si="126"/>
        <v>0.12255883825738612</v>
      </c>
      <c r="G267" s="304">
        <f t="shared" si="122"/>
        <v>0.32003533048726629</v>
      </c>
      <c r="H267" s="305">
        <f t="shared" si="127"/>
        <v>9.7900000000000063</v>
      </c>
      <c r="I267" s="306">
        <f t="shared" si="123"/>
        <v>21.739999999999995</v>
      </c>
      <c r="J267" s="307"/>
      <c r="K267" s="238"/>
      <c r="L267" s="297">
        <v>67.922259823512874</v>
      </c>
      <c r="M267" s="297">
        <v>68.285843834893257</v>
      </c>
      <c r="N267" s="297">
        <v>77.815475533961873</v>
      </c>
      <c r="O267" s="297">
        <v>90.493263452234089</v>
      </c>
      <c r="P267" s="304">
        <f t="shared" si="128"/>
        <v>0.16292116486185471</v>
      </c>
      <c r="Q267" s="304">
        <f t="shared" si="124"/>
        <v>0.33230642925263409</v>
      </c>
      <c r="R267" s="305">
        <f t="shared" si="129"/>
        <v>12.677787918272216</v>
      </c>
      <c r="S267" s="308">
        <f t="shared" si="125"/>
        <v>22.571003628721215</v>
      </c>
      <c r="T267" s="309"/>
    </row>
    <row r="268" spans="1:20" x14ac:dyDescent="0.25">
      <c r="A268" s="258" t="s">
        <v>75</v>
      </c>
      <c r="B268" s="297">
        <v>69.39</v>
      </c>
      <c r="C268" s="297">
        <v>70.849999999999994</v>
      </c>
      <c r="D268" s="297">
        <v>62.33</v>
      </c>
      <c r="E268" s="297">
        <v>83.3</v>
      </c>
      <c r="F268" s="304">
        <f t="shared" si="126"/>
        <v>0.33643510348146966</v>
      </c>
      <c r="G268" s="304">
        <f t="shared" si="122"/>
        <v>0.20046116155065574</v>
      </c>
      <c r="H268" s="305">
        <f t="shared" si="127"/>
        <v>20.97</v>
      </c>
      <c r="I268" s="306">
        <f t="shared" si="123"/>
        <v>13.909999999999997</v>
      </c>
      <c r="J268" s="307"/>
      <c r="K268" s="238"/>
      <c r="L268" s="297">
        <v>63.951394603308465</v>
      </c>
      <c r="M268" s="297">
        <v>64.416195026347154</v>
      </c>
      <c r="N268" s="297">
        <v>66.170450260799115</v>
      </c>
      <c r="O268" s="297">
        <v>76.849373735439627</v>
      </c>
      <c r="P268" s="304">
        <f t="shared" si="128"/>
        <v>0.16138508099236781</v>
      </c>
      <c r="Q268" s="304">
        <f t="shared" si="124"/>
        <v>0.20168409480571192</v>
      </c>
      <c r="R268" s="305">
        <f t="shared" si="129"/>
        <v>10.678923474640513</v>
      </c>
      <c r="S268" s="308">
        <f t="shared" si="125"/>
        <v>12.897979132131162</v>
      </c>
      <c r="T268" s="309"/>
    </row>
    <row r="269" spans="1:20" x14ac:dyDescent="0.25">
      <c r="A269" s="259" t="s">
        <v>76</v>
      </c>
      <c r="B269" s="310">
        <v>44.34</v>
      </c>
      <c r="C269" s="310">
        <v>41.46</v>
      </c>
      <c r="D269" s="310">
        <v>53.39</v>
      </c>
      <c r="E269" s="310">
        <v>54.1</v>
      </c>
      <c r="F269" s="311">
        <f t="shared" si="126"/>
        <v>1.3298370481363619E-2</v>
      </c>
      <c r="G269" s="311">
        <f t="shared" si="122"/>
        <v>0.22011727559765437</v>
      </c>
      <c r="H269" s="312">
        <f t="shared" si="127"/>
        <v>0.71000000000000085</v>
      </c>
      <c r="I269" s="313">
        <f t="shared" si="123"/>
        <v>9.759999999999998</v>
      </c>
      <c r="J269" s="314"/>
      <c r="K269" s="238"/>
      <c r="L269" s="310">
        <v>45.498289666968446</v>
      </c>
      <c r="M269" s="310">
        <v>45.870479592267202</v>
      </c>
      <c r="N269" s="310">
        <v>56.742888310188128</v>
      </c>
      <c r="O269" s="310">
        <v>62.180665270407346</v>
      </c>
      <c r="P269" s="311">
        <f t="shared" si="128"/>
        <v>9.5831867607678145E-2</v>
      </c>
      <c r="Q269" s="311">
        <f t="shared" si="124"/>
        <v>0.3666594002884076</v>
      </c>
      <c r="R269" s="312">
        <f t="shared" si="129"/>
        <v>5.4377769602192174</v>
      </c>
      <c r="S269" s="315">
        <f t="shared" si="125"/>
        <v>16.682375603438899</v>
      </c>
      <c r="T269" s="316"/>
    </row>
    <row r="270" spans="1:20" x14ac:dyDescent="0.25">
      <c r="A270" s="243" t="s">
        <v>11</v>
      </c>
      <c r="B270" s="282">
        <v>70.489999999999995</v>
      </c>
      <c r="C270" s="282">
        <v>76.37</v>
      </c>
      <c r="D270" s="282">
        <v>81.569999999999993</v>
      </c>
      <c r="E270" s="282">
        <v>91.2</v>
      </c>
      <c r="F270" s="283">
        <f t="shared" si="126"/>
        <v>0.11805810959911756</v>
      </c>
      <c r="G270" s="283">
        <f t="shared" si="122"/>
        <v>0.29380053908355808</v>
      </c>
      <c r="H270" s="284">
        <f t="shared" si="127"/>
        <v>9.6300000000000097</v>
      </c>
      <c r="I270" s="285">
        <f t="shared" si="123"/>
        <v>20.710000000000008</v>
      </c>
      <c r="J270" s="286"/>
      <c r="K270" s="287"/>
      <c r="L270" s="282">
        <v>70.623948385963629</v>
      </c>
      <c r="M270" s="282">
        <v>74.931243300646159</v>
      </c>
      <c r="N270" s="282">
        <v>82.793338609037377</v>
      </c>
      <c r="O270" s="282">
        <v>88.76161943239336</v>
      </c>
      <c r="P270" s="283">
        <f t="shared" si="128"/>
        <v>7.2086485744210727E-2</v>
      </c>
      <c r="Q270" s="283">
        <f t="shared" si="124"/>
        <v>0.25682040527253447</v>
      </c>
      <c r="R270" s="284">
        <f t="shared" si="129"/>
        <v>5.9682808233559825</v>
      </c>
      <c r="S270" s="288">
        <f t="shared" si="125"/>
        <v>18.13767104642973</v>
      </c>
      <c r="T270" s="289"/>
    </row>
    <row r="271" spans="1:20" x14ac:dyDescent="0.25">
      <c r="A271" s="36" t="s">
        <v>12</v>
      </c>
      <c r="B271" s="317">
        <v>107.51</v>
      </c>
      <c r="C271" s="317">
        <v>122.33</v>
      </c>
      <c r="D271" s="317">
        <v>141.24</v>
      </c>
      <c r="E271" s="317">
        <v>159.08000000000001</v>
      </c>
      <c r="F271" s="318">
        <f t="shared" si="126"/>
        <v>0.12630982724440676</v>
      </c>
      <c r="G271" s="318">
        <f t="shared" si="122"/>
        <v>0.47967630918054138</v>
      </c>
      <c r="H271" s="319">
        <f t="shared" si="127"/>
        <v>17.840000000000003</v>
      </c>
      <c r="I271" s="320">
        <f t="shared" si="123"/>
        <v>51.570000000000007</v>
      </c>
      <c r="J271" s="321"/>
      <c r="K271" s="238"/>
      <c r="L271" s="317">
        <v>111.39024748248467</v>
      </c>
      <c r="M271" s="317">
        <v>116.21111569491728</v>
      </c>
      <c r="N271" s="317">
        <v>142.75728316265983</v>
      </c>
      <c r="O271" s="317">
        <v>152.18148694549006</v>
      </c>
      <c r="P271" s="318">
        <f t="shared" si="128"/>
        <v>6.6015572544149359E-2</v>
      </c>
      <c r="Q271" s="318">
        <f t="shared" si="124"/>
        <v>0.36620117456350498</v>
      </c>
      <c r="R271" s="319">
        <f t="shared" si="129"/>
        <v>9.424203782830233</v>
      </c>
      <c r="S271" s="322">
        <f t="shared" si="125"/>
        <v>40.791239463005397</v>
      </c>
      <c r="T271" s="323"/>
    </row>
    <row r="272" spans="1:20" x14ac:dyDescent="0.25">
      <c r="A272" s="37" t="s">
        <v>8</v>
      </c>
      <c r="B272" s="297">
        <v>75.62</v>
      </c>
      <c r="C272" s="297">
        <v>79.930000000000007</v>
      </c>
      <c r="D272" s="297">
        <v>84.9</v>
      </c>
      <c r="E272" s="297">
        <v>92.56</v>
      </c>
      <c r="F272" s="324">
        <f t="shared" si="126"/>
        <v>9.0223792697290861E-2</v>
      </c>
      <c r="G272" s="324">
        <f t="shared" si="122"/>
        <v>0.22401481089658826</v>
      </c>
      <c r="H272" s="325">
        <f t="shared" si="127"/>
        <v>7.6599999999999966</v>
      </c>
      <c r="I272" s="326">
        <f t="shared" si="123"/>
        <v>16.939999999999998</v>
      </c>
      <c r="J272" s="327"/>
      <c r="K272" s="238"/>
      <c r="L272" s="297">
        <v>74.600296582557888</v>
      </c>
      <c r="M272" s="297">
        <v>78.940247053249593</v>
      </c>
      <c r="N272" s="297">
        <v>85.683485039742081</v>
      </c>
      <c r="O272" s="297">
        <v>88.877700612133353</v>
      </c>
      <c r="P272" s="324">
        <f t="shared" si="128"/>
        <v>3.727924431306362E-2</v>
      </c>
      <c r="Q272" s="324">
        <f t="shared" si="124"/>
        <v>0.19138535211820629</v>
      </c>
      <c r="R272" s="325">
        <f t="shared" si="129"/>
        <v>3.194215572391272</v>
      </c>
      <c r="S272" s="328">
        <f t="shared" si="125"/>
        <v>14.277404029575465</v>
      </c>
      <c r="T272" s="329"/>
    </row>
    <row r="273" spans="1:20" x14ac:dyDescent="0.25">
      <c r="A273" s="37" t="s">
        <v>9</v>
      </c>
      <c r="B273" s="297">
        <v>52</v>
      </c>
      <c r="C273" s="297">
        <v>54.63</v>
      </c>
      <c r="D273" s="297">
        <v>61.24</v>
      </c>
      <c r="E273" s="297">
        <v>74.569999999999993</v>
      </c>
      <c r="F273" s="324">
        <f t="shared" si="126"/>
        <v>0.2176681907250162</v>
      </c>
      <c r="G273" s="324">
        <f t="shared" si="122"/>
        <v>0.43403846153846137</v>
      </c>
      <c r="H273" s="325">
        <f t="shared" si="127"/>
        <v>13.329999999999991</v>
      </c>
      <c r="I273" s="326">
        <f t="shared" si="123"/>
        <v>22.569999999999993</v>
      </c>
      <c r="J273" s="327"/>
      <c r="K273" s="238"/>
      <c r="L273" s="297">
        <v>53.657437160554117</v>
      </c>
      <c r="M273" s="297">
        <v>51.258423266449128</v>
      </c>
      <c r="N273" s="297">
        <v>64.642282580763748</v>
      </c>
      <c r="O273" s="297">
        <v>73.810908387986771</v>
      </c>
      <c r="P273" s="324">
        <f t="shared" si="128"/>
        <v>0.14183635603782685</v>
      </c>
      <c r="Q273" s="324">
        <f t="shared" si="124"/>
        <v>0.37559511400310286</v>
      </c>
      <c r="R273" s="325">
        <f t="shared" si="129"/>
        <v>9.1686258072230231</v>
      </c>
      <c r="S273" s="328">
        <f t="shared" si="125"/>
        <v>20.153471227432654</v>
      </c>
      <c r="T273" s="329"/>
    </row>
    <row r="274" spans="1:20" x14ac:dyDescent="0.25">
      <c r="A274" s="38" t="s">
        <v>10</v>
      </c>
      <c r="B274" s="330">
        <v>72.599999999999994</v>
      </c>
      <c r="C274" s="330">
        <v>76.42</v>
      </c>
      <c r="D274" s="330">
        <v>78.37</v>
      </c>
      <c r="E274" s="330">
        <v>90.88</v>
      </c>
      <c r="F274" s="331">
        <f t="shared" si="126"/>
        <v>0.15962740844710965</v>
      </c>
      <c r="G274" s="331">
        <f t="shared" si="122"/>
        <v>0.25179063360881537</v>
      </c>
      <c r="H274" s="332">
        <f t="shared" si="127"/>
        <v>12.509999999999991</v>
      </c>
      <c r="I274" s="333">
        <f t="shared" si="123"/>
        <v>18.28</v>
      </c>
      <c r="J274" s="334"/>
      <c r="K274" s="238"/>
      <c r="L274" s="330">
        <v>73.059450472133122</v>
      </c>
      <c r="M274" s="330">
        <v>82.081130333944557</v>
      </c>
      <c r="N274" s="330">
        <v>77.065541894522156</v>
      </c>
      <c r="O274" s="330">
        <v>94.349191523639135</v>
      </c>
      <c r="P274" s="331">
        <f t="shared" si="128"/>
        <v>0.22427208327131098</v>
      </c>
      <c r="Q274" s="331">
        <f t="shared" si="124"/>
        <v>0.29140297270134141</v>
      </c>
      <c r="R274" s="332">
        <f t="shared" si="129"/>
        <v>17.283649629116979</v>
      </c>
      <c r="S274" s="335">
        <f t="shared" si="125"/>
        <v>21.289741051506013</v>
      </c>
      <c r="T274" s="336"/>
    </row>
    <row r="275" spans="1:20" x14ac:dyDescent="0.25">
      <c r="A275" s="42" t="s">
        <v>13</v>
      </c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4"/>
    </row>
    <row r="276" spans="1:20" ht="21" x14ac:dyDescent="0.35">
      <c r="A276" s="236" t="s">
        <v>79</v>
      </c>
      <c r="B276" s="236"/>
      <c r="C276" s="236"/>
      <c r="D276" s="236"/>
      <c r="E276" s="236"/>
      <c r="F276" s="236"/>
      <c r="G276" s="236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36"/>
      <c r="T276" s="236"/>
    </row>
    <row r="277" spans="1:20" x14ac:dyDescent="0.25">
      <c r="A277" s="72"/>
      <c r="B277" s="11" t="s">
        <v>115</v>
      </c>
      <c r="C277" s="12"/>
      <c r="D277" s="12"/>
      <c r="E277" s="12"/>
      <c r="F277" s="12"/>
      <c r="G277" s="12"/>
      <c r="H277" s="12"/>
      <c r="I277" s="12"/>
      <c r="J277" s="13"/>
      <c r="K277" s="237"/>
      <c r="L277" s="11" t="str">
        <f>L$5</f>
        <v>acumulado marzo</v>
      </c>
      <c r="M277" s="12"/>
      <c r="N277" s="12"/>
      <c r="O277" s="12"/>
      <c r="P277" s="12"/>
      <c r="Q277" s="12"/>
      <c r="R277" s="12"/>
      <c r="S277" s="12"/>
      <c r="T277" s="13"/>
    </row>
    <row r="278" spans="1:20" x14ac:dyDescent="0.25">
      <c r="A278" s="15"/>
      <c r="B278" s="16">
        <f>B$6</f>
        <v>2019</v>
      </c>
      <c r="C278" s="16">
        <f>C$6</f>
        <v>2022</v>
      </c>
      <c r="D278" s="16">
        <f>D$6</f>
        <v>2023</v>
      </c>
      <c r="E278" s="16">
        <f>E$6</f>
        <v>2024</v>
      </c>
      <c r="F278" s="16" t="str">
        <f>CONCATENATE("var ",RIGHT(E278,2),"/",RIGHT(D278,2))</f>
        <v>var 24/23</v>
      </c>
      <c r="G278" s="16" t="str">
        <f>CONCATENATE("var ",RIGHT(E278,2),"/",RIGHT(B278,2))</f>
        <v>var 24/19</v>
      </c>
      <c r="H278" s="16" t="str">
        <f>CONCATENATE("dif ",RIGHT(E278,2),"-",RIGHT(D278,2))</f>
        <v>dif 24-23</v>
      </c>
      <c r="I278" s="107" t="str">
        <f>CONCATENATE("dif ",RIGHT(E278,2),"-",RIGHT(B278,2))</f>
        <v>dif 24-19</v>
      </c>
      <c r="J278" s="108"/>
      <c r="K278" s="238"/>
      <c r="L278" s="16">
        <f>L$6</f>
        <v>2019</v>
      </c>
      <c r="M278" s="16">
        <f>M$6</f>
        <v>2022</v>
      </c>
      <c r="N278" s="16">
        <f>N$6</f>
        <v>2023</v>
      </c>
      <c r="O278" s="16">
        <f>O$6</f>
        <v>2024</v>
      </c>
      <c r="P278" s="16" t="str">
        <f>CONCATENATE("var ",RIGHT(O278,2),"/",RIGHT(M278,2))</f>
        <v>var 24/22</v>
      </c>
      <c r="Q278" s="16" t="str">
        <f>CONCATENATE("var ",RIGHT(O278,2),"/",RIGHT(L278,2))</f>
        <v>var 24/19</v>
      </c>
      <c r="R278" s="16" t="str">
        <f>CONCATENATE("dif ",RIGHT(O278,2),"-",RIGHT(N278,2))</f>
        <v>dif 24-23</v>
      </c>
      <c r="S278" s="107" t="str">
        <f>CONCATENATE("dif ",RIGHT(O278,2),"-",RIGHT(L278,2))</f>
        <v>dif 24-19</v>
      </c>
      <c r="T278" s="108"/>
    </row>
    <row r="279" spans="1:20" x14ac:dyDescent="0.25">
      <c r="A279" s="239" t="s">
        <v>48</v>
      </c>
      <c r="B279" s="274">
        <v>93.23</v>
      </c>
      <c r="C279" s="274">
        <v>110.91</v>
      </c>
      <c r="D279" s="274">
        <v>115.34</v>
      </c>
      <c r="E279" s="274">
        <v>136.29</v>
      </c>
      <c r="F279" s="337">
        <f>E279/D279-1</f>
        <v>0.18163689960117901</v>
      </c>
      <c r="G279" s="337">
        <f t="shared" ref="G279:G289" si="130">E279/B279-1</f>
        <v>0.46186849726482881</v>
      </c>
      <c r="H279" s="338">
        <f>E279-D279</f>
        <v>20.949999999999989</v>
      </c>
      <c r="I279" s="339">
        <f t="shared" ref="I279:I289" si="131">E279-B279</f>
        <v>43.059999999999988</v>
      </c>
      <c r="J279" s="340"/>
      <c r="K279" s="279"/>
      <c r="L279" s="274">
        <v>94.994638469006432</v>
      </c>
      <c r="M279" s="274">
        <v>108.77232178493246</v>
      </c>
      <c r="N279" s="274">
        <v>115.76095616739728</v>
      </c>
      <c r="O279" s="274">
        <v>133.34385581039146</v>
      </c>
      <c r="P279" s="337">
        <f>O279/N279-1</f>
        <v>0.15188972366095732</v>
      </c>
      <c r="Q279" s="337">
        <f t="shared" ref="Q279:Q289" si="132">O279/L279-1</f>
        <v>0.40369875562921465</v>
      </c>
      <c r="R279" s="274">
        <f>O279-N279</f>
        <v>17.582899642994178</v>
      </c>
      <c r="S279" s="339">
        <f t="shared" ref="S279:S289" si="133">O279-L279</f>
        <v>38.349217341385028</v>
      </c>
      <c r="T279" s="340"/>
    </row>
    <row r="280" spans="1:20" x14ac:dyDescent="0.25">
      <c r="A280" s="94" t="s">
        <v>49</v>
      </c>
      <c r="B280" s="341">
        <v>113.85</v>
      </c>
      <c r="C280" s="341">
        <v>139.5</v>
      </c>
      <c r="D280" s="341">
        <v>145.58000000000001</v>
      </c>
      <c r="E280" s="341">
        <v>172.32</v>
      </c>
      <c r="F280" s="342">
        <f t="shared" ref="F280:F289" si="134">E280/D280-1</f>
        <v>0.18367907679626305</v>
      </c>
      <c r="G280" s="342">
        <f t="shared" si="130"/>
        <v>0.51357048748353096</v>
      </c>
      <c r="H280" s="343">
        <f t="shared" ref="H280:H289" si="135">E280-D280</f>
        <v>26.739999999999981</v>
      </c>
      <c r="I280" s="344">
        <f t="shared" si="131"/>
        <v>58.47</v>
      </c>
      <c r="J280" s="345"/>
      <c r="K280" s="238"/>
      <c r="L280" s="341">
        <v>117.21890654166748</v>
      </c>
      <c r="M280" s="341">
        <v>137.89263923860059</v>
      </c>
      <c r="N280" s="341">
        <v>146.0644597835674</v>
      </c>
      <c r="O280" s="341">
        <v>166.00742568848344</v>
      </c>
      <c r="P280" s="342">
        <f t="shared" ref="P280:P289" si="136">O280/N280-1</f>
        <v>0.13653537578180708</v>
      </c>
      <c r="Q280" s="342">
        <f t="shared" si="132"/>
        <v>0.41621714948751243</v>
      </c>
      <c r="R280" s="341">
        <f t="shared" ref="R280:R289" si="137">O280-N280</f>
        <v>19.942965904916036</v>
      </c>
      <c r="S280" s="344">
        <f t="shared" si="133"/>
        <v>48.788519146815958</v>
      </c>
      <c r="T280" s="345"/>
    </row>
    <row r="281" spans="1:20" x14ac:dyDescent="0.25">
      <c r="A281" s="97" t="s">
        <v>50</v>
      </c>
      <c r="B281" s="297">
        <v>91.64</v>
      </c>
      <c r="C281" s="297">
        <v>95.6</v>
      </c>
      <c r="D281" s="297">
        <v>105.54</v>
      </c>
      <c r="E281" s="297">
        <v>121.81</v>
      </c>
      <c r="F281" s="346">
        <f t="shared" si="134"/>
        <v>0.15415956035626288</v>
      </c>
      <c r="G281" s="346">
        <f t="shared" si="130"/>
        <v>0.32922304670449587</v>
      </c>
      <c r="H281" s="325">
        <f t="shared" si="135"/>
        <v>16.269999999999996</v>
      </c>
      <c r="I281" s="328">
        <f t="shared" si="131"/>
        <v>30.17</v>
      </c>
      <c r="J281" s="329"/>
      <c r="K281" s="238"/>
      <c r="L281" s="297">
        <v>92.278351498630528</v>
      </c>
      <c r="M281" s="297">
        <v>95.723510193187593</v>
      </c>
      <c r="N281" s="297">
        <v>105.05225210269565</v>
      </c>
      <c r="O281" s="297">
        <v>120.48405426738573</v>
      </c>
      <c r="P281" s="346">
        <f t="shared" si="136"/>
        <v>0.14689644301584748</v>
      </c>
      <c r="Q281" s="346">
        <f t="shared" si="132"/>
        <v>0.30565893636682273</v>
      </c>
      <c r="R281" s="297">
        <f t="shared" si="137"/>
        <v>15.431802164690083</v>
      </c>
      <c r="S281" s="328">
        <f t="shared" si="133"/>
        <v>28.205702768755202</v>
      </c>
      <c r="T281" s="329"/>
    </row>
    <row r="282" spans="1:20" x14ac:dyDescent="0.25">
      <c r="A282" s="97" t="s">
        <v>51</v>
      </c>
      <c r="B282" s="297">
        <v>71.25</v>
      </c>
      <c r="C282" s="297">
        <v>74.11</v>
      </c>
      <c r="D282" s="297">
        <v>87.02</v>
      </c>
      <c r="E282" s="297">
        <v>78.41</v>
      </c>
      <c r="F282" s="346">
        <f t="shared" si="134"/>
        <v>-9.8942771776603045E-2</v>
      </c>
      <c r="G282" s="346">
        <f t="shared" si="130"/>
        <v>0.1004912280701753</v>
      </c>
      <c r="H282" s="325">
        <f t="shared" si="135"/>
        <v>-8.61</v>
      </c>
      <c r="I282" s="328">
        <f t="shared" si="131"/>
        <v>7.1599999999999966</v>
      </c>
      <c r="J282" s="329"/>
      <c r="K282" s="238"/>
      <c r="L282" s="297">
        <v>71.634204552613241</v>
      </c>
      <c r="M282" s="297">
        <v>71.344207189114897</v>
      </c>
      <c r="N282" s="297">
        <v>84.606213815895359</v>
      </c>
      <c r="O282" s="297">
        <v>90.198090751527928</v>
      </c>
      <c r="P282" s="346">
        <f t="shared" si="136"/>
        <v>6.609298163135624E-2</v>
      </c>
      <c r="Q282" s="346">
        <f t="shared" si="132"/>
        <v>0.25914835398611924</v>
      </c>
      <c r="R282" s="297">
        <f t="shared" si="137"/>
        <v>5.5918769356325697</v>
      </c>
      <c r="S282" s="328">
        <f t="shared" si="133"/>
        <v>18.563886198914687</v>
      </c>
      <c r="T282" s="329"/>
    </row>
    <row r="283" spans="1:20" x14ac:dyDescent="0.25">
      <c r="A283" s="97" t="s">
        <v>52</v>
      </c>
      <c r="B283" s="297">
        <v>56.52</v>
      </c>
      <c r="C283" s="297">
        <v>57.74</v>
      </c>
      <c r="D283" s="297">
        <v>66.69</v>
      </c>
      <c r="E283" s="297">
        <v>80.489999999999995</v>
      </c>
      <c r="F283" s="346">
        <f t="shared" si="134"/>
        <v>0.20692757534862793</v>
      </c>
      <c r="G283" s="346">
        <f t="shared" si="130"/>
        <v>0.42409766454352416</v>
      </c>
      <c r="H283" s="325">
        <f t="shared" si="135"/>
        <v>13.799999999999997</v>
      </c>
      <c r="I283" s="328">
        <f t="shared" si="131"/>
        <v>23.969999999999992</v>
      </c>
      <c r="J283" s="329"/>
      <c r="K283" s="238"/>
      <c r="L283" s="297">
        <v>57.527139140011158</v>
      </c>
      <c r="M283" s="297">
        <v>58.053139067807543</v>
      </c>
      <c r="N283" s="297">
        <v>66.607045091057046</v>
      </c>
      <c r="O283" s="297">
        <v>78.967029114581862</v>
      </c>
      <c r="P283" s="346">
        <f t="shared" si="136"/>
        <v>0.1855657161585198</v>
      </c>
      <c r="Q283" s="346">
        <f t="shared" si="132"/>
        <v>0.37269174680127404</v>
      </c>
      <c r="R283" s="297">
        <f t="shared" si="137"/>
        <v>12.359984023524817</v>
      </c>
      <c r="S283" s="328">
        <f t="shared" si="133"/>
        <v>21.439889974570704</v>
      </c>
      <c r="T283" s="329"/>
    </row>
    <row r="284" spans="1:20" x14ac:dyDescent="0.25">
      <c r="A284" s="97" t="s">
        <v>53</v>
      </c>
      <c r="B284" s="297">
        <v>86.66</v>
      </c>
      <c r="C284" s="297">
        <v>117.98</v>
      </c>
      <c r="D284" s="297">
        <v>142.55000000000001</v>
      </c>
      <c r="E284" s="297">
        <v>187.49</v>
      </c>
      <c r="F284" s="346">
        <f t="shared" si="134"/>
        <v>0.31525780427920025</v>
      </c>
      <c r="G284" s="346">
        <f t="shared" si="130"/>
        <v>1.1635125778906072</v>
      </c>
      <c r="H284" s="325">
        <f t="shared" si="135"/>
        <v>44.94</v>
      </c>
      <c r="I284" s="328">
        <f t="shared" si="131"/>
        <v>100.83000000000001</v>
      </c>
      <c r="J284" s="329"/>
      <c r="K284" s="238"/>
      <c r="L284" s="297">
        <v>85.944371183227631</v>
      </c>
      <c r="M284" s="297">
        <v>119.22942738461825</v>
      </c>
      <c r="N284" s="297">
        <v>139.89231265275984</v>
      </c>
      <c r="O284" s="297">
        <v>173.31047197052678</v>
      </c>
      <c r="P284" s="346">
        <f t="shared" si="136"/>
        <v>0.23888488712540878</v>
      </c>
      <c r="Q284" s="346">
        <f t="shared" si="132"/>
        <v>1.0165424400050642</v>
      </c>
      <c r="R284" s="297">
        <f t="shared" si="137"/>
        <v>33.418159317766936</v>
      </c>
      <c r="S284" s="328">
        <f t="shared" si="133"/>
        <v>87.366100787299146</v>
      </c>
      <c r="T284" s="329"/>
    </row>
    <row r="285" spans="1:20" x14ac:dyDescent="0.25">
      <c r="A285" s="97" t="s">
        <v>54</v>
      </c>
      <c r="B285" s="297">
        <v>73.08</v>
      </c>
      <c r="C285" s="297">
        <v>76.33</v>
      </c>
      <c r="D285" s="297">
        <v>86.98</v>
      </c>
      <c r="E285" s="297">
        <v>97.47</v>
      </c>
      <c r="F285" s="346">
        <f t="shared" si="134"/>
        <v>0.12060243734191767</v>
      </c>
      <c r="G285" s="346">
        <f t="shared" si="130"/>
        <v>0.33374384236453203</v>
      </c>
      <c r="H285" s="325">
        <f t="shared" si="135"/>
        <v>10.489999999999995</v>
      </c>
      <c r="I285" s="328">
        <f t="shared" si="131"/>
        <v>24.39</v>
      </c>
      <c r="J285" s="329"/>
      <c r="K285" s="238"/>
      <c r="L285" s="297">
        <v>67.681868688722361</v>
      </c>
      <c r="M285" s="297">
        <v>77.183882062263137</v>
      </c>
      <c r="N285" s="297">
        <v>91.098164043137814</v>
      </c>
      <c r="O285" s="297">
        <v>102.84473209834509</v>
      </c>
      <c r="P285" s="346">
        <f>O285/N285-1</f>
        <v>0.12894407015321319</v>
      </c>
      <c r="Q285" s="346">
        <f t="shared" si="132"/>
        <v>0.51953150955895255</v>
      </c>
      <c r="R285" s="297">
        <f t="shared" si="137"/>
        <v>11.746568055207277</v>
      </c>
      <c r="S285" s="328">
        <f t="shared" si="133"/>
        <v>35.16286340962273</v>
      </c>
      <c r="T285" s="329"/>
    </row>
    <row r="286" spans="1:20" x14ac:dyDescent="0.25">
      <c r="A286" s="97" t="s">
        <v>55</v>
      </c>
      <c r="B286" s="297">
        <v>87.82</v>
      </c>
      <c r="C286" s="297">
        <v>91.89</v>
      </c>
      <c r="D286" s="297">
        <v>102.3</v>
      </c>
      <c r="E286" s="297">
        <v>112.17</v>
      </c>
      <c r="F286" s="346">
        <f>E286/D286-1</f>
        <v>9.6480938416422246E-2</v>
      </c>
      <c r="G286" s="346">
        <f t="shared" si="130"/>
        <v>0.27727169209747227</v>
      </c>
      <c r="H286" s="325">
        <f t="shared" si="135"/>
        <v>9.8700000000000045</v>
      </c>
      <c r="I286" s="328">
        <f t="shared" si="131"/>
        <v>24.350000000000009</v>
      </c>
      <c r="J286" s="329"/>
      <c r="K286" s="238"/>
      <c r="L286" s="297">
        <v>85.765679957788748</v>
      </c>
      <c r="M286" s="297">
        <v>92.21778077570292</v>
      </c>
      <c r="N286" s="297">
        <v>103.72879745271082</v>
      </c>
      <c r="O286" s="297">
        <v>117.87534472476844</v>
      </c>
      <c r="P286" s="346">
        <f t="shared" si="136"/>
        <v>0.13638013376668057</v>
      </c>
      <c r="Q286" s="346">
        <f t="shared" si="132"/>
        <v>0.37438827259089047</v>
      </c>
      <c r="R286" s="297">
        <f t="shared" si="137"/>
        <v>14.146547272057617</v>
      </c>
      <c r="S286" s="328">
        <f t="shared" si="133"/>
        <v>32.109664766979691</v>
      </c>
      <c r="T286" s="329"/>
    </row>
    <row r="287" spans="1:20" x14ac:dyDescent="0.25">
      <c r="A287" s="97" t="s">
        <v>56</v>
      </c>
      <c r="B287" s="297">
        <v>103.77</v>
      </c>
      <c r="C287" s="297">
        <v>107.77</v>
      </c>
      <c r="D287" s="297">
        <v>122.28</v>
      </c>
      <c r="E287" s="297">
        <v>145.09</v>
      </c>
      <c r="F287" s="346">
        <f t="shared" si="134"/>
        <v>0.18653909061171081</v>
      </c>
      <c r="G287" s="346">
        <f t="shared" si="130"/>
        <v>0.39818830105039993</v>
      </c>
      <c r="H287" s="325">
        <f t="shared" si="135"/>
        <v>22.810000000000002</v>
      </c>
      <c r="I287" s="328">
        <f t="shared" si="131"/>
        <v>41.320000000000007</v>
      </c>
      <c r="J287" s="329"/>
      <c r="K287" s="238"/>
      <c r="L287" s="297">
        <v>103.64097252767108</v>
      </c>
      <c r="M287" s="297">
        <v>108.84823454765021</v>
      </c>
      <c r="N287" s="297">
        <v>125.22856834625475</v>
      </c>
      <c r="O287" s="297">
        <v>143.99469567348496</v>
      </c>
      <c r="P287" s="346">
        <f>O287/N287-1</f>
        <v>0.1498550017384388</v>
      </c>
      <c r="Q287" s="346">
        <f t="shared" si="132"/>
        <v>0.38936071479877166</v>
      </c>
      <c r="R287" s="297">
        <f>O287-N287</f>
        <v>18.766127327230208</v>
      </c>
      <c r="S287" s="347">
        <f t="shared" si="133"/>
        <v>40.353723145813873</v>
      </c>
      <c r="T287" s="348"/>
    </row>
    <row r="288" spans="1:20" x14ac:dyDescent="0.25">
      <c r="A288" s="97" t="s">
        <v>57</v>
      </c>
      <c r="B288" s="297">
        <v>128.66999999999999</v>
      </c>
      <c r="C288" s="297">
        <v>278.27</v>
      </c>
      <c r="D288" s="297">
        <v>137.88</v>
      </c>
      <c r="E288" s="297">
        <v>208.45</v>
      </c>
      <c r="F288" s="346">
        <f t="shared" si="134"/>
        <v>0.51182187409341462</v>
      </c>
      <c r="G288" s="346">
        <f t="shared" si="130"/>
        <v>0.62003575036916159</v>
      </c>
      <c r="H288" s="325">
        <f t="shared" si="135"/>
        <v>70.569999999999993</v>
      </c>
      <c r="I288" s="328">
        <f t="shared" si="131"/>
        <v>79.78</v>
      </c>
      <c r="J288" s="329"/>
      <c r="K288" s="238"/>
      <c r="L288" s="297">
        <v>151.19079439714889</v>
      </c>
      <c r="M288" s="297">
        <v>213.08463346249329</v>
      </c>
      <c r="N288" s="297">
        <v>145.57825476657206</v>
      </c>
      <c r="O288" s="297">
        <v>224.14910086137473</v>
      </c>
      <c r="P288" s="346">
        <f t="shared" si="136"/>
        <v>0.5397155380162193</v>
      </c>
      <c r="Q288" s="346">
        <f t="shared" si="132"/>
        <v>0.48255786177416682</v>
      </c>
      <c r="R288" s="297">
        <f t="shared" si="137"/>
        <v>78.570846094802675</v>
      </c>
      <c r="S288" s="349">
        <f t="shared" si="133"/>
        <v>72.958306464225842</v>
      </c>
      <c r="T288" s="350"/>
    </row>
    <row r="289" spans="1:20" x14ac:dyDescent="0.25">
      <c r="A289" s="97" t="s">
        <v>80</v>
      </c>
      <c r="B289" s="330">
        <v>60.87</v>
      </c>
      <c r="C289" s="330">
        <v>64.7</v>
      </c>
      <c r="D289" s="330">
        <v>69</v>
      </c>
      <c r="E289" s="330">
        <v>82.15</v>
      </c>
      <c r="F289" s="346">
        <f t="shared" si="134"/>
        <v>0.19057971014492758</v>
      </c>
      <c r="G289" s="346">
        <f t="shared" si="130"/>
        <v>0.34959750287497959</v>
      </c>
      <c r="H289" s="325">
        <f t="shared" si="135"/>
        <v>13.150000000000006</v>
      </c>
      <c r="I289" s="328">
        <f t="shared" si="131"/>
        <v>21.280000000000008</v>
      </c>
      <c r="J289" s="329"/>
      <c r="K289" s="238"/>
      <c r="L289" s="330">
        <v>56.232564802624267</v>
      </c>
      <c r="M289" s="330">
        <v>67.594080166100653</v>
      </c>
      <c r="N289" s="330">
        <v>78.212653600428197</v>
      </c>
      <c r="O289" s="330">
        <v>86.667824220982894</v>
      </c>
      <c r="P289" s="346">
        <f t="shared" si="136"/>
        <v>0.10810489391844902</v>
      </c>
      <c r="Q289" s="346">
        <f t="shared" si="132"/>
        <v>0.54123904049523763</v>
      </c>
      <c r="R289" s="330">
        <f t="shared" si="137"/>
        <v>8.4551706205546964</v>
      </c>
      <c r="S289" s="328">
        <f t="shared" si="133"/>
        <v>30.435259418358626</v>
      </c>
      <c r="T289" s="329"/>
    </row>
    <row r="290" spans="1:20" x14ac:dyDescent="0.25">
      <c r="A290" s="42" t="s">
        <v>13</v>
      </c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4"/>
    </row>
    <row r="291" spans="1:20" ht="21" x14ac:dyDescent="0.35">
      <c r="A291" s="236" t="s">
        <v>81</v>
      </c>
      <c r="B291" s="236"/>
      <c r="C291" s="236"/>
      <c r="D291" s="236"/>
      <c r="E291" s="236"/>
      <c r="F291" s="236"/>
      <c r="G291" s="236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6"/>
      <c r="S291" s="236"/>
      <c r="T291" s="236"/>
    </row>
    <row r="292" spans="1:20" x14ac:dyDescent="0.25">
      <c r="A292" s="72"/>
      <c r="B292" s="11" t="s">
        <v>115</v>
      </c>
      <c r="C292" s="12"/>
      <c r="D292" s="12"/>
      <c r="E292" s="12"/>
      <c r="F292" s="12"/>
      <c r="G292" s="12"/>
      <c r="H292" s="12"/>
      <c r="I292" s="12"/>
      <c r="J292" s="13"/>
      <c r="K292" s="237"/>
      <c r="L292" s="11" t="str">
        <f>L$5</f>
        <v>acumulado marzo</v>
      </c>
      <c r="M292" s="12"/>
      <c r="N292" s="12"/>
      <c r="O292" s="12"/>
      <c r="P292" s="12"/>
      <c r="Q292" s="12"/>
      <c r="R292" s="12"/>
      <c r="S292" s="12"/>
      <c r="T292" s="13"/>
    </row>
    <row r="293" spans="1:20" x14ac:dyDescent="0.25">
      <c r="A293" s="15"/>
      <c r="B293" s="16">
        <f>B$6</f>
        <v>2019</v>
      </c>
      <c r="C293" s="16">
        <f>C$6</f>
        <v>2022</v>
      </c>
      <c r="D293" s="16">
        <f>D$6</f>
        <v>2023</v>
      </c>
      <c r="E293" s="16">
        <f>E$6</f>
        <v>2024</v>
      </c>
      <c r="F293" s="16" t="str">
        <f>CONCATENATE("var ",RIGHT(E293,2),"/",RIGHT(D293,2))</f>
        <v>var 24/23</v>
      </c>
      <c r="G293" s="16" t="str">
        <f>CONCATENATE("var ",RIGHT(E293,2),"/",RIGHT(B293,2))</f>
        <v>var 24/19</v>
      </c>
      <c r="H293" s="16" t="str">
        <f>CONCATENATE("dif ",RIGHT(E293,2),"-",RIGHT(C293,2))</f>
        <v>dif 24-22</v>
      </c>
      <c r="I293" s="107" t="str">
        <f>CONCATENATE("dif ",RIGHT(E293,2),"-",RIGHT(B293,2))</f>
        <v>dif 24-19</v>
      </c>
      <c r="J293" s="108"/>
      <c r="K293" s="238"/>
      <c r="L293" s="16">
        <f>L$6</f>
        <v>2019</v>
      </c>
      <c r="M293" s="16">
        <f>M$6</f>
        <v>2022</v>
      </c>
      <c r="N293" s="16">
        <f>N$6</f>
        <v>2023</v>
      </c>
      <c r="O293" s="16">
        <f>O$6</f>
        <v>2024</v>
      </c>
      <c r="P293" s="16" t="str">
        <f>CONCATENATE("var ",RIGHT(O293,2),"/",RIGHT(N293,2))</f>
        <v>var 24/23</v>
      </c>
      <c r="Q293" s="16" t="str">
        <f>CONCATENATE("var ",RIGHT(O293,2),"/",RIGHT(L293,2))</f>
        <v>var 24/19</v>
      </c>
      <c r="R293" s="16" t="str">
        <f>CONCATENATE("dif ",RIGHT(O293,2),"-",RIGHT(N293,2))</f>
        <v>dif 24-23</v>
      </c>
      <c r="S293" s="107" t="str">
        <f>CONCATENATE("dif ",RIGHT(O293,2),"-",RIGHT(L293,2))</f>
        <v>dif 24-19</v>
      </c>
      <c r="T293" s="108"/>
    </row>
    <row r="294" spans="1:20" x14ac:dyDescent="0.25">
      <c r="A294" s="239" t="s">
        <v>4</v>
      </c>
      <c r="B294" s="274">
        <v>78.3</v>
      </c>
      <c r="C294" s="274">
        <v>89.21</v>
      </c>
      <c r="D294" s="274">
        <v>98.71</v>
      </c>
      <c r="E294" s="274">
        <v>120.12</v>
      </c>
      <c r="F294" s="275">
        <f>E294/D294-1</f>
        <v>0.21689798399351656</v>
      </c>
      <c r="G294" s="275">
        <f t="shared" ref="G294:G305" si="138">E294/B294-1</f>
        <v>0.5340996168582377</v>
      </c>
      <c r="H294" s="351">
        <f>E294-D294</f>
        <v>21.410000000000011</v>
      </c>
      <c r="I294" s="352">
        <f t="shared" ref="I294:I305" si="139">E294-B294</f>
        <v>41.820000000000007</v>
      </c>
      <c r="J294" s="353"/>
      <c r="K294" s="279"/>
      <c r="L294" s="274">
        <v>80.447469317713143</v>
      </c>
      <c r="M294" s="274">
        <v>78.689518839833553</v>
      </c>
      <c r="N294" s="274">
        <v>100.09923466095674</v>
      </c>
      <c r="O294" s="274">
        <v>117.43982873812629</v>
      </c>
      <c r="P294" s="275">
        <f>O294/N294-1</f>
        <v>0.17323403256681624</v>
      </c>
      <c r="Q294" s="275">
        <f t="shared" ref="Q294:Q305" si="140">O294/L294-1</f>
        <v>0.45983248117250697</v>
      </c>
      <c r="R294" s="274">
        <f>O294-N294</f>
        <v>17.340594077169555</v>
      </c>
      <c r="S294" s="352">
        <f t="shared" ref="S294:S305" si="141">O294-L294</f>
        <v>36.992359420413152</v>
      </c>
      <c r="T294" s="353"/>
    </row>
    <row r="295" spans="1:20" x14ac:dyDescent="0.25">
      <c r="A295" s="243" t="s">
        <v>5</v>
      </c>
      <c r="B295" s="282">
        <v>85.4</v>
      </c>
      <c r="C295" s="282">
        <v>96.76</v>
      </c>
      <c r="D295" s="282">
        <v>107.73</v>
      </c>
      <c r="E295" s="282">
        <v>132.52000000000001</v>
      </c>
      <c r="F295" s="283">
        <f t="shared" ref="F295:F305" si="142">E295/D295-1</f>
        <v>0.23011231783161623</v>
      </c>
      <c r="G295" s="283">
        <f t="shared" si="138"/>
        <v>0.55175644028103044</v>
      </c>
      <c r="H295" s="354">
        <f t="shared" ref="H295:H305" si="143">E295-D295</f>
        <v>24.790000000000006</v>
      </c>
      <c r="I295" s="355">
        <f t="shared" si="139"/>
        <v>47.120000000000005</v>
      </c>
      <c r="J295" s="356"/>
      <c r="K295" s="287"/>
      <c r="L295" s="282">
        <v>87.737134615757952</v>
      </c>
      <c r="M295" s="282">
        <v>84.393068476083741</v>
      </c>
      <c r="N295" s="282">
        <v>108.75619759540923</v>
      </c>
      <c r="O295" s="282">
        <v>129.33087933593944</v>
      </c>
      <c r="P295" s="283">
        <f t="shared" ref="P295:P305" si="144">O295/N295-1</f>
        <v>0.18918169442693622</v>
      </c>
      <c r="Q295" s="283">
        <f t="shared" si="140"/>
        <v>0.47407229450038457</v>
      </c>
      <c r="R295" s="282">
        <f t="shared" ref="R295:R305" si="145">O295-N295</f>
        <v>20.57468174053021</v>
      </c>
      <c r="S295" s="355">
        <f t="shared" si="141"/>
        <v>41.59374472018149</v>
      </c>
      <c r="T295" s="356"/>
    </row>
    <row r="296" spans="1:20" x14ac:dyDescent="0.25">
      <c r="A296" s="37" t="s">
        <v>72</v>
      </c>
      <c r="B296" s="290">
        <v>130.28</v>
      </c>
      <c r="C296" s="290">
        <v>171.01</v>
      </c>
      <c r="D296" s="290">
        <v>165.84</v>
      </c>
      <c r="E296" s="290">
        <v>210.19</v>
      </c>
      <c r="F296" s="346">
        <f t="shared" si="142"/>
        <v>0.26742643511818609</v>
      </c>
      <c r="G296" s="346">
        <f t="shared" si="138"/>
        <v>0.61337120049124949</v>
      </c>
      <c r="H296" s="357">
        <f t="shared" si="143"/>
        <v>44.349999999999994</v>
      </c>
      <c r="I296" s="358">
        <f t="shared" si="139"/>
        <v>79.91</v>
      </c>
      <c r="J296" s="359"/>
      <c r="K296" s="238"/>
      <c r="L296" s="290">
        <v>137.09325353259987</v>
      </c>
      <c r="M296" s="290">
        <v>146.72260350347946</v>
      </c>
      <c r="N296" s="290">
        <v>167.42477098708017</v>
      </c>
      <c r="O296" s="290">
        <v>206.53046181507679</v>
      </c>
      <c r="P296" s="346">
        <f t="shared" si="144"/>
        <v>0.23357171461213655</v>
      </c>
      <c r="Q296" s="346">
        <f t="shared" si="140"/>
        <v>0.50649617317576623</v>
      </c>
      <c r="R296" s="290">
        <f t="shared" si="145"/>
        <v>39.105690827996625</v>
      </c>
      <c r="S296" s="328">
        <f t="shared" si="141"/>
        <v>69.437208282476917</v>
      </c>
      <c r="T296" s="329"/>
    </row>
    <row r="297" spans="1:20" x14ac:dyDescent="0.25">
      <c r="A297" s="37" t="s">
        <v>73</v>
      </c>
      <c r="B297" s="297">
        <v>82.81</v>
      </c>
      <c r="C297" s="297">
        <v>85.65</v>
      </c>
      <c r="D297" s="297">
        <v>101.39</v>
      </c>
      <c r="E297" s="297">
        <v>125.04</v>
      </c>
      <c r="F297" s="346">
        <f t="shared" si="142"/>
        <v>0.23325771772364146</v>
      </c>
      <c r="G297" s="346">
        <f t="shared" si="138"/>
        <v>0.50996256490761982</v>
      </c>
      <c r="H297" s="357">
        <f t="shared" si="143"/>
        <v>23.650000000000006</v>
      </c>
      <c r="I297" s="358">
        <f t="shared" si="139"/>
        <v>42.230000000000004</v>
      </c>
      <c r="J297" s="359"/>
      <c r="K297" s="238"/>
      <c r="L297" s="297">
        <v>84.4417795068141</v>
      </c>
      <c r="M297" s="297">
        <v>74.045947027033364</v>
      </c>
      <c r="N297" s="297">
        <v>102.602753906982</v>
      </c>
      <c r="O297" s="297">
        <v>120.6918377426548</v>
      </c>
      <c r="P297" s="346">
        <f t="shared" si="144"/>
        <v>0.17630212783637433</v>
      </c>
      <c r="Q297" s="346">
        <f t="shared" si="140"/>
        <v>0.42929055317830511</v>
      </c>
      <c r="R297" s="297">
        <f t="shared" si="145"/>
        <v>18.089083835672795</v>
      </c>
      <c r="S297" s="328">
        <f t="shared" si="141"/>
        <v>36.250058235840697</v>
      </c>
      <c r="T297" s="329"/>
    </row>
    <row r="298" spans="1:20" x14ac:dyDescent="0.25">
      <c r="A298" s="37" t="s">
        <v>74</v>
      </c>
      <c r="B298" s="297">
        <v>56.95</v>
      </c>
      <c r="C298" s="297">
        <v>54.41</v>
      </c>
      <c r="D298" s="297">
        <v>70.36</v>
      </c>
      <c r="E298" s="297">
        <v>78.239999999999995</v>
      </c>
      <c r="F298" s="346">
        <f t="shared" si="142"/>
        <v>0.11199545196134153</v>
      </c>
      <c r="G298" s="346">
        <f t="shared" si="138"/>
        <v>0.37383669885864768</v>
      </c>
      <c r="H298" s="357">
        <f t="shared" si="143"/>
        <v>7.8799999999999955</v>
      </c>
      <c r="I298" s="358">
        <f t="shared" si="139"/>
        <v>21.289999999999992</v>
      </c>
      <c r="J298" s="359"/>
      <c r="K298" s="238"/>
      <c r="L298" s="297">
        <v>57.823251377055747</v>
      </c>
      <c r="M298" s="297">
        <v>48.716229358269331</v>
      </c>
      <c r="N298" s="297">
        <v>68.704140266142574</v>
      </c>
      <c r="O298" s="297">
        <v>79.023435333919124</v>
      </c>
      <c r="P298" s="346">
        <f t="shared" si="144"/>
        <v>0.15019902771219029</v>
      </c>
      <c r="Q298" s="346">
        <f t="shared" si="140"/>
        <v>0.36663770113203298</v>
      </c>
      <c r="R298" s="297">
        <f t="shared" si="145"/>
        <v>10.319295067776551</v>
      </c>
      <c r="S298" s="328">
        <f t="shared" si="141"/>
        <v>21.200183956863377</v>
      </c>
      <c r="T298" s="329"/>
    </row>
    <row r="299" spans="1:20" x14ac:dyDescent="0.25">
      <c r="A299" s="37" t="s">
        <v>75</v>
      </c>
      <c r="B299" s="297">
        <v>50.13</v>
      </c>
      <c r="C299" s="297">
        <v>58.7</v>
      </c>
      <c r="D299" s="297">
        <v>50.15</v>
      </c>
      <c r="E299" s="297">
        <v>72.28</v>
      </c>
      <c r="F299" s="346">
        <f t="shared" si="142"/>
        <v>0.44127617148554332</v>
      </c>
      <c r="G299" s="346">
        <f t="shared" si="138"/>
        <v>0.44185118691402359</v>
      </c>
      <c r="H299" s="357">
        <f t="shared" si="143"/>
        <v>22.130000000000003</v>
      </c>
      <c r="I299" s="358">
        <f t="shared" si="139"/>
        <v>22.15</v>
      </c>
      <c r="J299" s="359"/>
      <c r="K299" s="238"/>
      <c r="L299" s="297">
        <v>48.614613878205148</v>
      </c>
      <c r="M299" s="297">
        <v>52.540849883503611</v>
      </c>
      <c r="N299" s="297">
        <v>54.640699374368943</v>
      </c>
      <c r="O299" s="297">
        <v>68.188549428594669</v>
      </c>
      <c r="P299" s="346">
        <f t="shared" si="144"/>
        <v>0.24794430176310667</v>
      </c>
      <c r="Q299" s="346">
        <f t="shared" si="140"/>
        <v>0.40263480441145472</v>
      </c>
      <c r="R299" s="297">
        <f t="shared" si="145"/>
        <v>13.547850054225727</v>
      </c>
      <c r="S299" s="328">
        <f t="shared" si="141"/>
        <v>19.573935550389521</v>
      </c>
      <c r="T299" s="329"/>
    </row>
    <row r="300" spans="1:20" x14ac:dyDescent="0.25">
      <c r="A300" s="37" t="s">
        <v>76</v>
      </c>
      <c r="B300" s="310">
        <v>32.270000000000003</v>
      </c>
      <c r="C300" s="310">
        <v>33.08</v>
      </c>
      <c r="D300" s="310">
        <v>47.92</v>
      </c>
      <c r="E300" s="310">
        <v>43.97</v>
      </c>
      <c r="F300" s="346">
        <f t="shared" si="142"/>
        <v>-8.2429048414023431E-2</v>
      </c>
      <c r="G300" s="346">
        <f t="shared" si="138"/>
        <v>0.3625658506352647</v>
      </c>
      <c r="H300" s="357">
        <f t="shared" si="143"/>
        <v>-3.9500000000000028</v>
      </c>
      <c r="I300" s="358">
        <f t="shared" si="139"/>
        <v>11.699999999999996</v>
      </c>
      <c r="J300" s="359"/>
      <c r="K300" s="238"/>
      <c r="L300" s="310">
        <v>33.251857145155661</v>
      </c>
      <c r="M300" s="310">
        <v>36.092092996625198</v>
      </c>
      <c r="N300" s="310">
        <v>51.529078548873407</v>
      </c>
      <c r="O300" s="310">
        <v>51.419453736105112</v>
      </c>
      <c r="P300" s="346">
        <f t="shared" si="144"/>
        <v>-2.1274359226959305E-3</v>
      </c>
      <c r="Q300" s="346">
        <f t="shared" si="140"/>
        <v>0.54636336586079137</v>
      </c>
      <c r="R300" s="310">
        <f t="shared" si="145"/>
        <v>-0.1096248127682955</v>
      </c>
      <c r="S300" s="328">
        <f t="shared" si="141"/>
        <v>18.167596590949451</v>
      </c>
      <c r="T300" s="329"/>
    </row>
    <row r="301" spans="1:20" x14ac:dyDescent="0.25">
      <c r="A301" s="243" t="s">
        <v>11</v>
      </c>
      <c r="B301" s="282">
        <v>58.42</v>
      </c>
      <c r="C301" s="282">
        <v>60.66</v>
      </c>
      <c r="D301" s="282">
        <v>68.62</v>
      </c>
      <c r="E301" s="282">
        <v>77.63</v>
      </c>
      <c r="F301" s="283">
        <f t="shared" si="142"/>
        <v>0.13130282716409192</v>
      </c>
      <c r="G301" s="283">
        <f t="shared" si="138"/>
        <v>0.32882574460801073</v>
      </c>
      <c r="H301" s="354">
        <f t="shared" si="143"/>
        <v>9.0099999999999909</v>
      </c>
      <c r="I301" s="355">
        <f t="shared" si="139"/>
        <v>19.209999999999994</v>
      </c>
      <c r="J301" s="356"/>
      <c r="K301" s="287"/>
      <c r="L301" s="282">
        <v>60.059885822473397</v>
      </c>
      <c r="M301" s="282">
        <v>56.960658300283569</v>
      </c>
      <c r="N301" s="282">
        <v>71.018812363277519</v>
      </c>
      <c r="O301" s="282">
        <v>76.550742800658</v>
      </c>
      <c r="P301" s="283">
        <f t="shared" si="144"/>
        <v>7.7893874218613934E-2</v>
      </c>
      <c r="Q301" s="283">
        <f t="shared" si="140"/>
        <v>0.27457356524001253</v>
      </c>
      <c r="R301" s="282">
        <f t="shared" si="145"/>
        <v>5.5319304373804812</v>
      </c>
      <c r="S301" s="355">
        <f t="shared" si="141"/>
        <v>16.490856978184603</v>
      </c>
      <c r="T301" s="356"/>
    </row>
    <row r="302" spans="1:20" x14ac:dyDescent="0.25">
      <c r="A302" s="36" t="s">
        <v>12</v>
      </c>
      <c r="B302" s="317">
        <v>85.06</v>
      </c>
      <c r="C302" s="317">
        <v>91.04</v>
      </c>
      <c r="D302" s="317">
        <v>110.65</v>
      </c>
      <c r="E302" s="317">
        <v>147.63</v>
      </c>
      <c r="F302" s="346">
        <f t="shared" si="142"/>
        <v>0.33420695887934926</v>
      </c>
      <c r="G302" s="346">
        <f t="shared" si="138"/>
        <v>0.73559840112861496</v>
      </c>
      <c r="H302" s="357">
        <f t="shared" si="143"/>
        <v>36.97999999999999</v>
      </c>
      <c r="I302" s="358">
        <f t="shared" si="139"/>
        <v>62.569999999999993</v>
      </c>
      <c r="J302" s="359"/>
      <c r="K302" s="238"/>
      <c r="L302" s="317">
        <v>91.155461972161689</v>
      </c>
      <c r="M302" s="317">
        <v>85.881091065106389</v>
      </c>
      <c r="N302" s="317">
        <v>113.61570411089509</v>
      </c>
      <c r="O302" s="317">
        <v>141.89150266079508</v>
      </c>
      <c r="P302" s="346">
        <f t="shared" si="144"/>
        <v>0.24887227317010052</v>
      </c>
      <c r="Q302" s="346">
        <f t="shared" si="140"/>
        <v>0.55658804849376842</v>
      </c>
      <c r="R302" s="317">
        <f t="shared" si="145"/>
        <v>28.275798549899989</v>
      </c>
      <c r="S302" s="328">
        <f t="shared" si="141"/>
        <v>50.736040688633395</v>
      </c>
      <c r="T302" s="329"/>
    </row>
    <row r="303" spans="1:20" x14ac:dyDescent="0.25">
      <c r="A303" s="37" t="s">
        <v>8</v>
      </c>
      <c r="B303" s="297">
        <v>64.03</v>
      </c>
      <c r="C303" s="297">
        <v>64.34</v>
      </c>
      <c r="D303" s="297">
        <v>73.58</v>
      </c>
      <c r="E303" s="297">
        <v>80.12</v>
      </c>
      <c r="F303" s="346">
        <f t="shared" si="142"/>
        <v>8.8882848600163156E-2</v>
      </c>
      <c r="G303" s="346">
        <f t="shared" si="138"/>
        <v>0.25128845853506165</v>
      </c>
      <c r="H303" s="357">
        <f t="shared" si="143"/>
        <v>6.5400000000000063</v>
      </c>
      <c r="I303" s="358">
        <f t="shared" si="139"/>
        <v>16.090000000000003</v>
      </c>
      <c r="J303" s="359"/>
      <c r="K303" s="238"/>
      <c r="L303" s="297">
        <v>65.429850943344604</v>
      </c>
      <c r="M303" s="297">
        <v>60.059471732355107</v>
      </c>
      <c r="N303" s="297">
        <v>75.625259858052416</v>
      </c>
      <c r="O303" s="297">
        <v>78.14597973778757</v>
      </c>
      <c r="P303" s="346">
        <f t="shared" si="144"/>
        <v>3.3331718588028858E-2</v>
      </c>
      <c r="Q303" s="346">
        <f t="shared" si="140"/>
        <v>0.19434751281114493</v>
      </c>
      <c r="R303" s="297">
        <f t="shared" si="145"/>
        <v>2.5207198797351538</v>
      </c>
      <c r="S303" s="328">
        <f t="shared" si="141"/>
        <v>12.716128794442966</v>
      </c>
      <c r="T303" s="329"/>
    </row>
    <row r="304" spans="1:20" x14ac:dyDescent="0.25">
      <c r="A304" s="37" t="s">
        <v>9</v>
      </c>
      <c r="B304" s="297">
        <v>40.54</v>
      </c>
      <c r="C304" s="297">
        <v>41.69</v>
      </c>
      <c r="D304" s="297">
        <v>48</v>
      </c>
      <c r="E304" s="297">
        <v>59.12</v>
      </c>
      <c r="F304" s="346">
        <f t="shared" si="142"/>
        <v>0.23166666666666669</v>
      </c>
      <c r="G304" s="346">
        <f t="shared" si="138"/>
        <v>0.45831277750369992</v>
      </c>
      <c r="H304" s="357">
        <f t="shared" si="143"/>
        <v>11.119999999999997</v>
      </c>
      <c r="I304" s="358">
        <f t="shared" si="139"/>
        <v>18.579999999999998</v>
      </c>
      <c r="J304" s="359"/>
      <c r="K304" s="238"/>
      <c r="L304" s="297">
        <v>42.73237974579046</v>
      </c>
      <c r="M304" s="297">
        <v>37.952553560702022</v>
      </c>
      <c r="N304" s="297">
        <v>51.823171909337674</v>
      </c>
      <c r="O304" s="297">
        <v>59.159448344117777</v>
      </c>
      <c r="P304" s="346">
        <f t="shared" si="144"/>
        <v>0.14156363195241295</v>
      </c>
      <c r="Q304" s="346">
        <f t="shared" si="140"/>
        <v>0.38441735976441938</v>
      </c>
      <c r="R304" s="297">
        <f t="shared" si="145"/>
        <v>7.3362764347801033</v>
      </c>
      <c r="S304" s="328">
        <f t="shared" si="141"/>
        <v>16.427068598327317</v>
      </c>
      <c r="T304" s="329"/>
    </row>
    <row r="305" spans="1:20" x14ac:dyDescent="0.25">
      <c r="A305" s="38" t="s">
        <v>10</v>
      </c>
      <c r="B305" s="330">
        <v>63.5</v>
      </c>
      <c r="C305" s="330">
        <v>64.28</v>
      </c>
      <c r="D305" s="330">
        <v>68.209999999999994</v>
      </c>
      <c r="E305" s="330">
        <v>80.47</v>
      </c>
      <c r="F305" s="360">
        <f t="shared" si="142"/>
        <v>0.17973904119630557</v>
      </c>
      <c r="G305" s="360">
        <f t="shared" si="138"/>
        <v>0.26724409448818887</v>
      </c>
      <c r="H305" s="361">
        <f t="shared" si="143"/>
        <v>12.260000000000005</v>
      </c>
      <c r="I305" s="362">
        <f t="shared" si="139"/>
        <v>16.97</v>
      </c>
      <c r="J305" s="363"/>
      <c r="K305" s="364"/>
      <c r="L305" s="330">
        <v>63.159260434088566</v>
      </c>
      <c r="M305" s="330">
        <v>67.500988196525284</v>
      </c>
      <c r="N305" s="330">
        <v>68.589418133717103</v>
      </c>
      <c r="O305" s="330">
        <v>84.129400049072316</v>
      </c>
      <c r="P305" s="360">
        <f t="shared" si="144"/>
        <v>0.22656529736204445</v>
      </c>
      <c r="Q305" s="360">
        <f t="shared" si="140"/>
        <v>0.3320200311222401</v>
      </c>
      <c r="R305" s="330">
        <f t="shared" si="145"/>
        <v>15.539981915355213</v>
      </c>
      <c r="S305" s="347">
        <f t="shared" si="141"/>
        <v>20.970139614983751</v>
      </c>
      <c r="T305" s="348"/>
    </row>
    <row r="306" spans="1:20" x14ac:dyDescent="0.25">
      <c r="A306" s="365" t="s">
        <v>13</v>
      </c>
      <c r="B306" s="366"/>
      <c r="C306" s="366"/>
      <c r="D306" s="366"/>
      <c r="E306" s="366"/>
      <c r="F306" s="366"/>
      <c r="G306" s="366"/>
      <c r="H306" s="366"/>
      <c r="I306" s="366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  <c r="T306" s="367"/>
    </row>
    <row r="307" spans="1:20" ht="21" x14ac:dyDescent="0.35">
      <c r="A307" s="236" t="s">
        <v>82</v>
      </c>
      <c r="B307" s="236"/>
      <c r="C307" s="236"/>
      <c r="D307" s="236"/>
      <c r="E307" s="236"/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  <c r="S307" s="236"/>
      <c r="T307" s="236"/>
    </row>
    <row r="308" spans="1:20" x14ac:dyDescent="0.25">
      <c r="A308" s="72"/>
      <c r="B308" s="11" t="s">
        <v>115</v>
      </c>
      <c r="C308" s="12"/>
      <c r="D308" s="12"/>
      <c r="E308" s="12"/>
      <c r="F308" s="12"/>
      <c r="G308" s="12"/>
      <c r="H308" s="12"/>
      <c r="I308" s="12"/>
      <c r="J308" s="13"/>
      <c r="K308" s="237"/>
      <c r="L308" s="11" t="str">
        <f>L$5</f>
        <v>acumulado marzo</v>
      </c>
      <c r="M308" s="12"/>
      <c r="N308" s="12"/>
      <c r="O308" s="12"/>
      <c r="P308" s="12"/>
      <c r="Q308" s="12"/>
      <c r="R308" s="12"/>
      <c r="S308" s="12"/>
      <c r="T308" s="13"/>
    </row>
    <row r="309" spans="1:20" x14ac:dyDescent="0.25">
      <c r="A309" s="15"/>
      <c r="B309" s="16">
        <f>B$6</f>
        <v>2019</v>
      </c>
      <c r="C309" s="16">
        <f>C$6</f>
        <v>2022</v>
      </c>
      <c r="D309" s="16">
        <f>D$6</f>
        <v>2023</v>
      </c>
      <c r="E309" s="16">
        <f>E$6</f>
        <v>2024</v>
      </c>
      <c r="F309" s="16" t="str">
        <f>CONCATENATE("var ",RIGHT(E309,2),"/",RIGHT(D309,2))</f>
        <v>var 24/23</v>
      </c>
      <c r="G309" s="16" t="str">
        <f>CONCATENATE("var ",RIGHT(E309,2),"/",RIGHT(B309,2))</f>
        <v>var 24/19</v>
      </c>
      <c r="H309" s="16" t="str">
        <f>CONCATENATE("dif ",RIGHT(E309,2),"-",RIGHT(D309,2))</f>
        <v>dif 24-23</v>
      </c>
      <c r="I309" s="107" t="str">
        <f>CONCATENATE("dif ",RIGHT(E309,2),"-",RIGHT(B309,2))</f>
        <v>dif 24-19</v>
      </c>
      <c r="J309" s="108"/>
      <c r="K309" s="238"/>
      <c r="L309" s="16">
        <f>L$6</f>
        <v>2019</v>
      </c>
      <c r="M309" s="16">
        <f>M$6</f>
        <v>2022</v>
      </c>
      <c r="N309" s="16">
        <f>N$6</f>
        <v>2023</v>
      </c>
      <c r="O309" s="16">
        <f>O$6</f>
        <v>2024</v>
      </c>
      <c r="P309" s="16" t="str">
        <f>CONCATENATE("var ",RIGHT(O309,2),"/",RIGHT(N309,2))</f>
        <v>var 24/23</v>
      </c>
      <c r="Q309" s="16" t="str">
        <f>CONCATENATE("var ",RIGHT(O309,2),"/",RIGHT(L309,2))</f>
        <v>var 24/19</v>
      </c>
      <c r="R309" s="16" t="str">
        <f>CONCATENATE("dif ",RIGHT(O309,2),"-",RIGHT(M309,2))</f>
        <v>dif 24-22</v>
      </c>
      <c r="S309" s="107" t="str">
        <f>CONCATENATE("dif ",RIGHT(O309,2),"-",RIGHT(L309,2))</f>
        <v>dif 24-19</v>
      </c>
      <c r="T309" s="108"/>
    </row>
    <row r="310" spans="1:20" x14ac:dyDescent="0.25">
      <c r="A310" s="239" t="s">
        <v>48</v>
      </c>
      <c r="B310" s="274">
        <v>78.3</v>
      </c>
      <c r="C310" s="274">
        <v>89.21</v>
      </c>
      <c r="D310" s="274">
        <v>98.71</v>
      </c>
      <c r="E310" s="274">
        <v>120.12</v>
      </c>
      <c r="F310" s="337">
        <f>E310/D310-1</f>
        <v>0.21689798399351656</v>
      </c>
      <c r="G310" s="337">
        <f t="shared" ref="G310:G320" si="146">E310/B310-1</f>
        <v>0.5340996168582377</v>
      </c>
      <c r="H310" s="351">
        <f>E310-D310</f>
        <v>21.410000000000011</v>
      </c>
      <c r="I310" s="352">
        <f t="shared" ref="I310:I320" si="147">E310-B310</f>
        <v>41.820000000000007</v>
      </c>
      <c r="J310" s="353"/>
      <c r="K310" s="279"/>
      <c r="L310" s="274">
        <v>80.447469317713143</v>
      </c>
      <c r="M310" s="274">
        <v>78.689518839833553</v>
      </c>
      <c r="N310" s="274">
        <v>100.09923466095674</v>
      </c>
      <c r="O310" s="274">
        <v>117.43982873812629</v>
      </c>
      <c r="P310" s="337">
        <f>O310/N310-1</f>
        <v>0.17323403256681624</v>
      </c>
      <c r="Q310" s="337">
        <f t="shared" ref="Q310:Q320" si="148">O310/L310-1</f>
        <v>0.45983248117250697</v>
      </c>
      <c r="R310" s="274">
        <f>O310-N310</f>
        <v>17.340594077169555</v>
      </c>
      <c r="S310" s="352">
        <f t="shared" ref="S310:S320" si="149">O310-L310</f>
        <v>36.992359420413152</v>
      </c>
      <c r="T310" s="353"/>
    </row>
    <row r="311" spans="1:20" x14ac:dyDescent="0.25">
      <c r="A311" s="94" t="s">
        <v>49</v>
      </c>
      <c r="B311" s="341">
        <v>99.32</v>
      </c>
      <c r="C311" s="341">
        <v>119.6</v>
      </c>
      <c r="D311" s="341">
        <v>128.18</v>
      </c>
      <c r="E311" s="341">
        <v>153.65</v>
      </c>
      <c r="F311" s="368">
        <f t="shared" ref="F311:F320" si="150">E311/D311-1</f>
        <v>0.19870494616944923</v>
      </c>
      <c r="G311" s="368">
        <f t="shared" si="146"/>
        <v>0.54701973419250915</v>
      </c>
      <c r="H311" s="369">
        <f t="shared" ref="H311:H320" si="151">E311-D311</f>
        <v>25.47</v>
      </c>
      <c r="I311" s="370">
        <f t="shared" si="147"/>
        <v>54.330000000000013</v>
      </c>
      <c r="J311" s="371"/>
      <c r="K311" s="238"/>
      <c r="L311" s="341">
        <v>101.80099096246597</v>
      </c>
      <c r="M311" s="341">
        <v>105.8994718178764</v>
      </c>
      <c r="N311" s="341">
        <v>129.52344732188837</v>
      </c>
      <c r="O311" s="341">
        <v>146.69870413777858</v>
      </c>
      <c r="P311" s="368">
        <f t="shared" ref="P311:P320" si="152">O311/N311-1</f>
        <v>0.13260345652479977</v>
      </c>
      <c r="Q311" s="368">
        <f t="shared" si="148"/>
        <v>0.44103414663091423</v>
      </c>
      <c r="R311" s="341">
        <f t="shared" ref="R311:R320" si="153">O311-N311</f>
        <v>17.175256815890208</v>
      </c>
      <c r="S311" s="370">
        <f t="shared" si="149"/>
        <v>44.897713175312603</v>
      </c>
      <c r="T311" s="371"/>
    </row>
    <row r="312" spans="1:20" x14ac:dyDescent="0.25">
      <c r="A312" s="97" t="s">
        <v>50</v>
      </c>
      <c r="B312" s="297">
        <v>77.92</v>
      </c>
      <c r="C312" s="297">
        <v>78.709999999999994</v>
      </c>
      <c r="D312" s="297">
        <v>92.44</v>
      </c>
      <c r="E312" s="297">
        <v>107.69</v>
      </c>
      <c r="F312" s="346">
        <f t="shared" si="150"/>
        <v>0.16497187364777144</v>
      </c>
      <c r="G312" s="346">
        <f t="shared" si="146"/>
        <v>0.38205852156057496</v>
      </c>
      <c r="H312" s="372">
        <f t="shared" si="151"/>
        <v>15.25</v>
      </c>
      <c r="I312" s="373">
        <f t="shared" si="147"/>
        <v>29.769999999999996</v>
      </c>
      <c r="J312" s="374"/>
      <c r="K312" s="238"/>
      <c r="L312" s="297">
        <v>79.219010262041962</v>
      </c>
      <c r="M312" s="297">
        <v>70.319007484018428</v>
      </c>
      <c r="N312" s="297">
        <v>91.763129336994083</v>
      </c>
      <c r="O312" s="297">
        <v>106.70877022546765</v>
      </c>
      <c r="P312" s="346">
        <f t="shared" si="152"/>
        <v>0.16287196171772522</v>
      </c>
      <c r="Q312" s="346">
        <f t="shared" si="148"/>
        <v>0.34700963660735717</v>
      </c>
      <c r="R312" s="297">
        <f t="shared" si="153"/>
        <v>14.945640888473562</v>
      </c>
      <c r="S312" s="373">
        <f t="shared" si="149"/>
        <v>27.489759963425684</v>
      </c>
      <c r="T312" s="374"/>
    </row>
    <row r="313" spans="1:20" x14ac:dyDescent="0.25">
      <c r="A313" s="97" t="s">
        <v>51</v>
      </c>
      <c r="B313" s="297">
        <v>58.4</v>
      </c>
      <c r="C313" s="297">
        <v>60.52</v>
      </c>
      <c r="D313" s="297">
        <v>69.69</v>
      </c>
      <c r="E313" s="297">
        <v>66.64</v>
      </c>
      <c r="F313" s="346">
        <f t="shared" si="150"/>
        <v>-4.3765246089826348E-2</v>
      </c>
      <c r="G313" s="346">
        <f t="shared" si="146"/>
        <v>0.14109589041095894</v>
      </c>
      <c r="H313" s="372">
        <f t="shared" si="151"/>
        <v>-3.0499999999999972</v>
      </c>
      <c r="I313" s="373">
        <f t="shared" si="147"/>
        <v>8.240000000000002</v>
      </c>
      <c r="J313" s="374"/>
      <c r="K313" s="238"/>
      <c r="L313" s="297">
        <v>58.647515872621021</v>
      </c>
      <c r="M313" s="297">
        <v>57.608646898001687</v>
      </c>
      <c r="N313" s="297">
        <v>68.994738233101771</v>
      </c>
      <c r="O313" s="297">
        <v>80.100125601258853</v>
      </c>
      <c r="P313" s="346">
        <f t="shared" si="152"/>
        <v>0.16095991741626792</v>
      </c>
      <c r="Q313" s="346">
        <f t="shared" si="148"/>
        <v>0.36578888993749792</v>
      </c>
      <c r="R313" s="297">
        <f t="shared" si="153"/>
        <v>11.105387368157082</v>
      </c>
      <c r="S313" s="373">
        <f t="shared" si="149"/>
        <v>21.452609728637832</v>
      </c>
      <c r="T313" s="374"/>
    </row>
    <row r="314" spans="1:20" x14ac:dyDescent="0.25">
      <c r="A314" s="97" t="s">
        <v>52</v>
      </c>
      <c r="B314" s="297">
        <v>46.57</v>
      </c>
      <c r="C314" s="297">
        <v>41.87</v>
      </c>
      <c r="D314" s="297">
        <v>55.78</v>
      </c>
      <c r="E314" s="297">
        <v>70.48</v>
      </c>
      <c r="F314" s="346">
        <f t="shared" si="150"/>
        <v>0.26353531731803526</v>
      </c>
      <c r="G314" s="346">
        <f t="shared" si="146"/>
        <v>0.51342065707537055</v>
      </c>
      <c r="H314" s="372">
        <f t="shared" si="151"/>
        <v>14.700000000000003</v>
      </c>
      <c r="I314" s="373">
        <f t="shared" si="147"/>
        <v>23.910000000000004</v>
      </c>
      <c r="J314" s="374"/>
      <c r="K314" s="238"/>
      <c r="L314" s="297">
        <v>47.906111187517197</v>
      </c>
      <c r="M314" s="297">
        <v>37.182970430266224</v>
      </c>
      <c r="N314" s="297">
        <v>57.331700035379647</v>
      </c>
      <c r="O314" s="297">
        <v>69.684197986153634</v>
      </c>
      <c r="P314" s="346">
        <f t="shared" si="152"/>
        <v>0.2154566835302496</v>
      </c>
      <c r="Q314" s="346">
        <f t="shared" si="148"/>
        <v>0.4545993456532349</v>
      </c>
      <c r="R314" s="297">
        <f t="shared" si="153"/>
        <v>12.352497950773987</v>
      </c>
      <c r="S314" s="373">
        <f t="shared" si="149"/>
        <v>21.778086798636437</v>
      </c>
      <c r="T314" s="374"/>
    </row>
    <row r="315" spans="1:20" x14ac:dyDescent="0.25">
      <c r="A315" s="97" t="s">
        <v>53</v>
      </c>
      <c r="B315" s="297">
        <v>66.97</v>
      </c>
      <c r="C315" s="297">
        <v>96.98</v>
      </c>
      <c r="D315" s="297">
        <v>119.84</v>
      </c>
      <c r="E315" s="297">
        <v>169.51</v>
      </c>
      <c r="F315" s="346">
        <f t="shared" si="150"/>
        <v>0.41446929238985297</v>
      </c>
      <c r="G315" s="346">
        <f t="shared" si="146"/>
        <v>1.5311333432880394</v>
      </c>
      <c r="H315" s="372">
        <f t="shared" si="151"/>
        <v>49.669999999999987</v>
      </c>
      <c r="I315" s="373">
        <f t="shared" si="147"/>
        <v>102.53999999999999</v>
      </c>
      <c r="J315" s="374"/>
      <c r="K315" s="238"/>
      <c r="L315" s="297">
        <v>74.280835524253135</v>
      </c>
      <c r="M315" s="297">
        <v>93.152667017109749</v>
      </c>
      <c r="N315" s="297">
        <v>114.42043021425988</v>
      </c>
      <c r="O315" s="297">
        <v>155.65871244487377</v>
      </c>
      <c r="P315" s="346">
        <f t="shared" si="152"/>
        <v>0.36041013089526452</v>
      </c>
      <c r="Q315" s="346">
        <f t="shared" si="148"/>
        <v>1.0955433705918707</v>
      </c>
      <c r="R315" s="297">
        <f t="shared" si="153"/>
        <v>41.238282230613891</v>
      </c>
      <c r="S315" s="373">
        <f t="shared" si="149"/>
        <v>81.377876920620636</v>
      </c>
      <c r="T315" s="374"/>
    </row>
    <row r="316" spans="1:20" x14ac:dyDescent="0.25">
      <c r="A316" s="97" t="s">
        <v>54</v>
      </c>
      <c r="B316" s="297">
        <v>55.92</v>
      </c>
      <c r="C316" s="297">
        <v>58.88</v>
      </c>
      <c r="D316" s="297">
        <v>71.39</v>
      </c>
      <c r="E316" s="297">
        <v>80.650000000000006</v>
      </c>
      <c r="F316" s="346">
        <f t="shared" si="150"/>
        <v>0.12971004342344883</v>
      </c>
      <c r="G316" s="346">
        <f t="shared" si="146"/>
        <v>0.44223891273247506</v>
      </c>
      <c r="H316" s="372">
        <f t="shared" si="151"/>
        <v>9.2600000000000051</v>
      </c>
      <c r="I316" s="373">
        <f t="shared" si="147"/>
        <v>24.730000000000004</v>
      </c>
      <c r="J316" s="374"/>
      <c r="K316" s="238"/>
      <c r="L316" s="297">
        <v>53.027481929874348</v>
      </c>
      <c r="M316" s="297">
        <v>58.760802809988739</v>
      </c>
      <c r="N316" s="297">
        <v>74.074766308182248</v>
      </c>
      <c r="O316" s="297">
        <v>87.551052408831197</v>
      </c>
      <c r="P316" s="346">
        <f>O316/N316-1</f>
        <v>0.18192816221089259</v>
      </c>
      <c r="Q316" s="346">
        <f t="shared" si="148"/>
        <v>0.65105053497754595</v>
      </c>
      <c r="R316" s="297">
        <f>O316-N316</f>
        <v>13.476286100648949</v>
      </c>
      <c r="S316" s="373">
        <f t="shared" si="149"/>
        <v>34.523570478956849</v>
      </c>
      <c r="T316" s="374"/>
    </row>
    <row r="317" spans="1:20" x14ac:dyDescent="0.25">
      <c r="A317" s="97" t="s">
        <v>55</v>
      </c>
      <c r="B317" s="297">
        <v>65.52</v>
      </c>
      <c r="C317" s="297">
        <v>72.150000000000006</v>
      </c>
      <c r="D317" s="297">
        <v>90.67</v>
      </c>
      <c r="E317" s="297">
        <v>100.06</v>
      </c>
      <c r="F317" s="346">
        <f t="shared" si="150"/>
        <v>0.10356236903055027</v>
      </c>
      <c r="G317" s="346">
        <f t="shared" si="146"/>
        <v>0.52716727716727729</v>
      </c>
      <c r="H317" s="372">
        <f t="shared" si="151"/>
        <v>9.39</v>
      </c>
      <c r="I317" s="373">
        <f t="shared" si="147"/>
        <v>34.540000000000006</v>
      </c>
      <c r="J317" s="374"/>
      <c r="K317" s="238"/>
      <c r="L317" s="297">
        <v>59.931149091308221</v>
      </c>
      <c r="M317" s="297">
        <v>72.808284000455629</v>
      </c>
      <c r="N317" s="297">
        <v>91.051307023719744</v>
      </c>
      <c r="O317" s="297">
        <v>106.39943422128025</v>
      </c>
      <c r="P317" s="346">
        <f t="shared" si="152"/>
        <v>0.16856569882694994</v>
      </c>
      <c r="Q317" s="346">
        <f t="shared" si="148"/>
        <v>0.77536115750384127</v>
      </c>
      <c r="R317" s="297">
        <f t="shared" si="153"/>
        <v>15.348127197560501</v>
      </c>
      <c r="S317" s="373">
        <f t="shared" si="149"/>
        <v>46.468285129972024</v>
      </c>
      <c r="T317" s="374"/>
    </row>
    <row r="318" spans="1:20" x14ac:dyDescent="0.25">
      <c r="A318" s="97" t="s">
        <v>56</v>
      </c>
      <c r="B318" s="297">
        <v>79.5</v>
      </c>
      <c r="C318" s="297">
        <v>85.4</v>
      </c>
      <c r="D318" s="297">
        <v>100.17</v>
      </c>
      <c r="E318" s="297">
        <v>131.55000000000001</v>
      </c>
      <c r="F318" s="346">
        <f t="shared" si="150"/>
        <v>0.31326744534291717</v>
      </c>
      <c r="G318" s="346">
        <f t="shared" si="146"/>
        <v>0.65471698113207566</v>
      </c>
      <c r="H318" s="372">
        <f t="shared" si="151"/>
        <v>31.38000000000001</v>
      </c>
      <c r="I318" s="373">
        <f t="shared" si="147"/>
        <v>52.050000000000011</v>
      </c>
      <c r="J318" s="374"/>
      <c r="K318" s="238"/>
      <c r="L318" s="297">
        <v>81.677953249640098</v>
      </c>
      <c r="M318" s="297">
        <v>78.646029319263675</v>
      </c>
      <c r="N318" s="297">
        <v>109.85291554864664</v>
      </c>
      <c r="O318" s="297">
        <v>131.3148018223244</v>
      </c>
      <c r="P318" s="346">
        <f t="shared" si="152"/>
        <v>0.1953692914429177</v>
      </c>
      <c r="Q318" s="346">
        <f t="shared" si="148"/>
        <v>0.6077141578336871</v>
      </c>
      <c r="R318" s="297">
        <f t="shared" si="153"/>
        <v>21.461886273677763</v>
      </c>
      <c r="S318" s="375">
        <f t="shared" si="149"/>
        <v>49.636848572684301</v>
      </c>
      <c r="T318" s="376"/>
    </row>
    <row r="319" spans="1:20" x14ac:dyDescent="0.25">
      <c r="A319" s="97" t="s">
        <v>57</v>
      </c>
      <c r="B319" s="297">
        <v>93.87</v>
      </c>
      <c r="C319" s="297">
        <v>163.96</v>
      </c>
      <c r="D319" s="297">
        <v>85.86</v>
      </c>
      <c r="E319" s="297">
        <v>142.4</v>
      </c>
      <c r="F319" s="346">
        <f t="shared" si="150"/>
        <v>0.6585138597717215</v>
      </c>
      <c r="G319" s="346">
        <f t="shared" si="146"/>
        <v>0.51699158410567803</v>
      </c>
      <c r="H319" s="372">
        <f t="shared" si="151"/>
        <v>56.540000000000006</v>
      </c>
      <c r="I319" s="373">
        <f t="shared" si="147"/>
        <v>48.53</v>
      </c>
      <c r="J319" s="374"/>
      <c r="K319" s="238"/>
      <c r="L319" s="297">
        <v>113.86708775068341</v>
      </c>
      <c r="M319" s="297">
        <v>108.60752917026694</v>
      </c>
      <c r="N319" s="297">
        <v>92.138538818695366</v>
      </c>
      <c r="O319" s="297">
        <v>152.8483525616318</v>
      </c>
      <c r="P319" s="346">
        <f t="shared" si="152"/>
        <v>0.65889707522275254</v>
      </c>
      <c r="Q319" s="346">
        <f t="shared" si="148"/>
        <v>0.34234005260852407</v>
      </c>
      <c r="R319" s="297">
        <f t="shared" si="153"/>
        <v>60.709813742936433</v>
      </c>
      <c r="S319" s="373">
        <f t="shared" si="149"/>
        <v>38.981264810948389</v>
      </c>
      <c r="T319" s="374"/>
    </row>
    <row r="320" spans="1:20" x14ac:dyDescent="0.25">
      <c r="A320" s="97" t="s">
        <v>80</v>
      </c>
      <c r="B320" s="330">
        <v>51.88</v>
      </c>
      <c r="C320" s="330">
        <v>45.73</v>
      </c>
      <c r="D320" s="330">
        <v>58.73</v>
      </c>
      <c r="E320" s="330">
        <v>70.819999999999993</v>
      </c>
      <c r="F320" s="346">
        <f t="shared" si="150"/>
        <v>0.20585731312787336</v>
      </c>
      <c r="G320" s="346">
        <f t="shared" si="146"/>
        <v>0.36507324595219726</v>
      </c>
      <c r="H320" s="372">
        <f t="shared" si="151"/>
        <v>12.089999999999996</v>
      </c>
      <c r="I320" s="373">
        <f t="shared" si="147"/>
        <v>18.939999999999991</v>
      </c>
      <c r="J320" s="374"/>
      <c r="K320" s="238"/>
      <c r="L320" s="330">
        <v>47.295317153824072</v>
      </c>
      <c r="M320" s="330">
        <v>44.767370387504492</v>
      </c>
      <c r="N320" s="330">
        <v>68.043210437244085</v>
      </c>
      <c r="O320" s="330">
        <v>76.246464718546207</v>
      </c>
      <c r="P320" s="346">
        <f t="shared" si="152"/>
        <v>0.12055948313708598</v>
      </c>
      <c r="Q320" s="346">
        <f t="shared" si="148"/>
        <v>0.61213560468494044</v>
      </c>
      <c r="R320" s="330">
        <f t="shared" si="153"/>
        <v>8.2032542813021223</v>
      </c>
      <c r="S320" s="373">
        <f t="shared" si="149"/>
        <v>28.951147564722135</v>
      </c>
      <c r="T320" s="374"/>
    </row>
    <row r="321" spans="1:20" x14ac:dyDescent="0.25">
      <c r="A321" s="42" t="s">
        <v>13</v>
      </c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4"/>
    </row>
    <row r="322" spans="1:20" ht="24" x14ac:dyDescent="0.4">
      <c r="A322" s="377" t="s">
        <v>83</v>
      </c>
      <c r="B322" s="377"/>
      <c r="C322" s="377"/>
      <c r="D322" s="377"/>
      <c r="E322" s="377"/>
      <c r="F322" s="377"/>
      <c r="G322" s="377"/>
      <c r="H322" s="377"/>
      <c r="I322" s="377"/>
      <c r="J322" s="377"/>
      <c r="K322" s="377"/>
      <c r="L322" s="377"/>
      <c r="M322" s="377"/>
      <c r="N322" s="377"/>
      <c r="O322" s="377"/>
      <c r="P322" s="377"/>
      <c r="Q322" s="377"/>
      <c r="R322" s="377"/>
      <c r="S322" s="377"/>
      <c r="T322" s="377"/>
    </row>
    <row r="323" spans="1:20" ht="21" x14ac:dyDescent="0.35">
      <c r="A323" s="378" t="s">
        <v>84</v>
      </c>
      <c r="B323" s="378"/>
      <c r="C323" s="378"/>
      <c r="D323" s="378"/>
      <c r="E323" s="378"/>
      <c r="F323" s="378"/>
      <c r="G323" s="378"/>
      <c r="H323" s="378"/>
      <c r="I323" s="378"/>
      <c r="J323" s="378"/>
      <c r="K323" s="378"/>
      <c r="L323" s="378"/>
      <c r="M323" s="378"/>
      <c r="N323" s="378"/>
      <c r="O323" s="378"/>
      <c r="P323" s="378"/>
      <c r="Q323" s="378"/>
      <c r="R323" s="378"/>
      <c r="S323" s="378"/>
      <c r="T323" s="378"/>
    </row>
    <row r="324" spans="1:20" x14ac:dyDescent="0.25">
      <c r="A324" s="72"/>
      <c r="B324" s="11" t="s">
        <v>115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3"/>
    </row>
    <row r="325" spans="1:20" x14ac:dyDescent="0.25">
      <c r="A325" s="15"/>
      <c r="B325" s="107">
        <f>B$6</f>
        <v>2019</v>
      </c>
      <c r="C325" s="108"/>
      <c r="D325" s="379">
        <f>C$6</f>
        <v>2022</v>
      </c>
      <c r="E325" s="107">
        <f>D$6</f>
        <v>2023</v>
      </c>
      <c r="F325" s="108"/>
      <c r="G325" s="107">
        <f>E$6</f>
        <v>2024</v>
      </c>
      <c r="H325" s="108"/>
      <c r="I325" s="107" t="str">
        <f>CONCATENATE("var ",RIGHT(G325,2),"/",RIGHT(E325,2))</f>
        <v>var 24/23</v>
      </c>
      <c r="J325" s="108"/>
      <c r="K325" s="16"/>
      <c r="L325" s="107" t="str">
        <f>CONCATENATE("var ",RIGHT(G325,2),"/",RIGHT(B325,2))</f>
        <v>var 24/19</v>
      </c>
      <c r="M325" s="108"/>
      <c r="N325" s="107" t="str">
        <f>CONCATENATE("dif ",RIGHT(G325,2),"-",RIGHT(E325,2))</f>
        <v>dif 24-23</v>
      </c>
      <c r="O325" s="108"/>
      <c r="P325" s="107" t="str">
        <f>CONCATENATE("dif ",RIGHT(G325,2),"-",RIGHT(B325,2))</f>
        <v>dif 24-19</v>
      </c>
      <c r="Q325" s="108"/>
      <c r="R325" s="380" t="str">
        <f>CONCATENATE("cuota ",RIGHT(G325,2))</f>
        <v>cuota 24</v>
      </c>
      <c r="S325" s="381"/>
      <c r="T325" s="381"/>
    </row>
    <row r="326" spans="1:20" x14ac:dyDescent="0.25">
      <c r="A326" s="382" t="s">
        <v>4</v>
      </c>
      <c r="B326" s="383">
        <v>392</v>
      </c>
      <c r="C326" s="384"/>
      <c r="D326" s="385">
        <v>287</v>
      </c>
      <c r="E326" s="383">
        <v>310</v>
      </c>
      <c r="F326" s="384"/>
      <c r="G326" s="383">
        <v>322</v>
      </c>
      <c r="H326" s="384"/>
      <c r="I326" s="386">
        <f t="shared" ref="I326:I337" si="154">G326/E326-1</f>
        <v>3.8709677419354938E-2</v>
      </c>
      <c r="J326" s="387"/>
      <c r="K326" s="388"/>
      <c r="L326" s="386">
        <f t="shared" ref="L326:L337" si="155">G326/B326-1</f>
        <v>-0.1785714285714286</v>
      </c>
      <c r="M326" s="387"/>
      <c r="N326" s="389">
        <f t="shared" ref="N326:N337" si="156">G326-E326</f>
        <v>12</v>
      </c>
      <c r="O326" s="390"/>
      <c r="P326" s="389">
        <f t="shared" ref="P326:P337" si="157">G326-B326</f>
        <v>-70</v>
      </c>
      <c r="Q326" s="390"/>
      <c r="R326" s="386">
        <f>G326/$G$326</f>
        <v>1</v>
      </c>
      <c r="S326" s="387"/>
      <c r="T326" s="387"/>
    </row>
    <row r="327" spans="1:20" x14ac:dyDescent="0.25">
      <c r="A327" s="391" t="s">
        <v>5</v>
      </c>
      <c r="B327" s="392">
        <v>233</v>
      </c>
      <c r="C327" s="393"/>
      <c r="D327" s="394">
        <v>191</v>
      </c>
      <c r="E327" s="392">
        <v>199</v>
      </c>
      <c r="F327" s="393"/>
      <c r="G327" s="392">
        <v>211</v>
      </c>
      <c r="H327" s="393"/>
      <c r="I327" s="395">
        <f t="shared" si="154"/>
        <v>6.0301507537688481E-2</v>
      </c>
      <c r="J327" s="396"/>
      <c r="K327" s="397"/>
      <c r="L327" s="395">
        <f t="shared" si="155"/>
        <v>-9.4420600858369119E-2</v>
      </c>
      <c r="M327" s="396"/>
      <c r="N327" s="398">
        <f t="shared" si="156"/>
        <v>12</v>
      </c>
      <c r="O327" s="399"/>
      <c r="P327" s="398">
        <f t="shared" si="157"/>
        <v>-22</v>
      </c>
      <c r="Q327" s="399"/>
      <c r="R327" s="395">
        <f t="shared" ref="R327:R337" si="158">G327/$G$326</f>
        <v>0.65527950310559002</v>
      </c>
      <c r="S327" s="396"/>
      <c r="T327" s="396"/>
    </row>
    <row r="328" spans="1:20" x14ac:dyDescent="0.25">
      <c r="A328" s="400" t="s">
        <v>6</v>
      </c>
      <c r="B328" s="401">
        <v>26</v>
      </c>
      <c r="C328" s="402"/>
      <c r="D328" s="403">
        <v>29</v>
      </c>
      <c r="E328" s="401">
        <v>28</v>
      </c>
      <c r="F328" s="402"/>
      <c r="G328" s="401">
        <v>30</v>
      </c>
      <c r="H328" s="402"/>
      <c r="I328" s="404">
        <f t="shared" si="154"/>
        <v>7.1428571428571397E-2</v>
      </c>
      <c r="J328" s="405"/>
      <c r="K328" s="406"/>
      <c r="L328" s="404">
        <f t="shared" si="155"/>
        <v>0.15384615384615374</v>
      </c>
      <c r="M328" s="405"/>
      <c r="N328" s="407">
        <f t="shared" si="156"/>
        <v>2</v>
      </c>
      <c r="O328" s="408"/>
      <c r="P328" s="407">
        <f t="shared" si="157"/>
        <v>4</v>
      </c>
      <c r="Q328" s="408"/>
      <c r="R328" s="404">
        <f t="shared" si="158"/>
        <v>9.3167701863354033E-2</v>
      </c>
      <c r="S328" s="405"/>
      <c r="T328" s="405"/>
    </row>
    <row r="329" spans="1:20" x14ac:dyDescent="0.25">
      <c r="A329" s="37" t="s">
        <v>7</v>
      </c>
      <c r="B329" s="409">
        <v>98</v>
      </c>
      <c r="C329" s="410"/>
      <c r="D329" s="411">
        <v>98</v>
      </c>
      <c r="E329" s="409">
        <v>103</v>
      </c>
      <c r="F329" s="410"/>
      <c r="G329" s="409">
        <v>105</v>
      </c>
      <c r="H329" s="410"/>
      <c r="I329" s="412">
        <f t="shared" si="154"/>
        <v>1.9417475728155331E-2</v>
      </c>
      <c r="J329" s="413"/>
      <c r="K329" s="414"/>
      <c r="L329" s="412">
        <f t="shared" si="155"/>
        <v>7.1428571428571397E-2</v>
      </c>
      <c r="M329" s="413"/>
      <c r="N329" s="415">
        <f t="shared" si="156"/>
        <v>2</v>
      </c>
      <c r="O329" s="416"/>
      <c r="P329" s="415">
        <f t="shared" si="157"/>
        <v>7</v>
      </c>
      <c r="Q329" s="416"/>
      <c r="R329" s="412">
        <f t="shared" si="158"/>
        <v>0.32608695652173914</v>
      </c>
      <c r="S329" s="413"/>
      <c r="T329" s="413"/>
    </row>
    <row r="330" spans="1:20" x14ac:dyDescent="0.25">
      <c r="A330" s="37" t="s">
        <v>8</v>
      </c>
      <c r="B330" s="409">
        <v>53</v>
      </c>
      <c r="C330" s="410"/>
      <c r="D330" s="411">
        <v>45</v>
      </c>
      <c r="E330" s="409">
        <v>44</v>
      </c>
      <c r="F330" s="410"/>
      <c r="G330" s="409">
        <v>44</v>
      </c>
      <c r="H330" s="410"/>
      <c r="I330" s="412">
        <f t="shared" si="154"/>
        <v>0</v>
      </c>
      <c r="J330" s="413"/>
      <c r="K330" s="414"/>
      <c r="L330" s="412">
        <f t="shared" si="155"/>
        <v>-0.16981132075471694</v>
      </c>
      <c r="M330" s="413"/>
      <c r="N330" s="415">
        <f t="shared" si="156"/>
        <v>0</v>
      </c>
      <c r="O330" s="416"/>
      <c r="P330" s="415">
        <f t="shared" si="157"/>
        <v>-9</v>
      </c>
      <c r="Q330" s="416"/>
      <c r="R330" s="412">
        <f t="shared" si="158"/>
        <v>0.13664596273291926</v>
      </c>
      <c r="S330" s="413"/>
      <c r="T330" s="413"/>
    </row>
    <row r="331" spans="1:20" x14ac:dyDescent="0.25">
      <c r="A331" s="37" t="s">
        <v>9</v>
      </c>
      <c r="B331" s="409">
        <v>23</v>
      </c>
      <c r="C331" s="410"/>
      <c r="D331" s="411">
        <v>10</v>
      </c>
      <c r="E331" s="409">
        <v>14</v>
      </c>
      <c r="F331" s="410"/>
      <c r="G331" s="409">
        <v>16</v>
      </c>
      <c r="H331" s="410"/>
      <c r="I331" s="412">
        <f t="shared" si="154"/>
        <v>0.14285714285714279</v>
      </c>
      <c r="J331" s="413"/>
      <c r="K331" s="414"/>
      <c r="L331" s="412">
        <f t="shared" si="155"/>
        <v>-0.30434782608695654</v>
      </c>
      <c r="M331" s="413"/>
      <c r="N331" s="415">
        <f t="shared" si="156"/>
        <v>2</v>
      </c>
      <c r="O331" s="416"/>
      <c r="P331" s="415">
        <f t="shared" si="157"/>
        <v>-7</v>
      </c>
      <c r="Q331" s="416"/>
      <c r="R331" s="412">
        <f t="shared" si="158"/>
        <v>4.9689440993788817E-2</v>
      </c>
      <c r="S331" s="413"/>
      <c r="T331" s="413"/>
    </row>
    <row r="332" spans="1:20" x14ac:dyDescent="0.25">
      <c r="A332" s="417" t="s">
        <v>10</v>
      </c>
      <c r="B332" s="418">
        <v>33</v>
      </c>
      <c r="C332" s="419"/>
      <c r="D332" s="420">
        <v>9</v>
      </c>
      <c r="E332" s="418">
        <v>10</v>
      </c>
      <c r="F332" s="419"/>
      <c r="G332" s="418">
        <v>16</v>
      </c>
      <c r="H332" s="419"/>
      <c r="I332" s="421">
        <f t="shared" si="154"/>
        <v>0.60000000000000009</v>
      </c>
      <c r="J332" s="422"/>
      <c r="K332" s="423"/>
      <c r="L332" s="421">
        <f t="shared" si="155"/>
        <v>-0.51515151515151514</v>
      </c>
      <c r="M332" s="422"/>
      <c r="N332" s="424">
        <f t="shared" si="156"/>
        <v>6</v>
      </c>
      <c r="O332" s="425"/>
      <c r="P332" s="424">
        <f t="shared" si="157"/>
        <v>-17</v>
      </c>
      <c r="Q332" s="425"/>
      <c r="R332" s="421">
        <f t="shared" si="158"/>
        <v>4.9689440993788817E-2</v>
      </c>
      <c r="S332" s="422"/>
      <c r="T332" s="422"/>
    </row>
    <row r="333" spans="1:20" x14ac:dyDescent="0.25">
      <c r="A333" s="426" t="s">
        <v>11</v>
      </c>
      <c r="B333" s="392">
        <v>159</v>
      </c>
      <c r="C333" s="393"/>
      <c r="D333" s="394">
        <v>96</v>
      </c>
      <c r="E333" s="392">
        <v>111</v>
      </c>
      <c r="F333" s="393"/>
      <c r="G333" s="392">
        <v>111</v>
      </c>
      <c r="H333" s="393"/>
      <c r="I333" s="395">
        <f t="shared" si="154"/>
        <v>0</v>
      </c>
      <c r="J333" s="396"/>
      <c r="K333" s="397"/>
      <c r="L333" s="395">
        <f t="shared" si="155"/>
        <v>-0.30188679245283023</v>
      </c>
      <c r="M333" s="396"/>
      <c r="N333" s="398">
        <f t="shared" si="156"/>
        <v>0</v>
      </c>
      <c r="O333" s="399"/>
      <c r="P333" s="398">
        <f t="shared" si="157"/>
        <v>-48</v>
      </c>
      <c r="Q333" s="399"/>
      <c r="R333" s="395">
        <f t="shared" si="158"/>
        <v>0.34472049689440992</v>
      </c>
      <c r="S333" s="396"/>
      <c r="T333" s="396"/>
    </row>
    <row r="334" spans="1:20" x14ac:dyDescent="0.25">
      <c r="A334" s="400" t="s">
        <v>12</v>
      </c>
      <c r="B334" s="409">
        <v>5</v>
      </c>
      <c r="C334" s="410"/>
      <c r="D334" s="411">
        <v>5</v>
      </c>
      <c r="E334" s="401">
        <v>5</v>
      </c>
      <c r="F334" s="402"/>
      <c r="G334" s="401">
        <v>5</v>
      </c>
      <c r="H334" s="402"/>
      <c r="I334" s="404">
        <f t="shared" si="154"/>
        <v>0</v>
      </c>
      <c r="J334" s="405"/>
      <c r="K334" s="406"/>
      <c r="L334" s="404">
        <f t="shared" si="155"/>
        <v>0</v>
      </c>
      <c r="M334" s="405"/>
      <c r="N334" s="407">
        <f t="shared" si="156"/>
        <v>0</v>
      </c>
      <c r="O334" s="408"/>
      <c r="P334" s="407">
        <f t="shared" si="157"/>
        <v>0</v>
      </c>
      <c r="Q334" s="408"/>
      <c r="R334" s="404">
        <f t="shared" si="158"/>
        <v>1.5527950310559006E-2</v>
      </c>
      <c r="S334" s="405"/>
      <c r="T334" s="405"/>
    </row>
    <row r="335" spans="1:20" x14ac:dyDescent="0.25">
      <c r="A335" s="37" t="s">
        <v>8</v>
      </c>
      <c r="B335" s="409">
        <v>62</v>
      </c>
      <c r="C335" s="410"/>
      <c r="D335" s="411">
        <v>47</v>
      </c>
      <c r="E335" s="409">
        <v>53</v>
      </c>
      <c r="F335" s="410"/>
      <c r="G335" s="409">
        <v>53</v>
      </c>
      <c r="H335" s="410"/>
      <c r="I335" s="412">
        <f t="shared" si="154"/>
        <v>0</v>
      </c>
      <c r="J335" s="413"/>
      <c r="K335" s="414"/>
      <c r="L335" s="412">
        <f t="shared" si="155"/>
        <v>-0.14516129032258063</v>
      </c>
      <c r="M335" s="413"/>
      <c r="N335" s="415">
        <f t="shared" si="156"/>
        <v>0</v>
      </c>
      <c r="O335" s="416"/>
      <c r="P335" s="415">
        <f t="shared" si="157"/>
        <v>-9</v>
      </c>
      <c r="Q335" s="416"/>
      <c r="R335" s="412">
        <f t="shared" si="158"/>
        <v>0.16459627329192547</v>
      </c>
      <c r="S335" s="413"/>
      <c r="T335" s="413"/>
    </row>
    <row r="336" spans="1:20" x14ac:dyDescent="0.25">
      <c r="A336" s="37" t="s">
        <v>9</v>
      </c>
      <c r="B336" s="409">
        <v>53</v>
      </c>
      <c r="C336" s="410"/>
      <c r="D336" s="411">
        <v>28</v>
      </c>
      <c r="E336" s="409">
        <v>33</v>
      </c>
      <c r="F336" s="410"/>
      <c r="G336" s="409">
        <v>33</v>
      </c>
      <c r="H336" s="410"/>
      <c r="I336" s="412">
        <f t="shared" si="154"/>
        <v>0</v>
      </c>
      <c r="J336" s="413"/>
      <c r="K336" s="414"/>
      <c r="L336" s="412">
        <f t="shared" si="155"/>
        <v>-0.37735849056603776</v>
      </c>
      <c r="M336" s="413"/>
      <c r="N336" s="415">
        <f t="shared" si="156"/>
        <v>0</v>
      </c>
      <c r="O336" s="416"/>
      <c r="P336" s="415">
        <f t="shared" si="157"/>
        <v>-20</v>
      </c>
      <c r="Q336" s="416"/>
      <c r="R336" s="412">
        <f t="shared" si="158"/>
        <v>0.10248447204968944</v>
      </c>
      <c r="S336" s="413"/>
      <c r="T336" s="413"/>
    </row>
    <row r="337" spans="1:20" x14ac:dyDescent="0.25">
      <c r="A337" s="427" t="s">
        <v>10</v>
      </c>
      <c r="B337" s="418">
        <v>39</v>
      </c>
      <c r="C337" s="419"/>
      <c r="D337" s="420">
        <v>16</v>
      </c>
      <c r="E337" s="420">
        <v>20</v>
      </c>
      <c r="F337" s="428"/>
      <c r="G337" s="418">
        <v>20</v>
      </c>
      <c r="H337" s="419"/>
      <c r="I337" s="429">
        <f t="shared" si="154"/>
        <v>0</v>
      </c>
      <c r="J337" s="430"/>
      <c r="K337" s="431"/>
      <c r="L337" s="429">
        <f t="shared" si="155"/>
        <v>-0.48717948717948723</v>
      </c>
      <c r="M337" s="430"/>
      <c r="N337" s="432">
        <f t="shared" si="156"/>
        <v>0</v>
      </c>
      <c r="O337" s="433"/>
      <c r="P337" s="432">
        <f t="shared" si="157"/>
        <v>-19</v>
      </c>
      <c r="Q337" s="433"/>
      <c r="R337" s="429">
        <f t="shared" si="158"/>
        <v>6.2111801242236024E-2</v>
      </c>
      <c r="S337" s="430"/>
      <c r="T337" s="430"/>
    </row>
    <row r="338" spans="1:20" ht="21" x14ac:dyDescent="0.35">
      <c r="A338" s="434" t="s">
        <v>85</v>
      </c>
      <c r="B338" s="434"/>
      <c r="C338" s="434"/>
      <c r="D338" s="434"/>
      <c r="E338" s="434"/>
      <c r="F338" s="434"/>
      <c r="G338" s="434"/>
      <c r="H338" s="434"/>
      <c r="I338" s="434"/>
      <c r="J338" s="434"/>
      <c r="K338" s="434"/>
      <c r="L338" s="434"/>
      <c r="M338" s="434"/>
      <c r="N338" s="434"/>
      <c r="O338" s="434"/>
      <c r="P338" s="434"/>
      <c r="Q338" s="434"/>
      <c r="R338" s="434"/>
      <c r="S338" s="434"/>
      <c r="T338" s="434"/>
    </row>
    <row r="339" spans="1:20" x14ac:dyDescent="0.25">
      <c r="A339" s="72"/>
      <c r="B339" s="11" t="s">
        <v>115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3"/>
    </row>
    <row r="340" spans="1:20" x14ac:dyDescent="0.25">
      <c r="A340" s="15"/>
      <c r="B340" s="107">
        <f>B$6</f>
        <v>2019</v>
      </c>
      <c r="C340" s="108"/>
      <c r="D340" s="379">
        <f>C$6</f>
        <v>2022</v>
      </c>
      <c r="E340" s="107">
        <f>D$6</f>
        <v>2023</v>
      </c>
      <c r="F340" s="108"/>
      <c r="G340" s="107">
        <f>E$6</f>
        <v>2024</v>
      </c>
      <c r="H340" s="108"/>
      <c r="I340" s="107" t="str">
        <f>CONCATENATE("var ",RIGHT(G340,2),"/",RIGHT(E340,2))</f>
        <v>var 24/23</v>
      </c>
      <c r="J340" s="108"/>
      <c r="K340" s="16"/>
      <c r="L340" s="107" t="str">
        <f>CONCATENATE("var ",RIGHT(G340,2),"/",RIGHT(B340,2))</f>
        <v>var 24/19</v>
      </c>
      <c r="M340" s="108"/>
      <c r="N340" s="435"/>
      <c r="O340" s="107" t="str">
        <f>CONCATENATE("dif ",RIGHT(G340,2),"-",RIGHT(E340,2))</f>
        <v>dif 24-23</v>
      </c>
      <c r="P340" s="108"/>
      <c r="Q340" s="107" t="str">
        <f>CONCATENATE("dif ",RIGHT(G340,2),"-",RIGHT(B340,2))</f>
        <v>dif 24-19</v>
      </c>
      <c r="R340" s="108"/>
      <c r="S340" s="107" t="str">
        <f>CONCATENATE("cuota ",RIGHT(G340,2))</f>
        <v>cuota 24</v>
      </c>
      <c r="T340" s="108"/>
    </row>
    <row r="341" spans="1:20" x14ac:dyDescent="0.25">
      <c r="A341" s="382" t="s">
        <v>48</v>
      </c>
      <c r="B341" s="383">
        <v>392</v>
      </c>
      <c r="C341" s="384"/>
      <c r="D341" s="385">
        <v>287</v>
      </c>
      <c r="E341" s="383">
        <v>310</v>
      </c>
      <c r="F341" s="384"/>
      <c r="G341" s="383">
        <v>322</v>
      </c>
      <c r="H341" s="384"/>
      <c r="I341" s="386">
        <f t="shared" ref="I341:I351" si="159">G341/E341-1</f>
        <v>3.8709677419354938E-2</v>
      </c>
      <c r="J341" s="387"/>
      <c r="K341" s="388"/>
      <c r="L341" s="386">
        <f t="shared" ref="L341:L351" si="160">G341/B341-1</f>
        <v>-0.1785714285714286</v>
      </c>
      <c r="M341" s="387"/>
      <c r="N341" s="436"/>
      <c r="O341" s="389">
        <f t="shared" ref="O341:O351" si="161">G341-E341</f>
        <v>12</v>
      </c>
      <c r="P341" s="390"/>
      <c r="Q341" s="389">
        <f t="shared" ref="Q341:Q351" si="162">G341-B341</f>
        <v>-70</v>
      </c>
      <c r="R341" s="390"/>
      <c r="S341" s="386">
        <f>G341/$G$341</f>
        <v>1</v>
      </c>
      <c r="T341" s="387"/>
    </row>
    <row r="342" spans="1:20" x14ac:dyDescent="0.25">
      <c r="A342" s="94" t="s">
        <v>49</v>
      </c>
      <c r="B342" s="409">
        <v>100</v>
      </c>
      <c r="C342" s="410"/>
      <c r="D342" s="411">
        <v>82</v>
      </c>
      <c r="E342" s="401">
        <v>91</v>
      </c>
      <c r="F342" s="402"/>
      <c r="G342" s="409">
        <v>94</v>
      </c>
      <c r="H342" s="410"/>
      <c r="I342" s="412">
        <f t="shared" si="159"/>
        <v>3.2967032967033072E-2</v>
      </c>
      <c r="J342" s="413"/>
      <c r="K342" s="414"/>
      <c r="L342" s="412">
        <f t="shared" si="160"/>
        <v>-6.0000000000000053E-2</v>
      </c>
      <c r="M342" s="413"/>
      <c r="N342" s="437"/>
      <c r="O342" s="415">
        <f t="shared" si="161"/>
        <v>3</v>
      </c>
      <c r="P342" s="416"/>
      <c r="Q342" s="415">
        <f t="shared" si="162"/>
        <v>-6</v>
      </c>
      <c r="R342" s="416"/>
      <c r="S342" s="412">
        <f t="shared" ref="S342:S351" si="163">G342/$G$341</f>
        <v>0.29192546583850931</v>
      </c>
      <c r="T342" s="413"/>
    </row>
    <row r="343" spans="1:20" x14ac:dyDescent="0.25">
      <c r="A343" s="97" t="s">
        <v>50</v>
      </c>
      <c r="B343" s="409">
        <v>105</v>
      </c>
      <c r="C343" s="410"/>
      <c r="D343" s="411">
        <v>76</v>
      </c>
      <c r="E343" s="409">
        <v>79</v>
      </c>
      <c r="F343" s="410"/>
      <c r="G343" s="409">
        <v>82</v>
      </c>
      <c r="H343" s="410"/>
      <c r="I343" s="412">
        <f t="shared" si="159"/>
        <v>3.7974683544303778E-2</v>
      </c>
      <c r="J343" s="413"/>
      <c r="K343" s="414"/>
      <c r="L343" s="412">
        <f t="shared" si="160"/>
        <v>-0.21904761904761905</v>
      </c>
      <c r="M343" s="413"/>
      <c r="N343" s="437"/>
      <c r="O343" s="415">
        <f t="shared" si="161"/>
        <v>3</v>
      </c>
      <c r="P343" s="416"/>
      <c r="Q343" s="415">
        <f t="shared" si="162"/>
        <v>-23</v>
      </c>
      <c r="R343" s="416"/>
      <c r="S343" s="412">
        <f t="shared" si="163"/>
        <v>0.25465838509316768</v>
      </c>
      <c r="T343" s="413"/>
    </row>
    <row r="344" spans="1:20" x14ac:dyDescent="0.25">
      <c r="A344" s="97" t="s">
        <v>52</v>
      </c>
      <c r="B344" s="409">
        <v>79</v>
      </c>
      <c r="C344" s="410"/>
      <c r="D344" s="411">
        <v>59</v>
      </c>
      <c r="E344" s="409">
        <v>62</v>
      </c>
      <c r="F344" s="410"/>
      <c r="G344" s="409">
        <v>63</v>
      </c>
      <c r="H344" s="410"/>
      <c r="I344" s="412">
        <f t="shared" si="159"/>
        <v>1.6129032258064502E-2</v>
      </c>
      <c r="J344" s="413"/>
      <c r="K344" s="414"/>
      <c r="L344" s="412">
        <f t="shared" si="160"/>
        <v>-0.20253164556962022</v>
      </c>
      <c r="M344" s="413"/>
      <c r="N344" s="437"/>
      <c r="O344" s="415">
        <f t="shared" si="161"/>
        <v>1</v>
      </c>
      <c r="P344" s="416"/>
      <c r="Q344" s="415">
        <f t="shared" si="162"/>
        <v>-16</v>
      </c>
      <c r="R344" s="416"/>
      <c r="S344" s="412">
        <f t="shared" si="163"/>
        <v>0.19565217391304349</v>
      </c>
      <c r="T344" s="413"/>
    </row>
    <row r="345" spans="1:20" x14ac:dyDescent="0.25">
      <c r="A345" s="97" t="s">
        <v>53</v>
      </c>
      <c r="B345" s="409">
        <v>15</v>
      </c>
      <c r="C345" s="410"/>
      <c r="D345" s="411">
        <v>10</v>
      </c>
      <c r="E345" s="409">
        <v>12</v>
      </c>
      <c r="F345" s="410"/>
      <c r="G345" s="409">
        <v>12</v>
      </c>
      <c r="H345" s="410"/>
      <c r="I345" s="412">
        <f t="shared" si="159"/>
        <v>0</v>
      </c>
      <c r="J345" s="413"/>
      <c r="K345" s="414"/>
      <c r="L345" s="412">
        <f t="shared" si="160"/>
        <v>-0.19999999999999996</v>
      </c>
      <c r="M345" s="413"/>
      <c r="N345" s="437"/>
      <c r="O345" s="415">
        <f t="shared" si="161"/>
        <v>0</v>
      </c>
      <c r="P345" s="416"/>
      <c r="Q345" s="415">
        <f t="shared" si="162"/>
        <v>-3</v>
      </c>
      <c r="R345" s="416"/>
      <c r="S345" s="412">
        <f>G345/$G$341</f>
        <v>3.7267080745341616E-2</v>
      </c>
      <c r="T345" s="413"/>
    </row>
    <row r="346" spans="1:20" x14ac:dyDescent="0.25">
      <c r="A346" s="97" t="s">
        <v>54</v>
      </c>
      <c r="B346" s="409">
        <v>24</v>
      </c>
      <c r="C346" s="410"/>
      <c r="D346" s="411">
        <v>15</v>
      </c>
      <c r="E346" s="409">
        <v>19</v>
      </c>
      <c r="F346" s="410"/>
      <c r="G346" s="409">
        <v>20</v>
      </c>
      <c r="H346" s="410"/>
      <c r="I346" s="412">
        <f t="shared" si="159"/>
        <v>5.2631578947368363E-2</v>
      </c>
      <c r="J346" s="413"/>
      <c r="K346" s="414"/>
      <c r="L346" s="412">
        <f t="shared" si="160"/>
        <v>-0.16666666666666663</v>
      </c>
      <c r="M346" s="413"/>
      <c r="N346" s="437"/>
      <c r="O346" s="415">
        <f t="shared" si="161"/>
        <v>1</v>
      </c>
      <c r="P346" s="416"/>
      <c r="Q346" s="415">
        <f t="shared" si="162"/>
        <v>-4</v>
      </c>
      <c r="R346" s="416"/>
      <c r="S346" s="412">
        <f t="shared" si="163"/>
        <v>6.2111801242236024E-2</v>
      </c>
      <c r="T346" s="413"/>
    </row>
    <row r="347" spans="1:20" x14ac:dyDescent="0.25">
      <c r="A347" s="97" t="s">
        <v>55</v>
      </c>
      <c r="B347" s="409">
        <v>9</v>
      </c>
      <c r="C347" s="410"/>
      <c r="D347" s="411">
        <v>4</v>
      </c>
      <c r="E347" s="409">
        <v>5</v>
      </c>
      <c r="F347" s="410"/>
      <c r="G347" s="409">
        <v>6</v>
      </c>
      <c r="H347" s="410"/>
      <c r="I347" s="412">
        <f t="shared" si="159"/>
        <v>0.19999999999999996</v>
      </c>
      <c r="J347" s="413"/>
      <c r="K347" s="414"/>
      <c r="L347" s="412">
        <f t="shared" si="160"/>
        <v>-0.33333333333333337</v>
      </c>
      <c r="M347" s="413"/>
      <c r="N347" s="437"/>
      <c r="O347" s="415">
        <f t="shared" si="161"/>
        <v>1</v>
      </c>
      <c r="P347" s="416"/>
      <c r="Q347" s="415">
        <f t="shared" si="162"/>
        <v>-3</v>
      </c>
      <c r="R347" s="416"/>
      <c r="S347" s="412">
        <f>G347/$G$341</f>
        <v>1.8633540372670808E-2</v>
      </c>
      <c r="T347" s="413"/>
    </row>
    <row r="348" spans="1:20" x14ac:dyDescent="0.25">
      <c r="A348" s="97" t="s">
        <v>56</v>
      </c>
      <c r="B348" s="409">
        <v>19</v>
      </c>
      <c r="C348" s="410"/>
      <c r="D348" s="411">
        <v>14</v>
      </c>
      <c r="E348" s="409">
        <v>14</v>
      </c>
      <c r="F348" s="410"/>
      <c r="G348" s="409">
        <v>14</v>
      </c>
      <c r="H348" s="410"/>
      <c r="I348" s="412">
        <f t="shared" si="159"/>
        <v>0</v>
      </c>
      <c r="J348" s="413"/>
      <c r="K348" s="414"/>
      <c r="L348" s="412">
        <f t="shared" si="160"/>
        <v>-0.26315789473684215</v>
      </c>
      <c r="M348" s="413"/>
      <c r="N348" s="437"/>
      <c r="O348" s="415">
        <f t="shared" si="161"/>
        <v>0</v>
      </c>
      <c r="P348" s="416"/>
      <c r="Q348" s="415">
        <f t="shared" si="162"/>
        <v>-5</v>
      </c>
      <c r="R348" s="416"/>
      <c r="S348" s="412">
        <f t="shared" si="163"/>
        <v>4.3478260869565216E-2</v>
      </c>
      <c r="T348" s="413"/>
    </row>
    <row r="349" spans="1:20" x14ac:dyDescent="0.25">
      <c r="A349" s="97" t="s">
        <v>51</v>
      </c>
      <c r="B349" s="409">
        <v>13</v>
      </c>
      <c r="C349" s="410"/>
      <c r="D349" s="411">
        <v>5</v>
      </c>
      <c r="E349" s="409">
        <v>7</v>
      </c>
      <c r="F349" s="410"/>
      <c r="G349" s="409">
        <v>7</v>
      </c>
      <c r="H349" s="410"/>
      <c r="I349" s="412">
        <f t="shared" si="159"/>
        <v>0</v>
      </c>
      <c r="J349" s="413"/>
      <c r="K349" s="414"/>
      <c r="L349" s="412">
        <f t="shared" si="160"/>
        <v>-0.46153846153846156</v>
      </c>
      <c r="M349" s="413"/>
      <c r="N349" s="437"/>
      <c r="O349" s="415">
        <f t="shared" si="161"/>
        <v>0</v>
      </c>
      <c r="P349" s="416"/>
      <c r="Q349" s="415">
        <f t="shared" si="162"/>
        <v>-6</v>
      </c>
      <c r="R349" s="416"/>
      <c r="S349" s="412">
        <f t="shared" si="163"/>
        <v>2.1739130434782608E-2</v>
      </c>
      <c r="T349" s="413"/>
    </row>
    <row r="350" spans="1:20" x14ac:dyDescent="0.25">
      <c r="A350" s="98" t="s">
        <v>57</v>
      </c>
      <c r="B350" s="409">
        <v>6</v>
      </c>
      <c r="C350" s="410"/>
      <c r="D350" s="411">
        <v>5</v>
      </c>
      <c r="E350" s="409">
        <v>5</v>
      </c>
      <c r="F350" s="410"/>
      <c r="G350" s="409">
        <v>5</v>
      </c>
      <c r="H350" s="410"/>
      <c r="I350" s="412">
        <f t="shared" si="159"/>
        <v>0</v>
      </c>
      <c r="J350" s="413"/>
      <c r="K350" s="414"/>
      <c r="L350" s="412">
        <f t="shared" si="160"/>
        <v>-0.16666666666666663</v>
      </c>
      <c r="M350" s="413"/>
      <c r="N350" s="437"/>
      <c r="O350" s="415">
        <f t="shared" si="161"/>
        <v>0</v>
      </c>
      <c r="P350" s="416"/>
      <c r="Q350" s="415">
        <f t="shared" si="162"/>
        <v>-1</v>
      </c>
      <c r="R350" s="416"/>
      <c r="S350" s="412">
        <f t="shared" si="163"/>
        <v>1.5527950310559006E-2</v>
      </c>
      <c r="T350" s="413"/>
    </row>
    <row r="351" spans="1:20" x14ac:dyDescent="0.25">
      <c r="A351" s="99" t="s">
        <v>58</v>
      </c>
      <c r="B351" s="409">
        <v>22</v>
      </c>
      <c r="C351" s="410"/>
      <c r="D351" s="411">
        <v>17</v>
      </c>
      <c r="E351" s="409">
        <v>16</v>
      </c>
      <c r="F351" s="410"/>
      <c r="G351" s="409">
        <v>19</v>
      </c>
      <c r="H351" s="410"/>
      <c r="I351" s="412">
        <f t="shared" si="159"/>
        <v>0.1875</v>
      </c>
      <c r="J351" s="413"/>
      <c r="K351" s="414"/>
      <c r="L351" s="412">
        <f t="shared" si="160"/>
        <v>-0.13636363636363635</v>
      </c>
      <c r="M351" s="413"/>
      <c r="N351" s="437"/>
      <c r="O351" s="415">
        <f t="shared" si="161"/>
        <v>3</v>
      </c>
      <c r="P351" s="416"/>
      <c r="Q351" s="415">
        <f t="shared" si="162"/>
        <v>-3</v>
      </c>
      <c r="R351" s="416"/>
      <c r="S351" s="412">
        <f t="shared" si="163"/>
        <v>5.9006211180124224E-2</v>
      </c>
      <c r="T351" s="413"/>
    </row>
    <row r="352" spans="1:20" ht="21" x14ac:dyDescent="0.35">
      <c r="A352" s="434" t="s">
        <v>86</v>
      </c>
      <c r="B352" s="434"/>
      <c r="C352" s="434"/>
      <c r="D352" s="434"/>
      <c r="E352" s="434"/>
      <c r="F352" s="434"/>
      <c r="G352" s="434"/>
      <c r="H352" s="434"/>
      <c r="I352" s="434"/>
      <c r="J352" s="434"/>
      <c r="K352" s="434"/>
      <c r="L352" s="434"/>
      <c r="M352" s="434"/>
      <c r="N352" s="434"/>
      <c r="O352" s="434"/>
      <c r="P352" s="434"/>
      <c r="Q352" s="434"/>
      <c r="R352" s="434"/>
      <c r="S352" s="434"/>
      <c r="T352" s="434"/>
    </row>
    <row r="353" spans="1:20" x14ac:dyDescent="0.25">
      <c r="A353" s="72"/>
      <c r="B353" s="11" t="s">
        <v>115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3"/>
    </row>
    <row r="354" spans="1:20" x14ac:dyDescent="0.25">
      <c r="A354" s="15"/>
      <c r="B354" s="107">
        <f>B$6</f>
        <v>2019</v>
      </c>
      <c r="C354" s="108"/>
      <c r="D354" s="379">
        <f>C$6</f>
        <v>2022</v>
      </c>
      <c r="E354" s="107">
        <f>D$6</f>
        <v>2023</v>
      </c>
      <c r="F354" s="108"/>
      <c r="G354" s="107">
        <f>E$6</f>
        <v>2024</v>
      </c>
      <c r="H354" s="108"/>
      <c r="I354" s="107" t="str">
        <f>CONCATENATE("var ",RIGHT(G354,2),"/",RIGHT(E354,2))</f>
        <v>var 24/23</v>
      </c>
      <c r="J354" s="108"/>
      <c r="K354" s="16"/>
      <c r="L354" s="107" t="str">
        <f>CONCATENATE("var ",RIGHT(G354,2),"/",RIGHT(B354,2))</f>
        <v>var 24/19</v>
      </c>
      <c r="M354" s="108"/>
      <c r="N354" s="435"/>
      <c r="O354" s="107" t="str">
        <f>CONCATENATE("dif ",RIGHT(G354,2),"-",RIGHT(E354,2))</f>
        <v>dif 24-23</v>
      </c>
      <c r="P354" s="108"/>
      <c r="Q354" s="107" t="str">
        <f>CONCATENATE("dif ",RIGHT(G354,2),"-",RIGHT(B354,2))</f>
        <v>dif 24-19</v>
      </c>
      <c r="R354" s="108"/>
      <c r="S354" s="107" t="str">
        <f>CONCATENATE("cuota ",RIGHT(G354,2))</f>
        <v>cuota 24</v>
      </c>
      <c r="T354" s="108"/>
    </row>
    <row r="355" spans="1:20" x14ac:dyDescent="0.25">
      <c r="A355" s="382" t="s">
        <v>4</v>
      </c>
      <c r="B355" s="438">
        <v>133054</v>
      </c>
      <c r="C355" s="439"/>
      <c r="D355" s="440">
        <v>121403</v>
      </c>
      <c r="E355" s="438">
        <v>125469</v>
      </c>
      <c r="F355" s="439"/>
      <c r="G355" s="438">
        <v>127071</v>
      </c>
      <c r="H355" s="439"/>
      <c r="I355" s="386">
        <f t="shared" ref="I355:I366" si="164">G355/E355-1</f>
        <v>1.2768094110895856E-2</v>
      </c>
      <c r="J355" s="387"/>
      <c r="K355" s="388"/>
      <c r="L355" s="386">
        <f t="shared" ref="L355:L366" si="165">G355/B355-1</f>
        <v>-4.4966705247493466E-2</v>
      </c>
      <c r="M355" s="387"/>
      <c r="N355" s="436"/>
      <c r="O355" s="441">
        <f t="shared" ref="O355:O366" si="166">G355-E355</f>
        <v>1602</v>
      </c>
      <c r="P355" s="442"/>
      <c r="Q355" s="441">
        <f t="shared" ref="Q355:Q366" si="167">G355-B355</f>
        <v>-5983</v>
      </c>
      <c r="R355" s="442"/>
      <c r="S355" s="386">
        <f>G355/$G$355</f>
        <v>1</v>
      </c>
      <c r="T355" s="387"/>
    </row>
    <row r="356" spans="1:20" x14ac:dyDescent="0.25">
      <c r="A356" s="391" t="s">
        <v>5</v>
      </c>
      <c r="B356" s="443">
        <v>89152</v>
      </c>
      <c r="C356" s="444"/>
      <c r="D356" s="445">
        <v>89098</v>
      </c>
      <c r="E356" s="443">
        <v>88941</v>
      </c>
      <c r="F356" s="444"/>
      <c r="G356" s="443">
        <v>91103</v>
      </c>
      <c r="H356" s="444"/>
      <c r="I356" s="395">
        <f t="shared" si="164"/>
        <v>2.4308249288854444E-2</v>
      </c>
      <c r="J356" s="396"/>
      <c r="K356" s="397"/>
      <c r="L356" s="395">
        <f t="shared" si="165"/>
        <v>2.1883973438621585E-2</v>
      </c>
      <c r="M356" s="396"/>
      <c r="N356" s="446"/>
      <c r="O356" s="447">
        <f t="shared" si="166"/>
        <v>2162</v>
      </c>
      <c r="P356" s="448"/>
      <c r="Q356" s="447">
        <f t="shared" si="167"/>
        <v>1951</v>
      </c>
      <c r="R356" s="448"/>
      <c r="S356" s="395">
        <f t="shared" ref="S356:S366" si="168">G356/$G$355</f>
        <v>0.71694564456091481</v>
      </c>
      <c r="T356" s="396"/>
    </row>
    <row r="357" spans="1:20" x14ac:dyDescent="0.25">
      <c r="A357" s="400" t="s">
        <v>6</v>
      </c>
      <c r="B357" s="449">
        <v>15700</v>
      </c>
      <c r="C357" s="450"/>
      <c r="D357" s="451">
        <v>17378</v>
      </c>
      <c r="E357" s="449">
        <v>16526</v>
      </c>
      <c r="F357" s="450"/>
      <c r="G357" s="449">
        <v>17518</v>
      </c>
      <c r="H357" s="450"/>
      <c r="I357" s="404">
        <f t="shared" si="164"/>
        <v>6.0026624712574028E-2</v>
      </c>
      <c r="J357" s="405"/>
      <c r="K357" s="406"/>
      <c r="L357" s="404">
        <f t="shared" si="165"/>
        <v>0.11579617834394895</v>
      </c>
      <c r="M357" s="405"/>
      <c r="N357" s="452"/>
      <c r="O357" s="453">
        <f t="shared" si="166"/>
        <v>992</v>
      </c>
      <c r="P357" s="454"/>
      <c r="Q357" s="453">
        <f t="shared" si="167"/>
        <v>1818</v>
      </c>
      <c r="R357" s="454"/>
      <c r="S357" s="404">
        <f t="shared" si="168"/>
        <v>0.13785993657089343</v>
      </c>
      <c r="T357" s="405"/>
    </row>
    <row r="358" spans="1:20" x14ac:dyDescent="0.25">
      <c r="A358" s="37" t="s">
        <v>7</v>
      </c>
      <c r="B358" s="455">
        <v>53777</v>
      </c>
      <c r="C358" s="456"/>
      <c r="D358" s="457">
        <v>53319</v>
      </c>
      <c r="E358" s="455">
        <v>55603</v>
      </c>
      <c r="F358" s="456"/>
      <c r="G358" s="455">
        <v>56818</v>
      </c>
      <c r="H358" s="456"/>
      <c r="I358" s="412">
        <f t="shared" si="164"/>
        <v>2.185133895653113E-2</v>
      </c>
      <c r="J358" s="413"/>
      <c r="K358" s="414"/>
      <c r="L358" s="412">
        <f t="shared" si="165"/>
        <v>5.6548338509027962E-2</v>
      </c>
      <c r="M358" s="413"/>
      <c r="N358" s="437"/>
      <c r="O358" s="458">
        <f t="shared" si="166"/>
        <v>1215</v>
      </c>
      <c r="P358" s="459"/>
      <c r="Q358" s="458">
        <f t="shared" si="167"/>
        <v>3041</v>
      </c>
      <c r="R358" s="459"/>
      <c r="S358" s="412">
        <f t="shared" si="168"/>
        <v>0.44713585318444021</v>
      </c>
      <c r="T358" s="413"/>
    </row>
    <row r="359" spans="1:20" x14ac:dyDescent="0.25">
      <c r="A359" s="37" t="s">
        <v>8</v>
      </c>
      <c r="B359" s="455">
        <v>16004</v>
      </c>
      <c r="C359" s="456"/>
      <c r="D359" s="457">
        <v>16021</v>
      </c>
      <c r="E359" s="455">
        <v>14065</v>
      </c>
      <c r="F359" s="456"/>
      <c r="G359" s="455">
        <v>13983</v>
      </c>
      <c r="H359" s="456"/>
      <c r="I359" s="412">
        <f t="shared" si="164"/>
        <v>-5.8300746533949122E-3</v>
      </c>
      <c r="J359" s="413"/>
      <c r="K359" s="414"/>
      <c r="L359" s="412">
        <f t="shared" si="165"/>
        <v>-0.12628092976755811</v>
      </c>
      <c r="M359" s="413"/>
      <c r="N359" s="437"/>
      <c r="O359" s="458">
        <f t="shared" si="166"/>
        <v>-82</v>
      </c>
      <c r="P359" s="459"/>
      <c r="Q359" s="458">
        <f t="shared" si="167"/>
        <v>-2021</v>
      </c>
      <c r="R359" s="459"/>
      <c r="S359" s="412">
        <f t="shared" si="168"/>
        <v>0.11004084330807186</v>
      </c>
      <c r="T359" s="413"/>
    </row>
    <row r="360" spans="1:20" x14ac:dyDescent="0.25">
      <c r="A360" s="37" t="s">
        <v>9</v>
      </c>
      <c r="B360" s="455">
        <v>2618</v>
      </c>
      <c r="C360" s="456"/>
      <c r="D360" s="457">
        <v>1828</v>
      </c>
      <c r="E360" s="455">
        <v>2162</v>
      </c>
      <c r="F360" s="456"/>
      <c r="G360" s="455">
        <v>2094</v>
      </c>
      <c r="H360" s="456"/>
      <c r="I360" s="412">
        <f t="shared" si="164"/>
        <v>-3.1452358926919555E-2</v>
      </c>
      <c r="J360" s="413"/>
      <c r="K360" s="414"/>
      <c r="L360" s="412">
        <f t="shared" si="165"/>
        <v>-0.20015278838808248</v>
      </c>
      <c r="M360" s="413"/>
      <c r="N360" s="437"/>
      <c r="O360" s="458">
        <f t="shared" si="166"/>
        <v>-68</v>
      </c>
      <c r="P360" s="459"/>
      <c r="Q360" s="458">
        <f t="shared" si="167"/>
        <v>-524</v>
      </c>
      <c r="R360" s="459"/>
      <c r="S360" s="412">
        <f t="shared" si="168"/>
        <v>1.6478976320324856E-2</v>
      </c>
      <c r="T360" s="413"/>
    </row>
    <row r="361" spans="1:20" x14ac:dyDescent="0.25">
      <c r="A361" s="417" t="s">
        <v>10</v>
      </c>
      <c r="B361" s="460">
        <v>1053</v>
      </c>
      <c r="C361" s="461"/>
      <c r="D361" s="462">
        <v>552</v>
      </c>
      <c r="E361" s="460">
        <v>585</v>
      </c>
      <c r="F361" s="461"/>
      <c r="G361" s="460">
        <v>690</v>
      </c>
      <c r="H361" s="461"/>
      <c r="I361" s="421">
        <f t="shared" si="164"/>
        <v>0.17948717948717952</v>
      </c>
      <c r="J361" s="422"/>
      <c r="K361" s="423"/>
      <c r="L361" s="421">
        <f t="shared" si="165"/>
        <v>-0.34472934472934469</v>
      </c>
      <c r="M361" s="422"/>
      <c r="N361" s="463"/>
      <c r="O361" s="464">
        <f t="shared" si="166"/>
        <v>105</v>
      </c>
      <c r="P361" s="465"/>
      <c r="Q361" s="464">
        <f t="shared" si="167"/>
        <v>-363</v>
      </c>
      <c r="R361" s="465"/>
      <c r="S361" s="421">
        <f t="shared" si="168"/>
        <v>5.4300351771844084E-3</v>
      </c>
      <c r="T361" s="422"/>
    </row>
    <row r="362" spans="1:20" x14ac:dyDescent="0.25">
      <c r="A362" s="426" t="s">
        <v>11</v>
      </c>
      <c r="B362" s="443">
        <v>43902</v>
      </c>
      <c r="C362" s="444"/>
      <c r="D362" s="445">
        <v>32305</v>
      </c>
      <c r="E362" s="443">
        <v>36528</v>
      </c>
      <c r="F362" s="444"/>
      <c r="G362" s="443">
        <v>35968</v>
      </c>
      <c r="H362" s="444"/>
      <c r="I362" s="395">
        <f t="shared" si="164"/>
        <v>-1.5330705212439732E-2</v>
      </c>
      <c r="J362" s="396"/>
      <c r="K362" s="397"/>
      <c r="L362" s="395">
        <f t="shared" si="165"/>
        <v>-0.18072069609584984</v>
      </c>
      <c r="M362" s="396"/>
      <c r="N362" s="446"/>
      <c r="O362" s="447">
        <f t="shared" si="166"/>
        <v>-560</v>
      </c>
      <c r="P362" s="448"/>
      <c r="Q362" s="447">
        <f t="shared" si="167"/>
        <v>-7934</v>
      </c>
      <c r="R362" s="448"/>
      <c r="S362" s="395">
        <f t="shared" si="168"/>
        <v>0.28305435543908525</v>
      </c>
      <c r="T362" s="396"/>
    </row>
    <row r="363" spans="1:20" x14ac:dyDescent="0.25">
      <c r="A363" s="400" t="s">
        <v>12</v>
      </c>
      <c r="B363" s="455">
        <v>1933</v>
      </c>
      <c r="C363" s="456"/>
      <c r="D363" s="457">
        <v>2230</v>
      </c>
      <c r="E363" s="449">
        <v>2117</v>
      </c>
      <c r="F363" s="450"/>
      <c r="G363" s="455">
        <v>2117</v>
      </c>
      <c r="H363" s="456"/>
      <c r="I363" s="404">
        <f t="shared" si="164"/>
        <v>0</v>
      </c>
      <c r="J363" s="405"/>
      <c r="K363" s="406"/>
      <c r="L363" s="404">
        <f t="shared" si="165"/>
        <v>9.5188825659596521E-2</v>
      </c>
      <c r="M363" s="405"/>
      <c r="N363" s="452"/>
      <c r="O363" s="453">
        <f t="shared" si="166"/>
        <v>0</v>
      </c>
      <c r="P363" s="454"/>
      <c r="Q363" s="453">
        <f t="shared" si="167"/>
        <v>184</v>
      </c>
      <c r="R363" s="454"/>
      <c r="S363" s="404">
        <f t="shared" si="168"/>
        <v>1.665997749289767E-2</v>
      </c>
      <c r="T363" s="405"/>
    </row>
    <row r="364" spans="1:20" x14ac:dyDescent="0.25">
      <c r="A364" s="37" t="s">
        <v>8</v>
      </c>
      <c r="B364" s="455">
        <v>23955</v>
      </c>
      <c r="C364" s="456"/>
      <c r="D364" s="457">
        <v>19327</v>
      </c>
      <c r="E364" s="455">
        <v>21657</v>
      </c>
      <c r="F364" s="456"/>
      <c r="G364" s="455">
        <v>21058</v>
      </c>
      <c r="H364" s="456"/>
      <c r="I364" s="412">
        <f t="shared" si="164"/>
        <v>-2.7658493789536887E-2</v>
      </c>
      <c r="J364" s="413"/>
      <c r="K364" s="414"/>
      <c r="L364" s="412">
        <f t="shared" si="165"/>
        <v>-0.12093508662074726</v>
      </c>
      <c r="M364" s="413"/>
      <c r="N364" s="437"/>
      <c r="O364" s="458">
        <f t="shared" si="166"/>
        <v>-599</v>
      </c>
      <c r="P364" s="459"/>
      <c r="Q364" s="458">
        <f t="shared" si="167"/>
        <v>-2897</v>
      </c>
      <c r="R364" s="459"/>
      <c r="S364" s="412">
        <f t="shared" si="168"/>
        <v>0.16571837791470909</v>
      </c>
      <c r="T364" s="413"/>
    </row>
    <row r="365" spans="1:20" x14ac:dyDescent="0.25">
      <c r="A365" s="37" t="s">
        <v>9</v>
      </c>
      <c r="B365" s="455">
        <v>12430</v>
      </c>
      <c r="C365" s="456"/>
      <c r="D365" s="457">
        <v>7750</v>
      </c>
      <c r="E365" s="455">
        <v>9325</v>
      </c>
      <c r="F365" s="456"/>
      <c r="G365" s="455">
        <v>9384</v>
      </c>
      <c r="H365" s="456"/>
      <c r="I365" s="412">
        <f t="shared" si="164"/>
        <v>6.3270777479893514E-3</v>
      </c>
      <c r="J365" s="413"/>
      <c r="K365" s="414"/>
      <c r="L365" s="412">
        <f t="shared" si="165"/>
        <v>-0.24505229283990348</v>
      </c>
      <c r="M365" s="413"/>
      <c r="N365" s="437"/>
      <c r="O365" s="458">
        <f t="shared" si="166"/>
        <v>59</v>
      </c>
      <c r="P365" s="459"/>
      <c r="Q365" s="458">
        <f t="shared" si="167"/>
        <v>-3046</v>
      </c>
      <c r="R365" s="459"/>
      <c r="S365" s="412">
        <f t="shared" si="168"/>
        <v>7.3848478409707957E-2</v>
      </c>
      <c r="T365" s="413"/>
    </row>
    <row r="366" spans="1:20" x14ac:dyDescent="0.25">
      <c r="A366" s="427" t="s">
        <v>10</v>
      </c>
      <c r="B366" s="460">
        <v>5584</v>
      </c>
      <c r="C366" s="461"/>
      <c r="D366" s="462">
        <v>2998</v>
      </c>
      <c r="E366" s="460">
        <v>3429</v>
      </c>
      <c r="F366" s="461"/>
      <c r="G366" s="460">
        <v>3409</v>
      </c>
      <c r="H366" s="461"/>
      <c r="I366" s="429">
        <f t="shared" si="164"/>
        <v>-5.8326042578010773E-3</v>
      </c>
      <c r="J366" s="430"/>
      <c r="K366" s="431"/>
      <c r="L366" s="429">
        <f t="shared" si="165"/>
        <v>-0.38950573065902583</v>
      </c>
      <c r="M366" s="430"/>
      <c r="N366" s="466"/>
      <c r="O366" s="467">
        <f t="shared" si="166"/>
        <v>-20</v>
      </c>
      <c r="P366" s="468"/>
      <c r="Q366" s="467">
        <f t="shared" si="167"/>
        <v>-2175</v>
      </c>
      <c r="R366" s="468"/>
      <c r="S366" s="429">
        <f t="shared" si="168"/>
        <v>2.6827521621770507E-2</v>
      </c>
      <c r="T366" s="430"/>
    </row>
    <row r="367" spans="1:20" ht="21" x14ac:dyDescent="0.35">
      <c r="A367" s="434" t="s">
        <v>87</v>
      </c>
      <c r="B367" s="434"/>
      <c r="C367" s="434"/>
      <c r="D367" s="434"/>
      <c r="E367" s="434"/>
      <c r="F367" s="434"/>
      <c r="G367" s="434"/>
      <c r="H367" s="434"/>
      <c r="I367" s="434"/>
      <c r="J367" s="434"/>
      <c r="K367" s="434"/>
      <c r="L367" s="434"/>
      <c r="M367" s="434"/>
      <c r="N367" s="434"/>
      <c r="O367" s="434"/>
      <c r="P367" s="434"/>
      <c r="Q367" s="434"/>
      <c r="R367" s="434"/>
      <c r="S367" s="434"/>
      <c r="T367" s="434"/>
    </row>
    <row r="368" spans="1:20" x14ac:dyDescent="0.25">
      <c r="A368" s="72"/>
      <c r="B368" s="11" t="s">
        <v>115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3"/>
    </row>
    <row r="369" spans="1:20" x14ac:dyDescent="0.25">
      <c r="A369" s="15"/>
      <c r="B369" s="107">
        <f>B$6</f>
        <v>2019</v>
      </c>
      <c r="C369" s="108"/>
      <c r="D369" s="379">
        <f>C$6</f>
        <v>2022</v>
      </c>
      <c r="E369" s="107">
        <f>D$6</f>
        <v>2023</v>
      </c>
      <c r="F369" s="108"/>
      <c r="G369" s="107">
        <f>E$6</f>
        <v>2024</v>
      </c>
      <c r="H369" s="108"/>
      <c r="I369" s="107" t="str">
        <f>CONCATENATE("var ",RIGHT(G369,2),"/",RIGHT(E369,2))</f>
        <v>var 24/23</v>
      </c>
      <c r="J369" s="108"/>
      <c r="K369" s="16"/>
      <c r="L369" s="107" t="str">
        <f>CONCATENATE("var ",RIGHT(G369,2),"/",RIGHT(B369,2))</f>
        <v>var 24/19</v>
      </c>
      <c r="M369" s="108"/>
      <c r="N369" s="435"/>
      <c r="O369" s="107" t="str">
        <f>CONCATENATE("dif ",RIGHT(G369,2),"-",RIGHT(E369,2))</f>
        <v>dif 24-23</v>
      </c>
      <c r="P369" s="108"/>
      <c r="Q369" s="107" t="str">
        <f>CONCATENATE("dif ",RIGHT(G369,2),"-",RIGHT(B369,2))</f>
        <v>dif 24-19</v>
      </c>
      <c r="R369" s="108"/>
      <c r="S369" s="107" t="str">
        <f>CONCATENATE("cuota ",RIGHT(G369,2))</f>
        <v>cuota 24</v>
      </c>
      <c r="T369" s="108"/>
    </row>
    <row r="370" spans="1:20" x14ac:dyDescent="0.25">
      <c r="A370" s="382" t="s">
        <v>48</v>
      </c>
      <c r="B370" s="438">
        <v>133054</v>
      </c>
      <c r="C370" s="439"/>
      <c r="D370" s="440">
        <v>121403</v>
      </c>
      <c r="E370" s="438">
        <v>125469</v>
      </c>
      <c r="F370" s="439"/>
      <c r="G370" s="438">
        <v>127071</v>
      </c>
      <c r="H370" s="439"/>
      <c r="I370" s="386">
        <f t="shared" ref="I370:I380" si="169">G370/E370-1</f>
        <v>1.2768094110895856E-2</v>
      </c>
      <c r="J370" s="387"/>
      <c r="K370" s="388"/>
      <c r="L370" s="386">
        <f t="shared" ref="L370:L380" si="170">G370/B370-1</f>
        <v>-4.4966705247493466E-2</v>
      </c>
      <c r="M370" s="387"/>
      <c r="N370" s="436"/>
      <c r="O370" s="441">
        <f t="shared" ref="O370:O380" si="171">G370-E370</f>
        <v>1602</v>
      </c>
      <c r="P370" s="442"/>
      <c r="Q370" s="441">
        <f t="shared" ref="Q370:Q380" si="172">G370-B370</f>
        <v>-5983</v>
      </c>
      <c r="R370" s="442"/>
      <c r="S370" s="386">
        <f>G370/$G$370</f>
        <v>1</v>
      </c>
      <c r="T370" s="387"/>
    </row>
    <row r="371" spans="1:20" x14ac:dyDescent="0.25">
      <c r="A371" s="94" t="s">
        <v>49</v>
      </c>
      <c r="B371" s="455">
        <v>47022</v>
      </c>
      <c r="C371" s="456"/>
      <c r="D371" s="457">
        <v>43486</v>
      </c>
      <c r="E371" s="449">
        <v>45741</v>
      </c>
      <c r="F371" s="450"/>
      <c r="G371" s="455">
        <v>46603</v>
      </c>
      <c r="H371" s="456"/>
      <c r="I371" s="412">
        <f t="shared" si="169"/>
        <v>1.8845237314444319E-2</v>
      </c>
      <c r="J371" s="413"/>
      <c r="K371" s="414"/>
      <c r="L371" s="412">
        <f t="shared" si="170"/>
        <v>-8.9107226404662176E-3</v>
      </c>
      <c r="M371" s="413"/>
      <c r="N371" s="437"/>
      <c r="O371" s="458">
        <f t="shared" si="171"/>
        <v>862</v>
      </c>
      <c r="P371" s="459"/>
      <c r="Q371" s="458">
        <f t="shared" si="172"/>
        <v>-419</v>
      </c>
      <c r="R371" s="459"/>
      <c r="S371" s="412">
        <f t="shared" ref="S371:S380" si="173">G371/$G$370</f>
        <v>0.3667477237135145</v>
      </c>
      <c r="T371" s="413"/>
    </row>
    <row r="372" spans="1:20" x14ac:dyDescent="0.25">
      <c r="A372" s="97" t="s">
        <v>50</v>
      </c>
      <c r="B372" s="455">
        <v>41513</v>
      </c>
      <c r="C372" s="456"/>
      <c r="D372" s="457">
        <v>36950</v>
      </c>
      <c r="E372" s="455">
        <v>37223</v>
      </c>
      <c r="F372" s="456"/>
      <c r="G372" s="455">
        <v>37697</v>
      </c>
      <c r="H372" s="456"/>
      <c r="I372" s="412">
        <f t="shared" si="169"/>
        <v>1.273406227332563E-2</v>
      </c>
      <c r="J372" s="413"/>
      <c r="K372" s="414"/>
      <c r="L372" s="412">
        <f t="shared" si="170"/>
        <v>-9.1923012068508614E-2</v>
      </c>
      <c r="M372" s="413"/>
      <c r="N372" s="437"/>
      <c r="O372" s="458">
        <f t="shared" si="171"/>
        <v>474</v>
      </c>
      <c r="P372" s="459"/>
      <c r="Q372" s="458">
        <f t="shared" si="172"/>
        <v>-3816</v>
      </c>
      <c r="R372" s="459"/>
      <c r="S372" s="412">
        <f t="shared" si="173"/>
        <v>0.29666092184684151</v>
      </c>
      <c r="T372" s="413"/>
    </row>
    <row r="373" spans="1:20" x14ac:dyDescent="0.25">
      <c r="A373" s="97" t="s">
        <v>52</v>
      </c>
      <c r="B373" s="455">
        <v>21395</v>
      </c>
      <c r="C373" s="456"/>
      <c r="D373" s="457">
        <v>18321</v>
      </c>
      <c r="E373" s="455">
        <v>19226</v>
      </c>
      <c r="F373" s="456"/>
      <c r="G373" s="455">
        <v>19784</v>
      </c>
      <c r="H373" s="456"/>
      <c r="I373" s="412">
        <f t="shared" si="169"/>
        <v>2.9023197753042851E-2</v>
      </c>
      <c r="J373" s="413"/>
      <c r="K373" s="414"/>
      <c r="L373" s="412">
        <f t="shared" si="170"/>
        <v>-7.5297966814676376E-2</v>
      </c>
      <c r="M373" s="413"/>
      <c r="N373" s="437"/>
      <c r="O373" s="458">
        <f t="shared" si="171"/>
        <v>558</v>
      </c>
      <c r="P373" s="459"/>
      <c r="Q373" s="458">
        <f t="shared" si="172"/>
        <v>-1611</v>
      </c>
      <c r="R373" s="459"/>
      <c r="S373" s="412">
        <f>G373/$G$370</f>
        <v>0.15569248687741499</v>
      </c>
      <c r="T373" s="413"/>
    </row>
    <row r="374" spans="1:20" x14ac:dyDescent="0.25">
      <c r="A374" s="97" t="s">
        <v>53</v>
      </c>
      <c r="B374" s="455">
        <v>4121</v>
      </c>
      <c r="C374" s="456"/>
      <c r="D374" s="457">
        <v>4169</v>
      </c>
      <c r="E374" s="455">
        <v>4791</v>
      </c>
      <c r="F374" s="456"/>
      <c r="G374" s="455">
        <v>4797</v>
      </c>
      <c r="H374" s="456"/>
      <c r="I374" s="412">
        <f t="shared" si="169"/>
        <v>1.2523481527864089E-3</v>
      </c>
      <c r="J374" s="413"/>
      <c r="K374" s="414"/>
      <c r="L374" s="412">
        <f t="shared" si="170"/>
        <v>0.16403785488959</v>
      </c>
      <c r="M374" s="413"/>
      <c r="N374" s="437"/>
      <c r="O374" s="458">
        <f t="shared" si="171"/>
        <v>6</v>
      </c>
      <c r="P374" s="459"/>
      <c r="Q374" s="458">
        <f t="shared" si="172"/>
        <v>676</v>
      </c>
      <c r="R374" s="459"/>
      <c r="S374" s="412">
        <f>G374/$G$370</f>
        <v>3.7750548905729868E-2</v>
      </c>
      <c r="T374" s="413"/>
    </row>
    <row r="375" spans="1:20" x14ac:dyDescent="0.25">
      <c r="A375" s="97" t="s">
        <v>54</v>
      </c>
      <c r="B375" s="455">
        <v>2756</v>
      </c>
      <c r="C375" s="456"/>
      <c r="D375" s="457">
        <v>2541</v>
      </c>
      <c r="E375" s="455">
        <v>2855</v>
      </c>
      <c r="F375" s="456"/>
      <c r="G375" s="455">
        <v>2773</v>
      </c>
      <c r="H375" s="456"/>
      <c r="I375" s="412">
        <f t="shared" si="169"/>
        <v>-2.8721541155866892E-2</v>
      </c>
      <c r="J375" s="413"/>
      <c r="K375" s="414"/>
      <c r="L375" s="412">
        <f t="shared" si="170"/>
        <v>6.1683599419448676E-3</v>
      </c>
      <c r="M375" s="413"/>
      <c r="N375" s="437"/>
      <c r="O375" s="458">
        <f t="shared" si="171"/>
        <v>-82</v>
      </c>
      <c r="P375" s="459"/>
      <c r="Q375" s="458">
        <f t="shared" si="172"/>
        <v>17</v>
      </c>
      <c r="R375" s="459"/>
      <c r="S375" s="412">
        <f t="shared" si="173"/>
        <v>2.1822445719322268E-2</v>
      </c>
      <c r="T375" s="413"/>
    </row>
    <row r="376" spans="1:20" x14ac:dyDescent="0.25">
      <c r="A376" s="97" t="s">
        <v>55</v>
      </c>
      <c r="B376" s="455">
        <v>778</v>
      </c>
      <c r="C376" s="456"/>
      <c r="D376" s="457">
        <v>625</v>
      </c>
      <c r="E376" s="455">
        <v>663</v>
      </c>
      <c r="F376" s="456"/>
      <c r="G376" s="455">
        <v>673</v>
      </c>
      <c r="H376" s="456"/>
      <c r="I376" s="412">
        <f t="shared" si="169"/>
        <v>1.5082956259426794E-2</v>
      </c>
      <c r="J376" s="413"/>
      <c r="K376" s="414"/>
      <c r="L376" s="412">
        <f t="shared" si="170"/>
        <v>-0.13496143958868889</v>
      </c>
      <c r="M376" s="413"/>
      <c r="N376" s="437"/>
      <c r="O376" s="458">
        <f t="shared" si="171"/>
        <v>10</v>
      </c>
      <c r="P376" s="459"/>
      <c r="Q376" s="458">
        <f t="shared" si="172"/>
        <v>-105</v>
      </c>
      <c r="R376" s="459"/>
      <c r="S376" s="412">
        <f>G376/$G$370</f>
        <v>5.2962517018045026E-3</v>
      </c>
      <c r="T376" s="413"/>
    </row>
    <row r="377" spans="1:20" x14ac:dyDescent="0.25">
      <c r="A377" s="97" t="s">
        <v>56</v>
      </c>
      <c r="B377" s="455">
        <v>6890</v>
      </c>
      <c r="C377" s="456"/>
      <c r="D377" s="457">
        <v>6412</v>
      </c>
      <c r="E377" s="455">
        <v>6415</v>
      </c>
      <c r="F377" s="456"/>
      <c r="G377" s="455">
        <v>6415</v>
      </c>
      <c r="H377" s="456"/>
      <c r="I377" s="412">
        <f t="shared" si="169"/>
        <v>0</v>
      </c>
      <c r="J377" s="413"/>
      <c r="K377" s="414"/>
      <c r="L377" s="412">
        <f t="shared" si="170"/>
        <v>-6.8940493468795383E-2</v>
      </c>
      <c r="M377" s="413"/>
      <c r="N377" s="437"/>
      <c r="O377" s="458">
        <f t="shared" si="171"/>
        <v>0</v>
      </c>
      <c r="P377" s="459"/>
      <c r="Q377" s="458">
        <f t="shared" si="172"/>
        <v>-475</v>
      </c>
      <c r="R377" s="459"/>
      <c r="S377" s="412">
        <f t="shared" si="173"/>
        <v>5.0483587915417363E-2</v>
      </c>
      <c r="T377" s="413"/>
    </row>
    <row r="378" spans="1:20" x14ac:dyDescent="0.25">
      <c r="A378" s="97" t="s">
        <v>51</v>
      </c>
      <c r="B378" s="455">
        <v>1127</v>
      </c>
      <c r="C378" s="456"/>
      <c r="D378" s="457">
        <v>844</v>
      </c>
      <c r="E378" s="455">
        <v>912</v>
      </c>
      <c r="F378" s="456"/>
      <c r="G378" s="455">
        <v>912</v>
      </c>
      <c r="H378" s="456"/>
      <c r="I378" s="412">
        <f t="shared" si="169"/>
        <v>0</v>
      </c>
      <c r="J378" s="413"/>
      <c r="K378" s="414"/>
      <c r="L378" s="412">
        <f t="shared" si="170"/>
        <v>-0.1907719609582964</v>
      </c>
      <c r="M378" s="413"/>
      <c r="N378" s="437"/>
      <c r="O378" s="458">
        <f t="shared" si="171"/>
        <v>0</v>
      </c>
      <c r="P378" s="459"/>
      <c r="Q378" s="458">
        <f t="shared" si="172"/>
        <v>-215</v>
      </c>
      <c r="R378" s="459"/>
      <c r="S378" s="412">
        <f t="shared" si="173"/>
        <v>7.1770899733220013E-3</v>
      </c>
      <c r="T378" s="413"/>
    </row>
    <row r="379" spans="1:20" x14ac:dyDescent="0.25">
      <c r="A379" s="98" t="s">
        <v>57</v>
      </c>
      <c r="B379" s="455">
        <v>4070</v>
      </c>
      <c r="C379" s="456"/>
      <c r="D379" s="457">
        <v>4562</v>
      </c>
      <c r="E379" s="455">
        <v>4562</v>
      </c>
      <c r="F379" s="456"/>
      <c r="G379" s="455">
        <v>4307</v>
      </c>
      <c r="H379" s="456"/>
      <c r="I379" s="412">
        <f t="shared" si="169"/>
        <v>-5.5896536606751424E-2</v>
      </c>
      <c r="J379" s="413"/>
      <c r="K379" s="414"/>
      <c r="L379" s="412">
        <f t="shared" si="170"/>
        <v>5.8230958230958141E-2</v>
      </c>
      <c r="M379" s="413"/>
      <c r="N379" s="437"/>
      <c r="O379" s="458">
        <f t="shared" si="171"/>
        <v>-255</v>
      </c>
      <c r="P379" s="459"/>
      <c r="Q379" s="458">
        <f t="shared" si="172"/>
        <v>237</v>
      </c>
      <c r="R379" s="459"/>
      <c r="S379" s="412">
        <f t="shared" si="173"/>
        <v>3.3894436968309058E-2</v>
      </c>
      <c r="T379" s="413"/>
    </row>
    <row r="380" spans="1:20" x14ac:dyDescent="0.25">
      <c r="A380" s="99" t="s">
        <v>58</v>
      </c>
      <c r="B380" s="455">
        <v>3382</v>
      </c>
      <c r="C380" s="456"/>
      <c r="D380" s="457">
        <v>3493</v>
      </c>
      <c r="E380" s="455">
        <v>3081</v>
      </c>
      <c r="F380" s="456"/>
      <c r="G380" s="455">
        <v>3110</v>
      </c>
      <c r="H380" s="456"/>
      <c r="I380" s="412">
        <f t="shared" si="169"/>
        <v>9.4125283998702791E-3</v>
      </c>
      <c r="J380" s="413"/>
      <c r="K380" s="414"/>
      <c r="L380" s="412">
        <f t="shared" si="170"/>
        <v>-8.0425783560023612E-2</v>
      </c>
      <c r="M380" s="413"/>
      <c r="N380" s="437"/>
      <c r="O380" s="458">
        <f t="shared" si="171"/>
        <v>29</v>
      </c>
      <c r="P380" s="459"/>
      <c r="Q380" s="458">
        <f t="shared" si="172"/>
        <v>-272</v>
      </c>
      <c r="R380" s="459"/>
      <c r="S380" s="412">
        <f t="shared" si="173"/>
        <v>2.4474506378323928E-2</v>
      </c>
      <c r="T380" s="413"/>
    </row>
    <row r="381" spans="1:20" ht="21" x14ac:dyDescent="0.35">
      <c r="A381" s="378" t="s">
        <v>88</v>
      </c>
      <c r="B381" s="378"/>
      <c r="C381" s="378"/>
      <c r="D381" s="378"/>
      <c r="E381" s="378"/>
      <c r="F381" s="378"/>
      <c r="G381" s="378"/>
      <c r="H381" s="378"/>
      <c r="I381" s="378"/>
      <c r="J381" s="378"/>
      <c r="K381" s="378"/>
      <c r="L381" s="378"/>
      <c r="M381" s="378"/>
      <c r="N381" s="378"/>
      <c r="O381" s="378"/>
      <c r="P381" s="378"/>
      <c r="Q381" s="378"/>
      <c r="R381" s="378"/>
      <c r="S381" s="378"/>
      <c r="T381" s="378"/>
    </row>
  </sheetData>
  <mergeCells count="970">
    <mergeCell ref="A381:T381"/>
    <mergeCell ref="Q379:R379"/>
    <mergeCell ref="S379:T379"/>
    <mergeCell ref="B380:C380"/>
    <mergeCell ref="E380:F380"/>
    <mergeCell ref="G380:H380"/>
    <mergeCell ref="I380:J380"/>
    <mergeCell ref="L380:M380"/>
    <mergeCell ref="O380:P380"/>
    <mergeCell ref="Q380:R380"/>
    <mergeCell ref="S380:T380"/>
    <mergeCell ref="B379:C379"/>
    <mergeCell ref="E379:F379"/>
    <mergeCell ref="G379:H379"/>
    <mergeCell ref="I379:J379"/>
    <mergeCell ref="L379:M379"/>
    <mergeCell ref="O379:P379"/>
    <mergeCell ref="Q377:R377"/>
    <mergeCell ref="S377:T377"/>
    <mergeCell ref="B378:C378"/>
    <mergeCell ref="E378:F378"/>
    <mergeCell ref="G378:H378"/>
    <mergeCell ref="I378:J378"/>
    <mergeCell ref="L378:M378"/>
    <mergeCell ref="O378:P378"/>
    <mergeCell ref="Q378:R378"/>
    <mergeCell ref="S378:T378"/>
    <mergeCell ref="B377:C377"/>
    <mergeCell ref="E377:F377"/>
    <mergeCell ref="G377:H377"/>
    <mergeCell ref="I377:J377"/>
    <mergeCell ref="L377:M377"/>
    <mergeCell ref="O377:P377"/>
    <mergeCell ref="Q375:R375"/>
    <mergeCell ref="S375:T375"/>
    <mergeCell ref="B376:C376"/>
    <mergeCell ref="E376:F376"/>
    <mergeCell ref="G376:H376"/>
    <mergeCell ref="I376:J376"/>
    <mergeCell ref="L376:M376"/>
    <mergeCell ref="O376:P376"/>
    <mergeCell ref="Q376:R376"/>
    <mergeCell ref="S376:T376"/>
    <mergeCell ref="B375:C375"/>
    <mergeCell ref="E375:F375"/>
    <mergeCell ref="G375:H375"/>
    <mergeCell ref="I375:J375"/>
    <mergeCell ref="L375:M375"/>
    <mergeCell ref="O375:P375"/>
    <mergeCell ref="Q373:R373"/>
    <mergeCell ref="S373:T373"/>
    <mergeCell ref="B374:C374"/>
    <mergeCell ref="E374:F374"/>
    <mergeCell ref="G374:H374"/>
    <mergeCell ref="I374:J374"/>
    <mergeCell ref="L374:M374"/>
    <mergeCell ref="O374:P374"/>
    <mergeCell ref="Q374:R374"/>
    <mergeCell ref="S374:T374"/>
    <mergeCell ref="B373:C373"/>
    <mergeCell ref="E373:F373"/>
    <mergeCell ref="G373:H373"/>
    <mergeCell ref="I373:J373"/>
    <mergeCell ref="L373:M373"/>
    <mergeCell ref="O373:P373"/>
    <mergeCell ref="Q371:R371"/>
    <mergeCell ref="S371:T371"/>
    <mergeCell ref="B372:C372"/>
    <mergeCell ref="E372:F372"/>
    <mergeCell ref="G372:H372"/>
    <mergeCell ref="I372:J372"/>
    <mergeCell ref="L372:M372"/>
    <mergeCell ref="O372:P372"/>
    <mergeCell ref="Q372:R372"/>
    <mergeCell ref="S372:T372"/>
    <mergeCell ref="B371:C371"/>
    <mergeCell ref="E371:F371"/>
    <mergeCell ref="G371:H371"/>
    <mergeCell ref="I371:J371"/>
    <mergeCell ref="L371:M371"/>
    <mergeCell ref="O371:P371"/>
    <mergeCell ref="Q369:R369"/>
    <mergeCell ref="S369:T369"/>
    <mergeCell ref="B370:C370"/>
    <mergeCell ref="E370:F370"/>
    <mergeCell ref="G370:H370"/>
    <mergeCell ref="I370:J370"/>
    <mergeCell ref="L370:M370"/>
    <mergeCell ref="O370:P370"/>
    <mergeCell ref="Q370:R370"/>
    <mergeCell ref="S370:T370"/>
    <mergeCell ref="Q366:R366"/>
    <mergeCell ref="S366:T366"/>
    <mergeCell ref="A367:T367"/>
    <mergeCell ref="B368:T368"/>
    <mergeCell ref="B369:C369"/>
    <mergeCell ref="E369:F369"/>
    <mergeCell ref="G369:H369"/>
    <mergeCell ref="I369:J369"/>
    <mergeCell ref="L369:M369"/>
    <mergeCell ref="O369:P369"/>
    <mergeCell ref="B366:C366"/>
    <mergeCell ref="E366:F366"/>
    <mergeCell ref="G366:H366"/>
    <mergeCell ref="I366:J366"/>
    <mergeCell ref="L366:M366"/>
    <mergeCell ref="O366:P366"/>
    <mergeCell ref="Q364:R364"/>
    <mergeCell ref="S364:T364"/>
    <mergeCell ref="B365:C365"/>
    <mergeCell ref="E365:F365"/>
    <mergeCell ref="G365:H365"/>
    <mergeCell ref="I365:J365"/>
    <mergeCell ref="L365:M365"/>
    <mergeCell ref="O365:P365"/>
    <mergeCell ref="Q365:R365"/>
    <mergeCell ref="S365:T365"/>
    <mergeCell ref="B364:C364"/>
    <mergeCell ref="E364:F364"/>
    <mergeCell ref="G364:H364"/>
    <mergeCell ref="I364:J364"/>
    <mergeCell ref="L364:M364"/>
    <mergeCell ref="O364:P364"/>
    <mergeCell ref="Q362:R362"/>
    <mergeCell ref="S362:T362"/>
    <mergeCell ref="B363:C363"/>
    <mergeCell ref="E363:F363"/>
    <mergeCell ref="G363:H363"/>
    <mergeCell ref="I363:J363"/>
    <mergeCell ref="L363:M363"/>
    <mergeCell ref="O363:P363"/>
    <mergeCell ref="Q363:R363"/>
    <mergeCell ref="S363:T363"/>
    <mergeCell ref="B362:C362"/>
    <mergeCell ref="E362:F362"/>
    <mergeCell ref="G362:H362"/>
    <mergeCell ref="I362:J362"/>
    <mergeCell ref="L362:M362"/>
    <mergeCell ref="O362:P362"/>
    <mergeCell ref="Q360:R360"/>
    <mergeCell ref="S360:T360"/>
    <mergeCell ref="B361:C361"/>
    <mergeCell ref="E361:F361"/>
    <mergeCell ref="G361:H361"/>
    <mergeCell ref="I361:J361"/>
    <mergeCell ref="L361:M361"/>
    <mergeCell ref="O361:P361"/>
    <mergeCell ref="Q361:R361"/>
    <mergeCell ref="S361:T361"/>
    <mergeCell ref="B360:C360"/>
    <mergeCell ref="E360:F360"/>
    <mergeCell ref="G360:H360"/>
    <mergeCell ref="I360:J360"/>
    <mergeCell ref="L360:M360"/>
    <mergeCell ref="O360:P360"/>
    <mergeCell ref="Q358:R358"/>
    <mergeCell ref="S358:T358"/>
    <mergeCell ref="B359:C359"/>
    <mergeCell ref="E359:F359"/>
    <mergeCell ref="G359:H359"/>
    <mergeCell ref="I359:J359"/>
    <mergeCell ref="L359:M359"/>
    <mergeCell ref="O359:P359"/>
    <mergeCell ref="Q359:R359"/>
    <mergeCell ref="S359:T359"/>
    <mergeCell ref="B358:C358"/>
    <mergeCell ref="E358:F358"/>
    <mergeCell ref="G358:H358"/>
    <mergeCell ref="I358:J358"/>
    <mergeCell ref="L358:M358"/>
    <mergeCell ref="O358:P358"/>
    <mergeCell ref="Q356:R356"/>
    <mergeCell ref="S356:T356"/>
    <mergeCell ref="B357:C357"/>
    <mergeCell ref="E357:F357"/>
    <mergeCell ref="G357:H357"/>
    <mergeCell ref="I357:J357"/>
    <mergeCell ref="L357:M357"/>
    <mergeCell ref="O357:P357"/>
    <mergeCell ref="Q357:R357"/>
    <mergeCell ref="S357:T357"/>
    <mergeCell ref="B356:C356"/>
    <mergeCell ref="E356:F356"/>
    <mergeCell ref="G356:H356"/>
    <mergeCell ref="I356:J356"/>
    <mergeCell ref="L356:M356"/>
    <mergeCell ref="O356:P356"/>
    <mergeCell ref="Q354:R354"/>
    <mergeCell ref="S354:T354"/>
    <mergeCell ref="B355:C355"/>
    <mergeCell ref="E355:F355"/>
    <mergeCell ref="G355:H355"/>
    <mergeCell ref="I355:J355"/>
    <mergeCell ref="L355:M355"/>
    <mergeCell ref="O355:P355"/>
    <mergeCell ref="Q355:R355"/>
    <mergeCell ref="S355:T355"/>
    <mergeCell ref="Q351:R351"/>
    <mergeCell ref="S351:T351"/>
    <mergeCell ref="A352:T352"/>
    <mergeCell ref="B353:T353"/>
    <mergeCell ref="B354:C354"/>
    <mergeCell ref="E354:F354"/>
    <mergeCell ref="G354:H354"/>
    <mergeCell ref="I354:J354"/>
    <mergeCell ref="L354:M354"/>
    <mergeCell ref="O354:P354"/>
    <mergeCell ref="B351:C351"/>
    <mergeCell ref="E351:F351"/>
    <mergeCell ref="G351:H351"/>
    <mergeCell ref="I351:J351"/>
    <mergeCell ref="L351:M351"/>
    <mergeCell ref="O351:P351"/>
    <mergeCell ref="Q349:R349"/>
    <mergeCell ref="S349:T349"/>
    <mergeCell ref="B350:C350"/>
    <mergeCell ref="E350:F350"/>
    <mergeCell ref="G350:H350"/>
    <mergeCell ref="I350:J350"/>
    <mergeCell ref="L350:M350"/>
    <mergeCell ref="O350:P350"/>
    <mergeCell ref="Q350:R350"/>
    <mergeCell ref="S350:T350"/>
    <mergeCell ref="B349:C349"/>
    <mergeCell ref="E349:F349"/>
    <mergeCell ref="G349:H349"/>
    <mergeCell ref="I349:J349"/>
    <mergeCell ref="L349:M349"/>
    <mergeCell ref="O349:P349"/>
    <mergeCell ref="Q347:R347"/>
    <mergeCell ref="S347:T347"/>
    <mergeCell ref="B348:C348"/>
    <mergeCell ref="E348:F348"/>
    <mergeCell ref="G348:H348"/>
    <mergeCell ref="I348:J348"/>
    <mergeCell ref="L348:M348"/>
    <mergeCell ref="O348:P348"/>
    <mergeCell ref="Q348:R348"/>
    <mergeCell ref="S348:T348"/>
    <mergeCell ref="B347:C347"/>
    <mergeCell ref="E347:F347"/>
    <mergeCell ref="G347:H347"/>
    <mergeCell ref="I347:J347"/>
    <mergeCell ref="L347:M347"/>
    <mergeCell ref="O347:P347"/>
    <mergeCell ref="Q345:R345"/>
    <mergeCell ref="S345:T345"/>
    <mergeCell ref="B346:C346"/>
    <mergeCell ref="E346:F346"/>
    <mergeCell ref="G346:H346"/>
    <mergeCell ref="I346:J346"/>
    <mergeCell ref="L346:M346"/>
    <mergeCell ref="O346:P346"/>
    <mergeCell ref="Q346:R346"/>
    <mergeCell ref="S346:T346"/>
    <mergeCell ref="B345:C345"/>
    <mergeCell ref="E345:F345"/>
    <mergeCell ref="G345:H345"/>
    <mergeCell ref="I345:J345"/>
    <mergeCell ref="L345:M345"/>
    <mergeCell ref="O345:P345"/>
    <mergeCell ref="Q343:R343"/>
    <mergeCell ref="S343:T343"/>
    <mergeCell ref="B344:C344"/>
    <mergeCell ref="E344:F344"/>
    <mergeCell ref="G344:H344"/>
    <mergeCell ref="I344:J344"/>
    <mergeCell ref="L344:M344"/>
    <mergeCell ref="O344:P344"/>
    <mergeCell ref="Q344:R344"/>
    <mergeCell ref="S344:T344"/>
    <mergeCell ref="B343:C343"/>
    <mergeCell ref="E343:F343"/>
    <mergeCell ref="G343:H343"/>
    <mergeCell ref="I343:J343"/>
    <mergeCell ref="L343:M343"/>
    <mergeCell ref="O343:P343"/>
    <mergeCell ref="Q341:R341"/>
    <mergeCell ref="S341:T341"/>
    <mergeCell ref="B342:C342"/>
    <mergeCell ref="E342:F342"/>
    <mergeCell ref="G342:H342"/>
    <mergeCell ref="I342:J342"/>
    <mergeCell ref="L342:M342"/>
    <mergeCell ref="O342:P342"/>
    <mergeCell ref="Q342:R342"/>
    <mergeCell ref="S342:T342"/>
    <mergeCell ref="B341:C341"/>
    <mergeCell ref="E341:F341"/>
    <mergeCell ref="G341:H341"/>
    <mergeCell ref="I341:J341"/>
    <mergeCell ref="L341:M341"/>
    <mergeCell ref="O341:P341"/>
    <mergeCell ref="A338:T338"/>
    <mergeCell ref="B339:T339"/>
    <mergeCell ref="B340:C340"/>
    <mergeCell ref="E340:F340"/>
    <mergeCell ref="G340:H340"/>
    <mergeCell ref="I340:J340"/>
    <mergeCell ref="L340:M340"/>
    <mergeCell ref="O340:P340"/>
    <mergeCell ref="Q340:R340"/>
    <mergeCell ref="S340:T340"/>
    <mergeCell ref="P336:Q336"/>
    <mergeCell ref="R336:T336"/>
    <mergeCell ref="B337:C337"/>
    <mergeCell ref="G337:H337"/>
    <mergeCell ref="I337:J337"/>
    <mergeCell ref="L337:M337"/>
    <mergeCell ref="N337:O337"/>
    <mergeCell ref="P337:Q337"/>
    <mergeCell ref="R337:T337"/>
    <mergeCell ref="B336:C336"/>
    <mergeCell ref="E336:F336"/>
    <mergeCell ref="G336:H336"/>
    <mergeCell ref="I336:J336"/>
    <mergeCell ref="L336:M336"/>
    <mergeCell ref="N336:O336"/>
    <mergeCell ref="P334:Q334"/>
    <mergeCell ref="R334:T334"/>
    <mergeCell ref="B335:C335"/>
    <mergeCell ref="E335:F335"/>
    <mergeCell ref="G335:H335"/>
    <mergeCell ref="I335:J335"/>
    <mergeCell ref="L335:M335"/>
    <mergeCell ref="N335:O335"/>
    <mergeCell ref="P335:Q335"/>
    <mergeCell ref="R335:T335"/>
    <mergeCell ref="B334:C334"/>
    <mergeCell ref="E334:F334"/>
    <mergeCell ref="G334:H334"/>
    <mergeCell ref="I334:J334"/>
    <mergeCell ref="L334:M334"/>
    <mergeCell ref="N334:O334"/>
    <mergeCell ref="P332:Q332"/>
    <mergeCell ref="R332:T332"/>
    <mergeCell ref="B333:C333"/>
    <mergeCell ref="E333:F333"/>
    <mergeCell ref="G333:H333"/>
    <mergeCell ref="I333:J333"/>
    <mergeCell ref="L333:M333"/>
    <mergeCell ref="N333:O333"/>
    <mergeCell ref="P333:Q333"/>
    <mergeCell ref="R333:T333"/>
    <mergeCell ref="B332:C332"/>
    <mergeCell ref="E332:F332"/>
    <mergeCell ref="G332:H332"/>
    <mergeCell ref="I332:J332"/>
    <mergeCell ref="L332:M332"/>
    <mergeCell ref="N332:O332"/>
    <mergeCell ref="P330:Q330"/>
    <mergeCell ref="R330:T330"/>
    <mergeCell ref="B331:C331"/>
    <mergeCell ref="E331:F331"/>
    <mergeCell ref="G331:H331"/>
    <mergeCell ref="I331:J331"/>
    <mergeCell ref="L331:M331"/>
    <mergeCell ref="N331:O331"/>
    <mergeCell ref="P331:Q331"/>
    <mergeCell ref="R331:T331"/>
    <mergeCell ref="B330:C330"/>
    <mergeCell ref="E330:F330"/>
    <mergeCell ref="G330:H330"/>
    <mergeCell ref="I330:J330"/>
    <mergeCell ref="L330:M330"/>
    <mergeCell ref="N330:O330"/>
    <mergeCell ref="P328:Q328"/>
    <mergeCell ref="R328:T328"/>
    <mergeCell ref="B329:C329"/>
    <mergeCell ref="E329:F329"/>
    <mergeCell ref="G329:H329"/>
    <mergeCell ref="I329:J329"/>
    <mergeCell ref="L329:M329"/>
    <mergeCell ref="N329:O329"/>
    <mergeCell ref="P329:Q329"/>
    <mergeCell ref="R329:T329"/>
    <mergeCell ref="B328:C328"/>
    <mergeCell ref="E328:F328"/>
    <mergeCell ref="G328:H328"/>
    <mergeCell ref="I328:J328"/>
    <mergeCell ref="L328:M328"/>
    <mergeCell ref="N328:O328"/>
    <mergeCell ref="P326:Q326"/>
    <mergeCell ref="R326:T326"/>
    <mergeCell ref="B327:C327"/>
    <mergeCell ref="E327:F327"/>
    <mergeCell ref="G327:H327"/>
    <mergeCell ref="I327:J327"/>
    <mergeCell ref="L327:M327"/>
    <mergeCell ref="N327:O327"/>
    <mergeCell ref="P327:Q327"/>
    <mergeCell ref="R327:T327"/>
    <mergeCell ref="B326:C326"/>
    <mergeCell ref="E326:F326"/>
    <mergeCell ref="G326:H326"/>
    <mergeCell ref="I326:J326"/>
    <mergeCell ref="L326:M326"/>
    <mergeCell ref="N326:O326"/>
    <mergeCell ref="A323:T323"/>
    <mergeCell ref="B324:T324"/>
    <mergeCell ref="B325:C325"/>
    <mergeCell ref="E325:F325"/>
    <mergeCell ref="G325:H325"/>
    <mergeCell ref="I325:J325"/>
    <mergeCell ref="L325:M325"/>
    <mergeCell ref="N325:O325"/>
    <mergeCell ref="P325:Q325"/>
    <mergeCell ref="R325:T325"/>
    <mergeCell ref="I319:J319"/>
    <mergeCell ref="S319:T319"/>
    <mergeCell ref="I320:J320"/>
    <mergeCell ref="S320:T320"/>
    <mergeCell ref="A321:T321"/>
    <mergeCell ref="A322:T322"/>
    <mergeCell ref="I316:J316"/>
    <mergeCell ref="S316:T316"/>
    <mergeCell ref="I317:J317"/>
    <mergeCell ref="S317:T317"/>
    <mergeCell ref="I318:J318"/>
    <mergeCell ref="S318:T318"/>
    <mergeCell ref="I313:J313"/>
    <mergeCell ref="S313:T313"/>
    <mergeCell ref="I314:J314"/>
    <mergeCell ref="S314:T314"/>
    <mergeCell ref="I315:J315"/>
    <mergeCell ref="S315:T315"/>
    <mergeCell ref="I310:J310"/>
    <mergeCell ref="S310:T310"/>
    <mergeCell ref="I311:J311"/>
    <mergeCell ref="S311:T311"/>
    <mergeCell ref="I312:J312"/>
    <mergeCell ref="S312:T312"/>
    <mergeCell ref="A306:T306"/>
    <mergeCell ref="A307:T307"/>
    <mergeCell ref="B308:J308"/>
    <mergeCell ref="L308:T308"/>
    <mergeCell ref="I309:J309"/>
    <mergeCell ref="S309:T309"/>
    <mergeCell ref="I303:J303"/>
    <mergeCell ref="S303:T303"/>
    <mergeCell ref="I304:J304"/>
    <mergeCell ref="S304:T304"/>
    <mergeCell ref="I305:J305"/>
    <mergeCell ref="S305:T305"/>
    <mergeCell ref="I300:J300"/>
    <mergeCell ref="S300:T300"/>
    <mergeCell ref="I301:J301"/>
    <mergeCell ref="S301:T301"/>
    <mergeCell ref="I302:J302"/>
    <mergeCell ref="S302:T302"/>
    <mergeCell ref="I297:J297"/>
    <mergeCell ref="S297:T297"/>
    <mergeCell ref="I298:J298"/>
    <mergeCell ref="S298:T298"/>
    <mergeCell ref="I299:J299"/>
    <mergeCell ref="S299:T299"/>
    <mergeCell ref="I294:J294"/>
    <mergeCell ref="S294:T294"/>
    <mergeCell ref="I295:J295"/>
    <mergeCell ref="S295:T295"/>
    <mergeCell ref="I296:J296"/>
    <mergeCell ref="S296:T296"/>
    <mergeCell ref="A290:T290"/>
    <mergeCell ref="A291:T291"/>
    <mergeCell ref="B292:J292"/>
    <mergeCell ref="L292:T292"/>
    <mergeCell ref="I293:J293"/>
    <mergeCell ref="S293:T293"/>
    <mergeCell ref="I287:J287"/>
    <mergeCell ref="S287:T287"/>
    <mergeCell ref="I288:J288"/>
    <mergeCell ref="S288:T288"/>
    <mergeCell ref="I289:J289"/>
    <mergeCell ref="S289:T289"/>
    <mergeCell ref="I284:J284"/>
    <mergeCell ref="S284:T284"/>
    <mergeCell ref="I285:J285"/>
    <mergeCell ref="S285:T285"/>
    <mergeCell ref="I286:J286"/>
    <mergeCell ref="S286:T286"/>
    <mergeCell ref="I281:J281"/>
    <mergeCell ref="S281:T281"/>
    <mergeCell ref="I282:J282"/>
    <mergeCell ref="S282:T282"/>
    <mergeCell ref="I283:J283"/>
    <mergeCell ref="S283:T283"/>
    <mergeCell ref="I278:J278"/>
    <mergeCell ref="S278:T278"/>
    <mergeCell ref="I279:J279"/>
    <mergeCell ref="S279:T279"/>
    <mergeCell ref="I280:J280"/>
    <mergeCell ref="S280:T280"/>
    <mergeCell ref="I274:J274"/>
    <mergeCell ref="S274:T274"/>
    <mergeCell ref="A275:T275"/>
    <mergeCell ref="A276:T276"/>
    <mergeCell ref="B277:J277"/>
    <mergeCell ref="L277:T277"/>
    <mergeCell ref="I271:J271"/>
    <mergeCell ref="S271:T271"/>
    <mergeCell ref="I272:J272"/>
    <mergeCell ref="S272:T272"/>
    <mergeCell ref="I273:J273"/>
    <mergeCell ref="S273:T273"/>
    <mergeCell ref="I268:J268"/>
    <mergeCell ref="S268:T268"/>
    <mergeCell ref="I269:J269"/>
    <mergeCell ref="S269:T269"/>
    <mergeCell ref="I270:J270"/>
    <mergeCell ref="S270:T270"/>
    <mergeCell ref="I265:J265"/>
    <mergeCell ref="S265:T265"/>
    <mergeCell ref="I266:J266"/>
    <mergeCell ref="S266:T266"/>
    <mergeCell ref="I267:J267"/>
    <mergeCell ref="S267:T267"/>
    <mergeCell ref="I262:J262"/>
    <mergeCell ref="S262:T262"/>
    <mergeCell ref="I263:J263"/>
    <mergeCell ref="S263:T263"/>
    <mergeCell ref="I264:J264"/>
    <mergeCell ref="S264:T264"/>
    <mergeCell ref="A245:T245"/>
    <mergeCell ref="A246:T246"/>
    <mergeCell ref="B247:J247"/>
    <mergeCell ref="L247:T247"/>
    <mergeCell ref="A260:T260"/>
    <mergeCell ref="B261:J261"/>
    <mergeCell ref="L261:T261"/>
    <mergeCell ref="I228:J228"/>
    <mergeCell ref="S228:T228"/>
    <mergeCell ref="A229:T229"/>
    <mergeCell ref="A230:T230"/>
    <mergeCell ref="B231:J231"/>
    <mergeCell ref="L231:T231"/>
    <mergeCell ref="I225:J225"/>
    <mergeCell ref="S225:T225"/>
    <mergeCell ref="I226:J226"/>
    <mergeCell ref="S226:T226"/>
    <mergeCell ref="I227:J227"/>
    <mergeCell ref="S227:T227"/>
    <mergeCell ref="I222:J222"/>
    <mergeCell ref="S222:T222"/>
    <mergeCell ref="I223:J223"/>
    <mergeCell ref="S223:T223"/>
    <mergeCell ref="I224:J224"/>
    <mergeCell ref="S224:T224"/>
    <mergeCell ref="I219:J219"/>
    <mergeCell ref="S219:T219"/>
    <mergeCell ref="I220:J220"/>
    <mergeCell ref="S220:T220"/>
    <mergeCell ref="I221:J221"/>
    <mergeCell ref="S221:T221"/>
    <mergeCell ref="B216:J216"/>
    <mergeCell ref="L216:T216"/>
    <mergeCell ref="I217:J217"/>
    <mergeCell ref="S217:T217"/>
    <mergeCell ref="I218:J218"/>
    <mergeCell ref="S218:T218"/>
    <mergeCell ref="I212:J212"/>
    <mergeCell ref="S212:T212"/>
    <mergeCell ref="I213:J213"/>
    <mergeCell ref="S213:T213"/>
    <mergeCell ref="A214:T214"/>
    <mergeCell ref="A215:T215"/>
    <mergeCell ref="I209:J209"/>
    <mergeCell ref="S209:T209"/>
    <mergeCell ref="I210:J210"/>
    <mergeCell ref="S210:T210"/>
    <mergeCell ref="I211:J211"/>
    <mergeCell ref="S211:T211"/>
    <mergeCell ref="I206:J206"/>
    <mergeCell ref="S206:T206"/>
    <mergeCell ref="I207:J207"/>
    <mergeCell ref="S207:T207"/>
    <mergeCell ref="I208:J208"/>
    <mergeCell ref="S208:T208"/>
    <mergeCell ref="I203:J203"/>
    <mergeCell ref="S203:T203"/>
    <mergeCell ref="I204:J204"/>
    <mergeCell ref="S204:T204"/>
    <mergeCell ref="I205:J205"/>
    <mergeCell ref="S205:T205"/>
    <mergeCell ref="A199:T199"/>
    <mergeCell ref="B200:J200"/>
    <mergeCell ref="L200:T200"/>
    <mergeCell ref="I201:J201"/>
    <mergeCell ref="S201:T201"/>
    <mergeCell ref="I202:J202"/>
    <mergeCell ref="S202:T202"/>
    <mergeCell ref="D198:E198"/>
    <mergeCell ref="G198:H198"/>
    <mergeCell ref="I198:J198"/>
    <mergeCell ref="N198:O198"/>
    <mergeCell ref="Q198:R198"/>
    <mergeCell ref="S198:T198"/>
    <mergeCell ref="D197:E197"/>
    <mergeCell ref="G197:H197"/>
    <mergeCell ref="I197:J197"/>
    <mergeCell ref="N197:O197"/>
    <mergeCell ref="Q197:R197"/>
    <mergeCell ref="S197:T197"/>
    <mergeCell ref="D196:E196"/>
    <mergeCell ref="G196:H196"/>
    <mergeCell ref="I196:J196"/>
    <mergeCell ref="N196:O196"/>
    <mergeCell ref="Q196:R196"/>
    <mergeCell ref="S196:T196"/>
    <mergeCell ref="D195:E195"/>
    <mergeCell ref="G195:H195"/>
    <mergeCell ref="I195:J195"/>
    <mergeCell ref="N195:O195"/>
    <mergeCell ref="Q195:R195"/>
    <mergeCell ref="S195:T195"/>
    <mergeCell ref="D194:E194"/>
    <mergeCell ref="G194:H194"/>
    <mergeCell ref="I194:J194"/>
    <mergeCell ref="N194:O194"/>
    <mergeCell ref="Q194:R194"/>
    <mergeCell ref="S194:T194"/>
    <mergeCell ref="D193:E193"/>
    <mergeCell ref="G193:H193"/>
    <mergeCell ref="I193:J193"/>
    <mergeCell ref="N193:O193"/>
    <mergeCell ref="Q193:R193"/>
    <mergeCell ref="S193:T193"/>
    <mergeCell ref="D192:E192"/>
    <mergeCell ref="G192:H192"/>
    <mergeCell ref="I192:J192"/>
    <mergeCell ref="N192:O192"/>
    <mergeCell ref="Q192:R192"/>
    <mergeCell ref="S192:T192"/>
    <mergeCell ref="D191:E191"/>
    <mergeCell ref="G191:H191"/>
    <mergeCell ref="I191:J191"/>
    <mergeCell ref="N191:O191"/>
    <mergeCell ref="Q191:R191"/>
    <mergeCell ref="S191:T191"/>
    <mergeCell ref="D190:E190"/>
    <mergeCell ref="G190:H190"/>
    <mergeCell ref="I190:J190"/>
    <mergeCell ref="N190:O190"/>
    <mergeCell ref="Q190:R190"/>
    <mergeCell ref="S190:T190"/>
    <mergeCell ref="D189:E189"/>
    <mergeCell ref="G189:H189"/>
    <mergeCell ref="I189:J189"/>
    <mergeCell ref="N189:O189"/>
    <mergeCell ref="Q189:R189"/>
    <mergeCell ref="S189:T189"/>
    <mergeCell ref="D188:E188"/>
    <mergeCell ref="G188:H188"/>
    <mergeCell ref="I188:J188"/>
    <mergeCell ref="N188:O188"/>
    <mergeCell ref="Q188:R188"/>
    <mergeCell ref="S188:T188"/>
    <mergeCell ref="A185:T185"/>
    <mergeCell ref="B186:J186"/>
    <mergeCell ref="L186:T186"/>
    <mergeCell ref="D187:E187"/>
    <mergeCell ref="G187:H187"/>
    <mergeCell ref="I187:J187"/>
    <mergeCell ref="N187:O187"/>
    <mergeCell ref="Q187:R187"/>
    <mergeCell ref="S187:T187"/>
    <mergeCell ref="D184:E184"/>
    <mergeCell ref="G184:H184"/>
    <mergeCell ref="I184:J184"/>
    <mergeCell ref="N184:O184"/>
    <mergeCell ref="Q184:R184"/>
    <mergeCell ref="S184:T184"/>
    <mergeCell ref="D183:E183"/>
    <mergeCell ref="G183:H183"/>
    <mergeCell ref="I183:J183"/>
    <mergeCell ref="N183:O183"/>
    <mergeCell ref="Q183:R183"/>
    <mergeCell ref="S183:T183"/>
    <mergeCell ref="D182:E182"/>
    <mergeCell ref="G182:H182"/>
    <mergeCell ref="I182:J182"/>
    <mergeCell ref="N182:O182"/>
    <mergeCell ref="Q182:R182"/>
    <mergeCell ref="S182:T182"/>
    <mergeCell ref="D181:E181"/>
    <mergeCell ref="G181:H181"/>
    <mergeCell ref="I181:J181"/>
    <mergeCell ref="N181:O181"/>
    <mergeCell ref="Q181:R181"/>
    <mergeCell ref="S181:T181"/>
    <mergeCell ref="D180:E180"/>
    <mergeCell ref="G180:H180"/>
    <mergeCell ref="I180:J180"/>
    <mergeCell ref="N180:O180"/>
    <mergeCell ref="Q180:R180"/>
    <mergeCell ref="S180:T180"/>
    <mergeCell ref="D179:E179"/>
    <mergeCell ref="G179:H179"/>
    <mergeCell ref="I179:J179"/>
    <mergeCell ref="N179:O179"/>
    <mergeCell ref="Q179:R179"/>
    <mergeCell ref="S179:T179"/>
    <mergeCell ref="D178:E178"/>
    <mergeCell ref="G178:H178"/>
    <mergeCell ref="I178:J178"/>
    <mergeCell ref="N178:O178"/>
    <mergeCell ref="Q178:R178"/>
    <mergeCell ref="S178:T178"/>
    <mergeCell ref="D177:E177"/>
    <mergeCell ref="G177:H177"/>
    <mergeCell ref="I177:J177"/>
    <mergeCell ref="N177:O177"/>
    <mergeCell ref="Q177:R177"/>
    <mergeCell ref="S177:T177"/>
    <mergeCell ref="D176:E176"/>
    <mergeCell ref="G176:H176"/>
    <mergeCell ref="I176:J176"/>
    <mergeCell ref="N176:O176"/>
    <mergeCell ref="Q176:R176"/>
    <mergeCell ref="S176:T176"/>
    <mergeCell ref="D175:E175"/>
    <mergeCell ref="G175:H175"/>
    <mergeCell ref="I175:J175"/>
    <mergeCell ref="N175:O175"/>
    <mergeCell ref="Q175:R175"/>
    <mergeCell ref="S175:T175"/>
    <mergeCell ref="D174:E174"/>
    <mergeCell ref="G174:H174"/>
    <mergeCell ref="I174:J174"/>
    <mergeCell ref="N174:O174"/>
    <mergeCell ref="Q174:R174"/>
    <mergeCell ref="S174:T174"/>
    <mergeCell ref="D173:E173"/>
    <mergeCell ref="G173:H173"/>
    <mergeCell ref="I173:J173"/>
    <mergeCell ref="N173:O173"/>
    <mergeCell ref="Q173:R173"/>
    <mergeCell ref="S173:T173"/>
    <mergeCell ref="D172:E172"/>
    <mergeCell ref="G172:H172"/>
    <mergeCell ref="I172:J172"/>
    <mergeCell ref="N172:O172"/>
    <mergeCell ref="Q172:R172"/>
    <mergeCell ref="S172:T172"/>
    <mergeCell ref="D171:E171"/>
    <mergeCell ref="G171:H171"/>
    <mergeCell ref="I171:J171"/>
    <mergeCell ref="N171:O171"/>
    <mergeCell ref="Q171:R171"/>
    <mergeCell ref="S171:T171"/>
    <mergeCell ref="D170:E170"/>
    <mergeCell ref="G170:H170"/>
    <mergeCell ref="I170:J170"/>
    <mergeCell ref="N170:O170"/>
    <mergeCell ref="Q170:R170"/>
    <mergeCell ref="S170:T170"/>
    <mergeCell ref="D169:E169"/>
    <mergeCell ref="G169:H169"/>
    <mergeCell ref="I169:J169"/>
    <mergeCell ref="N169:O169"/>
    <mergeCell ref="Q169:R169"/>
    <mergeCell ref="S169:T169"/>
    <mergeCell ref="D168:E168"/>
    <mergeCell ref="G168:H168"/>
    <mergeCell ref="I168:J168"/>
    <mergeCell ref="N168:O168"/>
    <mergeCell ref="Q168:R168"/>
    <mergeCell ref="S168:T168"/>
    <mergeCell ref="D167:E167"/>
    <mergeCell ref="G167:H167"/>
    <mergeCell ref="I167:J167"/>
    <mergeCell ref="N167:O167"/>
    <mergeCell ref="Q167:R167"/>
    <mergeCell ref="S167:T167"/>
    <mergeCell ref="D166:E166"/>
    <mergeCell ref="G166:H166"/>
    <mergeCell ref="I166:J166"/>
    <mergeCell ref="N166:O166"/>
    <mergeCell ref="Q166:R166"/>
    <mergeCell ref="S166:T166"/>
    <mergeCell ref="D165:E165"/>
    <mergeCell ref="G165:H165"/>
    <mergeCell ref="I165:J165"/>
    <mergeCell ref="N165:O165"/>
    <mergeCell ref="Q165:R165"/>
    <mergeCell ref="S165:T165"/>
    <mergeCell ref="D164:E164"/>
    <mergeCell ref="G164:H164"/>
    <mergeCell ref="I164:J164"/>
    <mergeCell ref="N164:O164"/>
    <mergeCell ref="Q164:R164"/>
    <mergeCell ref="S164:T164"/>
    <mergeCell ref="D163:E163"/>
    <mergeCell ref="G163:H163"/>
    <mergeCell ref="I163:J163"/>
    <mergeCell ref="N163:O163"/>
    <mergeCell ref="Q163:R163"/>
    <mergeCell ref="S163:T163"/>
    <mergeCell ref="D162:E162"/>
    <mergeCell ref="G162:H162"/>
    <mergeCell ref="I162:J162"/>
    <mergeCell ref="N162:O162"/>
    <mergeCell ref="Q162:R162"/>
    <mergeCell ref="S162:T162"/>
    <mergeCell ref="D161:E161"/>
    <mergeCell ref="G161:H161"/>
    <mergeCell ref="I161:J161"/>
    <mergeCell ref="N161:O161"/>
    <mergeCell ref="Q161:R161"/>
    <mergeCell ref="S161:T161"/>
    <mergeCell ref="D160:E160"/>
    <mergeCell ref="G160:H160"/>
    <mergeCell ref="I160:J160"/>
    <mergeCell ref="N160:O160"/>
    <mergeCell ref="Q160:R160"/>
    <mergeCell ref="S160:T160"/>
    <mergeCell ref="D159:E159"/>
    <mergeCell ref="G159:H159"/>
    <mergeCell ref="I159:J159"/>
    <mergeCell ref="N159:O159"/>
    <mergeCell ref="Q159:R159"/>
    <mergeCell ref="S159:T159"/>
    <mergeCell ref="D158:E158"/>
    <mergeCell ref="G158:H158"/>
    <mergeCell ref="I158:J158"/>
    <mergeCell ref="N158:O158"/>
    <mergeCell ref="Q158:R158"/>
    <mergeCell ref="S158:T158"/>
    <mergeCell ref="D157:E157"/>
    <mergeCell ref="G157:H157"/>
    <mergeCell ref="I157:J157"/>
    <mergeCell ref="N157:O157"/>
    <mergeCell ref="Q157:R157"/>
    <mergeCell ref="S157:T157"/>
    <mergeCell ref="D156:E156"/>
    <mergeCell ref="G156:H156"/>
    <mergeCell ref="I156:J156"/>
    <mergeCell ref="N156:O156"/>
    <mergeCell ref="Q156:R156"/>
    <mergeCell ref="S156:T156"/>
    <mergeCell ref="D155:E155"/>
    <mergeCell ref="G155:H155"/>
    <mergeCell ref="I155:J155"/>
    <mergeCell ref="N155:O155"/>
    <mergeCell ref="Q155:R155"/>
    <mergeCell ref="S155:T155"/>
    <mergeCell ref="D154:E154"/>
    <mergeCell ref="G154:H154"/>
    <mergeCell ref="I154:J154"/>
    <mergeCell ref="N154:O154"/>
    <mergeCell ref="Q154:R154"/>
    <mergeCell ref="S154:T154"/>
    <mergeCell ref="D153:E153"/>
    <mergeCell ref="G153:H153"/>
    <mergeCell ref="I153:J153"/>
    <mergeCell ref="N153:O153"/>
    <mergeCell ref="Q153:R153"/>
    <mergeCell ref="S153:T153"/>
    <mergeCell ref="A149:T149"/>
    <mergeCell ref="A150:T150"/>
    <mergeCell ref="B151:J151"/>
    <mergeCell ref="L151:T151"/>
    <mergeCell ref="D152:E152"/>
    <mergeCell ref="G152:H152"/>
    <mergeCell ref="I152:J152"/>
    <mergeCell ref="N152:O152"/>
    <mergeCell ref="Q152:R152"/>
    <mergeCell ref="S152:T152"/>
    <mergeCell ref="D148:E148"/>
    <mergeCell ref="G148:H148"/>
    <mergeCell ref="I148:J148"/>
    <mergeCell ref="N148:O148"/>
    <mergeCell ref="Q148:R148"/>
    <mergeCell ref="S148:T148"/>
    <mergeCell ref="D147:E147"/>
    <mergeCell ref="G147:H147"/>
    <mergeCell ref="I147:J147"/>
    <mergeCell ref="N147:O147"/>
    <mergeCell ref="Q147:R147"/>
    <mergeCell ref="S147:T147"/>
    <mergeCell ref="D146:E146"/>
    <mergeCell ref="G146:H146"/>
    <mergeCell ref="I146:J146"/>
    <mergeCell ref="N146:O146"/>
    <mergeCell ref="Q146:R146"/>
    <mergeCell ref="S146:T146"/>
    <mergeCell ref="D145:E145"/>
    <mergeCell ref="G145:H145"/>
    <mergeCell ref="I145:J145"/>
    <mergeCell ref="N145:O145"/>
    <mergeCell ref="Q145:R145"/>
    <mergeCell ref="S145:T145"/>
    <mergeCell ref="D144:E144"/>
    <mergeCell ref="G144:H144"/>
    <mergeCell ref="I144:J144"/>
    <mergeCell ref="N144:O144"/>
    <mergeCell ref="Q144:R144"/>
    <mergeCell ref="S144:T144"/>
    <mergeCell ref="D143:E143"/>
    <mergeCell ref="G143:H143"/>
    <mergeCell ref="I143:J143"/>
    <mergeCell ref="N143:O143"/>
    <mergeCell ref="Q143:R143"/>
    <mergeCell ref="S143:T143"/>
    <mergeCell ref="D142:E142"/>
    <mergeCell ref="G142:H142"/>
    <mergeCell ref="I142:J142"/>
    <mergeCell ref="N142:O142"/>
    <mergeCell ref="Q142:R142"/>
    <mergeCell ref="S142:T142"/>
    <mergeCell ref="D141:E141"/>
    <mergeCell ref="G141:H141"/>
    <mergeCell ref="I141:J141"/>
    <mergeCell ref="N141:O141"/>
    <mergeCell ref="Q141:R141"/>
    <mergeCell ref="S141:T141"/>
    <mergeCell ref="D140:E140"/>
    <mergeCell ref="G140:H140"/>
    <mergeCell ref="I140:J140"/>
    <mergeCell ref="N140:O140"/>
    <mergeCell ref="Q140:R140"/>
    <mergeCell ref="S140:T140"/>
    <mergeCell ref="D139:E139"/>
    <mergeCell ref="G139:H139"/>
    <mergeCell ref="I139:J139"/>
    <mergeCell ref="N139:O139"/>
    <mergeCell ref="Q139:R139"/>
    <mergeCell ref="S139:T139"/>
    <mergeCell ref="D138:E138"/>
    <mergeCell ref="G138:H138"/>
    <mergeCell ref="I138:J138"/>
    <mergeCell ref="N138:O138"/>
    <mergeCell ref="Q138:R138"/>
    <mergeCell ref="S138:T138"/>
    <mergeCell ref="D137:E137"/>
    <mergeCell ref="G137:H137"/>
    <mergeCell ref="I137:J137"/>
    <mergeCell ref="N137:O137"/>
    <mergeCell ref="Q137:R137"/>
    <mergeCell ref="S137:T137"/>
    <mergeCell ref="D136:E136"/>
    <mergeCell ref="G136:H136"/>
    <mergeCell ref="I136:J136"/>
    <mergeCell ref="N136:O136"/>
    <mergeCell ref="Q136:R136"/>
    <mergeCell ref="S136:T136"/>
    <mergeCell ref="A120:T120"/>
    <mergeCell ref="B121:J121"/>
    <mergeCell ref="L121:T121"/>
    <mergeCell ref="A134:T134"/>
    <mergeCell ref="B135:J135"/>
    <mergeCell ref="L135:T135"/>
    <mergeCell ref="A69:T69"/>
    <mergeCell ref="B70:J70"/>
    <mergeCell ref="L70:T70"/>
    <mergeCell ref="A84:T84"/>
    <mergeCell ref="A85:T85"/>
    <mergeCell ref="B86:J86"/>
    <mergeCell ref="L86:T86"/>
    <mergeCell ref="A19:T19"/>
    <mergeCell ref="B21:J21"/>
    <mergeCell ref="L21:T21"/>
    <mergeCell ref="A55:T55"/>
    <mergeCell ref="B56:J56"/>
    <mergeCell ref="L56:T56"/>
    <mergeCell ref="A1:T1"/>
    <mergeCell ref="A2:T2"/>
    <mergeCell ref="A3:T3"/>
    <mergeCell ref="A4:T4"/>
    <mergeCell ref="B5:J5"/>
    <mergeCell ref="L5: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EB75-F88F-44F9-A51E-2BBCD6A26422}">
  <sheetPr codeName="Hoja15"/>
  <dimension ref="A1:Z82"/>
  <sheetViews>
    <sheetView workbookViewId="0">
      <selection activeCell="D254" sqref="D254"/>
    </sheetView>
  </sheetViews>
  <sheetFormatPr baseColWidth="10" defaultColWidth="0" defaultRowHeight="15" customHeight="1" zeroHeight="1" x14ac:dyDescent="0.25"/>
  <cols>
    <col min="1" max="1" width="29.85546875" bestFit="1" customWidth="1"/>
    <col min="2" max="5" width="11.42578125" style="509" customWidth="1"/>
    <col min="6" max="6" width="12.28515625" style="509" customWidth="1"/>
    <col min="7" max="9" width="12.7109375" style="509" customWidth="1"/>
    <col min="10" max="10" width="11.42578125" style="509" customWidth="1"/>
    <col min="11" max="11" width="1.28515625" style="509" customWidth="1"/>
    <col min="12" max="14" width="12.5703125" style="509" customWidth="1"/>
    <col min="15" max="17" width="11.42578125" style="509" customWidth="1"/>
    <col min="18" max="19" width="14" style="509" customWidth="1"/>
    <col min="20" max="20" width="11.42578125" style="509" customWidth="1"/>
    <col min="21" max="24" width="11.42578125" hidden="1" customWidth="1"/>
    <col min="25" max="25" width="24" hidden="1" customWidth="1"/>
    <col min="26" max="16384" width="11.42578125" hidden="1"/>
  </cols>
  <sheetData>
    <row r="1" spans="1:26" ht="53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6" ht="21" x14ac:dyDescent="0.35">
      <c r="A2" s="469" t="s">
        <v>89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</row>
    <row r="3" spans="1:26" ht="21" x14ac:dyDescent="0.25">
      <c r="A3" s="4" t="s">
        <v>90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6" ht="21" x14ac:dyDescent="0.35">
      <c r="A4" s="470" t="s">
        <v>91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</row>
    <row r="5" spans="1:26" x14ac:dyDescent="0.25">
      <c r="A5" s="72"/>
      <c r="B5" s="11" t="s">
        <v>115</v>
      </c>
      <c r="C5" s="12"/>
      <c r="D5" s="12"/>
      <c r="E5" s="12"/>
      <c r="F5" s="12"/>
      <c r="G5" s="12"/>
      <c r="H5" s="12"/>
      <c r="I5" s="12"/>
      <c r="J5" s="13"/>
      <c r="K5" s="471"/>
      <c r="L5" s="11" t="str">
        <f>CONCATENATE("acumulado ",B5)</f>
        <v>acumulado marzo</v>
      </c>
      <c r="M5" s="12"/>
      <c r="N5" s="12"/>
      <c r="O5" s="12"/>
      <c r="P5" s="12"/>
      <c r="Q5" s="12"/>
      <c r="R5" s="12"/>
      <c r="S5" s="12"/>
      <c r="T5" s="13"/>
    </row>
    <row r="6" spans="1:26" x14ac:dyDescent="0.25">
      <c r="A6" s="15"/>
      <c r="B6" s="16">
        <v>2019</v>
      </c>
      <c r="C6" s="16">
        <v>2022</v>
      </c>
      <c r="D6" s="16">
        <v>2023</v>
      </c>
      <c r="E6" s="16">
        <v>2024</v>
      </c>
      <c r="F6" s="16" t="str">
        <f>CONCATENATE("var ",RIGHT(E6,2),"/",RIGHT(C6,2))</f>
        <v>var 24/22</v>
      </c>
      <c r="G6" s="16" t="str">
        <f>CONCATENATE("var ",RIGHT(E6,2),"/",RIGHT(B6,2))</f>
        <v>var 24/19</v>
      </c>
      <c r="H6" s="16" t="str">
        <f>CONCATENATE("dif ",RIGHT(E6,2),"-",RIGHT(C6,2))</f>
        <v>dif 24-22</v>
      </c>
      <c r="I6" s="16" t="str">
        <f>CONCATENATE("dif ",RIGHT(E6,2),"-",RIGHT(B6,2))</f>
        <v>dif 24-19</v>
      </c>
      <c r="J6" s="16" t="str">
        <f>CONCATENATE("cuota ",RIGHT(E6,2))</f>
        <v>cuota 24</v>
      </c>
      <c r="K6" s="472"/>
      <c r="L6" s="16">
        <v>2019</v>
      </c>
      <c r="M6" s="16">
        <v>2022</v>
      </c>
      <c r="N6" s="16">
        <v>2023</v>
      </c>
      <c r="O6" s="16">
        <v>2024</v>
      </c>
      <c r="P6" s="16" t="str">
        <f>CONCATENATE("var ",RIGHT(O6,2),"/",RIGHT(N6,2))</f>
        <v>var 24/23</v>
      </c>
      <c r="Q6" s="16" t="str">
        <f>CONCATENATE("var ",RIGHT(O6,2),"/",RIGHT(L6,2))</f>
        <v>var 24/19</v>
      </c>
      <c r="R6" s="16" t="str">
        <f>CONCATENATE("dif ",RIGHT(O6,2),"-",RIGHT(N6,2))</f>
        <v>dif 24-23</v>
      </c>
      <c r="S6" s="16" t="str">
        <f>CONCATENATE("dif ",RIGHT(O6,2),"-",RIGHT(L6,2))</f>
        <v>dif 24-19</v>
      </c>
      <c r="T6" s="16" t="str">
        <f>CONCATENATE("cuota ",RIGHT(O6,2))</f>
        <v>cuota 24</v>
      </c>
      <c r="Z6" s="473"/>
    </row>
    <row r="7" spans="1:26" x14ac:dyDescent="0.25">
      <c r="A7" s="474" t="s">
        <v>92</v>
      </c>
      <c r="B7" s="475">
        <v>765298</v>
      </c>
      <c r="C7" s="475">
        <v>799343</v>
      </c>
      <c r="D7" s="475">
        <v>934106</v>
      </c>
      <c r="E7" s="475">
        <v>934106</v>
      </c>
      <c r="F7" s="476">
        <f>IFERROR(E7/C7-1,"-")</f>
        <v>0.16859220634946448</v>
      </c>
      <c r="G7" s="476">
        <f>IFERROR(E7/B7-1,"-")</f>
        <v>0.22057812773586227</v>
      </c>
      <c r="H7" s="475">
        <f>IFERROR(E7-C7,"-")</f>
        <v>134763</v>
      </c>
      <c r="I7" s="475">
        <f>IFERROR(E7-B7,"-")</f>
        <v>168808</v>
      </c>
      <c r="J7" s="476">
        <f>E7/$E$7</f>
        <v>1</v>
      </c>
      <c r="K7" s="477"/>
      <c r="L7" s="475">
        <v>2128212</v>
      </c>
      <c r="M7" s="475">
        <v>1777294</v>
      </c>
      <c r="N7" s="475">
        <v>2282810</v>
      </c>
      <c r="O7" s="475">
        <v>2594919</v>
      </c>
      <c r="P7" s="476">
        <f>IFERROR(O7/N7-1,"-")</f>
        <v>0.13672140914048914</v>
      </c>
      <c r="Q7" s="476">
        <f>IFERROR(O7/L7-1,"-")</f>
        <v>0.21929535215476648</v>
      </c>
      <c r="R7" s="475">
        <f>IFERROR(O7-N7,"-")</f>
        <v>312109</v>
      </c>
      <c r="S7" s="475">
        <f>IFERROR(O7-L7,"-")</f>
        <v>466707</v>
      </c>
      <c r="T7" s="476">
        <f>O7/$O$7</f>
        <v>1</v>
      </c>
      <c r="Z7" s="478"/>
    </row>
    <row r="8" spans="1:26" x14ac:dyDescent="0.25">
      <c r="A8" s="479" t="s">
        <v>93</v>
      </c>
      <c r="B8" s="480">
        <v>672053</v>
      </c>
      <c r="C8" s="480">
        <v>719065</v>
      </c>
      <c r="D8" s="480">
        <v>851426</v>
      </c>
      <c r="E8" s="480">
        <v>851426</v>
      </c>
      <c r="F8" s="481">
        <f>IFERROR(E8/C8-1,"-")</f>
        <v>0.18407376245541074</v>
      </c>
      <c r="G8" s="482">
        <f>IFERROR(E8/B8-1,"-")</f>
        <v>0.26690305675296444</v>
      </c>
      <c r="H8" s="480">
        <f>IFERROR(E8-C8,"-")</f>
        <v>132361</v>
      </c>
      <c r="I8" s="480">
        <f>IFERROR(E8-B8,"-")</f>
        <v>179373</v>
      </c>
      <c r="J8" s="481">
        <f>E8/$E$7</f>
        <v>0.91148756136883824</v>
      </c>
      <c r="K8" s="472"/>
      <c r="L8" s="480">
        <v>1868088</v>
      </c>
      <c r="M8" s="480">
        <v>1604103</v>
      </c>
      <c r="N8" s="480">
        <v>2055411</v>
      </c>
      <c r="O8" s="480">
        <v>2360484</v>
      </c>
      <c r="P8" s="481">
        <f>IFERROR(O8/N8-1,"-")</f>
        <v>0.14842432973259356</v>
      </c>
      <c r="Q8" s="481">
        <f>IFERROR(O8/L8-1,"-")</f>
        <v>0.26358287189896834</v>
      </c>
      <c r="R8" s="480">
        <f>IFERROR(O8-N8,"-")</f>
        <v>305073</v>
      </c>
      <c r="S8" s="480">
        <f>IFERROR(O8-L8,"-")</f>
        <v>492396</v>
      </c>
      <c r="T8" s="481">
        <f>O8/$O$7</f>
        <v>0.90965613955580116</v>
      </c>
    </row>
    <row r="9" spans="1:26" x14ac:dyDescent="0.25">
      <c r="A9" s="479" t="s">
        <v>94</v>
      </c>
      <c r="B9" s="480">
        <v>93245</v>
      </c>
      <c r="C9" s="480">
        <v>80278</v>
      </c>
      <c r="D9" s="480">
        <v>82680</v>
      </c>
      <c r="E9" s="480">
        <v>82680</v>
      </c>
      <c r="F9" s="481">
        <f>IFERROR(E9/C9-1,"-")</f>
        <v>2.992102444007072E-2</v>
      </c>
      <c r="G9" s="482">
        <f>IFERROR(E9/B9-1,"-")</f>
        <v>-0.11330366239476652</v>
      </c>
      <c r="H9" s="480">
        <f>IFERROR(E9-C9,"-")</f>
        <v>2402</v>
      </c>
      <c r="I9" s="480">
        <f>IFERROR(E9-B9,"-")</f>
        <v>-10565</v>
      </c>
      <c r="J9" s="481">
        <f>E9/$E$7</f>
        <v>8.8512438631161774E-2</v>
      </c>
      <c r="K9" s="472"/>
      <c r="L9" s="480">
        <v>260124</v>
      </c>
      <c r="M9" s="480">
        <v>173191</v>
      </c>
      <c r="N9" s="480">
        <v>227399</v>
      </c>
      <c r="O9" s="480">
        <v>234435</v>
      </c>
      <c r="P9" s="481">
        <f>IFERROR(O9/N9-1,"-")</f>
        <v>3.0941209064243802E-2</v>
      </c>
      <c r="Q9" s="481">
        <f>IFERROR(O9/L9-1,"-")</f>
        <v>-9.8756746782303839E-2</v>
      </c>
      <c r="R9" s="480">
        <f>IFERROR(O9-N9,"-")</f>
        <v>7036</v>
      </c>
      <c r="S9" s="480">
        <f>IFERROR(O9-L9,"-")</f>
        <v>-25689</v>
      </c>
      <c r="T9" s="481">
        <f>O9/$O$7</f>
        <v>9.0343860444198842E-2</v>
      </c>
    </row>
    <row r="10" spans="1:26" ht="21" x14ac:dyDescent="0.35">
      <c r="A10" s="470" t="s">
        <v>95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</row>
    <row r="11" spans="1:26" x14ac:dyDescent="0.25">
      <c r="A11" s="72"/>
      <c r="B11" s="11" t="s">
        <v>115</v>
      </c>
      <c r="C11" s="12"/>
      <c r="D11" s="12"/>
      <c r="E11" s="12"/>
      <c r="F11" s="12"/>
      <c r="G11" s="12"/>
      <c r="H11" s="12"/>
      <c r="I11" s="12"/>
      <c r="J11" s="13"/>
      <c r="K11" s="471"/>
      <c r="L11" s="11" t="str">
        <f>CONCATENATE("acumulado ",B11)</f>
        <v>acumulado marzo</v>
      </c>
      <c r="M11" s="12"/>
      <c r="N11" s="12"/>
      <c r="O11" s="12"/>
      <c r="P11" s="12"/>
      <c r="Q11" s="12"/>
      <c r="R11" s="12"/>
      <c r="S11" s="12"/>
      <c r="T11" s="13"/>
      <c r="Y11" s="483"/>
    </row>
    <row r="12" spans="1:26" x14ac:dyDescent="0.25">
      <c r="A12" s="15" t="s">
        <v>96</v>
      </c>
      <c r="B12" s="16">
        <f>B$6</f>
        <v>2019</v>
      </c>
      <c r="C12" s="16">
        <f t="shared" ref="C12" si="0">C$6</f>
        <v>2022</v>
      </c>
      <c r="D12" s="16">
        <f>D$6</f>
        <v>2023</v>
      </c>
      <c r="E12" s="16">
        <f>E$6</f>
        <v>2024</v>
      </c>
      <c r="F12" s="16" t="str">
        <f>CONCATENATE("var ",RIGHT(E12,2),"/",RIGHT(C12,2))</f>
        <v>var 24/22</v>
      </c>
      <c r="G12" s="16" t="str">
        <f>CONCATENATE("var ",RIGHT(E12,2),"/",RIGHT(B12,2))</f>
        <v>var 24/19</v>
      </c>
      <c r="H12" s="16" t="str">
        <f>CONCATENATE("dif ",RIGHT(E12,2),"-",RIGHT(C12,2))</f>
        <v>dif 24-22</v>
      </c>
      <c r="I12" s="16" t="str">
        <f>CONCATENATE("dif ",RIGHT(E12,2),"-",RIGHT(B12,2))</f>
        <v>dif 24-19</v>
      </c>
      <c r="J12" s="16" t="str">
        <f>CONCATENATE("cuota ",RIGHT(E12,2))</f>
        <v>cuota 24</v>
      </c>
      <c r="K12" s="472"/>
      <c r="L12" s="16">
        <f>L$6</f>
        <v>2019</v>
      </c>
      <c r="M12" s="16">
        <f>M$6</f>
        <v>2022</v>
      </c>
      <c r="N12" s="16">
        <f t="shared" ref="N12:O12" si="1">N$6</f>
        <v>2023</v>
      </c>
      <c r="O12" s="16">
        <f t="shared" si="1"/>
        <v>2024</v>
      </c>
      <c r="P12" s="16" t="str">
        <f>CONCATENATE("var ",RIGHT(O12,2),"/",RIGHT(N12,2))</f>
        <v>var 24/23</v>
      </c>
      <c r="Q12" s="16" t="str">
        <f>CONCATENATE("var ",RIGHT(O12,2),"/",RIGHT(L12,2))</f>
        <v>var 24/19</v>
      </c>
      <c r="R12" s="16" t="str">
        <f>CONCATENATE("dif ",RIGHT(O12,2),"-",RIGHT(N12,2))</f>
        <v>dif 24-23</v>
      </c>
      <c r="S12" s="16" t="str">
        <f>CONCATENATE("dif ",RIGHT(O12,2),"-",RIGHT(L12,2))</f>
        <v>dif 24-19</v>
      </c>
      <c r="T12" s="16" t="str">
        <f>CONCATENATE("cuota ",RIGHT(O12,2))</f>
        <v>cuota 24</v>
      </c>
      <c r="Y12" s="484"/>
    </row>
    <row r="13" spans="1:26" x14ac:dyDescent="0.25">
      <c r="A13" s="485" t="s">
        <v>97</v>
      </c>
      <c r="B13" s="486">
        <v>765298</v>
      </c>
      <c r="C13" s="486">
        <v>693256</v>
      </c>
      <c r="D13" s="486">
        <v>799343</v>
      </c>
      <c r="E13" s="486">
        <v>934106</v>
      </c>
      <c r="F13" s="487">
        <f>IFERROR(E13/C13-1,"-")</f>
        <v>0.34741855822380185</v>
      </c>
      <c r="G13" s="487">
        <f>IFERROR(E13/B13-1,"-")</f>
        <v>0.22057812773586227</v>
      </c>
      <c r="H13" s="486">
        <f>IFERROR(E13-C13,"-")</f>
        <v>240850</v>
      </c>
      <c r="I13" s="486">
        <f>IFERROR(E13-B13,"-")</f>
        <v>168808</v>
      </c>
      <c r="J13" s="487">
        <f>IFERROR(E13/$E$7,"-")</f>
        <v>1</v>
      </c>
      <c r="K13" s="477"/>
      <c r="L13" s="475">
        <v>2128212</v>
      </c>
      <c r="M13" s="475">
        <v>1777294</v>
      </c>
      <c r="N13" s="475">
        <v>2282810</v>
      </c>
      <c r="O13" s="475">
        <v>2594919</v>
      </c>
      <c r="P13" s="476">
        <f t="shared" ref="P13:P37" si="2">IFERROR(O13/N13-1,"-")</f>
        <v>0.13672140914048914</v>
      </c>
      <c r="Q13" s="476">
        <f t="shared" ref="Q13:Q37" si="3">IFERROR(O13/L13-1,"-")</f>
        <v>0.21929535215476648</v>
      </c>
      <c r="R13" s="475">
        <f t="shared" ref="R13:R37" si="4">IFERROR(O13-N13,"-")</f>
        <v>312109</v>
      </c>
      <c r="S13" s="475">
        <f t="shared" ref="S13:S37" si="5">IFERROR(O13-L13,"-")</f>
        <v>466707</v>
      </c>
      <c r="T13" s="476">
        <f>O13/$O$13</f>
        <v>1</v>
      </c>
      <c r="Y13" s="484"/>
    </row>
    <row r="14" spans="1:26" x14ac:dyDescent="0.25">
      <c r="A14" s="488" t="s">
        <v>98</v>
      </c>
      <c r="B14" s="489">
        <v>269879</v>
      </c>
      <c r="C14" s="489">
        <v>239397</v>
      </c>
      <c r="D14" s="489">
        <v>281246</v>
      </c>
      <c r="E14" s="489">
        <v>324183</v>
      </c>
      <c r="F14" s="490">
        <f>IFERROR(E14/C14-1,"-")</f>
        <v>0.35416483915838537</v>
      </c>
      <c r="G14" s="490">
        <f t="shared" ref="G14:G37" si="6">IFERROR(E14/B14-1,"-")</f>
        <v>0.20121610054876449</v>
      </c>
      <c r="H14" s="489">
        <f t="shared" ref="H14:H37" si="7">IFERROR(E14-C14,"-")</f>
        <v>84786</v>
      </c>
      <c r="I14" s="489">
        <f t="shared" ref="I14:I37" si="8">IFERROR(E14-B14,"-")</f>
        <v>54304</v>
      </c>
      <c r="J14" s="490">
        <f t="shared" ref="J14:J20" si="9">IFERROR(E14/$E$7,"-")</f>
        <v>0.34705161940936041</v>
      </c>
      <c r="K14" s="477"/>
      <c r="L14" s="489">
        <v>740732</v>
      </c>
      <c r="M14" s="489">
        <v>617536</v>
      </c>
      <c r="N14" s="489">
        <v>790950</v>
      </c>
      <c r="O14" s="489">
        <v>882021</v>
      </c>
      <c r="P14" s="490">
        <f>IFERROR(O14/N14-1,"-")</f>
        <v>0.11514128579556226</v>
      </c>
      <c r="Q14" s="490">
        <f t="shared" si="3"/>
        <v>0.19074240076032889</v>
      </c>
      <c r="R14" s="489">
        <f t="shared" si="4"/>
        <v>91071</v>
      </c>
      <c r="S14" s="489">
        <f t="shared" si="5"/>
        <v>141289</v>
      </c>
      <c r="T14" s="490">
        <f t="shared" ref="T14:T37" si="10">O14/$O$13</f>
        <v>0.33990309524112311</v>
      </c>
    </row>
    <row r="15" spans="1:26" x14ac:dyDescent="0.25">
      <c r="A15" s="479" t="s">
        <v>99</v>
      </c>
      <c r="B15" s="480">
        <v>120742</v>
      </c>
      <c r="C15" s="480">
        <v>101530</v>
      </c>
      <c r="D15" s="480">
        <v>116858</v>
      </c>
      <c r="E15" s="480">
        <v>126740</v>
      </c>
      <c r="F15" s="481">
        <f>IFERROR(E15/C15-1,"-")</f>
        <v>0.248300994779868</v>
      </c>
      <c r="G15" s="481">
        <f t="shared" si="6"/>
        <v>4.9676169021550143E-2</v>
      </c>
      <c r="H15" s="480">
        <f t="shared" si="7"/>
        <v>25210</v>
      </c>
      <c r="I15" s="480">
        <f t="shared" si="8"/>
        <v>5998</v>
      </c>
      <c r="J15" s="481">
        <f t="shared" si="9"/>
        <v>0.13568053304442965</v>
      </c>
      <c r="K15" s="472"/>
      <c r="L15" s="480">
        <v>323616</v>
      </c>
      <c r="M15" s="480">
        <v>258008</v>
      </c>
      <c r="N15" s="480">
        <v>317507</v>
      </c>
      <c r="O15" s="480">
        <v>343001</v>
      </c>
      <c r="P15" s="481">
        <f t="shared" si="2"/>
        <v>8.0294292724254923E-2</v>
      </c>
      <c r="Q15" s="481">
        <f>IFERROR(O15/L15-1,"-")</f>
        <v>5.9901240976960368E-2</v>
      </c>
      <c r="R15" s="480">
        <f>IFERROR(O15-N15,"-")</f>
        <v>25494</v>
      </c>
      <c r="S15" s="480">
        <f t="shared" si="5"/>
        <v>19385</v>
      </c>
      <c r="T15" s="481">
        <f t="shared" si="10"/>
        <v>0.132181775230749</v>
      </c>
    </row>
    <row r="16" spans="1:26" x14ac:dyDescent="0.25">
      <c r="A16" s="491" t="s">
        <v>100</v>
      </c>
      <c r="B16" s="492">
        <v>149137</v>
      </c>
      <c r="C16" s="492">
        <v>137867</v>
      </c>
      <c r="D16" s="492">
        <v>164388</v>
      </c>
      <c r="E16" s="492">
        <v>197443</v>
      </c>
      <c r="F16" s="493">
        <f t="shared" ref="F16:F37" si="11">IFERROR(E16/C16-1,"-")</f>
        <v>0.43212661478091197</v>
      </c>
      <c r="G16" s="493">
        <f t="shared" si="6"/>
        <v>0.32390352494686092</v>
      </c>
      <c r="H16" s="492">
        <f t="shared" si="7"/>
        <v>59576</v>
      </c>
      <c r="I16" s="492">
        <f t="shared" si="8"/>
        <v>48306</v>
      </c>
      <c r="J16" s="493">
        <f t="shared" si="9"/>
        <v>0.21137108636493074</v>
      </c>
      <c r="K16" s="472"/>
      <c r="L16" s="492">
        <v>417116</v>
      </c>
      <c r="M16" s="492">
        <v>359528</v>
      </c>
      <c r="N16" s="492">
        <v>473443</v>
      </c>
      <c r="O16" s="492">
        <v>539020</v>
      </c>
      <c r="P16" s="493">
        <f t="shared" si="2"/>
        <v>0.13851086614439323</v>
      </c>
      <c r="Q16" s="493">
        <f t="shared" si="3"/>
        <v>0.29225443281964725</v>
      </c>
      <c r="R16" s="492">
        <f t="shared" si="4"/>
        <v>65577</v>
      </c>
      <c r="S16" s="492">
        <f t="shared" si="5"/>
        <v>121904</v>
      </c>
      <c r="T16" s="493">
        <f t="shared" si="10"/>
        <v>0.20772132001037413</v>
      </c>
    </row>
    <row r="17" spans="1:21" x14ac:dyDescent="0.25">
      <c r="A17" s="488" t="s">
        <v>101</v>
      </c>
      <c r="B17" s="489">
        <v>495419</v>
      </c>
      <c r="C17" s="489">
        <v>453859</v>
      </c>
      <c r="D17" s="489">
        <v>518097</v>
      </c>
      <c r="E17" s="489">
        <v>609923</v>
      </c>
      <c r="F17" s="490">
        <f t="shared" si="11"/>
        <v>0.3438600975192736</v>
      </c>
      <c r="G17" s="490">
        <f t="shared" si="6"/>
        <v>0.23112557249520105</v>
      </c>
      <c r="H17" s="489">
        <f t="shared" si="7"/>
        <v>156064</v>
      </c>
      <c r="I17" s="489">
        <f t="shared" si="8"/>
        <v>114504</v>
      </c>
      <c r="J17" s="490">
        <f t="shared" si="9"/>
        <v>0.65294838059063964</v>
      </c>
      <c r="K17" s="477"/>
      <c r="L17" s="489">
        <v>1387480</v>
      </c>
      <c r="M17" s="489">
        <v>1159758</v>
      </c>
      <c r="N17" s="489">
        <v>1491860</v>
      </c>
      <c r="O17" s="489">
        <v>1712898</v>
      </c>
      <c r="P17" s="490">
        <f t="shared" si="2"/>
        <v>0.14816269623154987</v>
      </c>
      <c r="Q17" s="490">
        <f t="shared" si="3"/>
        <v>0.23453887623605385</v>
      </c>
      <c r="R17" s="489">
        <f t="shared" si="4"/>
        <v>221038</v>
      </c>
      <c r="S17" s="489">
        <f t="shared" si="5"/>
        <v>325418</v>
      </c>
      <c r="T17" s="490">
        <f t="shared" si="10"/>
        <v>0.66009690475887683</v>
      </c>
    </row>
    <row r="18" spans="1:21" x14ac:dyDescent="0.25">
      <c r="A18" s="479" t="s">
        <v>29</v>
      </c>
      <c r="B18" s="480">
        <v>205502</v>
      </c>
      <c r="C18" s="480">
        <v>199685</v>
      </c>
      <c r="D18" s="480">
        <v>229756</v>
      </c>
      <c r="E18" s="480">
        <v>255654</v>
      </c>
      <c r="F18" s="481">
        <f t="shared" si="11"/>
        <v>0.28028645116057782</v>
      </c>
      <c r="G18" s="481">
        <f t="shared" si="6"/>
        <v>0.24404628665414441</v>
      </c>
      <c r="H18" s="480">
        <f t="shared" si="7"/>
        <v>55969</v>
      </c>
      <c r="I18" s="480">
        <f t="shared" si="8"/>
        <v>50152</v>
      </c>
      <c r="J18" s="481">
        <f t="shared" si="9"/>
        <v>0.27368842508237823</v>
      </c>
      <c r="K18" s="472"/>
      <c r="L18" s="480">
        <v>556562</v>
      </c>
      <c r="M18" s="480">
        <v>463601</v>
      </c>
      <c r="N18" s="480">
        <v>622545</v>
      </c>
      <c r="O18" s="480">
        <v>688842</v>
      </c>
      <c r="P18" s="481">
        <f t="shared" si="2"/>
        <v>0.10649350649350642</v>
      </c>
      <c r="Q18" s="481">
        <f t="shared" si="3"/>
        <v>0.23767343081273973</v>
      </c>
      <c r="R18" s="480">
        <f t="shared" si="4"/>
        <v>66297</v>
      </c>
      <c r="S18" s="480">
        <f t="shared" si="5"/>
        <v>132280</v>
      </c>
      <c r="T18" s="481">
        <f t="shared" si="10"/>
        <v>0.26545799695481825</v>
      </c>
      <c r="U18" s="494"/>
    </row>
    <row r="19" spans="1:21" x14ac:dyDescent="0.25">
      <c r="A19" s="479" t="s">
        <v>22</v>
      </c>
      <c r="B19" s="480">
        <v>86154</v>
      </c>
      <c r="C19" s="480">
        <v>72290</v>
      </c>
      <c r="D19" s="480">
        <v>85465</v>
      </c>
      <c r="E19" s="480">
        <v>102265</v>
      </c>
      <c r="F19" s="481">
        <f t="shared" si="11"/>
        <v>0.41464932909116059</v>
      </c>
      <c r="G19" s="481">
        <f t="shared" si="6"/>
        <v>0.18700234463867038</v>
      </c>
      <c r="H19" s="480">
        <f t="shared" si="7"/>
        <v>29975</v>
      </c>
      <c r="I19" s="480">
        <f t="shared" si="8"/>
        <v>16111</v>
      </c>
      <c r="J19" s="481">
        <f t="shared" si="9"/>
        <v>0.10947900987682341</v>
      </c>
      <c r="K19" s="472"/>
      <c r="L19" s="480">
        <v>252308</v>
      </c>
      <c r="M19" s="480">
        <v>184982</v>
      </c>
      <c r="N19" s="480">
        <v>246758</v>
      </c>
      <c r="O19" s="480">
        <v>285537</v>
      </c>
      <c r="P19" s="481">
        <f t="shared" si="2"/>
        <v>0.15715397271820963</v>
      </c>
      <c r="Q19" s="481">
        <f t="shared" si="3"/>
        <v>0.13170014426811671</v>
      </c>
      <c r="R19" s="480">
        <f t="shared" si="4"/>
        <v>38779</v>
      </c>
      <c r="S19" s="480">
        <f t="shared" si="5"/>
        <v>33229</v>
      </c>
      <c r="T19" s="481">
        <f t="shared" si="10"/>
        <v>0.11003696069125857</v>
      </c>
      <c r="U19" s="494"/>
    </row>
    <row r="20" spans="1:21" x14ac:dyDescent="0.25">
      <c r="A20" s="479" t="s">
        <v>102</v>
      </c>
      <c r="B20" s="480">
        <v>22786</v>
      </c>
      <c r="C20" s="480">
        <v>20467</v>
      </c>
      <c r="D20" s="480">
        <v>20635</v>
      </c>
      <c r="E20" s="480">
        <v>23677</v>
      </c>
      <c r="F20" s="481">
        <f t="shared" si="11"/>
        <v>0.15683783651732064</v>
      </c>
      <c r="G20" s="481">
        <f t="shared" si="6"/>
        <v>3.9102957956639983E-2</v>
      </c>
      <c r="H20" s="480">
        <f t="shared" si="7"/>
        <v>3210</v>
      </c>
      <c r="I20" s="480">
        <f t="shared" si="8"/>
        <v>891</v>
      </c>
      <c r="J20" s="481">
        <f t="shared" si="9"/>
        <v>2.5347230399976019E-2</v>
      </c>
      <c r="K20" s="472"/>
      <c r="L20" s="480">
        <v>64623</v>
      </c>
      <c r="M20" s="480">
        <v>59117</v>
      </c>
      <c r="N20" s="480">
        <v>64312</v>
      </c>
      <c r="O20" s="480">
        <v>69910</v>
      </c>
      <c r="P20" s="481">
        <f t="shared" si="2"/>
        <v>8.704440850852091E-2</v>
      </c>
      <c r="Q20" s="481">
        <f t="shared" si="3"/>
        <v>8.1812976803924409E-2</v>
      </c>
      <c r="R20" s="480">
        <f t="shared" si="4"/>
        <v>5598</v>
      </c>
      <c r="S20" s="480">
        <f t="shared" si="5"/>
        <v>5287</v>
      </c>
      <c r="T20" s="481">
        <f t="shared" si="10"/>
        <v>2.6941110685921216E-2</v>
      </c>
      <c r="U20" s="494"/>
    </row>
    <row r="21" spans="1:21" x14ac:dyDescent="0.25">
      <c r="A21" s="479" t="s">
        <v>27</v>
      </c>
      <c r="B21" s="480">
        <v>17546</v>
      </c>
      <c r="C21" s="480">
        <v>8462</v>
      </c>
      <c r="D21" s="480">
        <v>11814</v>
      </c>
      <c r="E21" s="480">
        <v>12428</v>
      </c>
      <c r="F21" s="481">
        <f t="shared" si="11"/>
        <v>0.46868352635310795</v>
      </c>
      <c r="G21" s="481">
        <f t="shared" si="6"/>
        <v>-0.2916904137695201</v>
      </c>
      <c r="H21" s="480">
        <f t="shared" si="7"/>
        <v>3966</v>
      </c>
      <c r="I21" s="480">
        <f t="shared" si="8"/>
        <v>-5118</v>
      </c>
      <c r="J21" s="481">
        <f>IFERROR(E21/$E$7,"-")</f>
        <v>1.3304699894872745E-2</v>
      </c>
      <c r="K21" s="472"/>
      <c r="L21" s="480">
        <v>51953</v>
      </c>
      <c r="M21" s="480">
        <v>26009</v>
      </c>
      <c r="N21" s="480">
        <v>38640</v>
      </c>
      <c r="O21" s="480">
        <v>38719</v>
      </c>
      <c r="P21" s="481">
        <f t="shared" si="2"/>
        <v>2.0445134575568513E-3</v>
      </c>
      <c r="Q21" s="481">
        <f t="shared" si="3"/>
        <v>-0.25473023694493102</v>
      </c>
      <c r="R21" s="480">
        <f t="shared" si="4"/>
        <v>79</v>
      </c>
      <c r="S21" s="480">
        <f t="shared" si="5"/>
        <v>-13234</v>
      </c>
      <c r="T21" s="481">
        <f t="shared" si="10"/>
        <v>1.4921082315093457E-2</v>
      </c>
      <c r="U21" s="494"/>
    </row>
    <row r="22" spans="1:21" x14ac:dyDescent="0.25">
      <c r="A22" s="479" t="s">
        <v>37</v>
      </c>
      <c r="B22" s="480">
        <v>17329</v>
      </c>
      <c r="C22" s="480">
        <v>7002</v>
      </c>
      <c r="D22" s="480">
        <v>9356</v>
      </c>
      <c r="E22" s="480">
        <v>12806</v>
      </c>
      <c r="F22" s="481">
        <f t="shared" si="11"/>
        <v>0.82890602684947168</v>
      </c>
      <c r="G22" s="481">
        <f t="shared" si="6"/>
        <v>-0.26100755958220323</v>
      </c>
      <c r="H22" s="480">
        <f t="shared" si="7"/>
        <v>5804</v>
      </c>
      <c r="I22" s="480">
        <f t="shared" si="8"/>
        <v>-4523</v>
      </c>
      <c r="J22" s="481">
        <f t="shared" ref="J22:J37" si="12">IFERROR(E22/$E$7,"-")</f>
        <v>1.370936489006601E-2</v>
      </c>
      <c r="K22" s="472"/>
      <c r="L22" s="480">
        <v>49966</v>
      </c>
      <c r="M22" s="480">
        <v>21373</v>
      </c>
      <c r="N22" s="480">
        <v>31888</v>
      </c>
      <c r="O22" s="480">
        <v>37607</v>
      </c>
      <c r="P22" s="481">
        <f t="shared" si="2"/>
        <v>0.17934646261916698</v>
      </c>
      <c r="Q22" s="481">
        <f t="shared" si="3"/>
        <v>-0.24734819677380615</v>
      </c>
      <c r="R22" s="480">
        <f t="shared" si="4"/>
        <v>5719</v>
      </c>
      <c r="S22" s="480">
        <f t="shared" si="5"/>
        <v>-12359</v>
      </c>
      <c r="T22" s="481">
        <f t="shared" si="10"/>
        <v>1.4492552561370895E-2</v>
      </c>
      <c r="U22" s="494"/>
    </row>
    <row r="23" spans="1:21" x14ac:dyDescent="0.25">
      <c r="A23" s="479" t="s">
        <v>30</v>
      </c>
      <c r="B23" s="480">
        <v>15881</v>
      </c>
      <c r="C23" s="480">
        <v>18588</v>
      </c>
      <c r="D23" s="480">
        <v>22217</v>
      </c>
      <c r="E23" s="480">
        <v>24509</v>
      </c>
      <c r="F23" s="481">
        <f t="shared" si="11"/>
        <v>0.31853884226382623</v>
      </c>
      <c r="G23" s="481">
        <f t="shared" si="6"/>
        <v>0.54329072476544304</v>
      </c>
      <c r="H23" s="480">
        <f t="shared" si="7"/>
        <v>5921</v>
      </c>
      <c r="I23" s="480">
        <f t="shared" si="8"/>
        <v>8628</v>
      </c>
      <c r="J23" s="481">
        <f t="shared" si="12"/>
        <v>2.6237921606327333E-2</v>
      </c>
      <c r="K23" s="472"/>
      <c r="L23" s="480">
        <v>41846</v>
      </c>
      <c r="M23" s="480">
        <v>51422</v>
      </c>
      <c r="N23" s="480">
        <v>66338</v>
      </c>
      <c r="O23" s="480">
        <v>65440</v>
      </c>
      <c r="P23" s="481">
        <f t="shared" si="2"/>
        <v>-1.3536736109017511E-2</v>
      </c>
      <c r="Q23" s="481">
        <f t="shared" si="3"/>
        <v>0.56382927878411326</v>
      </c>
      <c r="R23" s="480">
        <f t="shared" si="4"/>
        <v>-898</v>
      </c>
      <c r="S23" s="480">
        <f t="shared" si="5"/>
        <v>23594</v>
      </c>
      <c r="T23" s="481">
        <f t="shared" si="10"/>
        <v>2.5218513564392569E-2</v>
      </c>
      <c r="U23" s="494"/>
    </row>
    <row r="24" spans="1:21" x14ac:dyDescent="0.25">
      <c r="A24" s="479" t="s">
        <v>103</v>
      </c>
      <c r="B24" s="480">
        <v>17302</v>
      </c>
      <c r="C24" s="480">
        <v>17024</v>
      </c>
      <c r="D24" s="480">
        <v>16018</v>
      </c>
      <c r="E24" s="480">
        <v>18696</v>
      </c>
      <c r="F24" s="481">
        <f t="shared" si="11"/>
        <v>9.8214285714285809E-2</v>
      </c>
      <c r="G24" s="481">
        <f t="shared" si="6"/>
        <v>8.0568720379146974E-2</v>
      </c>
      <c r="H24" s="480">
        <f t="shared" si="7"/>
        <v>1672</v>
      </c>
      <c r="I24" s="480">
        <f t="shared" si="8"/>
        <v>1394</v>
      </c>
      <c r="J24" s="481">
        <f t="shared" si="12"/>
        <v>2.0014859127336727E-2</v>
      </c>
      <c r="K24" s="472"/>
      <c r="L24" s="480">
        <v>45918</v>
      </c>
      <c r="M24" s="480">
        <v>50274</v>
      </c>
      <c r="N24" s="480">
        <v>47453</v>
      </c>
      <c r="O24" s="480">
        <v>54485</v>
      </c>
      <c r="P24" s="481">
        <f t="shared" si="2"/>
        <v>0.14818873411586209</v>
      </c>
      <c r="Q24" s="481">
        <f t="shared" si="3"/>
        <v>0.18657171479594048</v>
      </c>
      <c r="R24" s="480">
        <f t="shared" si="4"/>
        <v>7032</v>
      </c>
      <c r="S24" s="480">
        <f t="shared" si="5"/>
        <v>8567</v>
      </c>
      <c r="T24" s="481">
        <f t="shared" si="10"/>
        <v>2.0996801826954906E-2</v>
      </c>
      <c r="U24" s="494"/>
    </row>
    <row r="25" spans="1:21" x14ac:dyDescent="0.25">
      <c r="A25" s="479" t="s">
        <v>28</v>
      </c>
      <c r="B25" s="480">
        <v>1472</v>
      </c>
      <c r="C25" s="480">
        <v>1873</v>
      </c>
      <c r="D25" s="480">
        <v>1910</v>
      </c>
      <c r="E25" s="480">
        <v>2334</v>
      </c>
      <c r="F25" s="481">
        <f>IFERROR(E25/C25-1,"-")</f>
        <v>0.24612920448478381</v>
      </c>
      <c r="G25" s="481">
        <f>IFERROR(E25/B25-1,"-")</f>
        <v>0.58559782608695654</v>
      </c>
      <c r="H25" s="480">
        <f>IFERROR(E25-C25,"-")</f>
        <v>461</v>
      </c>
      <c r="I25" s="480">
        <f>IFERROR(E25-B25,"-")</f>
        <v>862</v>
      </c>
      <c r="J25" s="481">
        <f>IFERROR(E25/$E$7,"-")</f>
        <v>2.4986457639711124E-3</v>
      </c>
      <c r="K25" s="472"/>
      <c r="L25" s="480">
        <v>4637</v>
      </c>
      <c r="M25" s="480">
        <v>5553</v>
      </c>
      <c r="N25" s="480">
        <v>6314</v>
      </c>
      <c r="O25" s="480">
        <v>6595</v>
      </c>
      <c r="P25" s="481">
        <f>IFERROR(O25/N25-1,"-")</f>
        <v>4.4504276211593252E-2</v>
      </c>
      <c r="Q25" s="481">
        <f>IFERROR(O25/L25-1,"-")</f>
        <v>0.42225576881604487</v>
      </c>
      <c r="R25" s="480">
        <f>IFERROR(O25-N25,"-")</f>
        <v>281</v>
      </c>
      <c r="S25" s="480">
        <f>IFERROR(O25-L25,"-")</f>
        <v>1958</v>
      </c>
      <c r="T25" s="481">
        <f>O25/$O$13</f>
        <v>2.5415051491009932E-3</v>
      </c>
      <c r="U25" s="494"/>
    </row>
    <row r="26" spans="1:21" x14ac:dyDescent="0.25">
      <c r="A26" s="479" t="s">
        <v>35</v>
      </c>
      <c r="B26" s="480">
        <v>21783</v>
      </c>
      <c r="C26" s="480">
        <v>27806</v>
      </c>
      <c r="D26" s="480">
        <v>26970</v>
      </c>
      <c r="E26" s="480">
        <v>34324</v>
      </c>
      <c r="F26" s="481">
        <f t="shared" si="11"/>
        <v>0.23440983960296347</v>
      </c>
      <c r="G26" s="481">
        <f t="shared" si="6"/>
        <v>0.57572418858743046</v>
      </c>
      <c r="H26" s="480">
        <f t="shared" si="7"/>
        <v>6518</v>
      </c>
      <c r="I26" s="480">
        <f t="shared" si="8"/>
        <v>12541</v>
      </c>
      <c r="J26" s="481">
        <f t="shared" si="12"/>
        <v>3.6745294431252983E-2</v>
      </c>
      <c r="K26" s="472"/>
      <c r="L26" s="480">
        <v>66074</v>
      </c>
      <c r="M26" s="480">
        <v>70562</v>
      </c>
      <c r="N26" s="480">
        <v>82440</v>
      </c>
      <c r="O26" s="480">
        <v>105472</v>
      </c>
      <c r="P26" s="481">
        <f t="shared" si="2"/>
        <v>0.27937894226103843</v>
      </c>
      <c r="Q26" s="481">
        <f t="shared" si="3"/>
        <v>0.59627084783727335</v>
      </c>
      <c r="R26" s="480">
        <f t="shared" si="4"/>
        <v>23032</v>
      </c>
      <c r="S26" s="480">
        <f t="shared" si="5"/>
        <v>39398</v>
      </c>
      <c r="T26" s="481">
        <f t="shared" si="10"/>
        <v>4.0645584698404846E-2</v>
      </c>
      <c r="U26" s="494"/>
    </row>
    <row r="27" spans="1:21" x14ac:dyDescent="0.25">
      <c r="A27" s="479" t="s">
        <v>25</v>
      </c>
      <c r="B27" s="480">
        <v>16996</v>
      </c>
      <c r="C27" s="480">
        <v>12112</v>
      </c>
      <c r="D27" s="480">
        <v>14052</v>
      </c>
      <c r="E27" s="480">
        <v>14186</v>
      </c>
      <c r="F27" s="481">
        <f t="shared" si="11"/>
        <v>0.17123513870541607</v>
      </c>
      <c r="G27" s="481">
        <f t="shared" si="6"/>
        <v>-0.16533301953400803</v>
      </c>
      <c r="H27" s="480">
        <f t="shared" si="7"/>
        <v>2074</v>
      </c>
      <c r="I27" s="480">
        <f t="shared" si="8"/>
        <v>-2810</v>
      </c>
      <c r="J27" s="481">
        <f t="shared" si="12"/>
        <v>1.5186713285216025E-2</v>
      </c>
      <c r="K27" s="472"/>
      <c r="L27" s="480">
        <v>48867</v>
      </c>
      <c r="M27" s="480">
        <v>36006</v>
      </c>
      <c r="N27" s="480">
        <v>47289</v>
      </c>
      <c r="O27" s="480">
        <v>42219</v>
      </c>
      <c r="P27" s="481">
        <f t="shared" si="2"/>
        <v>-0.10721309395419654</v>
      </c>
      <c r="Q27" s="481">
        <f t="shared" si="3"/>
        <v>-0.13604272822149921</v>
      </c>
      <c r="R27" s="480">
        <f t="shared" si="4"/>
        <v>-5070</v>
      </c>
      <c r="S27" s="480">
        <f t="shared" si="5"/>
        <v>-6648</v>
      </c>
      <c r="T27" s="481">
        <f t="shared" si="10"/>
        <v>1.6269872007565554E-2</v>
      </c>
      <c r="U27" s="494"/>
    </row>
    <row r="28" spans="1:21" x14ac:dyDescent="0.25">
      <c r="A28" s="479" t="s">
        <v>43</v>
      </c>
      <c r="B28" s="480">
        <v>10268</v>
      </c>
      <c r="C28" s="480">
        <v>11074</v>
      </c>
      <c r="D28" s="480">
        <v>10971</v>
      </c>
      <c r="E28" s="480">
        <v>16988</v>
      </c>
      <c r="F28" s="481">
        <f t="shared" si="11"/>
        <v>0.53404370597796635</v>
      </c>
      <c r="G28" s="481">
        <f t="shared" si="6"/>
        <v>0.65446045968056099</v>
      </c>
      <c r="H28" s="480">
        <f t="shared" si="7"/>
        <v>5914</v>
      </c>
      <c r="I28" s="480">
        <f t="shared" si="8"/>
        <v>6720</v>
      </c>
      <c r="J28" s="481">
        <f t="shared" si="12"/>
        <v>1.8186372852759751E-2</v>
      </c>
      <c r="K28" s="472"/>
      <c r="L28" s="480">
        <v>30491</v>
      </c>
      <c r="M28" s="480">
        <v>31649</v>
      </c>
      <c r="N28" s="480">
        <v>32919</v>
      </c>
      <c r="O28" s="480">
        <v>55238</v>
      </c>
      <c r="P28" s="481">
        <f t="shared" si="2"/>
        <v>0.67799750903733402</v>
      </c>
      <c r="Q28" s="481">
        <f t="shared" si="3"/>
        <v>0.81161654258633686</v>
      </c>
      <c r="R28" s="480">
        <f t="shared" si="4"/>
        <v>22319</v>
      </c>
      <c r="S28" s="480">
        <f t="shared" si="5"/>
        <v>24747</v>
      </c>
      <c r="T28" s="481">
        <f t="shared" si="10"/>
        <v>2.1286984295078189E-2</v>
      </c>
      <c r="U28" s="494"/>
    </row>
    <row r="29" spans="1:21" x14ac:dyDescent="0.25">
      <c r="A29" s="479" t="s">
        <v>33</v>
      </c>
      <c r="B29" s="480">
        <v>12591</v>
      </c>
      <c r="C29" s="480">
        <v>13498</v>
      </c>
      <c r="D29" s="480">
        <v>14623</v>
      </c>
      <c r="E29" s="480">
        <v>22228</v>
      </c>
      <c r="F29" s="481">
        <f t="shared" si="11"/>
        <v>0.64676248333086384</v>
      </c>
      <c r="G29" s="481">
        <f t="shared" si="6"/>
        <v>0.7653879755380828</v>
      </c>
      <c r="H29" s="480">
        <f t="shared" si="7"/>
        <v>8730</v>
      </c>
      <c r="I29" s="480">
        <f t="shared" si="8"/>
        <v>9637</v>
      </c>
      <c r="J29" s="481">
        <f t="shared" si="12"/>
        <v>2.3796014585068505E-2</v>
      </c>
      <c r="K29" s="472"/>
      <c r="L29" s="480">
        <v>34607</v>
      </c>
      <c r="M29" s="480">
        <v>38185</v>
      </c>
      <c r="N29" s="480">
        <v>43284</v>
      </c>
      <c r="O29" s="480">
        <v>63446</v>
      </c>
      <c r="P29" s="481">
        <f t="shared" si="2"/>
        <v>0.46580722668884578</v>
      </c>
      <c r="Q29" s="481">
        <f t="shared" si="3"/>
        <v>0.83332851735198088</v>
      </c>
      <c r="R29" s="480">
        <f t="shared" si="4"/>
        <v>20162</v>
      </c>
      <c r="S29" s="480">
        <f t="shared" si="5"/>
        <v>28839</v>
      </c>
      <c r="T29" s="481">
        <f t="shared" si="10"/>
        <v>2.4450088808167039E-2</v>
      </c>
      <c r="U29" s="494"/>
    </row>
    <row r="30" spans="1:21" x14ac:dyDescent="0.25">
      <c r="A30" s="479" t="s">
        <v>44</v>
      </c>
      <c r="B30" s="480">
        <v>9570</v>
      </c>
      <c r="C30" s="480">
        <v>7372</v>
      </c>
      <c r="D30" s="480">
        <v>8812</v>
      </c>
      <c r="E30" s="480">
        <v>11724</v>
      </c>
      <c r="F30" s="481">
        <f t="shared" si="11"/>
        <v>0.59034183396635909</v>
      </c>
      <c r="G30" s="481">
        <f t="shared" si="6"/>
        <v>0.2250783699059562</v>
      </c>
      <c r="H30" s="480">
        <f t="shared" si="7"/>
        <v>4352</v>
      </c>
      <c r="I30" s="480">
        <f t="shared" si="8"/>
        <v>2154</v>
      </c>
      <c r="J30" s="481">
        <f t="shared" si="12"/>
        <v>1.2551038104883172E-2</v>
      </c>
      <c r="K30" s="472"/>
      <c r="L30" s="480">
        <v>26769</v>
      </c>
      <c r="M30" s="480">
        <v>20036</v>
      </c>
      <c r="N30" s="480">
        <v>26225</v>
      </c>
      <c r="O30" s="480">
        <v>32166</v>
      </c>
      <c r="P30" s="481">
        <f t="shared" si="2"/>
        <v>0.22653956148713061</v>
      </c>
      <c r="Q30" s="481">
        <f t="shared" si="3"/>
        <v>0.20161380701557774</v>
      </c>
      <c r="R30" s="480">
        <f t="shared" si="4"/>
        <v>5941</v>
      </c>
      <c r="S30" s="480">
        <f t="shared" si="5"/>
        <v>5397</v>
      </c>
      <c r="T30" s="481">
        <f t="shared" si="10"/>
        <v>1.2395762642302129E-2</v>
      </c>
      <c r="U30" s="494"/>
    </row>
    <row r="31" spans="1:21" x14ac:dyDescent="0.25">
      <c r="A31" s="479" t="s">
        <v>36</v>
      </c>
      <c r="B31" s="480">
        <v>12929</v>
      </c>
      <c r="C31" s="480">
        <v>5530</v>
      </c>
      <c r="D31" s="480">
        <v>8475</v>
      </c>
      <c r="E31" s="480">
        <v>11504</v>
      </c>
      <c r="F31" s="481">
        <f t="shared" si="11"/>
        <v>1.0802893309222421</v>
      </c>
      <c r="G31" s="481">
        <f t="shared" si="6"/>
        <v>-0.11021734086162893</v>
      </c>
      <c r="H31" s="480">
        <f t="shared" si="7"/>
        <v>5974</v>
      </c>
      <c r="I31" s="480">
        <f t="shared" si="8"/>
        <v>-1425</v>
      </c>
      <c r="J31" s="481">
        <f t="shared" si="12"/>
        <v>1.231551879551143E-2</v>
      </c>
      <c r="K31" s="472"/>
      <c r="L31" s="480">
        <v>34771</v>
      </c>
      <c r="M31" s="480">
        <v>16229</v>
      </c>
      <c r="N31" s="480">
        <v>28004</v>
      </c>
      <c r="O31" s="480">
        <v>32520</v>
      </c>
      <c r="P31" s="481">
        <f t="shared" si="2"/>
        <v>0.1612626767604628</v>
      </c>
      <c r="Q31" s="481">
        <f t="shared" si="3"/>
        <v>-6.473785625952666E-2</v>
      </c>
      <c r="R31" s="480">
        <f t="shared" si="4"/>
        <v>4516</v>
      </c>
      <c r="S31" s="480">
        <f t="shared" si="5"/>
        <v>-2251</v>
      </c>
      <c r="T31" s="481">
        <f t="shared" si="10"/>
        <v>1.2532183085483593E-2</v>
      </c>
      <c r="U31" s="494"/>
    </row>
    <row r="32" spans="1:21" x14ac:dyDescent="0.25">
      <c r="A32" s="479" t="s">
        <v>23</v>
      </c>
      <c r="B32" s="480">
        <v>6835</v>
      </c>
      <c r="C32" s="480">
        <v>6650</v>
      </c>
      <c r="D32" s="480">
        <v>8189</v>
      </c>
      <c r="E32" s="480">
        <v>11052</v>
      </c>
      <c r="F32" s="481">
        <f t="shared" si="11"/>
        <v>0.66195488721804518</v>
      </c>
      <c r="G32" s="481">
        <f t="shared" si="6"/>
        <v>0.61697147037307976</v>
      </c>
      <c r="H32" s="480">
        <f t="shared" si="7"/>
        <v>4402</v>
      </c>
      <c r="I32" s="480">
        <f t="shared" si="8"/>
        <v>4217</v>
      </c>
      <c r="J32" s="481">
        <f t="shared" si="12"/>
        <v>1.1831633668984034E-2</v>
      </c>
      <c r="K32" s="472"/>
      <c r="L32" s="480">
        <v>20760</v>
      </c>
      <c r="M32" s="480">
        <v>18079</v>
      </c>
      <c r="N32" s="480">
        <v>24592</v>
      </c>
      <c r="O32" s="480">
        <v>32347</v>
      </c>
      <c r="P32" s="481">
        <f t="shared" si="2"/>
        <v>0.31534645413142481</v>
      </c>
      <c r="Q32" s="481">
        <f t="shared" si="3"/>
        <v>0.5581406551059731</v>
      </c>
      <c r="R32" s="480">
        <f t="shared" si="4"/>
        <v>7755</v>
      </c>
      <c r="S32" s="480">
        <f t="shared" si="5"/>
        <v>11587</v>
      </c>
      <c r="T32" s="481">
        <f t="shared" si="10"/>
        <v>1.2465514337827116E-2</v>
      </c>
      <c r="U32" s="494"/>
    </row>
    <row r="33" spans="1:21" x14ac:dyDescent="0.25">
      <c r="A33" s="479" t="s">
        <v>40</v>
      </c>
      <c r="B33" s="480">
        <v>1606</v>
      </c>
      <c r="C33" s="480">
        <v>4713</v>
      </c>
      <c r="D33" s="480">
        <v>5342</v>
      </c>
      <c r="E33" s="480">
        <v>2795</v>
      </c>
      <c r="F33" s="481">
        <f t="shared" si="11"/>
        <v>-0.40695947379588371</v>
      </c>
      <c r="G33" s="481">
        <f t="shared" si="6"/>
        <v>0.740348692403487</v>
      </c>
      <c r="H33" s="480">
        <f t="shared" si="7"/>
        <v>-1918</v>
      </c>
      <c r="I33" s="480">
        <f t="shared" si="8"/>
        <v>1189</v>
      </c>
      <c r="J33" s="481">
        <f t="shared" si="12"/>
        <v>2.9921657713364437E-3</v>
      </c>
      <c r="K33" s="472"/>
      <c r="L33" s="480">
        <v>3601</v>
      </c>
      <c r="M33" s="480">
        <v>11043</v>
      </c>
      <c r="N33" s="480">
        <v>17009</v>
      </c>
      <c r="O33" s="480">
        <v>7570</v>
      </c>
      <c r="P33" s="481">
        <f t="shared" si="2"/>
        <v>-0.55494150155799871</v>
      </c>
      <c r="Q33" s="481">
        <f t="shared" si="3"/>
        <v>1.1021938350458207</v>
      </c>
      <c r="R33" s="480">
        <f t="shared" si="4"/>
        <v>-9439</v>
      </c>
      <c r="S33" s="480">
        <f t="shared" si="5"/>
        <v>3969</v>
      </c>
      <c r="T33" s="481">
        <f t="shared" si="10"/>
        <v>2.917239420575363E-3</v>
      </c>
      <c r="U33" s="494"/>
    </row>
    <row r="34" spans="1:21" x14ac:dyDescent="0.25">
      <c r="A34" s="479" t="s">
        <v>104</v>
      </c>
      <c r="B34" s="480">
        <v>6878</v>
      </c>
      <c r="C34" s="480">
        <v>0</v>
      </c>
      <c r="D34" s="480">
        <v>0</v>
      </c>
      <c r="E34" s="480">
        <v>0</v>
      </c>
      <c r="F34" s="481" t="str">
        <f>IFERROR(E34/C34-1,"-")</f>
        <v>-</v>
      </c>
      <c r="G34" s="481">
        <f>IFERROR(E34/B34-1,"-")</f>
        <v>-1</v>
      </c>
      <c r="H34" s="480">
        <f>IFERROR(E34-C34,"-")</f>
        <v>0</v>
      </c>
      <c r="I34" s="480">
        <f>IFERROR(E34-B34,"-")</f>
        <v>-6878</v>
      </c>
      <c r="J34" s="481">
        <f>IFERROR(E34/$E$7,"-")</f>
        <v>0</v>
      </c>
      <c r="K34" s="472"/>
      <c r="L34" s="480">
        <v>17516</v>
      </c>
      <c r="M34" s="480">
        <v>779</v>
      </c>
      <c r="N34" s="480">
        <v>0</v>
      </c>
      <c r="O34" s="480">
        <v>0</v>
      </c>
      <c r="P34" s="481" t="str">
        <f>IFERROR(O34/N34-1,"-")</f>
        <v>-</v>
      </c>
      <c r="Q34" s="481">
        <f>IFERROR(O34/L34-1,"-")</f>
        <v>-1</v>
      </c>
      <c r="R34" s="480">
        <f>IFERROR(O34-N34,"-")</f>
        <v>0</v>
      </c>
      <c r="S34" s="480">
        <f>IFERROR(O34-L34,"-")</f>
        <v>-17516</v>
      </c>
      <c r="T34" s="481">
        <f>O34/$O$13</f>
        <v>0</v>
      </c>
      <c r="U34" s="494"/>
    </row>
    <row r="35" spans="1:21" x14ac:dyDescent="0.25">
      <c r="A35" s="479" t="s">
        <v>41</v>
      </c>
      <c r="B35" s="480">
        <v>143</v>
      </c>
      <c r="C35" s="480">
        <v>2019</v>
      </c>
      <c r="D35" s="480">
        <v>1767</v>
      </c>
      <c r="E35" s="480">
        <v>2501</v>
      </c>
      <c r="F35" s="481">
        <f>IFERROR(E35/C35-1,"-")</f>
        <v>0.23873204556711247</v>
      </c>
      <c r="G35" s="481">
        <f>IFERROR(E35/B35-1,"-")</f>
        <v>16.48951048951049</v>
      </c>
      <c r="H35" s="480">
        <f>IFERROR(E35-C35,"-")</f>
        <v>482</v>
      </c>
      <c r="I35" s="480">
        <f>IFERROR(E35-B35,"-")</f>
        <v>2358</v>
      </c>
      <c r="J35" s="481">
        <f>IFERROR(E35/$E$7,"-")</f>
        <v>2.6774263306305708E-3</v>
      </c>
      <c r="K35" s="472"/>
      <c r="L35" s="480">
        <v>1991</v>
      </c>
      <c r="M35" s="480">
        <v>5100</v>
      </c>
      <c r="N35" s="480">
        <v>4613</v>
      </c>
      <c r="O35" s="480">
        <v>8372</v>
      </c>
      <c r="P35" s="481">
        <f>IFERROR(O35/N35-1,"-")</f>
        <v>0.81487101669195749</v>
      </c>
      <c r="Q35" s="481">
        <f>IFERROR(O35/L35-1,"-")</f>
        <v>3.2049221496735312</v>
      </c>
      <c r="R35" s="480">
        <f>IFERROR(O35-N35,"-")</f>
        <v>3759</v>
      </c>
      <c r="S35" s="480">
        <f>IFERROR(O35-L35,"-")</f>
        <v>6381</v>
      </c>
      <c r="T35" s="481">
        <f>O35/$O$13</f>
        <v>3.2263049443932547E-3</v>
      </c>
      <c r="U35" s="494"/>
    </row>
    <row r="36" spans="1:21" x14ac:dyDescent="0.25">
      <c r="A36" s="479" t="s">
        <v>105</v>
      </c>
      <c r="B36" s="480">
        <v>1352</v>
      </c>
      <c r="C36" s="480">
        <v>3530</v>
      </c>
      <c r="D36" s="480">
        <v>2970</v>
      </c>
      <c r="E36" s="480">
        <v>3562</v>
      </c>
      <c r="F36" s="481">
        <f>IFERROR(E36/C36-1,"-")</f>
        <v>9.0651558073653327E-3</v>
      </c>
      <c r="G36" s="481">
        <f>IFERROR(E36/B36-1,"-")</f>
        <v>1.6346153846153846</v>
      </c>
      <c r="H36" s="480">
        <f>IFERROR(E36-C36,"-")</f>
        <v>32</v>
      </c>
      <c r="I36" s="480">
        <f>IFERROR(E36-B36,"-")</f>
        <v>2210</v>
      </c>
      <c r="J36" s="481">
        <f>IFERROR(E36/$E$7,"-")</f>
        <v>3.8132717271915609E-3</v>
      </c>
      <c r="K36" s="472"/>
      <c r="L36" s="480">
        <v>3392</v>
      </c>
      <c r="M36" s="480">
        <v>10089</v>
      </c>
      <c r="N36" s="480">
        <v>7374</v>
      </c>
      <c r="O36" s="480">
        <v>9920</v>
      </c>
      <c r="P36" s="481">
        <f>IFERROR(O36/N36-1,"-")</f>
        <v>0.34526715486845672</v>
      </c>
      <c r="Q36" s="481">
        <f>IFERROR(O36/L36-1,"-")</f>
        <v>1.9245283018867925</v>
      </c>
      <c r="R36" s="480">
        <f>IFERROR(O36-N36,"-")</f>
        <v>2546</v>
      </c>
      <c r="S36" s="480">
        <f>IFERROR(O36-L36,"-")</f>
        <v>6528</v>
      </c>
      <c r="T36" s="481">
        <f>O36/$O$13</f>
        <v>3.8228553569494847E-3</v>
      </c>
      <c r="U36" s="494"/>
    </row>
    <row r="37" spans="1:21" x14ac:dyDescent="0.25">
      <c r="A37" s="479" t="s">
        <v>106</v>
      </c>
      <c r="B37" s="480">
        <f>IFERROR(B17-SUM(B18:B36),"-")</f>
        <v>10496</v>
      </c>
      <c r="C37" s="480">
        <f>IFERROR(C17-SUM(C18:C36),"-")</f>
        <v>14164</v>
      </c>
      <c r="D37" s="480">
        <f>IFERROR(D17-SUM(D18:D36),"-")</f>
        <v>18755</v>
      </c>
      <c r="E37" s="480">
        <f>IFERROR(E17-SUM(E18:E36),"-")</f>
        <v>26690</v>
      </c>
      <c r="F37" s="481">
        <f t="shared" si="11"/>
        <v>0.88435470206156452</v>
      </c>
      <c r="G37" s="481">
        <f t="shared" si="6"/>
        <v>1.5428734756097562</v>
      </c>
      <c r="H37" s="480">
        <f t="shared" si="7"/>
        <v>12526</v>
      </c>
      <c r="I37" s="480">
        <f t="shared" si="8"/>
        <v>16194</v>
      </c>
      <c r="J37" s="481">
        <f t="shared" si="12"/>
        <v>2.8572774396053553E-2</v>
      </c>
      <c r="K37" s="472"/>
      <c r="L37" s="480">
        <f>IFERROR(L17-SUM(L18:L36),"-")</f>
        <v>30828</v>
      </c>
      <c r="M37" s="480">
        <f>IFERROR(M17-SUM(M18:M36),"-")</f>
        <v>39670</v>
      </c>
      <c r="N37" s="480">
        <f>IFERROR(N17-SUM(N18:N36),"-")</f>
        <v>53863</v>
      </c>
      <c r="O37" s="480">
        <f>IFERROR(O17-SUM(O18:O36),"-")</f>
        <v>76493</v>
      </c>
      <c r="P37" s="481">
        <f t="shared" si="2"/>
        <v>0.42013998477619152</v>
      </c>
      <c r="Q37" s="481">
        <f t="shared" si="3"/>
        <v>1.4812832489944205</v>
      </c>
      <c r="R37" s="480">
        <f t="shared" si="4"/>
        <v>22630</v>
      </c>
      <c r="S37" s="480">
        <f t="shared" si="5"/>
        <v>45665</v>
      </c>
      <c r="T37" s="481">
        <f t="shared" si="10"/>
        <v>2.947799141321945E-2</v>
      </c>
      <c r="U37" s="494"/>
    </row>
    <row r="38" spans="1:21" ht="21" x14ac:dyDescent="0.35">
      <c r="A38" s="470" t="s">
        <v>107</v>
      </c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94"/>
    </row>
    <row r="39" spans="1:21" x14ac:dyDescent="0.25">
      <c r="A39" s="72"/>
      <c r="B39" s="11" t="s">
        <v>115</v>
      </c>
      <c r="C39" s="12"/>
      <c r="D39" s="12"/>
      <c r="E39" s="12"/>
      <c r="F39" s="12"/>
      <c r="G39" s="12"/>
      <c r="H39" s="12"/>
      <c r="I39" s="12"/>
      <c r="J39" s="13"/>
      <c r="K39" s="471"/>
      <c r="L39" s="11" t="str">
        <f>CONCATENATE("acumulado ",B39)</f>
        <v>acumulado marzo</v>
      </c>
      <c r="M39" s="12"/>
      <c r="N39" s="12"/>
      <c r="O39" s="12"/>
      <c r="P39" s="12"/>
      <c r="Q39" s="12"/>
      <c r="R39" s="12"/>
      <c r="S39" s="12"/>
      <c r="T39" s="13"/>
      <c r="U39" s="494"/>
    </row>
    <row r="40" spans="1:21" x14ac:dyDescent="0.25">
      <c r="A40" s="15"/>
      <c r="B40" s="16">
        <f>B$6</f>
        <v>2019</v>
      </c>
      <c r="C40" s="16">
        <f t="shared" ref="C40:E40" si="13">C$6</f>
        <v>2022</v>
      </c>
      <c r="D40" s="16">
        <f t="shared" si="13"/>
        <v>2023</v>
      </c>
      <c r="E40" s="16">
        <f t="shared" si="13"/>
        <v>2024</v>
      </c>
      <c r="F40" s="16" t="str">
        <f>CONCATENATE("var ",RIGHT(E40,2),"/",RIGHT(C40,2))</f>
        <v>var 24/22</v>
      </c>
      <c r="G40" s="16" t="str">
        <f>CONCATENATE("var ",RIGHT(E40,2),"/",RIGHT(B40,2))</f>
        <v>var 24/19</v>
      </c>
      <c r="H40" s="16" t="str">
        <f>CONCATENATE("dif ",RIGHT(E40,2),"-",RIGHT(C40,2))</f>
        <v>dif 24-22</v>
      </c>
      <c r="I40" s="16" t="str">
        <f>CONCATENATE("dif ",RIGHT(E40,2),"-",RIGHT(B40,2))</f>
        <v>dif 24-19</v>
      </c>
      <c r="J40" s="16" t="str">
        <f>CONCATENATE("cuota ",RIGHT(E40,2))</f>
        <v>cuota 24</v>
      </c>
      <c r="K40" s="472"/>
      <c r="L40" s="16">
        <f>L$6</f>
        <v>2019</v>
      </c>
      <c r="M40" s="16">
        <f>M$6</f>
        <v>2022</v>
      </c>
      <c r="N40" s="16">
        <f t="shared" ref="N40:O40" si="14">N$6</f>
        <v>2023</v>
      </c>
      <c r="O40" s="16">
        <f t="shared" si="14"/>
        <v>2024</v>
      </c>
      <c r="P40" s="16" t="str">
        <f>CONCATENATE("var ",RIGHT(O40,2),"/",RIGHT(N40,2))</f>
        <v>var 24/23</v>
      </c>
      <c r="Q40" s="16" t="str">
        <f>CONCATENATE("var ",RIGHT(O40,2),"/",RIGHT(L40,2))</f>
        <v>var 24/19</v>
      </c>
      <c r="R40" s="16" t="str">
        <f>CONCATENATE("dif ",RIGHT(O40,2),"-",RIGHT(N40,2))</f>
        <v>dif 24-23</v>
      </c>
      <c r="S40" s="16" t="str">
        <f>CONCATENATE("dif ",RIGHT(O40,2),"-",RIGHT(L40,2))</f>
        <v>dif 24-19</v>
      </c>
      <c r="T40" s="16" t="str">
        <f>CONCATENATE("cuota ",RIGHT(O40,2))</f>
        <v>cuota 24</v>
      </c>
    </row>
    <row r="41" spans="1:21" x14ac:dyDescent="0.25">
      <c r="A41" s="495" t="s">
        <v>92</v>
      </c>
      <c r="B41" s="475">
        <v>765298</v>
      </c>
      <c r="C41" s="475">
        <v>799343</v>
      </c>
      <c r="D41" s="475">
        <v>934106</v>
      </c>
      <c r="E41" s="475">
        <v>934106</v>
      </c>
      <c r="F41" s="476">
        <f>IFERROR(E41/C41-1,"-")</f>
        <v>0.16859220634946448</v>
      </c>
      <c r="G41" s="476">
        <f>IFERROR(E41/B41-1,"-")</f>
        <v>0.22057812773586227</v>
      </c>
      <c r="H41" s="475">
        <f>IFERROR(E41-C41,"-")</f>
        <v>134763</v>
      </c>
      <c r="I41" s="475">
        <f>IFERROR(E41-B41,"-")</f>
        <v>168808</v>
      </c>
      <c r="J41" s="476">
        <f>E41/$E$41</f>
        <v>1</v>
      </c>
      <c r="K41" s="477"/>
      <c r="L41" s="475">
        <v>2128212</v>
      </c>
      <c r="M41" s="475">
        <v>1777294</v>
      </c>
      <c r="N41" s="475">
        <v>2282810</v>
      </c>
      <c r="O41" s="475">
        <v>2594919</v>
      </c>
      <c r="P41" s="476">
        <f>IFERROR(O41/N41-1,"-")</f>
        <v>0.13672140914048914</v>
      </c>
      <c r="Q41" s="476">
        <f>IFERROR(O41/L41-1,"-")</f>
        <v>0.21929535215476648</v>
      </c>
      <c r="R41" s="475">
        <f>IFERROR(O41-N41,"-")</f>
        <v>312109</v>
      </c>
      <c r="S41" s="475">
        <f>IFERROR(O41-L41,"-")</f>
        <v>466707</v>
      </c>
      <c r="T41" s="476">
        <f>O41/$O$41</f>
        <v>1</v>
      </c>
    </row>
    <row r="42" spans="1:21" x14ac:dyDescent="0.25">
      <c r="A42" s="479" t="s">
        <v>108</v>
      </c>
      <c r="B42" s="480">
        <v>229527</v>
      </c>
      <c r="C42" s="480">
        <v>240527</v>
      </c>
      <c r="D42" s="480">
        <v>276257</v>
      </c>
      <c r="E42" s="480">
        <v>276257</v>
      </c>
      <c r="F42" s="481">
        <f>IFERROR(E42/C42-1,"-")</f>
        <v>0.14854881156793209</v>
      </c>
      <c r="G42" s="481">
        <f>IFERROR(E42/B42-1,"-")</f>
        <v>0.20359260566295023</v>
      </c>
      <c r="H42" s="480">
        <f>IFERROR(E42-C42,"-")</f>
        <v>35730</v>
      </c>
      <c r="I42" s="480">
        <f>IFERROR(E42-B42,"-")</f>
        <v>46730</v>
      </c>
      <c r="J42" s="481">
        <f>E42/$E$41</f>
        <v>0.2957448084050418</v>
      </c>
      <c r="K42" s="472"/>
      <c r="L42" s="480">
        <v>622677</v>
      </c>
      <c r="M42" s="480">
        <v>541355</v>
      </c>
      <c r="N42" s="480">
        <v>671109</v>
      </c>
      <c r="O42" s="480">
        <v>751938</v>
      </c>
      <c r="P42" s="481">
        <f>IFERROR(O42/N42-1,"-")</f>
        <v>0.12044094178441944</v>
      </c>
      <c r="Q42" s="481">
        <f>IFERROR(O42/L42-1,"-")</f>
        <v>0.20758916741745725</v>
      </c>
      <c r="R42" s="480">
        <f>IFERROR(O42-N42,"-")</f>
        <v>80829</v>
      </c>
      <c r="S42" s="480">
        <f>IFERROR(O42-L42,"-")</f>
        <v>129261</v>
      </c>
      <c r="T42" s="481">
        <f>O42/$O$41</f>
        <v>0.28977320679373808</v>
      </c>
    </row>
    <row r="43" spans="1:21" x14ac:dyDescent="0.25">
      <c r="A43" s="479" t="s">
        <v>109</v>
      </c>
      <c r="B43" s="480">
        <v>535771</v>
      </c>
      <c r="C43" s="480">
        <v>558816</v>
      </c>
      <c r="D43" s="480">
        <v>657849</v>
      </c>
      <c r="E43" s="480">
        <v>657849</v>
      </c>
      <c r="F43" s="481">
        <f>IFERROR(E43/C43-1,"-")</f>
        <v>0.17721933516577915</v>
      </c>
      <c r="G43" s="481">
        <f>IFERROR(E43/B43-1,"-")</f>
        <v>0.22785481110399775</v>
      </c>
      <c r="H43" s="480">
        <f>IFERROR(E43-C43,"-")</f>
        <v>99033</v>
      </c>
      <c r="I43" s="480">
        <f>IFERROR(E43-B43,"-")</f>
        <v>122078</v>
      </c>
      <c r="J43" s="481">
        <f>E43/$E$41</f>
        <v>0.7042551915949582</v>
      </c>
      <c r="K43" s="472"/>
      <c r="L43" s="480">
        <v>1505535</v>
      </c>
      <c r="M43" s="480">
        <v>1235939</v>
      </c>
      <c r="N43" s="480">
        <v>1611701</v>
      </c>
      <c r="O43" s="480">
        <v>1842981</v>
      </c>
      <c r="P43" s="481">
        <f>IFERROR(O43/N43-1,"-")</f>
        <v>0.14350056244923848</v>
      </c>
      <c r="Q43" s="481">
        <f>IFERROR(O43/L43-1,"-")</f>
        <v>0.22413693471091678</v>
      </c>
      <c r="R43" s="480">
        <f>IFERROR(O43-N43,"-")</f>
        <v>231280</v>
      </c>
      <c r="S43" s="480">
        <f>IFERROR(O43-L43,"-")</f>
        <v>337446</v>
      </c>
      <c r="T43" s="481">
        <f>O43/$O$41</f>
        <v>0.71022679320626192</v>
      </c>
    </row>
    <row r="44" spans="1:21" ht="21" x14ac:dyDescent="0.35">
      <c r="A44" s="378" t="s">
        <v>110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</row>
    <row r="45" spans="1:21" x14ac:dyDescent="0.25">
      <c r="A45" s="72"/>
      <c r="B45" s="11" t="s">
        <v>115</v>
      </c>
      <c r="C45" s="12"/>
      <c r="D45" s="12"/>
      <c r="E45" s="12"/>
      <c r="F45" s="12"/>
      <c r="G45" s="12"/>
      <c r="H45" s="12"/>
      <c r="I45" s="12"/>
      <c r="J45" s="13"/>
      <c r="K45" s="496"/>
      <c r="L45" s="11" t="str">
        <f>CONCATENATE("acumulado ",B45)</f>
        <v>acumulado marzo</v>
      </c>
      <c r="M45" s="12"/>
      <c r="N45" s="12"/>
      <c r="O45" s="12"/>
      <c r="P45" s="12"/>
      <c r="Q45" s="12"/>
      <c r="R45" s="12"/>
      <c r="S45" s="12"/>
      <c r="T45" s="13"/>
    </row>
    <row r="46" spans="1:21" x14ac:dyDescent="0.25">
      <c r="A46" s="15"/>
      <c r="B46" s="16">
        <f>B$6</f>
        <v>2019</v>
      </c>
      <c r="C46" s="16">
        <f t="shared" ref="C46:E46" si="15">C$6</f>
        <v>2022</v>
      </c>
      <c r="D46" s="16">
        <f t="shared" si="15"/>
        <v>2023</v>
      </c>
      <c r="E46" s="16">
        <f t="shared" si="15"/>
        <v>2024</v>
      </c>
      <c r="F46" s="16" t="str">
        <f>CONCATENATE("var ",RIGHT(E46,2),"/",RIGHT(C46,2))</f>
        <v>var 24/22</v>
      </c>
      <c r="G46" s="16" t="str">
        <f>CONCATENATE("var ",RIGHT(E46,2),"/",RIGHT(B46,2))</f>
        <v>var 24/19</v>
      </c>
      <c r="H46" s="16" t="str">
        <f>CONCATENATE("dif ",RIGHT(E46,2),"-",RIGHT(C46,2))</f>
        <v>dif 24-22</v>
      </c>
      <c r="I46" s="16" t="str">
        <f>CONCATENATE("dif ",RIGHT(E46,2),"-",RIGHT(B46,2))</f>
        <v>dif 24-19</v>
      </c>
      <c r="J46" s="16" t="str">
        <f>CONCATENATE("cuota ",RIGHT(E46,2))</f>
        <v>cuota 24</v>
      </c>
      <c r="K46" s="497"/>
      <c r="L46" s="16">
        <f>L$6</f>
        <v>2019</v>
      </c>
      <c r="M46" s="16">
        <f>M$6</f>
        <v>2022</v>
      </c>
      <c r="N46" s="16">
        <f t="shared" ref="N46:O46" si="16">N$6</f>
        <v>2023</v>
      </c>
      <c r="O46" s="16">
        <f t="shared" si="16"/>
        <v>2024</v>
      </c>
      <c r="P46" s="16" t="str">
        <f>CONCATENATE("var ",RIGHT(O46,2),"/",RIGHT(N46,2))</f>
        <v>var 24/23</v>
      </c>
      <c r="Q46" s="16" t="str">
        <f>CONCATENATE("var ",RIGHT(O46,2),"/",RIGHT(L46,2))</f>
        <v>var 24/19</v>
      </c>
      <c r="R46" s="16" t="str">
        <f>CONCATENATE("dif ",RIGHT(O46,2),"-",RIGHT(N46,2))</f>
        <v>dif 24-23</v>
      </c>
      <c r="S46" s="16" t="str">
        <f>CONCATENATE("dif ",RIGHT(O46,2),"-",RIGHT(L46,2))</f>
        <v>dif 24-19</v>
      </c>
      <c r="T46" s="16" t="str">
        <f>CONCATENATE("cuota ",RIGHT(O46,2))</f>
        <v>cuota 24</v>
      </c>
    </row>
    <row r="47" spans="1:21" x14ac:dyDescent="0.25">
      <c r="A47" s="498" t="s">
        <v>92</v>
      </c>
      <c r="B47" s="499">
        <v>6255</v>
      </c>
      <c r="C47" s="499">
        <v>6467</v>
      </c>
      <c r="D47" s="499">
        <v>7277</v>
      </c>
      <c r="E47" s="499">
        <v>7277</v>
      </c>
      <c r="F47" s="500">
        <f>IFERROR(E47/C47-1,"-")</f>
        <v>0.12525127570743777</v>
      </c>
      <c r="G47" s="500">
        <f>IFERROR(E47/B47-1,"-")</f>
        <v>0.16338928856914459</v>
      </c>
      <c r="H47" s="499">
        <f>IFERROR(E47-C47,"-")</f>
        <v>810</v>
      </c>
      <c r="I47" s="499">
        <f>IFERROR(E47-B47,"-")</f>
        <v>1022</v>
      </c>
      <c r="J47" s="500">
        <f>E47/$E$47</f>
        <v>1</v>
      </c>
      <c r="K47" s="501"/>
      <c r="L47" s="499">
        <v>17758</v>
      </c>
      <c r="M47" s="499">
        <v>15609</v>
      </c>
      <c r="N47" s="499">
        <v>18193</v>
      </c>
      <c r="O47" s="499">
        <v>20024</v>
      </c>
      <c r="P47" s="500">
        <f>IFERROR(O47/N47-1,"-")</f>
        <v>0.1006431044907381</v>
      </c>
      <c r="Q47" s="500">
        <f>IFERROR(O47/L47-1,"-")</f>
        <v>0.12760445996170744</v>
      </c>
      <c r="R47" s="499">
        <f>IFERROR(O47-N47,"-")</f>
        <v>1831</v>
      </c>
      <c r="S47" s="499">
        <f>IFERROR(O47-L47,"-")</f>
        <v>2266</v>
      </c>
      <c r="T47" s="500">
        <f>O47/$O$47</f>
        <v>1</v>
      </c>
    </row>
    <row r="48" spans="1:21" x14ac:dyDescent="0.25">
      <c r="A48" s="479" t="s">
        <v>93</v>
      </c>
      <c r="B48" s="480">
        <v>5685</v>
      </c>
      <c r="C48" s="480">
        <v>5912</v>
      </c>
      <c r="D48" s="480">
        <v>6735</v>
      </c>
      <c r="E48" s="480">
        <v>6735</v>
      </c>
      <c r="F48" s="481">
        <f>IFERROR(E48/C48-1,"-")</f>
        <v>0.13920838971583227</v>
      </c>
      <c r="G48" s="481">
        <f>IFERROR(E48/B48-1,"-")</f>
        <v>0.18469656992084427</v>
      </c>
      <c r="H48" s="480">
        <f>IFERROR(E48-C48,"-")</f>
        <v>823</v>
      </c>
      <c r="I48" s="480">
        <f>IFERROR(E48-B48,"-")</f>
        <v>1050</v>
      </c>
      <c r="J48" s="481">
        <f>E48/$E$47</f>
        <v>0.92551875772983372</v>
      </c>
      <c r="K48" s="497"/>
      <c r="L48" s="480">
        <v>16112</v>
      </c>
      <c r="M48" s="480">
        <v>14201</v>
      </c>
      <c r="N48" s="480">
        <v>16602</v>
      </c>
      <c r="O48" s="480">
        <v>18448</v>
      </c>
      <c r="P48" s="481">
        <f>IFERROR(O48/N48-1,"-")</f>
        <v>0.11119142272015425</v>
      </c>
      <c r="Q48" s="481">
        <f>IFERROR(O48/L48-1,"-")</f>
        <v>0.14498510427010913</v>
      </c>
      <c r="R48" s="480">
        <f>IFERROR(O48-N48,"-")</f>
        <v>1846</v>
      </c>
      <c r="S48" s="480">
        <f>IFERROR(O48-L48,"-")</f>
        <v>2336</v>
      </c>
      <c r="T48" s="481">
        <f>O48/$O$47</f>
        <v>0.92129444666400317</v>
      </c>
    </row>
    <row r="49" spans="1:20" x14ac:dyDescent="0.25">
      <c r="A49" s="479" t="s">
        <v>94</v>
      </c>
      <c r="B49" s="480">
        <v>570</v>
      </c>
      <c r="C49" s="480">
        <v>555</v>
      </c>
      <c r="D49" s="480">
        <v>542</v>
      </c>
      <c r="E49" s="480">
        <v>542</v>
      </c>
      <c r="F49" s="481">
        <f>IFERROR(E49/C49-1,"-")</f>
        <v>-2.3423423423423406E-2</v>
      </c>
      <c r="G49" s="481">
        <f>IFERROR(E49/B49-1,"-")</f>
        <v>-4.9122807017543901E-2</v>
      </c>
      <c r="H49" s="480">
        <f>IFERROR(E49-C49,"-")</f>
        <v>-13</v>
      </c>
      <c r="I49" s="480">
        <f>IFERROR(E49-B49,"-")</f>
        <v>-28</v>
      </c>
      <c r="J49" s="481">
        <f>E49/$E$47</f>
        <v>7.4481242270166281E-2</v>
      </c>
      <c r="K49" s="497"/>
      <c r="L49" s="480">
        <v>1646</v>
      </c>
      <c r="M49" s="480">
        <v>1408</v>
      </c>
      <c r="N49" s="480">
        <v>1591</v>
      </c>
      <c r="O49" s="480">
        <v>1576</v>
      </c>
      <c r="P49" s="481">
        <f>IFERROR(O49/N49-1,"-")</f>
        <v>-9.4280326838466211E-3</v>
      </c>
      <c r="Q49" s="481">
        <f>IFERROR(O49/L49-1,"-")</f>
        <v>-4.2527339003645248E-2</v>
      </c>
      <c r="R49" s="480">
        <f>IFERROR(O49-N49,"-")</f>
        <v>-15</v>
      </c>
      <c r="S49" s="480">
        <f>IFERROR(O49-L49,"-")</f>
        <v>-70</v>
      </c>
      <c r="T49" s="481">
        <f>O49/$O$47</f>
        <v>7.8705553335996797E-2</v>
      </c>
    </row>
    <row r="50" spans="1:20" ht="21" x14ac:dyDescent="0.35">
      <c r="A50" s="378" t="s">
        <v>111</v>
      </c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</row>
    <row r="51" spans="1:20" x14ac:dyDescent="0.25">
      <c r="A51" s="72"/>
      <c r="B51" s="11" t="s">
        <v>115</v>
      </c>
      <c r="C51" s="12"/>
      <c r="D51" s="12"/>
      <c r="E51" s="12"/>
      <c r="F51" s="12"/>
      <c r="G51" s="12"/>
      <c r="H51" s="12"/>
      <c r="I51" s="12"/>
      <c r="J51" s="13"/>
      <c r="K51" s="496"/>
      <c r="L51" s="11" t="str">
        <f>CONCATENATE("acumulado ",B51)</f>
        <v>acumulado marzo</v>
      </c>
      <c r="M51" s="12"/>
      <c r="N51" s="12"/>
      <c r="O51" s="12"/>
      <c r="P51" s="12"/>
      <c r="Q51" s="12"/>
      <c r="R51" s="12"/>
      <c r="S51" s="12"/>
      <c r="T51" s="13"/>
    </row>
    <row r="52" spans="1:20" x14ac:dyDescent="0.25">
      <c r="A52" s="15" t="s">
        <v>96</v>
      </c>
      <c r="B52" s="16">
        <f>B$6</f>
        <v>2019</v>
      </c>
      <c r="C52" s="16">
        <f t="shared" ref="C52:E52" si="17">C$6</f>
        <v>2022</v>
      </c>
      <c r="D52" s="16">
        <f t="shared" si="17"/>
        <v>2023</v>
      </c>
      <c r="E52" s="16">
        <f t="shared" si="17"/>
        <v>2024</v>
      </c>
      <c r="F52" s="16" t="str">
        <f>CONCATENATE("var ",RIGHT(E52,2),"/",RIGHT(C52,2))</f>
        <v>var 24/22</v>
      </c>
      <c r="G52" s="16" t="str">
        <f>CONCATENATE("var ",RIGHT(E52,2),"/",RIGHT(B52,2))</f>
        <v>var 24/19</v>
      </c>
      <c r="H52" s="16" t="str">
        <f>CONCATENATE("dif ",RIGHT(E52,2),"-",RIGHT(C52,2))</f>
        <v>dif 24-22</v>
      </c>
      <c r="I52" s="16" t="str">
        <f>CONCATENATE("dif ",RIGHT(E52,2),"-",RIGHT(B52,2))</f>
        <v>dif 24-19</v>
      </c>
      <c r="J52" s="16" t="str">
        <f>CONCATENATE("cuota ",RIGHT(E52,2))</f>
        <v>cuota 24</v>
      </c>
      <c r="K52" s="497"/>
      <c r="L52" s="16">
        <f>L$6</f>
        <v>2019</v>
      </c>
      <c r="M52" s="16">
        <f>M$6</f>
        <v>2022</v>
      </c>
      <c r="N52" s="16">
        <f t="shared" ref="N52:O52" si="18">N$6</f>
        <v>2023</v>
      </c>
      <c r="O52" s="16">
        <f t="shared" si="18"/>
        <v>2024</v>
      </c>
      <c r="P52" s="16" t="str">
        <f>CONCATENATE("var ",RIGHT(O52,2),"/",RIGHT(N52,2))</f>
        <v>var 24/23</v>
      </c>
      <c r="Q52" s="16" t="str">
        <f>CONCATENATE("var ",RIGHT(O52,2),"/",RIGHT(L52,2))</f>
        <v>var 24/19</v>
      </c>
      <c r="R52" s="16" t="str">
        <f>CONCATENATE("dif ",RIGHT(O52,2),"-",RIGHT(N52,2))</f>
        <v>dif 24-23</v>
      </c>
      <c r="S52" s="16" t="str">
        <f>CONCATENATE("dif ",RIGHT(O52,2),"-",RIGHT(L52,2))</f>
        <v>dif 24-19</v>
      </c>
      <c r="T52" s="16" t="str">
        <f>CONCATENATE("cuota ",RIGHT(O52,2))</f>
        <v>cuota 24</v>
      </c>
    </row>
    <row r="53" spans="1:20" x14ac:dyDescent="0.25">
      <c r="A53" s="502" t="s">
        <v>97</v>
      </c>
      <c r="B53" s="503">
        <v>6255</v>
      </c>
      <c r="C53" s="503">
        <v>6467</v>
      </c>
      <c r="D53" s="503">
        <v>7277</v>
      </c>
      <c r="E53" s="503">
        <v>7277</v>
      </c>
      <c r="F53" s="504">
        <f t="shared" ref="F53:F75" si="19">IFERROR(E53/C53-1,"-")</f>
        <v>0.12525127570743777</v>
      </c>
      <c r="G53" s="504">
        <f t="shared" ref="G53:G75" si="20">IFERROR(E53/B53-1,"-")</f>
        <v>0.16338928856914459</v>
      </c>
      <c r="H53" s="503">
        <f t="shared" ref="H53:H75" si="21">IFERROR(E53-C53,"-")</f>
        <v>810</v>
      </c>
      <c r="I53" s="503">
        <f t="shared" ref="I53:I75" si="22">IFERROR(E53-B53,"-")</f>
        <v>1022</v>
      </c>
      <c r="J53" s="504">
        <f t="shared" ref="J53:J60" si="23">IFERROR(E53/$E$53,"-")</f>
        <v>1</v>
      </c>
      <c r="K53" s="501"/>
      <c r="L53" s="503">
        <v>17758</v>
      </c>
      <c r="M53" s="503">
        <v>15609</v>
      </c>
      <c r="N53" s="503">
        <v>18193</v>
      </c>
      <c r="O53" s="503">
        <v>20024</v>
      </c>
      <c r="P53" s="504">
        <f t="shared" ref="P53:P75" si="24">IFERROR(O53/N53-1,"-")</f>
        <v>0.1006431044907381</v>
      </c>
      <c r="Q53" s="504">
        <f t="shared" ref="Q53:Q75" si="25">IFERROR(O53/L53-1,"-")</f>
        <v>0.12760445996170744</v>
      </c>
      <c r="R53" s="503">
        <f t="shared" ref="R53:R75" si="26">IFERROR(O53-N53,"-")</f>
        <v>1831</v>
      </c>
      <c r="S53" s="503">
        <f t="shared" ref="S53:S75" si="27">IFERROR(O53-L53,"-")</f>
        <v>2266</v>
      </c>
      <c r="T53" s="504">
        <f>O53/$O$53</f>
        <v>1</v>
      </c>
    </row>
    <row r="54" spans="1:20" x14ac:dyDescent="0.25">
      <c r="A54" s="505" t="s">
        <v>98</v>
      </c>
      <c r="B54" s="506">
        <v>3339</v>
      </c>
      <c r="C54" s="506">
        <v>3324</v>
      </c>
      <c r="D54" s="506">
        <v>3716</v>
      </c>
      <c r="E54" s="506">
        <v>3716</v>
      </c>
      <c r="F54" s="507">
        <f t="shared" si="19"/>
        <v>0.1179302045728039</v>
      </c>
      <c r="G54" s="507">
        <f t="shared" si="20"/>
        <v>0.1129080563042828</v>
      </c>
      <c r="H54" s="506">
        <f t="shared" si="21"/>
        <v>392</v>
      </c>
      <c r="I54" s="506">
        <f t="shared" si="22"/>
        <v>377</v>
      </c>
      <c r="J54" s="507">
        <f t="shared" si="23"/>
        <v>0.51064999312903669</v>
      </c>
      <c r="K54" s="508"/>
      <c r="L54" s="506">
        <v>9398</v>
      </c>
      <c r="M54" s="506">
        <v>7756</v>
      </c>
      <c r="N54" s="506">
        <v>9083</v>
      </c>
      <c r="O54" s="506">
        <v>9945</v>
      </c>
      <c r="P54" s="507">
        <f t="shared" si="24"/>
        <v>9.4902565231751668E-2</v>
      </c>
      <c r="Q54" s="507">
        <f t="shared" si="25"/>
        <v>5.820387316450315E-2</v>
      </c>
      <c r="R54" s="506">
        <f t="shared" si="26"/>
        <v>862</v>
      </c>
      <c r="S54" s="506">
        <f t="shared" si="27"/>
        <v>547</v>
      </c>
      <c r="T54" s="507">
        <f t="shared" ref="T54:T75" si="28">O54/$O$53</f>
        <v>0.49665401518178187</v>
      </c>
    </row>
    <row r="55" spans="1:20" x14ac:dyDescent="0.25">
      <c r="A55" s="479" t="s">
        <v>99</v>
      </c>
      <c r="B55" s="480">
        <v>2366</v>
      </c>
      <c r="C55" s="480">
        <v>2246</v>
      </c>
      <c r="D55" s="480">
        <v>2404</v>
      </c>
      <c r="E55" s="480">
        <v>2404</v>
      </c>
      <c r="F55" s="481">
        <f>IFERROR(E55/C55-1,"-")</f>
        <v>7.0347284060552129E-2</v>
      </c>
      <c r="G55" s="481">
        <f t="shared" si="20"/>
        <v>1.606086221470826E-2</v>
      </c>
      <c r="H55" s="480">
        <f t="shared" si="21"/>
        <v>158</v>
      </c>
      <c r="I55" s="480">
        <f t="shared" si="22"/>
        <v>38</v>
      </c>
      <c r="J55" s="481">
        <f t="shared" si="23"/>
        <v>0.3303559158994091</v>
      </c>
      <c r="K55" s="497"/>
      <c r="L55" s="480">
        <v>6563</v>
      </c>
      <c r="M55" s="480">
        <v>5192</v>
      </c>
      <c r="N55" s="480">
        <v>5974</v>
      </c>
      <c r="O55" s="480">
        <v>6369</v>
      </c>
      <c r="P55" s="481">
        <f t="shared" si="24"/>
        <v>6.6119852695011749E-2</v>
      </c>
      <c r="Q55" s="481">
        <f t="shared" si="25"/>
        <v>-2.9559652597897279E-2</v>
      </c>
      <c r="R55" s="480">
        <f t="shared" si="26"/>
        <v>395</v>
      </c>
      <c r="S55" s="480">
        <f t="shared" si="27"/>
        <v>-194</v>
      </c>
      <c r="T55" s="481">
        <f t="shared" si="28"/>
        <v>0.31806831801837793</v>
      </c>
    </row>
    <row r="56" spans="1:20" x14ac:dyDescent="0.25">
      <c r="A56" s="479" t="s">
        <v>100</v>
      </c>
      <c r="B56" s="480">
        <v>973</v>
      </c>
      <c r="C56" s="480">
        <v>1078</v>
      </c>
      <c r="D56" s="480">
        <v>1312</v>
      </c>
      <c r="E56" s="480">
        <v>1312</v>
      </c>
      <c r="F56" s="481">
        <f>IFERROR(E56/C56-1,"-")</f>
        <v>0.21706864564007411</v>
      </c>
      <c r="G56" s="481">
        <f t="shared" si="20"/>
        <v>0.3484069886947585</v>
      </c>
      <c r="H56" s="480">
        <f t="shared" si="21"/>
        <v>234</v>
      </c>
      <c r="I56" s="480">
        <f t="shared" si="22"/>
        <v>339</v>
      </c>
      <c r="J56" s="481">
        <f t="shared" si="23"/>
        <v>0.18029407722962759</v>
      </c>
      <c r="K56" s="497"/>
      <c r="L56" s="480">
        <v>2835</v>
      </c>
      <c r="M56" s="480">
        <v>2564</v>
      </c>
      <c r="N56" s="480">
        <v>3109</v>
      </c>
      <c r="O56" s="480">
        <v>3576</v>
      </c>
      <c r="P56" s="481">
        <f t="shared" si="24"/>
        <v>0.15020907044065623</v>
      </c>
      <c r="Q56" s="481">
        <f t="shared" si="25"/>
        <v>0.26137566137566148</v>
      </c>
      <c r="R56" s="480">
        <f t="shared" si="26"/>
        <v>467</v>
      </c>
      <c r="S56" s="480">
        <f t="shared" si="27"/>
        <v>741</v>
      </c>
      <c r="T56" s="481">
        <f t="shared" si="28"/>
        <v>0.17858569716340392</v>
      </c>
    </row>
    <row r="57" spans="1:20" x14ac:dyDescent="0.25">
      <c r="A57" s="505" t="s">
        <v>101</v>
      </c>
      <c r="B57" s="506">
        <v>2916</v>
      </c>
      <c r="C57" s="506">
        <v>3143</v>
      </c>
      <c r="D57" s="506">
        <v>3561</v>
      </c>
      <c r="E57" s="506">
        <v>3561</v>
      </c>
      <c r="F57" s="507">
        <f t="shared" si="19"/>
        <v>0.13299395482023546</v>
      </c>
      <c r="G57" s="507">
        <f t="shared" si="20"/>
        <v>0.2211934156378601</v>
      </c>
      <c r="H57" s="506">
        <f t="shared" si="21"/>
        <v>418</v>
      </c>
      <c r="I57" s="506">
        <f t="shared" si="22"/>
        <v>645</v>
      </c>
      <c r="J57" s="507">
        <f t="shared" si="23"/>
        <v>0.48935000687096331</v>
      </c>
      <c r="K57" s="508"/>
      <c r="L57" s="506">
        <v>8360</v>
      </c>
      <c r="M57" s="506">
        <v>7853</v>
      </c>
      <c r="N57" s="506">
        <v>9110</v>
      </c>
      <c r="O57" s="506">
        <v>10079</v>
      </c>
      <c r="P57" s="507">
        <f t="shared" si="24"/>
        <v>0.10636663007683866</v>
      </c>
      <c r="Q57" s="507">
        <f t="shared" si="25"/>
        <v>0.20562200956937793</v>
      </c>
      <c r="R57" s="506">
        <f t="shared" si="26"/>
        <v>969</v>
      </c>
      <c r="S57" s="506">
        <f t="shared" si="27"/>
        <v>1719</v>
      </c>
      <c r="T57" s="507">
        <f t="shared" si="28"/>
        <v>0.50334598481821813</v>
      </c>
    </row>
    <row r="58" spans="1:20" x14ac:dyDescent="0.25">
      <c r="A58" s="479" t="s">
        <v>29</v>
      </c>
      <c r="B58" s="480">
        <v>1132</v>
      </c>
      <c r="C58" s="480">
        <v>1275</v>
      </c>
      <c r="D58" s="480">
        <v>1392</v>
      </c>
      <c r="E58" s="480">
        <v>1392</v>
      </c>
      <c r="F58" s="481">
        <f t="shared" si="19"/>
        <v>9.176470588235297E-2</v>
      </c>
      <c r="G58" s="481">
        <f t="shared" si="20"/>
        <v>0.22968197879858665</v>
      </c>
      <c r="H58" s="480">
        <f t="shared" si="21"/>
        <v>117</v>
      </c>
      <c r="I58" s="480">
        <f t="shared" si="22"/>
        <v>260</v>
      </c>
      <c r="J58" s="481">
        <f t="shared" si="23"/>
        <v>0.19128761852411708</v>
      </c>
      <c r="K58" s="497"/>
      <c r="L58" s="480">
        <v>3142</v>
      </c>
      <c r="M58" s="480">
        <v>3058</v>
      </c>
      <c r="N58" s="480">
        <v>3602</v>
      </c>
      <c r="O58" s="480">
        <v>3912</v>
      </c>
      <c r="P58" s="481">
        <f t="shared" si="24"/>
        <v>8.6063298167684543E-2</v>
      </c>
      <c r="Q58" s="481">
        <f t="shared" si="25"/>
        <v>0.24506683640992999</v>
      </c>
      <c r="R58" s="480">
        <f t="shared" si="26"/>
        <v>310</v>
      </c>
      <c r="S58" s="480">
        <f t="shared" si="27"/>
        <v>770</v>
      </c>
      <c r="T58" s="481">
        <f t="shared" si="28"/>
        <v>0.19536556132640831</v>
      </c>
    </row>
    <row r="59" spans="1:20" x14ac:dyDescent="0.25">
      <c r="A59" s="479" t="s">
        <v>22</v>
      </c>
      <c r="B59" s="480">
        <v>512</v>
      </c>
      <c r="C59" s="480">
        <v>545</v>
      </c>
      <c r="D59" s="480">
        <v>610</v>
      </c>
      <c r="E59" s="480">
        <v>610</v>
      </c>
      <c r="F59" s="481">
        <f t="shared" si="19"/>
        <v>0.11926605504587151</v>
      </c>
      <c r="G59" s="481">
        <f t="shared" si="20"/>
        <v>0.19140625</v>
      </c>
      <c r="H59" s="480">
        <f t="shared" si="21"/>
        <v>65</v>
      </c>
      <c r="I59" s="480">
        <f t="shared" si="22"/>
        <v>98</v>
      </c>
      <c r="J59" s="481">
        <f t="shared" si="23"/>
        <v>8.3825752370482343E-2</v>
      </c>
      <c r="K59" s="497"/>
      <c r="L59" s="480">
        <v>1581</v>
      </c>
      <c r="M59" s="480">
        <v>1356</v>
      </c>
      <c r="N59" s="480">
        <v>1575</v>
      </c>
      <c r="O59" s="480">
        <v>1700</v>
      </c>
      <c r="P59" s="481">
        <f t="shared" si="24"/>
        <v>7.9365079365079305E-2</v>
      </c>
      <c r="Q59" s="481">
        <f t="shared" si="25"/>
        <v>7.5268817204301008E-2</v>
      </c>
      <c r="R59" s="480">
        <f t="shared" si="26"/>
        <v>125</v>
      </c>
      <c r="S59" s="480">
        <f t="shared" si="27"/>
        <v>119</v>
      </c>
      <c r="T59" s="481">
        <f t="shared" si="28"/>
        <v>8.4898122253296043E-2</v>
      </c>
    </row>
    <row r="60" spans="1:20" x14ac:dyDescent="0.25">
      <c r="A60" s="479" t="s">
        <v>102</v>
      </c>
      <c r="B60" s="480">
        <v>153</v>
      </c>
      <c r="C60" s="480">
        <v>146</v>
      </c>
      <c r="D60" s="480">
        <v>149</v>
      </c>
      <c r="E60" s="480">
        <v>149</v>
      </c>
      <c r="F60" s="481">
        <f t="shared" si="19"/>
        <v>2.0547945205479534E-2</v>
      </c>
      <c r="G60" s="481">
        <f t="shared" si="20"/>
        <v>-2.6143790849673221E-2</v>
      </c>
      <c r="H60" s="480">
        <f t="shared" si="21"/>
        <v>3</v>
      </c>
      <c r="I60" s="480">
        <f t="shared" si="22"/>
        <v>-4</v>
      </c>
      <c r="J60" s="481">
        <f t="shared" si="23"/>
        <v>2.0475470660986671E-2</v>
      </c>
      <c r="K60" s="497"/>
      <c r="L60" s="480">
        <v>433</v>
      </c>
      <c r="M60" s="480">
        <v>418</v>
      </c>
      <c r="N60" s="480">
        <v>435</v>
      </c>
      <c r="O60" s="480">
        <v>441</v>
      </c>
      <c r="P60" s="481">
        <f t="shared" si="24"/>
        <v>1.379310344827589E-2</v>
      </c>
      <c r="Q60" s="481">
        <f t="shared" si="25"/>
        <v>1.8475750577367167E-2</v>
      </c>
      <c r="R60" s="480">
        <f t="shared" si="26"/>
        <v>6</v>
      </c>
      <c r="S60" s="480">
        <f t="shared" si="27"/>
        <v>8</v>
      </c>
      <c r="T60" s="481">
        <f t="shared" si="28"/>
        <v>2.2023571713943268E-2</v>
      </c>
    </row>
    <row r="61" spans="1:20" x14ac:dyDescent="0.25">
      <c r="A61" s="479" t="s">
        <v>27</v>
      </c>
      <c r="B61" s="480">
        <v>109</v>
      </c>
      <c r="C61" s="480">
        <v>73</v>
      </c>
      <c r="D61" s="480">
        <v>83</v>
      </c>
      <c r="E61" s="480">
        <v>83</v>
      </c>
      <c r="F61" s="481">
        <f t="shared" si="19"/>
        <v>0.13698630136986312</v>
      </c>
      <c r="G61" s="481">
        <f t="shared" si="20"/>
        <v>-0.23853211009174313</v>
      </c>
      <c r="H61" s="480">
        <f t="shared" si="21"/>
        <v>10</v>
      </c>
      <c r="I61" s="480">
        <f t="shared" si="22"/>
        <v>-26</v>
      </c>
      <c r="J61" s="481">
        <f>IFERROR(E61/$E$53,"-")</f>
        <v>1.1405799093032843E-2</v>
      </c>
      <c r="K61" s="497"/>
      <c r="L61" s="480">
        <v>315</v>
      </c>
      <c r="M61" s="480">
        <v>173</v>
      </c>
      <c r="N61" s="480">
        <v>227</v>
      </c>
      <c r="O61" s="480">
        <v>242</v>
      </c>
      <c r="P61" s="481">
        <f t="shared" si="24"/>
        <v>6.6079295154185091E-2</v>
      </c>
      <c r="Q61" s="481">
        <f t="shared" si="25"/>
        <v>-0.2317460317460317</v>
      </c>
      <c r="R61" s="480">
        <f t="shared" si="26"/>
        <v>15</v>
      </c>
      <c r="S61" s="480">
        <f t="shared" si="27"/>
        <v>-73</v>
      </c>
      <c r="T61" s="481">
        <f t="shared" si="28"/>
        <v>1.208549740311626E-2</v>
      </c>
    </row>
    <row r="62" spans="1:20" x14ac:dyDescent="0.25">
      <c r="A62" s="479" t="s">
        <v>37</v>
      </c>
      <c r="B62" s="480">
        <v>86</v>
      </c>
      <c r="C62" s="480">
        <v>55</v>
      </c>
      <c r="D62" s="480">
        <v>69</v>
      </c>
      <c r="E62" s="480">
        <v>69</v>
      </c>
      <c r="F62" s="481">
        <f t="shared" si="19"/>
        <v>0.25454545454545463</v>
      </c>
      <c r="G62" s="481">
        <f t="shared" si="20"/>
        <v>-0.19767441860465118</v>
      </c>
      <c r="H62" s="480">
        <f t="shared" si="21"/>
        <v>14</v>
      </c>
      <c r="I62" s="480">
        <f t="shared" si="22"/>
        <v>-17</v>
      </c>
      <c r="J62" s="481">
        <f t="shared" ref="J62:J75" si="29">IFERROR(E62/$E$53,"-")</f>
        <v>9.4819293664971833E-3</v>
      </c>
      <c r="K62" s="497"/>
      <c r="L62" s="480">
        <v>238</v>
      </c>
      <c r="M62" s="480">
        <v>132</v>
      </c>
      <c r="N62" s="480">
        <v>177</v>
      </c>
      <c r="O62" s="480">
        <v>202</v>
      </c>
      <c r="P62" s="481">
        <f t="shared" si="24"/>
        <v>0.14124293785310726</v>
      </c>
      <c r="Q62" s="481">
        <f t="shared" si="25"/>
        <v>-0.15126050420168069</v>
      </c>
      <c r="R62" s="480">
        <f t="shared" si="26"/>
        <v>25</v>
      </c>
      <c r="S62" s="480">
        <f t="shared" si="27"/>
        <v>-36</v>
      </c>
      <c r="T62" s="481">
        <f t="shared" si="28"/>
        <v>1.0087894526568119E-2</v>
      </c>
    </row>
    <row r="63" spans="1:20" x14ac:dyDescent="0.25">
      <c r="A63" s="479" t="s">
        <v>30</v>
      </c>
      <c r="B63" s="480">
        <v>102</v>
      </c>
      <c r="C63" s="480">
        <v>151</v>
      </c>
      <c r="D63" s="480">
        <v>157</v>
      </c>
      <c r="E63" s="480">
        <v>157</v>
      </c>
      <c r="F63" s="481">
        <f t="shared" si="19"/>
        <v>3.9735099337748325E-2</v>
      </c>
      <c r="G63" s="481">
        <f t="shared" si="20"/>
        <v>0.53921568627450989</v>
      </c>
      <c r="H63" s="480">
        <f t="shared" si="21"/>
        <v>6</v>
      </c>
      <c r="I63" s="480">
        <f t="shared" si="22"/>
        <v>55</v>
      </c>
      <c r="J63" s="481">
        <f t="shared" si="29"/>
        <v>2.1574824790435619E-2</v>
      </c>
      <c r="K63" s="497"/>
      <c r="L63" s="480">
        <v>273</v>
      </c>
      <c r="M63" s="480">
        <v>340</v>
      </c>
      <c r="N63" s="480">
        <v>424</v>
      </c>
      <c r="O63" s="480">
        <v>409</v>
      </c>
      <c r="P63" s="481">
        <f t="shared" si="24"/>
        <v>-3.5377358490566002E-2</v>
      </c>
      <c r="Q63" s="481">
        <f t="shared" si="25"/>
        <v>0.49816849816849818</v>
      </c>
      <c r="R63" s="480">
        <f t="shared" si="26"/>
        <v>-15</v>
      </c>
      <c r="S63" s="480">
        <f t="shared" si="27"/>
        <v>136</v>
      </c>
      <c r="T63" s="481">
        <f t="shared" si="28"/>
        <v>2.0425489412704754E-2</v>
      </c>
    </row>
    <row r="64" spans="1:20" x14ac:dyDescent="0.25">
      <c r="A64" s="479" t="s">
        <v>103</v>
      </c>
      <c r="B64" s="480">
        <v>105</v>
      </c>
      <c r="C64" s="480">
        <v>116</v>
      </c>
      <c r="D64" s="480">
        <v>114</v>
      </c>
      <c r="E64" s="480">
        <v>114</v>
      </c>
      <c r="F64" s="481">
        <f t="shared" si="19"/>
        <v>-1.7241379310344862E-2</v>
      </c>
      <c r="G64" s="481">
        <f t="shared" si="20"/>
        <v>8.5714285714285632E-2</v>
      </c>
      <c r="H64" s="480">
        <f t="shared" si="21"/>
        <v>-2</v>
      </c>
      <c r="I64" s="480">
        <f t="shared" si="22"/>
        <v>9</v>
      </c>
      <c r="J64" s="481">
        <f t="shared" si="29"/>
        <v>1.5665796344647518E-2</v>
      </c>
      <c r="K64" s="497"/>
      <c r="L64" s="480">
        <v>284</v>
      </c>
      <c r="M64" s="480">
        <v>330</v>
      </c>
      <c r="N64" s="480">
        <v>333</v>
      </c>
      <c r="O64" s="480">
        <v>327</v>
      </c>
      <c r="P64" s="481">
        <f t="shared" si="24"/>
        <v>-1.8018018018018056E-2</v>
      </c>
      <c r="Q64" s="481">
        <f t="shared" si="25"/>
        <v>0.15140845070422526</v>
      </c>
      <c r="R64" s="480">
        <f t="shared" si="26"/>
        <v>-6</v>
      </c>
      <c r="S64" s="480">
        <f t="shared" si="27"/>
        <v>43</v>
      </c>
      <c r="T64" s="481">
        <f t="shared" si="28"/>
        <v>1.6330403515781064E-2</v>
      </c>
    </row>
    <row r="65" spans="1:20" x14ac:dyDescent="0.25">
      <c r="A65" s="479" t="s">
        <v>28</v>
      </c>
      <c r="B65" s="480">
        <v>13</v>
      </c>
      <c r="C65" s="480">
        <v>15</v>
      </c>
      <c r="D65" s="480">
        <v>14</v>
      </c>
      <c r="E65" s="480">
        <v>19</v>
      </c>
      <c r="F65" s="481">
        <f t="shared" si="19"/>
        <v>0.26666666666666661</v>
      </c>
      <c r="G65" s="481">
        <f t="shared" si="20"/>
        <v>0.46153846153846145</v>
      </c>
      <c r="H65" s="480">
        <f t="shared" si="21"/>
        <v>4</v>
      </c>
      <c r="I65" s="480">
        <f t="shared" si="22"/>
        <v>6</v>
      </c>
      <c r="J65" s="481">
        <f t="shared" si="29"/>
        <v>2.6109660574412533E-3</v>
      </c>
      <c r="K65" s="497"/>
      <c r="L65" s="480">
        <v>42</v>
      </c>
      <c r="M65" s="480">
        <v>47</v>
      </c>
      <c r="N65" s="480">
        <v>46</v>
      </c>
      <c r="O65" s="480">
        <v>53</v>
      </c>
      <c r="P65" s="481">
        <f t="shared" si="24"/>
        <v>0.15217391304347827</v>
      </c>
      <c r="Q65" s="481">
        <f t="shared" si="25"/>
        <v>0.26190476190476186</v>
      </c>
      <c r="R65" s="480">
        <f t="shared" si="26"/>
        <v>7</v>
      </c>
      <c r="S65" s="480">
        <f t="shared" si="27"/>
        <v>11</v>
      </c>
      <c r="T65" s="481">
        <f t="shared" si="28"/>
        <v>2.6468238114262885E-3</v>
      </c>
    </row>
    <row r="66" spans="1:20" x14ac:dyDescent="0.25">
      <c r="A66" s="479" t="s">
        <v>35</v>
      </c>
      <c r="B66" s="480">
        <v>134</v>
      </c>
      <c r="C66" s="480">
        <v>155</v>
      </c>
      <c r="D66" s="480">
        <v>193</v>
      </c>
      <c r="E66" s="480">
        <v>193</v>
      </c>
      <c r="F66" s="481">
        <f t="shared" si="19"/>
        <v>0.24516129032258061</v>
      </c>
      <c r="G66" s="481">
        <f t="shared" si="20"/>
        <v>0.44029850746268662</v>
      </c>
      <c r="H66" s="480">
        <f t="shared" si="21"/>
        <v>38</v>
      </c>
      <c r="I66" s="480">
        <f t="shared" si="22"/>
        <v>59</v>
      </c>
      <c r="J66" s="481">
        <f t="shared" si="29"/>
        <v>2.6521918372955887E-2</v>
      </c>
      <c r="K66" s="497"/>
      <c r="L66" s="480">
        <v>407</v>
      </c>
      <c r="M66" s="480">
        <v>462</v>
      </c>
      <c r="N66" s="480">
        <v>464</v>
      </c>
      <c r="O66" s="480">
        <v>574</v>
      </c>
      <c r="P66" s="481">
        <f t="shared" si="24"/>
        <v>0.23706896551724133</v>
      </c>
      <c r="Q66" s="481">
        <f t="shared" si="25"/>
        <v>0.41031941031941033</v>
      </c>
      <c r="R66" s="480">
        <f t="shared" si="26"/>
        <v>110</v>
      </c>
      <c r="S66" s="480">
        <f t="shared" si="27"/>
        <v>167</v>
      </c>
      <c r="T66" s="481">
        <f t="shared" si="28"/>
        <v>2.866560127846584E-2</v>
      </c>
    </row>
    <row r="67" spans="1:20" x14ac:dyDescent="0.25">
      <c r="A67" s="479" t="s">
        <v>25</v>
      </c>
      <c r="B67" s="480">
        <v>109</v>
      </c>
      <c r="C67" s="480">
        <v>92</v>
      </c>
      <c r="D67" s="480">
        <v>84</v>
      </c>
      <c r="E67" s="480">
        <v>84</v>
      </c>
      <c r="F67" s="481">
        <f t="shared" si="19"/>
        <v>-8.6956521739130488E-2</v>
      </c>
      <c r="G67" s="481">
        <f t="shared" si="20"/>
        <v>-0.22935779816513757</v>
      </c>
      <c r="H67" s="480">
        <f t="shared" si="21"/>
        <v>-8</v>
      </c>
      <c r="I67" s="480">
        <f t="shared" si="22"/>
        <v>-25</v>
      </c>
      <c r="J67" s="481">
        <f t="shared" si="29"/>
        <v>1.1543218359213962E-2</v>
      </c>
      <c r="K67" s="497"/>
      <c r="L67" s="480">
        <v>301</v>
      </c>
      <c r="M67" s="480">
        <v>225</v>
      </c>
      <c r="N67" s="480">
        <v>290</v>
      </c>
      <c r="O67" s="480">
        <v>242</v>
      </c>
      <c r="P67" s="481">
        <f t="shared" si="24"/>
        <v>-0.16551724137931034</v>
      </c>
      <c r="Q67" s="481">
        <f t="shared" si="25"/>
        <v>-0.1960132890365448</v>
      </c>
      <c r="R67" s="480">
        <f t="shared" si="26"/>
        <v>-48</v>
      </c>
      <c r="S67" s="480">
        <f t="shared" si="27"/>
        <v>-59</v>
      </c>
      <c r="T67" s="481">
        <f t="shared" si="28"/>
        <v>1.208549740311626E-2</v>
      </c>
    </row>
    <row r="68" spans="1:20" x14ac:dyDescent="0.25">
      <c r="A68" s="479" t="s">
        <v>43</v>
      </c>
      <c r="B68" s="480">
        <v>57</v>
      </c>
      <c r="C68" s="480">
        <v>53</v>
      </c>
      <c r="D68" s="480">
        <v>88</v>
      </c>
      <c r="E68" s="480">
        <v>88</v>
      </c>
      <c r="F68" s="481">
        <f t="shared" si="19"/>
        <v>0.66037735849056611</v>
      </c>
      <c r="G68" s="481">
        <f t="shared" si="20"/>
        <v>0.54385964912280693</v>
      </c>
      <c r="H68" s="480">
        <f t="shared" si="21"/>
        <v>35</v>
      </c>
      <c r="I68" s="480">
        <f t="shared" si="22"/>
        <v>31</v>
      </c>
      <c r="J68" s="481">
        <f t="shared" si="29"/>
        <v>1.2092895423938436E-2</v>
      </c>
      <c r="K68" s="497"/>
      <c r="L68" s="480">
        <v>169</v>
      </c>
      <c r="M68" s="480">
        <v>162</v>
      </c>
      <c r="N68" s="480">
        <v>160</v>
      </c>
      <c r="O68" s="480">
        <v>276</v>
      </c>
      <c r="P68" s="481">
        <f t="shared" si="24"/>
        <v>0.72500000000000009</v>
      </c>
      <c r="Q68" s="481">
        <f t="shared" si="25"/>
        <v>0.63313609467455612</v>
      </c>
      <c r="R68" s="480">
        <f t="shared" si="26"/>
        <v>116</v>
      </c>
      <c r="S68" s="480">
        <f t="shared" si="27"/>
        <v>107</v>
      </c>
      <c r="T68" s="481">
        <f t="shared" si="28"/>
        <v>1.3783459848182182E-2</v>
      </c>
    </row>
    <row r="69" spans="1:20" x14ac:dyDescent="0.25">
      <c r="A69" s="479" t="s">
        <v>33</v>
      </c>
      <c r="B69" s="480">
        <v>77</v>
      </c>
      <c r="C69" s="480">
        <v>86</v>
      </c>
      <c r="D69" s="480">
        <v>132</v>
      </c>
      <c r="E69" s="480">
        <v>132</v>
      </c>
      <c r="F69" s="481">
        <f t="shared" si="19"/>
        <v>0.53488372093023262</v>
      </c>
      <c r="G69" s="481">
        <f t="shared" si="20"/>
        <v>0.71428571428571419</v>
      </c>
      <c r="H69" s="480">
        <f t="shared" si="21"/>
        <v>46</v>
      </c>
      <c r="I69" s="480">
        <f t="shared" si="22"/>
        <v>55</v>
      </c>
      <c r="J69" s="481">
        <f t="shared" si="29"/>
        <v>1.8139343135907655E-2</v>
      </c>
      <c r="K69" s="497"/>
      <c r="L69" s="480">
        <v>215</v>
      </c>
      <c r="M69" s="480">
        <v>246</v>
      </c>
      <c r="N69" s="480">
        <v>255</v>
      </c>
      <c r="O69" s="480">
        <v>380</v>
      </c>
      <c r="P69" s="481">
        <f t="shared" si="24"/>
        <v>0.49019607843137258</v>
      </c>
      <c r="Q69" s="481">
        <f t="shared" si="25"/>
        <v>0.76744186046511631</v>
      </c>
      <c r="R69" s="480">
        <f t="shared" si="26"/>
        <v>125</v>
      </c>
      <c r="S69" s="480">
        <f t="shared" si="27"/>
        <v>165</v>
      </c>
      <c r="T69" s="481">
        <f t="shared" si="28"/>
        <v>1.8977227327207351E-2</v>
      </c>
    </row>
    <row r="70" spans="1:20" x14ac:dyDescent="0.25">
      <c r="A70" s="479" t="s">
        <v>44</v>
      </c>
      <c r="B70" s="480">
        <v>63</v>
      </c>
      <c r="C70" s="480">
        <v>77</v>
      </c>
      <c r="D70" s="480">
        <v>85</v>
      </c>
      <c r="E70" s="480">
        <v>85</v>
      </c>
      <c r="F70" s="481">
        <f t="shared" si="19"/>
        <v>0.10389610389610393</v>
      </c>
      <c r="G70" s="481">
        <f t="shared" si="20"/>
        <v>0.3492063492063493</v>
      </c>
      <c r="H70" s="480">
        <f t="shared" si="21"/>
        <v>8</v>
      </c>
      <c r="I70" s="480">
        <f t="shared" si="22"/>
        <v>22</v>
      </c>
      <c r="J70" s="481">
        <f t="shared" si="29"/>
        <v>1.168063762539508E-2</v>
      </c>
      <c r="K70" s="497"/>
      <c r="L70" s="480">
        <v>186</v>
      </c>
      <c r="M70" s="480">
        <v>190</v>
      </c>
      <c r="N70" s="480">
        <v>229</v>
      </c>
      <c r="O70" s="480">
        <v>233</v>
      </c>
      <c r="P70" s="481">
        <f t="shared" si="24"/>
        <v>1.7467248908296984E-2</v>
      </c>
      <c r="Q70" s="481">
        <f t="shared" si="25"/>
        <v>0.25268817204301075</v>
      </c>
      <c r="R70" s="480">
        <f t="shared" si="26"/>
        <v>4</v>
      </c>
      <c r="S70" s="480">
        <f t="shared" si="27"/>
        <v>47</v>
      </c>
      <c r="T70" s="481">
        <f t="shared" si="28"/>
        <v>1.1636036755892929E-2</v>
      </c>
    </row>
    <row r="71" spans="1:20" x14ac:dyDescent="0.25">
      <c r="A71" s="479" t="s">
        <v>36</v>
      </c>
      <c r="B71" s="480">
        <v>70</v>
      </c>
      <c r="C71" s="480">
        <v>48</v>
      </c>
      <c r="D71" s="480">
        <v>66</v>
      </c>
      <c r="E71" s="480">
        <v>66</v>
      </c>
      <c r="F71" s="481">
        <f t="shared" si="19"/>
        <v>0.375</v>
      </c>
      <c r="G71" s="481">
        <f t="shared" si="20"/>
        <v>-5.7142857142857162E-2</v>
      </c>
      <c r="H71" s="480">
        <f t="shared" si="21"/>
        <v>18</v>
      </c>
      <c r="I71" s="480">
        <f t="shared" si="22"/>
        <v>-4</v>
      </c>
      <c r="J71" s="481">
        <f t="shared" si="29"/>
        <v>9.0696715679538277E-3</v>
      </c>
      <c r="K71" s="497"/>
      <c r="L71" s="480">
        <v>184</v>
      </c>
      <c r="M71" s="480">
        <v>107</v>
      </c>
      <c r="N71" s="480">
        <v>153</v>
      </c>
      <c r="O71" s="480">
        <v>184</v>
      </c>
      <c r="P71" s="481">
        <f t="shared" si="24"/>
        <v>0.20261437908496727</v>
      </c>
      <c r="Q71" s="481">
        <f t="shared" si="25"/>
        <v>0</v>
      </c>
      <c r="R71" s="480">
        <f t="shared" si="26"/>
        <v>31</v>
      </c>
      <c r="S71" s="480">
        <f t="shared" si="27"/>
        <v>0</v>
      </c>
      <c r="T71" s="481">
        <f t="shared" si="28"/>
        <v>9.1889732321214536E-3</v>
      </c>
    </row>
    <row r="72" spans="1:20" x14ac:dyDescent="0.25">
      <c r="A72" s="479" t="s">
        <v>23</v>
      </c>
      <c r="B72" s="480">
        <v>48</v>
      </c>
      <c r="C72" s="480">
        <v>44</v>
      </c>
      <c r="D72" s="480">
        <v>65</v>
      </c>
      <c r="E72" s="480">
        <v>65</v>
      </c>
      <c r="F72" s="481">
        <f t="shared" si="19"/>
        <v>0.47727272727272729</v>
      </c>
      <c r="G72" s="481">
        <f t="shared" si="20"/>
        <v>0.35416666666666674</v>
      </c>
      <c r="H72" s="480">
        <f t="shared" si="21"/>
        <v>21</v>
      </c>
      <c r="I72" s="480">
        <f t="shared" si="22"/>
        <v>17</v>
      </c>
      <c r="J72" s="481">
        <f t="shared" si="29"/>
        <v>8.9322523017727092E-3</v>
      </c>
      <c r="K72" s="497"/>
      <c r="L72" s="480">
        <v>137</v>
      </c>
      <c r="M72" s="480">
        <v>109</v>
      </c>
      <c r="N72" s="480">
        <v>129</v>
      </c>
      <c r="O72" s="480">
        <v>185</v>
      </c>
      <c r="P72" s="481">
        <f t="shared" si="24"/>
        <v>0.43410852713178305</v>
      </c>
      <c r="Q72" s="481">
        <f t="shared" si="25"/>
        <v>0.35036496350364965</v>
      </c>
      <c r="R72" s="480">
        <f t="shared" si="26"/>
        <v>56</v>
      </c>
      <c r="S72" s="480">
        <f t="shared" si="27"/>
        <v>48</v>
      </c>
      <c r="T72" s="481">
        <f t="shared" si="28"/>
        <v>9.2389133040351578E-3</v>
      </c>
    </row>
    <row r="73" spans="1:20" x14ac:dyDescent="0.25">
      <c r="A73" s="479" t="s">
        <v>40</v>
      </c>
      <c r="B73" s="480">
        <v>21</v>
      </c>
      <c r="C73" s="480">
        <v>56</v>
      </c>
      <c r="D73" s="480">
        <v>34</v>
      </c>
      <c r="E73" s="480">
        <v>34</v>
      </c>
      <c r="F73" s="481">
        <f t="shared" si="19"/>
        <v>-0.3928571428571429</v>
      </c>
      <c r="G73" s="481">
        <f t="shared" si="20"/>
        <v>0.61904761904761907</v>
      </c>
      <c r="H73" s="480">
        <f t="shared" si="21"/>
        <v>-22</v>
      </c>
      <c r="I73" s="480">
        <f t="shared" si="22"/>
        <v>13</v>
      </c>
      <c r="J73" s="481">
        <f t="shared" si="29"/>
        <v>4.6722550501580324E-3</v>
      </c>
      <c r="K73" s="497"/>
      <c r="L73" s="480">
        <v>62</v>
      </c>
      <c r="M73" s="480">
        <v>140</v>
      </c>
      <c r="N73" s="480">
        <v>169</v>
      </c>
      <c r="O73" s="480">
        <v>97</v>
      </c>
      <c r="P73" s="481">
        <f t="shared" si="24"/>
        <v>-0.42603550295857984</v>
      </c>
      <c r="Q73" s="481">
        <f t="shared" si="25"/>
        <v>0.56451612903225801</v>
      </c>
      <c r="R73" s="480">
        <f t="shared" si="26"/>
        <v>-72</v>
      </c>
      <c r="S73" s="480">
        <f t="shared" si="27"/>
        <v>35</v>
      </c>
      <c r="T73" s="481">
        <f t="shared" si="28"/>
        <v>4.8441869756292453E-3</v>
      </c>
    </row>
    <row r="74" spans="1:20" x14ac:dyDescent="0.25">
      <c r="A74" s="479" t="s">
        <v>112</v>
      </c>
      <c r="B74" s="480" t="s">
        <v>116</v>
      </c>
      <c r="C74" s="480" t="s">
        <v>116</v>
      </c>
      <c r="D74" s="480" t="s">
        <v>116</v>
      </c>
      <c r="E74" s="480" t="s">
        <v>116</v>
      </c>
      <c r="F74" s="481" t="str">
        <f t="shared" si="19"/>
        <v>-</v>
      </c>
      <c r="G74" s="481" t="str">
        <f t="shared" si="20"/>
        <v>-</v>
      </c>
      <c r="H74" s="480" t="str">
        <f t="shared" si="21"/>
        <v>-</v>
      </c>
      <c r="I74" s="480" t="str">
        <f t="shared" si="22"/>
        <v>-</v>
      </c>
      <c r="J74" s="481" t="str">
        <f t="shared" si="29"/>
        <v>-</v>
      </c>
      <c r="K74" s="497"/>
      <c r="L74" s="480" t="s">
        <v>116</v>
      </c>
      <c r="M74" s="480" t="s">
        <v>116</v>
      </c>
      <c r="N74" s="480" t="s">
        <v>116</v>
      </c>
      <c r="O74" s="480" t="s">
        <v>116</v>
      </c>
      <c r="P74" s="481" t="str">
        <f t="shared" si="24"/>
        <v>-</v>
      </c>
      <c r="Q74" s="481" t="str">
        <f t="shared" si="25"/>
        <v>-</v>
      </c>
      <c r="R74" s="480" t="str">
        <f t="shared" si="26"/>
        <v>-</v>
      </c>
      <c r="S74" s="480" t="str">
        <f t="shared" si="27"/>
        <v>-</v>
      </c>
      <c r="T74" s="481" t="e">
        <f t="shared" si="28"/>
        <v>#VALUE!</v>
      </c>
    </row>
    <row r="75" spans="1:20" x14ac:dyDescent="0.25">
      <c r="A75" s="479" t="s">
        <v>106</v>
      </c>
      <c r="B75" s="480">
        <v>7</v>
      </c>
      <c r="C75" s="480">
        <v>6</v>
      </c>
      <c r="D75" s="480">
        <v>16</v>
      </c>
      <c r="E75" s="480">
        <v>16</v>
      </c>
      <c r="F75" s="481">
        <f t="shared" si="19"/>
        <v>1.6666666666666665</v>
      </c>
      <c r="G75" s="481">
        <f t="shared" si="20"/>
        <v>1.2857142857142856</v>
      </c>
      <c r="H75" s="480">
        <f t="shared" si="21"/>
        <v>10</v>
      </c>
      <c r="I75" s="480">
        <f t="shared" si="22"/>
        <v>9</v>
      </c>
      <c r="J75" s="481">
        <f t="shared" si="29"/>
        <v>2.1987082588978977E-3</v>
      </c>
      <c r="K75" s="497"/>
      <c r="L75" s="480">
        <v>26</v>
      </c>
      <c r="M75" s="480">
        <v>9</v>
      </c>
      <c r="N75" s="480">
        <v>17</v>
      </c>
      <c r="O75" s="480">
        <v>29</v>
      </c>
      <c r="P75" s="481">
        <f t="shared" si="24"/>
        <v>0.70588235294117641</v>
      </c>
      <c r="Q75" s="481">
        <f t="shared" si="25"/>
        <v>0.11538461538461542</v>
      </c>
      <c r="R75" s="480">
        <f t="shared" si="26"/>
        <v>12</v>
      </c>
      <c r="S75" s="480">
        <f t="shared" si="27"/>
        <v>3</v>
      </c>
      <c r="T75" s="481">
        <f t="shared" si="28"/>
        <v>1.4482620854974031E-3</v>
      </c>
    </row>
    <row r="76" spans="1:20" ht="21" x14ac:dyDescent="0.35">
      <c r="A76" s="378" t="s">
        <v>113</v>
      </c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</row>
    <row r="77" spans="1:20" x14ac:dyDescent="0.25">
      <c r="A77" s="72"/>
      <c r="B77" s="11" t="s">
        <v>115</v>
      </c>
      <c r="C77" s="12"/>
      <c r="D77" s="12"/>
      <c r="E77" s="12"/>
      <c r="F77" s="12"/>
      <c r="G77" s="12"/>
      <c r="H77" s="12"/>
      <c r="I77" s="12"/>
      <c r="J77" s="13"/>
      <c r="K77" s="496"/>
      <c r="L77" s="11" t="str">
        <f>CONCATENATE("acumulado ",B77)</f>
        <v>acumulado marzo</v>
      </c>
      <c r="M77" s="12"/>
      <c r="N77" s="12"/>
      <c r="O77" s="12"/>
      <c r="P77" s="12"/>
      <c r="Q77" s="12"/>
      <c r="R77" s="12"/>
      <c r="S77" s="12"/>
      <c r="T77" s="13"/>
    </row>
    <row r="78" spans="1:20" x14ac:dyDescent="0.25">
      <c r="A78" s="15"/>
      <c r="B78" s="16">
        <f>B$6</f>
        <v>2019</v>
      </c>
      <c r="C78" s="16">
        <f t="shared" ref="C78:E78" si="30">C$6</f>
        <v>2022</v>
      </c>
      <c r="D78" s="16">
        <f t="shared" si="30"/>
        <v>2023</v>
      </c>
      <c r="E78" s="16">
        <f t="shared" si="30"/>
        <v>2024</v>
      </c>
      <c r="F78" s="16" t="str">
        <f>CONCATENATE("var ",RIGHT(E78,2),"/",RIGHT(C78,2))</f>
        <v>var 24/22</v>
      </c>
      <c r="G78" s="16" t="str">
        <f>CONCATENATE("var ",RIGHT(E78,2),"/",RIGHT(B78,2))</f>
        <v>var 24/19</v>
      </c>
      <c r="H78" s="16" t="str">
        <f>CONCATENATE("dif ",RIGHT(E78,2),"-",RIGHT(C78,2))</f>
        <v>dif 24-22</v>
      </c>
      <c r="I78" s="16" t="str">
        <f>CONCATENATE("dif ",RIGHT(E78,2),"-",RIGHT(B78,2))</f>
        <v>dif 24-19</v>
      </c>
      <c r="J78" s="16" t="str">
        <f>CONCATENATE("cuota ",RIGHT(E78,2))</f>
        <v>cuota 24</v>
      </c>
      <c r="K78" s="497"/>
      <c r="L78" s="16">
        <f>L$6</f>
        <v>2019</v>
      </c>
      <c r="M78" s="16">
        <f>M$6</f>
        <v>2022</v>
      </c>
      <c r="N78" s="16">
        <f t="shared" ref="N78:O78" si="31">N$6</f>
        <v>2023</v>
      </c>
      <c r="O78" s="16">
        <f t="shared" si="31"/>
        <v>2024</v>
      </c>
      <c r="P78" s="16" t="str">
        <f>CONCATENATE("var ",RIGHT(O78,2),"/",RIGHT(N78,2))</f>
        <v>var 24/23</v>
      </c>
      <c r="Q78" s="16" t="str">
        <f>CONCATENATE("var ",RIGHT(O78,2),"/",RIGHT(L78,2))</f>
        <v>var 24/19</v>
      </c>
      <c r="R78" s="16" t="str">
        <f>CONCATENATE("dif ",RIGHT(O78,2),"-",RIGHT(N78,2))</f>
        <v>dif 24-23</v>
      </c>
      <c r="S78" s="16" t="str">
        <f>CONCATENATE("dif ",RIGHT(O78,2),"-",RIGHT(L78,2))</f>
        <v>dif 24-19</v>
      </c>
      <c r="T78" s="16" t="str">
        <f>CONCATENATE("cuota ",RIGHT(O78,2))</f>
        <v>cuota 24</v>
      </c>
    </row>
    <row r="79" spans="1:20" x14ac:dyDescent="0.25">
      <c r="A79" s="498" t="s">
        <v>92</v>
      </c>
      <c r="B79" s="499">
        <v>6255</v>
      </c>
      <c r="C79" s="499">
        <v>6467</v>
      </c>
      <c r="D79" s="499">
        <v>7277</v>
      </c>
      <c r="E79" s="499">
        <v>7277</v>
      </c>
      <c r="F79" s="500">
        <f>IFERROR(E79/C79-1,"-")</f>
        <v>0.12525127570743777</v>
      </c>
      <c r="G79" s="500">
        <f>IFERROR(E79/B79-1,"-")</f>
        <v>0.16338928856914459</v>
      </c>
      <c r="H79" s="499">
        <f>IFERROR(E79-C79,"-")</f>
        <v>810</v>
      </c>
      <c r="I79" s="499">
        <f>IFERROR(E79-B79,"-")</f>
        <v>1022</v>
      </c>
      <c r="J79" s="500">
        <f>E79/$E$79</f>
        <v>1</v>
      </c>
      <c r="K79" s="501"/>
      <c r="L79" s="499">
        <v>17758</v>
      </c>
      <c r="M79" s="499">
        <v>15609</v>
      </c>
      <c r="N79" s="499">
        <v>18193</v>
      </c>
      <c r="O79" s="499">
        <v>20024</v>
      </c>
      <c r="P79" s="500">
        <f>IFERROR(O79/N79-1,"-")</f>
        <v>0.1006431044907381</v>
      </c>
      <c r="Q79" s="500">
        <f>IFERROR(O79/L79-1,"-")</f>
        <v>0.12760445996170744</v>
      </c>
      <c r="R79" s="499">
        <f>IFERROR(O79-N79,"-")</f>
        <v>1831</v>
      </c>
      <c r="S79" s="499">
        <f>IFERROR(O79-L79,"-")</f>
        <v>2266</v>
      </c>
      <c r="T79" s="500">
        <f>O79/$O$79</f>
        <v>1</v>
      </c>
    </row>
    <row r="80" spans="1:20" x14ac:dyDescent="0.25">
      <c r="A80" s="479" t="s">
        <v>108</v>
      </c>
      <c r="B80" s="480">
        <v>2989</v>
      </c>
      <c r="C80" s="480">
        <v>2891</v>
      </c>
      <c r="D80" s="480">
        <v>3237</v>
      </c>
      <c r="E80" s="480">
        <v>3237</v>
      </c>
      <c r="F80" s="481">
        <f>IFERROR(E80/C80-1,"-")</f>
        <v>0.11968177101349009</v>
      </c>
      <c r="G80" s="481">
        <f>IFERROR(E80/B80-1,"-")</f>
        <v>8.2970893275343016E-2</v>
      </c>
      <c r="H80" s="480">
        <f>IFERROR(E80-C80,"-")</f>
        <v>346</v>
      </c>
      <c r="I80" s="480">
        <f>IFERROR(E80-B80,"-")</f>
        <v>248</v>
      </c>
      <c r="J80" s="481">
        <f>E80/$E$79</f>
        <v>0.4448261646282809</v>
      </c>
      <c r="K80" s="497"/>
      <c r="L80" s="480">
        <v>8386</v>
      </c>
      <c r="M80" s="480">
        <v>7063</v>
      </c>
      <c r="N80" s="480">
        <v>7846</v>
      </c>
      <c r="O80" s="480">
        <v>8622</v>
      </c>
      <c r="P80" s="481">
        <f>IFERROR(O80/N80-1,"-")</f>
        <v>9.8903900076471984E-2</v>
      </c>
      <c r="Q80" s="481">
        <f>IFERROR(O80/L80-1,"-")</f>
        <v>2.814214166467921E-2</v>
      </c>
      <c r="R80" s="480">
        <f>IFERROR(O80-N80,"-")</f>
        <v>776</v>
      </c>
      <c r="S80" s="480">
        <f>IFERROR(O80-L80,"-")</f>
        <v>236</v>
      </c>
      <c r="T80" s="481">
        <f>O80/$O$79</f>
        <v>0.43058330003995204</v>
      </c>
    </row>
    <row r="81" spans="1:20" x14ac:dyDescent="0.25">
      <c r="A81" s="479" t="s">
        <v>109</v>
      </c>
      <c r="B81" s="480">
        <v>3266</v>
      </c>
      <c r="C81" s="480">
        <v>3576</v>
      </c>
      <c r="D81" s="480">
        <v>4040</v>
      </c>
      <c r="E81" s="480">
        <v>4040</v>
      </c>
      <c r="F81" s="481">
        <f>IFERROR(E81/C81-1,"-")</f>
        <v>0.12975391498881428</v>
      </c>
      <c r="G81" s="481">
        <f>IFERROR(E81/B81-1,"-")</f>
        <v>0.23698714023270062</v>
      </c>
      <c r="H81" s="480">
        <f>IFERROR(E81-C81,"-")</f>
        <v>464</v>
      </c>
      <c r="I81" s="480">
        <f>IFERROR(E81-B81,"-")</f>
        <v>774</v>
      </c>
      <c r="J81" s="481">
        <f>E81/$E$79</f>
        <v>0.55517383537171916</v>
      </c>
      <c r="K81" s="497"/>
      <c r="L81" s="480">
        <v>9372</v>
      </c>
      <c r="M81" s="480">
        <v>8546</v>
      </c>
      <c r="N81" s="480">
        <v>10347</v>
      </c>
      <c r="O81" s="480">
        <v>11402</v>
      </c>
      <c r="P81" s="481">
        <f>IFERROR(O81/N81-1,"-")</f>
        <v>0.10196192132985415</v>
      </c>
      <c r="Q81" s="481">
        <f>IFERROR(O81/L81-1,"-")</f>
        <v>0.21660264618011094</v>
      </c>
      <c r="R81" s="480">
        <f>IFERROR(O81-N81,"-")</f>
        <v>1055</v>
      </c>
      <c r="S81" s="480">
        <f>IFERROR(O81-L81,"-")</f>
        <v>2030</v>
      </c>
      <c r="T81" s="481">
        <f>O81/$O$79</f>
        <v>0.56941669996004796</v>
      </c>
    </row>
    <row r="82" spans="1:20" ht="21" x14ac:dyDescent="0.35">
      <c r="A82" s="378" t="s">
        <v>114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</row>
  </sheetData>
  <mergeCells count="22">
    <mergeCell ref="A76:T76"/>
    <mergeCell ref="B77:J77"/>
    <mergeCell ref="L77:T77"/>
    <mergeCell ref="A82:T82"/>
    <mergeCell ref="A44:T44"/>
    <mergeCell ref="B45:J45"/>
    <mergeCell ref="L45:T45"/>
    <mergeCell ref="A50:T50"/>
    <mergeCell ref="B51:J51"/>
    <mergeCell ref="L51:T51"/>
    <mergeCell ref="A10:T10"/>
    <mergeCell ref="B11:J11"/>
    <mergeCell ref="L11:T11"/>
    <mergeCell ref="A38:T38"/>
    <mergeCell ref="B39:J39"/>
    <mergeCell ref="L39:T39"/>
    <mergeCell ref="A1:T1"/>
    <mergeCell ref="A2:T2"/>
    <mergeCell ref="A3:T3"/>
    <mergeCell ref="A4:T4"/>
    <mergeCell ref="B5:J5"/>
    <mergeCell ref="L5:T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9" ma:contentTypeDescription="Crear nuevo documento." ma:contentTypeScope="" ma:versionID="090c0b7294b84836526f6f7c1d9c854f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c85de1f908bc78fd08d97c8a0418e287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82f571-e864-4b98-84bd-930f661ed42a">
      <Terms xmlns="http://schemas.microsoft.com/office/infopath/2007/PartnerControls"/>
    </lcf76f155ced4ddcb4097134ff3c332f>
    <TaxCatchAll xmlns="8c9163ab-4d1c-46a7-8d61-b5cee27b7450" xsi:nil="true"/>
  </documentManagement>
</p:properties>
</file>

<file path=customXml/itemProps1.xml><?xml version="1.0" encoding="utf-8"?>
<ds:datastoreItem xmlns:ds="http://schemas.openxmlformats.org/officeDocument/2006/customXml" ds:itemID="{B90DF917-E9EA-465C-B1FD-2B005D7CC388}"/>
</file>

<file path=customXml/itemProps2.xml><?xml version="1.0" encoding="utf-8"?>
<ds:datastoreItem xmlns:ds="http://schemas.openxmlformats.org/officeDocument/2006/customXml" ds:itemID="{7366ED9E-4285-4E78-A9AA-029DD6842D0C}"/>
</file>

<file path=customXml/itemProps3.xml><?xml version="1.0" encoding="utf-8"?>
<ds:datastoreItem xmlns:ds="http://schemas.openxmlformats.org/officeDocument/2006/customXml" ds:itemID="{1D64A92C-DF6D-4AB4-9AEF-761FDD576C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alojativos</vt:lpstr>
      <vt:lpstr>Pasajeros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Pérez García</dc:creator>
  <cp:lastModifiedBy>Marjorie Pérez García</cp:lastModifiedBy>
  <dcterms:created xsi:type="dcterms:W3CDTF">2024-04-23T11:23:56Z</dcterms:created>
  <dcterms:modified xsi:type="dcterms:W3CDTF">2024-04-23T12:45:40Z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</Properties>
</file>