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2" documentId="8_{AEE36D2E-6AD7-4A97-98A9-A3B47673A178}" xr6:coauthVersionLast="47" xr6:coauthVersionMax="47" xr10:uidLastSave="{22326704-B9E8-4EF5-979D-1214B07C9D77}"/>
  <bookViews>
    <workbookView xWindow="-120" yWindow="-120" windowWidth="29040" windowHeight="15720" xr2:uid="{61CDE811-0592-4903-AA37-CD594B972725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3" l="1"/>
  <c r="R48" i="3"/>
  <c r="J48" i="3"/>
  <c r="L47" i="3"/>
  <c r="Q40" i="3"/>
  <c r="P40" i="3"/>
  <c r="J40" i="3"/>
  <c r="H40" i="3"/>
  <c r="F40" i="3"/>
  <c r="L39" i="3"/>
  <c r="T29" i="3"/>
  <c r="J29" i="3"/>
  <c r="L28" i="3"/>
  <c r="S21" i="3"/>
  <c r="R21" i="3"/>
  <c r="Q21" i="3"/>
  <c r="P21" i="3"/>
  <c r="J21" i="3"/>
  <c r="H21" i="3"/>
  <c r="L20" i="3"/>
  <c r="Q6" i="3"/>
  <c r="H6" i="3"/>
  <c r="L5" i="3"/>
  <c r="L99" i="2"/>
  <c r="L61" i="2"/>
  <c r="L55" i="2"/>
  <c r="L49" i="2"/>
  <c r="O12" i="2"/>
  <c r="D12" i="2"/>
  <c r="L11" i="2"/>
  <c r="M12" i="2"/>
  <c r="L5" i="2"/>
  <c r="L368" i="1"/>
  <c r="L353" i="1"/>
  <c r="L339" i="1"/>
  <c r="L324" i="1"/>
  <c r="B22" i="1"/>
  <c r="L5" i="1"/>
  <c r="C142" i="1" l="1"/>
  <c r="L138" i="1"/>
  <c r="C138" i="1"/>
  <c r="T14" i="3"/>
  <c r="R14" i="3"/>
  <c r="P14" i="3"/>
  <c r="I18" i="3"/>
  <c r="G18" i="3"/>
  <c r="H18" i="3"/>
  <c r="F18" i="3"/>
  <c r="G12" i="3"/>
  <c r="F12" i="3"/>
  <c r="I12" i="3"/>
  <c r="H12" i="3"/>
  <c r="H10" i="3"/>
  <c r="F10" i="3"/>
  <c r="T9" i="3"/>
  <c r="S9" i="3"/>
  <c r="Q9" i="3"/>
  <c r="H45" i="3"/>
  <c r="F45" i="3"/>
  <c r="H50" i="3"/>
  <c r="F50" i="3"/>
  <c r="T24" i="3"/>
  <c r="S24" i="3"/>
  <c r="Q24" i="3"/>
  <c r="R36" i="3"/>
  <c r="P36" i="3"/>
  <c r="Q7" i="3"/>
  <c r="S7" i="3"/>
  <c r="T7" i="3"/>
  <c r="T41" i="3"/>
  <c r="R50" i="3"/>
  <c r="P50" i="3"/>
  <c r="T45" i="3"/>
  <c r="R45" i="3"/>
  <c r="P45" i="3"/>
  <c r="T10" i="3"/>
  <c r="T13" i="3"/>
  <c r="S13" i="3"/>
  <c r="Q13" i="3"/>
  <c r="T23" i="3"/>
  <c r="S23" i="3"/>
  <c r="R23" i="3"/>
  <c r="P23" i="3"/>
  <c r="Q23" i="3"/>
  <c r="J36" i="3"/>
  <c r="I30" i="3"/>
  <c r="G30" i="3"/>
  <c r="J30" i="3"/>
  <c r="T22" i="3"/>
  <c r="S22" i="3"/>
  <c r="Q22" i="3"/>
  <c r="P26" i="3"/>
  <c r="T26" i="3"/>
  <c r="S26" i="3"/>
  <c r="R26" i="3"/>
  <c r="Q26" i="3"/>
  <c r="J32" i="3"/>
  <c r="L277" i="1"/>
  <c r="L261" i="1"/>
  <c r="L308" i="1"/>
  <c r="L231" i="1"/>
  <c r="L216" i="1"/>
  <c r="L200" i="1"/>
  <c r="L247" i="1"/>
  <c r="L186" i="1"/>
  <c r="L292" i="1"/>
  <c r="L135" i="1"/>
  <c r="L151" i="1"/>
  <c r="L121" i="1"/>
  <c r="L86" i="1"/>
  <c r="L70" i="1"/>
  <c r="L56" i="1"/>
  <c r="L21" i="1"/>
  <c r="N369" i="1"/>
  <c r="N354" i="1"/>
  <c r="N309" i="1"/>
  <c r="N340" i="1"/>
  <c r="N293" i="1"/>
  <c r="N278" i="1"/>
  <c r="N248" i="1"/>
  <c r="N201" i="1"/>
  <c r="N262" i="1"/>
  <c r="N187" i="1"/>
  <c r="N232" i="1"/>
  <c r="N152" i="1"/>
  <c r="N325" i="1"/>
  <c r="N217" i="1"/>
  <c r="N122" i="1"/>
  <c r="N71" i="1"/>
  <c r="N136" i="1"/>
  <c r="N57" i="1"/>
  <c r="N87" i="1"/>
  <c r="C22" i="1"/>
  <c r="L22" i="1"/>
  <c r="C87" i="1"/>
  <c r="O369" i="1"/>
  <c r="O354" i="1"/>
  <c r="O309" i="1"/>
  <c r="O340" i="1"/>
  <c r="O293" i="1"/>
  <c r="O325" i="1"/>
  <c r="O262" i="1"/>
  <c r="P187" i="1"/>
  <c r="O278" i="1"/>
  <c r="O232" i="1"/>
  <c r="P152" i="1"/>
  <c r="O201" i="1"/>
  <c r="O217" i="1"/>
  <c r="O122" i="1"/>
  <c r="O248" i="1"/>
  <c r="P136" i="1"/>
  <c r="O71" i="1"/>
  <c r="O57" i="1"/>
  <c r="O87" i="1"/>
  <c r="H6" i="1"/>
  <c r="Q6" i="1"/>
  <c r="D22" i="1"/>
  <c r="M22" i="1"/>
  <c r="L87" i="1"/>
  <c r="R6" i="1"/>
  <c r="E22" i="1"/>
  <c r="N22" i="1"/>
  <c r="D122" i="1"/>
  <c r="I6" i="1"/>
  <c r="B354" i="1"/>
  <c r="B369" i="1"/>
  <c r="B278" i="1"/>
  <c r="B325" i="1"/>
  <c r="B309" i="1"/>
  <c r="B340" i="1"/>
  <c r="B293" i="1"/>
  <c r="B217" i="1"/>
  <c r="B262" i="1"/>
  <c r="B201" i="1"/>
  <c r="B248" i="1"/>
  <c r="B187" i="1"/>
  <c r="B152" i="1"/>
  <c r="B122" i="1"/>
  <c r="B232" i="1"/>
  <c r="B87" i="1"/>
  <c r="B136" i="1"/>
  <c r="B71" i="1"/>
  <c r="B57" i="1"/>
  <c r="J6" i="1"/>
  <c r="S6" i="1"/>
  <c r="O22" i="1"/>
  <c r="E369" i="1"/>
  <c r="E354" i="1"/>
  <c r="E309" i="1"/>
  <c r="E340" i="1"/>
  <c r="E293" i="1"/>
  <c r="E325" i="1"/>
  <c r="E248" i="1"/>
  <c r="F187" i="1"/>
  <c r="E232" i="1"/>
  <c r="E278" i="1"/>
  <c r="E217" i="1"/>
  <c r="E201" i="1"/>
  <c r="F136" i="1"/>
  <c r="E262" i="1"/>
  <c r="F152" i="1"/>
  <c r="E122" i="1"/>
  <c r="E71" i="1"/>
  <c r="E57" i="1"/>
  <c r="E87" i="1"/>
  <c r="F6" i="1"/>
  <c r="G6" i="1"/>
  <c r="P6" i="1"/>
  <c r="L369" i="1"/>
  <c r="L278" i="1"/>
  <c r="L325" i="1"/>
  <c r="L309" i="1"/>
  <c r="L340" i="1"/>
  <c r="L293" i="1"/>
  <c r="L217" i="1"/>
  <c r="L248" i="1"/>
  <c r="L201" i="1"/>
  <c r="L262" i="1"/>
  <c r="L187" i="1"/>
  <c r="L122" i="1"/>
  <c r="L136" i="1"/>
  <c r="L232" i="1"/>
  <c r="L152" i="1"/>
  <c r="L354" i="1"/>
  <c r="L71" i="1"/>
  <c r="L57" i="1"/>
  <c r="T6" i="1"/>
  <c r="C369" i="1"/>
  <c r="C354" i="1"/>
  <c r="C325" i="1"/>
  <c r="C262" i="1"/>
  <c r="C309" i="1"/>
  <c r="C340" i="1"/>
  <c r="C293" i="1"/>
  <c r="C201" i="1"/>
  <c r="C248" i="1"/>
  <c r="C187" i="1"/>
  <c r="C152" i="1"/>
  <c r="C122" i="1"/>
  <c r="C278" i="1"/>
  <c r="C232" i="1"/>
  <c r="C217" i="1"/>
  <c r="C136" i="1"/>
  <c r="C71" i="1"/>
  <c r="C57" i="1"/>
  <c r="D369" i="1"/>
  <c r="D354" i="1"/>
  <c r="D325" i="1"/>
  <c r="D309" i="1"/>
  <c r="D340" i="1"/>
  <c r="D293" i="1"/>
  <c r="D278" i="1"/>
  <c r="D262" i="1"/>
  <c r="D248" i="1"/>
  <c r="D232" i="1"/>
  <c r="D201" i="1"/>
  <c r="D187" i="1"/>
  <c r="D217" i="1"/>
  <c r="D136" i="1"/>
  <c r="D71" i="1"/>
  <c r="D57" i="1"/>
  <c r="D152" i="1"/>
  <c r="D87" i="1"/>
  <c r="M369" i="1"/>
  <c r="M325" i="1"/>
  <c r="M262" i="1"/>
  <c r="M309" i="1"/>
  <c r="M340" i="1"/>
  <c r="M293" i="1"/>
  <c r="M354" i="1"/>
  <c r="M217" i="1"/>
  <c r="M248" i="1"/>
  <c r="M201" i="1"/>
  <c r="M278" i="1"/>
  <c r="M187" i="1"/>
  <c r="M232" i="1"/>
  <c r="M136" i="1"/>
  <c r="M152" i="1"/>
  <c r="M71" i="1"/>
  <c r="M57" i="1"/>
  <c r="M122" i="1"/>
  <c r="M87" i="1"/>
  <c r="N62" i="2"/>
  <c r="N56" i="2"/>
  <c r="N50" i="2"/>
  <c r="N100" i="2"/>
  <c r="N12" i="2"/>
  <c r="T12" i="2"/>
  <c r="R12" i="2"/>
  <c r="P12" i="2"/>
  <c r="E100" i="2"/>
  <c r="E62" i="2"/>
  <c r="E56" i="2"/>
  <c r="E50" i="2"/>
  <c r="J6" i="2"/>
  <c r="I6" i="2"/>
  <c r="H6" i="2"/>
  <c r="G6" i="2"/>
  <c r="F6" i="2"/>
  <c r="O100" i="2"/>
  <c r="O62" i="2"/>
  <c r="O56" i="2"/>
  <c r="O50" i="2"/>
  <c r="J12" i="2"/>
  <c r="P6" i="2"/>
  <c r="F12" i="2"/>
  <c r="Q6" i="2"/>
  <c r="R6" i="2"/>
  <c r="H12" i="2"/>
  <c r="B100" i="2"/>
  <c r="B50" i="2"/>
  <c r="B62" i="2"/>
  <c r="B56" i="2"/>
  <c r="B12" i="2"/>
  <c r="G12" i="2" s="1"/>
  <c r="S6" i="2"/>
  <c r="I12" i="2"/>
  <c r="C100" i="2"/>
  <c r="C62" i="2"/>
  <c r="C56" i="2"/>
  <c r="C12" i="2"/>
  <c r="L100" i="2"/>
  <c r="L62" i="2"/>
  <c r="L56" i="2"/>
  <c r="L12" i="2"/>
  <c r="S12" i="2" s="1"/>
  <c r="T6" i="2"/>
  <c r="C50" i="2"/>
  <c r="D100" i="2"/>
  <c r="D62" i="2"/>
  <c r="D56" i="2"/>
  <c r="D50" i="2"/>
  <c r="M62" i="2"/>
  <c r="M56" i="2"/>
  <c r="M50" i="2"/>
  <c r="M100" i="2"/>
  <c r="L50" i="2"/>
  <c r="T6" i="3"/>
  <c r="S6" i="3"/>
  <c r="P6" i="3"/>
  <c r="J6" i="3"/>
  <c r="G6" i="3"/>
  <c r="F6" i="3"/>
  <c r="R6" i="3"/>
  <c r="I6" i="3"/>
  <c r="I21" i="3"/>
  <c r="F29" i="3"/>
  <c r="T21" i="3"/>
  <c r="I40" i="3"/>
  <c r="R40" i="3"/>
  <c r="T48" i="3"/>
  <c r="S40" i="3"/>
  <c r="G29" i="3"/>
  <c r="P29" i="3"/>
  <c r="T40" i="3"/>
  <c r="F21" i="3"/>
  <c r="H29" i="3"/>
  <c r="Q29" i="3"/>
  <c r="F48" i="3"/>
  <c r="G21" i="3"/>
  <c r="I29" i="3"/>
  <c r="R29" i="3"/>
  <c r="G48" i="3"/>
  <c r="P48" i="3"/>
  <c r="S29" i="3"/>
  <c r="H48" i="3"/>
  <c r="Q48" i="3"/>
  <c r="G40" i="3"/>
  <c r="I48" i="3"/>
  <c r="R25" i="3" l="1"/>
  <c r="Q25" i="3"/>
  <c r="P25" i="3"/>
  <c r="T25" i="3"/>
  <c r="S25" i="3"/>
  <c r="M176" i="1"/>
  <c r="D160" i="1"/>
  <c r="C144" i="1"/>
  <c r="C191" i="1"/>
  <c r="F31" i="1"/>
  <c r="H31" i="1"/>
  <c r="J31" i="1"/>
  <c r="I31" i="1"/>
  <c r="G31" i="1"/>
  <c r="L162" i="1"/>
  <c r="L194" i="1"/>
  <c r="J39" i="1"/>
  <c r="I39" i="1"/>
  <c r="H39" i="1"/>
  <c r="G39" i="1"/>
  <c r="F39" i="1"/>
  <c r="F139" i="1"/>
  <c r="H74" i="1"/>
  <c r="G74" i="1"/>
  <c r="F74" i="1"/>
  <c r="J74" i="1"/>
  <c r="I74" i="1"/>
  <c r="F188" i="1"/>
  <c r="E133" i="1"/>
  <c r="I123" i="1"/>
  <c r="H123" i="1"/>
  <c r="G123" i="1"/>
  <c r="F123" i="1"/>
  <c r="J123" i="1"/>
  <c r="I268" i="1"/>
  <c r="H268" i="1"/>
  <c r="G268" i="1"/>
  <c r="F268" i="1"/>
  <c r="T32" i="1"/>
  <c r="S32" i="1"/>
  <c r="R32" i="1"/>
  <c r="Q32" i="1"/>
  <c r="P32" i="1"/>
  <c r="T67" i="1"/>
  <c r="S67" i="1"/>
  <c r="R67" i="1"/>
  <c r="Q67" i="1"/>
  <c r="P67" i="1"/>
  <c r="T66" i="1"/>
  <c r="S66" i="1"/>
  <c r="R66" i="1"/>
  <c r="Q66" i="1"/>
  <c r="P66" i="1"/>
  <c r="R236" i="1"/>
  <c r="Q236" i="1"/>
  <c r="P236" i="1"/>
  <c r="T236" i="1"/>
  <c r="S236" i="1"/>
  <c r="P317" i="1"/>
  <c r="S317" i="1"/>
  <c r="R317" i="1"/>
  <c r="Q317" i="1"/>
  <c r="P35" i="3"/>
  <c r="T35" i="3"/>
  <c r="S35" i="3"/>
  <c r="R35" i="3"/>
  <c r="Q35" i="3"/>
  <c r="J40" i="2"/>
  <c r="H40" i="2"/>
  <c r="F40" i="2"/>
  <c r="T20" i="2"/>
  <c r="D194" i="1"/>
  <c r="L167" i="1"/>
  <c r="I225" i="1"/>
  <c r="H225" i="1"/>
  <c r="G225" i="1"/>
  <c r="F225" i="1"/>
  <c r="H303" i="1"/>
  <c r="G303" i="1"/>
  <c r="F303" i="1"/>
  <c r="I303" i="1"/>
  <c r="T34" i="1"/>
  <c r="S34" i="1"/>
  <c r="R34" i="1"/>
  <c r="Q34" i="1"/>
  <c r="P34" i="1"/>
  <c r="P139" i="1"/>
  <c r="Q74" i="1"/>
  <c r="P74" i="1"/>
  <c r="T74" i="1"/>
  <c r="S74" i="1"/>
  <c r="R74" i="1"/>
  <c r="P197" i="1"/>
  <c r="P132" i="1"/>
  <c r="T132" i="1"/>
  <c r="S132" i="1"/>
  <c r="R132" i="1"/>
  <c r="Q132" i="1"/>
  <c r="P318" i="1"/>
  <c r="S318" i="1"/>
  <c r="R318" i="1"/>
  <c r="Q318" i="1"/>
  <c r="N169" i="1"/>
  <c r="I36" i="3"/>
  <c r="G36" i="3"/>
  <c r="J51" i="3"/>
  <c r="I51" i="3"/>
  <c r="H51" i="3"/>
  <c r="G51" i="3"/>
  <c r="F51" i="3"/>
  <c r="T18" i="3"/>
  <c r="S18" i="3"/>
  <c r="R18" i="3"/>
  <c r="P18" i="3"/>
  <c r="Q18" i="3"/>
  <c r="I11" i="3"/>
  <c r="H11" i="3"/>
  <c r="J11" i="3"/>
  <c r="G11" i="3"/>
  <c r="F11" i="3"/>
  <c r="P7" i="3"/>
  <c r="R7" i="3"/>
  <c r="I50" i="3"/>
  <c r="G50" i="3"/>
  <c r="H13" i="2"/>
  <c r="J13" i="2"/>
  <c r="F13" i="2"/>
  <c r="S7" i="2"/>
  <c r="R7" i="2"/>
  <c r="Q7" i="2"/>
  <c r="P7" i="2"/>
  <c r="T7" i="2"/>
  <c r="H25" i="2"/>
  <c r="F25" i="2"/>
  <c r="J25" i="2"/>
  <c r="E23" i="2"/>
  <c r="F30" i="2"/>
  <c r="J30" i="2"/>
  <c r="H30" i="2"/>
  <c r="J31" i="2"/>
  <c r="F31" i="2"/>
  <c r="H31" i="2"/>
  <c r="T32" i="2"/>
  <c r="T27" i="2"/>
  <c r="T29" i="2"/>
  <c r="T26" i="2"/>
  <c r="T46" i="2"/>
  <c r="F43" i="2"/>
  <c r="H43" i="2"/>
  <c r="M23" i="2"/>
  <c r="B54" i="1"/>
  <c r="M165" i="1"/>
  <c r="M142" i="1"/>
  <c r="M139" i="1"/>
  <c r="M171" i="1"/>
  <c r="M140" i="1"/>
  <c r="M145" i="1"/>
  <c r="M196" i="1"/>
  <c r="M189" i="1"/>
  <c r="M169" i="1"/>
  <c r="D165" i="1"/>
  <c r="D139" i="1"/>
  <c r="D144" i="1"/>
  <c r="D163" i="1"/>
  <c r="D179" i="1"/>
  <c r="C181" i="1"/>
  <c r="C154" i="1"/>
  <c r="C163" i="1"/>
  <c r="C193" i="1"/>
  <c r="N141" i="1"/>
  <c r="L173" i="1"/>
  <c r="S33" i="1"/>
  <c r="Q33" i="1"/>
  <c r="L181" i="1"/>
  <c r="L166" i="1"/>
  <c r="T14" i="1"/>
  <c r="S14" i="1"/>
  <c r="R14" i="1"/>
  <c r="Q14" i="1"/>
  <c r="P14" i="1"/>
  <c r="J47" i="1"/>
  <c r="I47" i="1"/>
  <c r="H47" i="1"/>
  <c r="G47" i="1"/>
  <c r="F47" i="1"/>
  <c r="F160" i="1"/>
  <c r="J95" i="1"/>
  <c r="I95" i="1"/>
  <c r="H95" i="1"/>
  <c r="G95" i="1"/>
  <c r="F95" i="1"/>
  <c r="H44" i="1"/>
  <c r="G44" i="1"/>
  <c r="F44" i="1"/>
  <c r="J44" i="1"/>
  <c r="I44" i="1"/>
  <c r="F147" i="1"/>
  <c r="H82" i="1"/>
  <c r="G82" i="1"/>
  <c r="F82" i="1"/>
  <c r="J82" i="1"/>
  <c r="I82" i="1"/>
  <c r="F45" i="1"/>
  <c r="J45" i="1"/>
  <c r="I45" i="1"/>
  <c r="H45" i="1"/>
  <c r="G45" i="1"/>
  <c r="F144" i="1"/>
  <c r="F79" i="1"/>
  <c r="J79" i="1"/>
  <c r="I79" i="1"/>
  <c r="H79" i="1"/>
  <c r="G79" i="1"/>
  <c r="F191" i="1"/>
  <c r="J126" i="1"/>
  <c r="I126" i="1"/>
  <c r="H126" i="1"/>
  <c r="G126" i="1"/>
  <c r="F126" i="1"/>
  <c r="I227" i="1"/>
  <c r="H227" i="1"/>
  <c r="G227" i="1"/>
  <c r="F227" i="1"/>
  <c r="F196" i="1"/>
  <c r="I131" i="1"/>
  <c r="H131" i="1"/>
  <c r="G131" i="1"/>
  <c r="F131" i="1"/>
  <c r="J131" i="1"/>
  <c r="J243" i="1"/>
  <c r="I243" i="1"/>
  <c r="H243" i="1"/>
  <c r="G243" i="1"/>
  <c r="F243" i="1"/>
  <c r="F169" i="1"/>
  <c r="J104" i="1"/>
  <c r="F104" i="1"/>
  <c r="I104" i="1"/>
  <c r="H104" i="1"/>
  <c r="G104" i="1"/>
  <c r="I280" i="1"/>
  <c r="H280" i="1"/>
  <c r="G280" i="1"/>
  <c r="F280" i="1"/>
  <c r="I258" i="1"/>
  <c r="G258" i="1"/>
  <c r="J258" i="1"/>
  <c r="H258" i="1"/>
  <c r="F258" i="1"/>
  <c r="I257" i="1"/>
  <c r="F257" i="1"/>
  <c r="J257" i="1"/>
  <c r="G257" i="1"/>
  <c r="H257" i="1"/>
  <c r="I270" i="1"/>
  <c r="H270" i="1"/>
  <c r="G270" i="1"/>
  <c r="F270" i="1"/>
  <c r="I286" i="1"/>
  <c r="H286" i="1"/>
  <c r="G286" i="1"/>
  <c r="F286" i="1"/>
  <c r="H296" i="1"/>
  <c r="G296" i="1"/>
  <c r="F296" i="1"/>
  <c r="I296" i="1"/>
  <c r="H304" i="1"/>
  <c r="G304" i="1"/>
  <c r="F304" i="1"/>
  <c r="I304" i="1"/>
  <c r="F314" i="1"/>
  <c r="I314" i="1"/>
  <c r="H314" i="1"/>
  <c r="G314" i="1"/>
  <c r="B147" i="1"/>
  <c r="B140" i="1"/>
  <c r="B196" i="1"/>
  <c r="G63" i="1"/>
  <c r="I63" i="1"/>
  <c r="B142" i="1"/>
  <c r="B165" i="1"/>
  <c r="B170" i="1"/>
  <c r="H8" i="1"/>
  <c r="G8" i="1"/>
  <c r="J8" i="1"/>
  <c r="I8" i="1"/>
  <c r="F8" i="1"/>
  <c r="J10" i="1"/>
  <c r="G10" i="1"/>
  <c r="I10" i="1"/>
  <c r="H10" i="1"/>
  <c r="F10" i="1"/>
  <c r="T38" i="1"/>
  <c r="S38" i="1"/>
  <c r="R38" i="1"/>
  <c r="Q38" i="1"/>
  <c r="P38" i="1"/>
  <c r="P141" i="1"/>
  <c r="T76" i="1"/>
  <c r="S76" i="1"/>
  <c r="R76" i="1"/>
  <c r="Q76" i="1"/>
  <c r="P76" i="1"/>
  <c r="S108" i="1"/>
  <c r="P173" i="1"/>
  <c r="R108" i="1"/>
  <c r="T108" i="1"/>
  <c r="Q108" i="1"/>
  <c r="P108" i="1"/>
  <c r="P138" i="1"/>
  <c r="S73" i="1"/>
  <c r="R73" i="1"/>
  <c r="Q73" i="1"/>
  <c r="P73" i="1"/>
  <c r="T73" i="1"/>
  <c r="Q40" i="1"/>
  <c r="P40" i="1"/>
  <c r="T40" i="1"/>
  <c r="S40" i="1"/>
  <c r="R40" i="1"/>
  <c r="P170" i="1"/>
  <c r="P143" i="1"/>
  <c r="Q78" i="1"/>
  <c r="P78" i="1"/>
  <c r="T78" i="1"/>
  <c r="S78" i="1"/>
  <c r="R78" i="1"/>
  <c r="T41" i="1"/>
  <c r="S41" i="1"/>
  <c r="R41" i="1"/>
  <c r="Q41" i="1"/>
  <c r="P41" i="1"/>
  <c r="P140" i="1"/>
  <c r="T75" i="1"/>
  <c r="S75" i="1"/>
  <c r="R75" i="1"/>
  <c r="Q75" i="1"/>
  <c r="P75" i="1"/>
  <c r="P178" i="1"/>
  <c r="T113" i="1"/>
  <c r="S113" i="1"/>
  <c r="Q113" i="1"/>
  <c r="P113" i="1"/>
  <c r="R113" i="1"/>
  <c r="R102" i="1"/>
  <c r="Q102" i="1"/>
  <c r="P167" i="1"/>
  <c r="P102" i="1"/>
  <c r="T102" i="1"/>
  <c r="S102" i="1"/>
  <c r="T243" i="1"/>
  <c r="S243" i="1"/>
  <c r="R243" i="1"/>
  <c r="Q243" i="1"/>
  <c r="P243" i="1"/>
  <c r="S267" i="1"/>
  <c r="R267" i="1"/>
  <c r="Q267" i="1"/>
  <c r="P267" i="1"/>
  <c r="R244" i="1"/>
  <c r="Q244" i="1"/>
  <c r="P244" i="1"/>
  <c r="T244" i="1"/>
  <c r="S244" i="1"/>
  <c r="P237" i="1"/>
  <c r="T237" i="1"/>
  <c r="S237" i="1"/>
  <c r="R237" i="1"/>
  <c r="Q237" i="1"/>
  <c r="S282" i="1"/>
  <c r="R282" i="1"/>
  <c r="Q282" i="1"/>
  <c r="P282" i="1"/>
  <c r="R301" i="1"/>
  <c r="Q301" i="1"/>
  <c r="P301" i="1"/>
  <c r="S301" i="1"/>
  <c r="P311" i="1"/>
  <c r="S311" i="1"/>
  <c r="R311" i="1"/>
  <c r="Q311" i="1"/>
  <c r="P319" i="1"/>
  <c r="S319" i="1"/>
  <c r="R319" i="1"/>
  <c r="Q319" i="1"/>
  <c r="L54" i="1"/>
  <c r="N165" i="1"/>
  <c r="N174" i="1"/>
  <c r="N170" i="1"/>
  <c r="R105" i="1"/>
  <c r="P105" i="1"/>
  <c r="N179" i="1"/>
  <c r="N189" i="1"/>
  <c r="N173" i="1"/>
  <c r="S10" i="3"/>
  <c r="Q10" i="3"/>
  <c r="G23" i="3"/>
  <c r="I23" i="3"/>
  <c r="J19" i="2"/>
  <c r="H19" i="2"/>
  <c r="F19" i="2"/>
  <c r="P17" i="1"/>
  <c r="T17" i="1"/>
  <c r="Q17" i="1"/>
  <c r="S17" i="1"/>
  <c r="R17" i="1"/>
  <c r="M137" i="1"/>
  <c r="B27" i="1"/>
  <c r="L68" i="1"/>
  <c r="F182" i="1"/>
  <c r="J117" i="1"/>
  <c r="H117" i="1"/>
  <c r="G117" i="1"/>
  <c r="F117" i="1"/>
  <c r="I117" i="1"/>
  <c r="J238" i="1"/>
  <c r="I238" i="1"/>
  <c r="H238" i="1"/>
  <c r="G238" i="1"/>
  <c r="F238" i="1"/>
  <c r="F312" i="1"/>
  <c r="I312" i="1"/>
  <c r="H312" i="1"/>
  <c r="G312" i="1"/>
  <c r="B194" i="1"/>
  <c r="J59" i="1"/>
  <c r="I59" i="1"/>
  <c r="H59" i="1"/>
  <c r="G59" i="1"/>
  <c r="F59" i="1"/>
  <c r="T238" i="1"/>
  <c r="S238" i="1"/>
  <c r="R238" i="1"/>
  <c r="Q238" i="1"/>
  <c r="P238" i="1"/>
  <c r="R127" i="1"/>
  <c r="P192" i="1"/>
  <c r="Q127" i="1"/>
  <c r="P127" i="1"/>
  <c r="T127" i="1"/>
  <c r="S127" i="1"/>
  <c r="T256" i="1"/>
  <c r="S256" i="1"/>
  <c r="R256" i="1"/>
  <c r="Q256" i="1"/>
  <c r="P256" i="1"/>
  <c r="N171" i="1"/>
  <c r="F14" i="2"/>
  <c r="H14" i="2"/>
  <c r="J14" i="2"/>
  <c r="F26" i="2"/>
  <c r="H26" i="2"/>
  <c r="J26" i="2"/>
  <c r="T22" i="2"/>
  <c r="M191" i="1"/>
  <c r="M192" i="1"/>
  <c r="D159" i="1"/>
  <c r="D119" i="1"/>
  <c r="C179" i="1"/>
  <c r="C195" i="1"/>
  <c r="H40" i="1"/>
  <c r="G40" i="1"/>
  <c r="F40" i="1"/>
  <c r="J40" i="1"/>
  <c r="I40" i="1"/>
  <c r="F192" i="1"/>
  <c r="I127" i="1"/>
  <c r="H127" i="1"/>
  <c r="G127" i="1"/>
  <c r="F127" i="1"/>
  <c r="J127" i="1"/>
  <c r="I273" i="1"/>
  <c r="H273" i="1"/>
  <c r="F273" i="1"/>
  <c r="G273" i="1"/>
  <c r="H295" i="1"/>
  <c r="G295" i="1"/>
  <c r="F295" i="1"/>
  <c r="I295" i="1"/>
  <c r="Q12" i="1"/>
  <c r="R12" i="1"/>
  <c r="P12" i="1"/>
  <c r="T12" i="1"/>
  <c r="S12" i="1"/>
  <c r="S11" i="1"/>
  <c r="R11" i="1"/>
  <c r="Q11" i="1"/>
  <c r="P11" i="1"/>
  <c r="T11" i="1"/>
  <c r="Q36" i="1"/>
  <c r="P36" i="1"/>
  <c r="T36" i="1"/>
  <c r="S36" i="1"/>
  <c r="R36" i="1"/>
  <c r="R131" i="1"/>
  <c r="Q131" i="1"/>
  <c r="P131" i="1"/>
  <c r="P196" i="1"/>
  <c r="T131" i="1"/>
  <c r="S131" i="1"/>
  <c r="R240" i="1"/>
  <c r="Q240" i="1"/>
  <c r="P240" i="1"/>
  <c r="T240" i="1"/>
  <c r="S240" i="1"/>
  <c r="R300" i="1"/>
  <c r="Q300" i="1"/>
  <c r="P300" i="1"/>
  <c r="S300" i="1"/>
  <c r="J33" i="1"/>
  <c r="I33" i="1"/>
  <c r="H33" i="1"/>
  <c r="G33" i="1"/>
  <c r="F33" i="1"/>
  <c r="N178" i="1"/>
  <c r="R32" i="3"/>
  <c r="P32" i="3"/>
  <c r="P31" i="3"/>
  <c r="T31" i="3"/>
  <c r="S31" i="3"/>
  <c r="R31" i="3"/>
  <c r="Q31" i="3"/>
  <c r="Q45" i="3"/>
  <c r="S45" i="3"/>
  <c r="P22" i="3"/>
  <c r="R22" i="3"/>
  <c r="R34" i="3"/>
  <c r="Q34" i="3"/>
  <c r="P34" i="3"/>
  <c r="T34" i="3"/>
  <c r="S34" i="3"/>
  <c r="G10" i="3"/>
  <c r="I10" i="3"/>
  <c r="T42" i="3"/>
  <c r="S42" i="3"/>
  <c r="R42" i="3"/>
  <c r="Q42" i="3"/>
  <c r="P42" i="3"/>
  <c r="J37" i="3"/>
  <c r="I37" i="3"/>
  <c r="H37" i="3"/>
  <c r="G37" i="3"/>
  <c r="F37" i="3"/>
  <c r="H32" i="3"/>
  <c r="F32" i="3"/>
  <c r="F26" i="3"/>
  <c r="H26" i="3"/>
  <c r="I15" i="3"/>
  <c r="H15" i="3"/>
  <c r="G15" i="3"/>
  <c r="J15" i="3"/>
  <c r="F15" i="3"/>
  <c r="R8" i="2"/>
  <c r="Q8" i="2"/>
  <c r="T8" i="2"/>
  <c r="S8" i="2"/>
  <c r="P8" i="2"/>
  <c r="H29" i="2"/>
  <c r="F29" i="2"/>
  <c r="J29" i="2"/>
  <c r="F34" i="2"/>
  <c r="J34" i="2"/>
  <c r="H34" i="2"/>
  <c r="J35" i="2"/>
  <c r="H35" i="2"/>
  <c r="F35" i="2"/>
  <c r="T28" i="2"/>
  <c r="T33" i="2"/>
  <c r="T30" i="2"/>
  <c r="M146" i="1"/>
  <c r="M143" i="1"/>
  <c r="M144" i="1"/>
  <c r="M119" i="1"/>
  <c r="M159" i="1"/>
  <c r="M193" i="1"/>
  <c r="M173" i="1"/>
  <c r="D166" i="1"/>
  <c r="D143" i="1"/>
  <c r="D148" i="1"/>
  <c r="D182" i="1"/>
  <c r="D183" i="1"/>
  <c r="D168" i="1"/>
  <c r="C68" i="1"/>
  <c r="C162" i="1"/>
  <c r="C169" i="1"/>
  <c r="C197" i="1"/>
  <c r="C170" i="1"/>
  <c r="J38" i="1"/>
  <c r="I38" i="1"/>
  <c r="H38" i="1"/>
  <c r="G38" i="1"/>
  <c r="F38" i="1"/>
  <c r="L139" i="1"/>
  <c r="L177" i="1"/>
  <c r="L171" i="1"/>
  <c r="L170" i="1"/>
  <c r="S105" i="1"/>
  <c r="Q105" i="1"/>
  <c r="J11" i="1"/>
  <c r="I11" i="1"/>
  <c r="H11" i="1"/>
  <c r="G11" i="1"/>
  <c r="F11" i="1"/>
  <c r="J51" i="1"/>
  <c r="I51" i="1"/>
  <c r="H51" i="1"/>
  <c r="G51" i="1"/>
  <c r="F51" i="1"/>
  <c r="F164" i="1"/>
  <c r="J99" i="1"/>
  <c r="I99" i="1"/>
  <c r="H99" i="1"/>
  <c r="G99" i="1"/>
  <c r="F99" i="1"/>
  <c r="H48" i="1"/>
  <c r="G48" i="1"/>
  <c r="F48" i="1"/>
  <c r="J48" i="1"/>
  <c r="I48" i="1"/>
  <c r="F153" i="1"/>
  <c r="H88" i="1"/>
  <c r="G88" i="1"/>
  <c r="F88" i="1"/>
  <c r="J88" i="1"/>
  <c r="I88" i="1"/>
  <c r="F49" i="1"/>
  <c r="J49" i="1"/>
  <c r="I49" i="1"/>
  <c r="H49" i="1"/>
  <c r="G49" i="1"/>
  <c r="F148" i="1"/>
  <c r="F83" i="1"/>
  <c r="J83" i="1"/>
  <c r="I83" i="1"/>
  <c r="H83" i="1"/>
  <c r="G83" i="1"/>
  <c r="F195" i="1"/>
  <c r="J130" i="1"/>
  <c r="I130" i="1"/>
  <c r="H130" i="1"/>
  <c r="G130" i="1"/>
  <c r="F130" i="1"/>
  <c r="I218" i="1"/>
  <c r="H218" i="1"/>
  <c r="G218" i="1"/>
  <c r="F218" i="1"/>
  <c r="F173" i="1"/>
  <c r="J108" i="1"/>
  <c r="I108" i="1"/>
  <c r="G108" i="1"/>
  <c r="F108" i="1"/>
  <c r="H108" i="1"/>
  <c r="I263" i="1"/>
  <c r="H263" i="1"/>
  <c r="G263" i="1"/>
  <c r="F263" i="1"/>
  <c r="I264" i="1"/>
  <c r="H264" i="1"/>
  <c r="F264" i="1"/>
  <c r="G264" i="1"/>
  <c r="J252" i="1"/>
  <c r="I252" i="1"/>
  <c r="H252" i="1"/>
  <c r="G252" i="1"/>
  <c r="F252" i="1"/>
  <c r="I271" i="1"/>
  <c r="H271" i="1"/>
  <c r="G271" i="1"/>
  <c r="F271" i="1"/>
  <c r="I287" i="1"/>
  <c r="H287" i="1"/>
  <c r="G287" i="1"/>
  <c r="F287" i="1"/>
  <c r="H297" i="1"/>
  <c r="G297" i="1"/>
  <c r="F297" i="1"/>
  <c r="I297" i="1"/>
  <c r="H305" i="1"/>
  <c r="G305" i="1"/>
  <c r="F305" i="1"/>
  <c r="I305" i="1"/>
  <c r="F315" i="1"/>
  <c r="I315" i="1"/>
  <c r="H315" i="1"/>
  <c r="G315" i="1"/>
  <c r="P190" i="1"/>
  <c r="T125" i="1"/>
  <c r="S125" i="1"/>
  <c r="R125" i="1"/>
  <c r="Q125" i="1"/>
  <c r="P125" i="1"/>
  <c r="B153" i="1"/>
  <c r="B144" i="1"/>
  <c r="B146" i="1"/>
  <c r="B176" i="1"/>
  <c r="B169" i="1"/>
  <c r="B174" i="1"/>
  <c r="H12" i="1"/>
  <c r="J12" i="1"/>
  <c r="G12" i="1"/>
  <c r="F12" i="1"/>
  <c r="I12" i="1"/>
  <c r="D167" i="1"/>
  <c r="T42" i="1"/>
  <c r="S42" i="1"/>
  <c r="R42" i="1"/>
  <c r="Q42" i="1"/>
  <c r="P42" i="1"/>
  <c r="P145" i="1"/>
  <c r="T80" i="1"/>
  <c r="S80" i="1"/>
  <c r="R80" i="1"/>
  <c r="Q80" i="1"/>
  <c r="P80" i="1"/>
  <c r="S35" i="1"/>
  <c r="R35" i="1"/>
  <c r="Q35" i="1"/>
  <c r="P35" i="1"/>
  <c r="T35" i="1"/>
  <c r="P142" i="1"/>
  <c r="S77" i="1"/>
  <c r="R77" i="1"/>
  <c r="Q77" i="1"/>
  <c r="P77" i="1"/>
  <c r="T77" i="1"/>
  <c r="Q44" i="1"/>
  <c r="P44" i="1"/>
  <c r="T44" i="1"/>
  <c r="S44" i="1"/>
  <c r="R44" i="1"/>
  <c r="P147" i="1"/>
  <c r="Q82" i="1"/>
  <c r="P82" i="1"/>
  <c r="T82" i="1"/>
  <c r="S82" i="1"/>
  <c r="R82" i="1"/>
  <c r="T45" i="1"/>
  <c r="S45" i="1"/>
  <c r="R45" i="1"/>
  <c r="Q45" i="1"/>
  <c r="P45" i="1"/>
  <c r="P144" i="1"/>
  <c r="T79" i="1"/>
  <c r="S79" i="1"/>
  <c r="R79" i="1"/>
  <c r="Q79" i="1"/>
  <c r="P79" i="1"/>
  <c r="P182" i="1"/>
  <c r="T117" i="1"/>
  <c r="S117" i="1"/>
  <c r="R117" i="1"/>
  <c r="Q117" i="1"/>
  <c r="P117" i="1"/>
  <c r="R106" i="1"/>
  <c r="Q106" i="1"/>
  <c r="P171" i="1"/>
  <c r="T106" i="1"/>
  <c r="S106" i="1"/>
  <c r="P106" i="1"/>
  <c r="P168" i="1"/>
  <c r="P103" i="1"/>
  <c r="T103" i="1"/>
  <c r="S103" i="1"/>
  <c r="R103" i="1"/>
  <c r="Q103" i="1"/>
  <c r="T234" i="1"/>
  <c r="S234" i="1"/>
  <c r="R234" i="1"/>
  <c r="Q234" i="1"/>
  <c r="P234" i="1"/>
  <c r="T249" i="1"/>
  <c r="S249" i="1"/>
  <c r="R249" i="1"/>
  <c r="Q249" i="1"/>
  <c r="P249" i="1"/>
  <c r="S268" i="1"/>
  <c r="R268" i="1"/>
  <c r="Q268" i="1"/>
  <c r="P268" i="1"/>
  <c r="R250" i="1"/>
  <c r="Q250" i="1"/>
  <c r="P250" i="1"/>
  <c r="T250" i="1"/>
  <c r="S250" i="1"/>
  <c r="P241" i="1"/>
  <c r="T241" i="1"/>
  <c r="S241" i="1"/>
  <c r="R241" i="1"/>
  <c r="Q241" i="1"/>
  <c r="S283" i="1"/>
  <c r="R283" i="1"/>
  <c r="Q283" i="1"/>
  <c r="P283" i="1"/>
  <c r="R294" i="1"/>
  <c r="Q294" i="1"/>
  <c r="P294" i="1"/>
  <c r="S294" i="1"/>
  <c r="R302" i="1"/>
  <c r="Q302" i="1"/>
  <c r="P302" i="1"/>
  <c r="S302" i="1"/>
  <c r="P312" i="1"/>
  <c r="S312" i="1"/>
  <c r="R312" i="1"/>
  <c r="Q312" i="1"/>
  <c r="P320" i="1"/>
  <c r="S320" i="1"/>
  <c r="R320" i="1"/>
  <c r="Q320" i="1"/>
  <c r="C146" i="1"/>
  <c r="C54" i="1"/>
  <c r="J15" i="1"/>
  <c r="I15" i="1"/>
  <c r="H15" i="1"/>
  <c r="G15" i="1"/>
  <c r="F15" i="1"/>
  <c r="N166" i="1"/>
  <c r="N139" i="1"/>
  <c r="N176" i="1"/>
  <c r="N183" i="1"/>
  <c r="N193" i="1"/>
  <c r="N177" i="1"/>
  <c r="R43" i="3"/>
  <c r="Q43" i="3"/>
  <c r="P43" i="3"/>
  <c r="T43" i="3"/>
  <c r="S43" i="3"/>
  <c r="R11" i="3"/>
  <c r="Q11" i="3"/>
  <c r="T11" i="3"/>
  <c r="S11" i="3"/>
  <c r="P11" i="3"/>
  <c r="T21" i="2"/>
  <c r="F141" i="1"/>
  <c r="J76" i="1"/>
  <c r="I76" i="1"/>
  <c r="H76" i="1"/>
  <c r="G76" i="1"/>
  <c r="F76" i="1"/>
  <c r="M178" i="1"/>
  <c r="M188" i="1"/>
  <c r="M133" i="1"/>
  <c r="C145" i="1"/>
  <c r="F9" i="1"/>
  <c r="I9" i="1"/>
  <c r="G9" i="1"/>
  <c r="J9" i="1"/>
  <c r="H9" i="1"/>
  <c r="L191" i="1"/>
  <c r="F146" i="1"/>
  <c r="J81" i="1"/>
  <c r="I81" i="1"/>
  <c r="H81" i="1"/>
  <c r="G81" i="1"/>
  <c r="F81" i="1"/>
  <c r="I228" i="1"/>
  <c r="H228" i="1"/>
  <c r="G228" i="1"/>
  <c r="F228" i="1"/>
  <c r="G255" i="1"/>
  <c r="F255" i="1"/>
  <c r="J255" i="1"/>
  <c r="H255" i="1"/>
  <c r="I255" i="1"/>
  <c r="H294" i="1"/>
  <c r="G294" i="1"/>
  <c r="F294" i="1"/>
  <c r="I294" i="1"/>
  <c r="B179" i="1"/>
  <c r="P177" i="1"/>
  <c r="S112" i="1"/>
  <c r="R112" i="1"/>
  <c r="Q112" i="1"/>
  <c r="P112" i="1"/>
  <c r="T112" i="1"/>
  <c r="T235" i="1"/>
  <c r="S235" i="1"/>
  <c r="R235" i="1"/>
  <c r="Q235" i="1"/>
  <c r="P235" i="1"/>
  <c r="R299" i="1"/>
  <c r="Q299" i="1"/>
  <c r="P299" i="1"/>
  <c r="S299" i="1"/>
  <c r="J14" i="1"/>
  <c r="I14" i="1"/>
  <c r="H14" i="1"/>
  <c r="F14" i="1"/>
  <c r="G14" i="1"/>
  <c r="N68" i="1"/>
  <c r="H21" i="2"/>
  <c r="J21" i="2"/>
  <c r="F21" i="2"/>
  <c r="T31" i="2"/>
  <c r="C159" i="1"/>
  <c r="C119" i="1"/>
  <c r="J67" i="1"/>
  <c r="I67" i="1"/>
  <c r="H67" i="1"/>
  <c r="G67" i="1"/>
  <c r="F67" i="1"/>
  <c r="F41" i="1"/>
  <c r="J41" i="1"/>
  <c r="I41" i="1"/>
  <c r="H41" i="1"/>
  <c r="G41" i="1"/>
  <c r="J253" i="1"/>
  <c r="I253" i="1"/>
  <c r="H253" i="1"/>
  <c r="G253" i="1"/>
  <c r="F253" i="1"/>
  <c r="I269" i="1"/>
  <c r="H269" i="1"/>
  <c r="G269" i="1"/>
  <c r="F269" i="1"/>
  <c r="B143" i="1"/>
  <c r="B167" i="1"/>
  <c r="S64" i="1"/>
  <c r="R64" i="1"/>
  <c r="Q64" i="1"/>
  <c r="P64" i="1"/>
  <c r="T64" i="1"/>
  <c r="T252" i="1"/>
  <c r="S252" i="1"/>
  <c r="R252" i="1"/>
  <c r="Q252" i="1"/>
  <c r="P252" i="1"/>
  <c r="S266" i="1"/>
  <c r="R266" i="1"/>
  <c r="Q266" i="1"/>
  <c r="P266" i="1"/>
  <c r="S289" i="1"/>
  <c r="R289" i="1"/>
  <c r="Q289" i="1"/>
  <c r="P289" i="1"/>
  <c r="N164" i="1"/>
  <c r="N167" i="1"/>
  <c r="P49" i="3"/>
  <c r="T49" i="3"/>
  <c r="S49" i="3"/>
  <c r="R49" i="3"/>
  <c r="Q49" i="3"/>
  <c r="T50" i="3"/>
  <c r="G35" i="3"/>
  <c r="F35" i="3"/>
  <c r="J35" i="3"/>
  <c r="I35" i="3"/>
  <c r="H35" i="3"/>
  <c r="F22" i="3"/>
  <c r="I22" i="3"/>
  <c r="J22" i="3"/>
  <c r="H22" i="3"/>
  <c r="G22" i="3"/>
  <c r="J26" i="3"/>
  <c r="J23" i="3"/>
  <c r="I32" i="3"/>
  <c r="G32" i="3"/>
  <c r="I25" i="3"/>
  <c r="H25" i="3"/>
  <c r="G25" i="3"/>
  <c r="F25" i="3"/>
  <c r="J25" i="3"/>
  <c r="R24" i="3"/>
  <c r="P24" i="3"/>
  <c r="H36" i="3"/>
  <c r="F36" i="3"/>
  <c r="F23" i="3"/>
  <c r="H23" i="3"/>
  <c r="G16" i="3"/>
  <c r="F16" i="3"/>
  <c r="H16" i="3"/>
  <c r="J16" i="3"/>
  <c r="I16" i="3"/>
  <c r="P8" i="3"/>
  <c r="T8" i="3"/>
  <c r="S8" i="3"/>
  <c r="R8" i="3"/>
  <c r="Q8" i="3"/>
  <c r="I8" i="2"/>
  <c r="H8" i="2"/>
  <c r="G8" i="2"/>
  <c r="F8" i="2"/>
  <c r="J8" i="2"/>
  <c r="J36" i="2"/>
  <c r="H36" i="2"/>
  <c r="F36" i="2"/>
  <c r="H33" i="2"/>
  <c r="F33" i="2"/>
  <c r="J33" i="2"/>
  <c r="F38" i="2"/>
  <c r="J38" i="2"/>
  <c r="H38" i="2"/>
  <c r="J39" i="2"/>
  <c r="H39" i="2"/>
  <c r="F39" i="2"/>
  <c r="O47" i="2"/>
  <c r="T17" i="2"/>
  <c r="T35" i="2"/>
  <c r="T37" i="2"/>
  <c r="T34" i="2"/>
  <c r="D47" i="2"/>
  <c r="P13" i="1"/>
  <c r="T13" i="1"/>
  <c r="S13" i="1"/>
  <c r="Q13" i="1"/>
  <c r="R13" i="1"/>
  <c r="M147" i="1"/>
  <c r="M148" i="1"/>
  <c r="M163" i="1"/>
  <c r="M197" i="1"/>
  <c r="M177" i="1"/>
  <c r="D138" i="1"/>
  <c r="D170" i="1"/>
  <c r="D147" i="1"/>
  <c r="D154" i="1"/>
  <c r="F63" i="1"/>
  <c r="H63" i="1"/>
  <c r="D188" i="1"/>
  <c r="D133" i="1"/>
  <c r="D198" i="1" s="1"/>
  <c r="D172" i="1"/>
  <c r="D169" i="1"/>
  <c r="C166" i="1"/>
  <c r="C139" i="1"/>
  <c r="C168" i="1"/>
  <c r="C173" i="1"/>
  <c r="C167" i="1"/>
  <c r="C174" i="1"/>
  <c r="F32" i="1"/>
  <c r="J32" i="1"/>
  <c r="I32" i="1"/>
  <c r="H32" i="1"/>
  <c r="G32" i="1"/>
  <c r="J34" i="1"/>
  <c r="I34" i="1"/>
  <c r="H34" i="1"/>
  <c r="G34" i="1"/>
  <c r="F34" i="1"/>
  <c r="F23" i="1"/>
  <c r="H23" i="1"/>
  <c r="J23" i="1"/>
  <c r="I23" i="1"/>
  <c r="G23" i="1"/>
  <c r="F13" i="1"/>
  <c r="H13" i="1"/>
  <c r="G13" i="1"/>
  <c r="J13" i="1"/>
  <c r="I13" i="1"/>
  <c r="L143" i="1"/>
  <c r="L140" i="1"/>
  <c r="L137" i="1"/>
  <c r="L183" i="1"/>
  <c r="L172" i="1"/>
  <c r="L174" i="1"/>
  <c r="F24" i="1"/>
  <c r="J24" i="1"/>
  <c r="I24" i="1"/>
  <c r="H24" i="1"/>
  <c r="G24" i="1"/>
  <c r="J60" i="1"/>
  <c r="I60" i="1"/>
  <c r="H60" i="1"/>
  <c r="G60" i="1"/>
  <c r="F60" i="1"/>
  <c r="F165" i="1"/>
  <c r="J100" i="1"/>
  <c r="I100" i="1"/>
  <c r="H100" i="1"/>
  <c r="G100" i="1"/>
  <c r="F100" i="1"/>
  <c r="H52" i="1"/>
  <c r="G52" i="1"/>
  <c r="F52" i="1"/>
  <c r="J52" i="1"/>
  <c r="I52" i="1"/>
  <c r="F161" i="1"/>
  <c r="H96" i="1"/>
  <c r="G96" i="1"/>
  <c r="F96" i="1"/>
  <c r="J96" i="1"/>
  <c r="I96" i="1"/>
  <c r="F53" i="1"/>
  <c r="J53" i="1"/>
  <c r="I53" i="1"/>
  <c r="H53" i="1"/>
  <c r="G53" i="1"/>
  <c r="F154" i="1"/>
  <c r="F89" i="1"/>
  <c r="J89" i="1"/>
  <c r="I89" i="1"/>
  <c r="H89" i="1"/>
  <c r="G89" i="1"/>
  <c r="I106" i="1"/>
  <c r="H106" i="1"/>
  <c r="F171" i="1"/>
  <c r="F106" i="1"/>
  <c r="J106" i="1"/>
  <c r="G106" i="1"/>
  <c r="J239" i="1"/>
  <c r="I239" i="1"/>
  <c r="H239" i="1"/>
  <c r="G239" i="1"/>
  <c r="F239" i="1"/>
  <c r="I220" i="1"/>
  <c r="H220" i="1"/>
  <c r="G220" i="1"/>
  <c r="F220" i="1"/>
  <c r="F177" i="1"/>
  <c r="J112" i="1"/>
  <c r="I112" i="1"/>
  <c r="H112" i="1"/>
  <c r="G112" i="1"/>
  <c r="F112" i="1"/>
  <c r="I236" i="1"/>
  <c r="H236" i="1"/>
  <c r="G236" i="1"/>
  <c r="F236" i="1"/>
  <c r="J236" i="1"/>
  <c r="G233" i="1"/>
  <c r="F233" i="1"/>
  <c r="J233" i="1"/>
  <c r="I233" i="1"/>
  <c r="H233" i="1"/>
  <c r="I279" i="1"/>
  <c r="H279" i="1"/>
  <c r="G279" i="1"/>
  <c r="F279" i="1"/>
  <c r="J256" i="1"/>
  <c r="I256" i="1"/>
  <c r="H256" i="1"/>
  <c r="G256" i="1"/>
  <c r="F256" i="1"/>
  <c r="I272" i="1"/>
  <c r="H272" i="1"/>
  <c r="F272" i="1"/>
  <c r="G272" i="1"/>
  <c r="I288" i="1"/>
  <c r="H288" i="1"/>
  <c r="G288" i="1"/>
  <c r="F288" i="1"/>
  <c r="H298" i="1"/>
  <c r="G298" i="1"/>
  <c r="F298" i="1"/>
  <c r="I298" i="1"/>
  <c r="F316" i="1"/>
  <c r="I316" i="1"/>
  <c r="H316" i="1"/>
  <c r="G316" i="1"/>
  <c r="L168" i="1"/>
  <c r="Q30" i="1"/>
  <c r="R30" i="1"/>
  <c r="P30" i="1"/>
  <c r="T30" i="1"/>
  <c r="S30" i="1"/>
  <c r="B161" i="1"/>
  <c r="B148" i="1"/>
  <c r="B137" i="1"/>
  <c r="B180" i="1"/>
  <c r="B173" i="1"/>
  <c r="B178" i="1"/>
  <c r="F163" i="1"/>
  <c r="J98" i="1"/>
  <c r="I98" i="1"/>
  <c r="H98" i="1"/>
  <c r="G98" i="1"/>
  <c r="F98" i="1"/>
  <c r="M54" i="1"/>
  <c r="T46" i="1"/>
  <c r="S46" i="1"/>
  <c r="R46" i="1"/>
  <c r="Q46" i="1"/>
  <c r="P46" i="1"/>
  <c r="O119" i="1"/>
  <c r="P159" i="1"/>
  <c r="T94" i="1"/>
  <c r="S94" i="1"/>
  <c r="R94" i="1"/>
  <c r="Q94" i="1"/>
  <c r="P94" i="1"/>
  <c r="S39" i="1"/>
  <c r="R39" i="1"/>
  <c r="Q39" i="1"/>
  <c r="P39" i="1"/>
  <c r="T39" i="1"/>
  <c r="P146" i="1"/>
  <c r="S81" i="1"/>
  <c r="R81" i="1"/>
  <c r="Q81" i="1"/>
  <c r="P81" i="1"/>
  <c r="T81" i="1"/>
  <c r="Q48" i="1"/>
  <c r="P48" i="1"/>
  <c r="T48" i="1"/>
  <c r="S48" i="1"/>
  <c r="R48" i="1"/>
  <c r="P153" i="1"/>
  <c r="Q88" i="1"/>
  <c r="P88" i="1"/>
  <c r="T88" i="1"/>
  <c r="S88" i="1"/>
  <c r="R88" i="1"/>
  <c r="T105" i="1"/>
  <c r="T49" i="1"/>
  <c r="S49" i="1"/>
  <c r="R49" i="1"/>
  <c r="Q49" i="1"/>
  <c r="P49" i="1"/>
  <c r="P148" i="1"/>
  <c r="T83" i="1"/>
  <c r="S83" i="1"/>
  <c r="R83" i="1"/>
  <c r="Q83" i="1"/>
  <c r="P83" i="1"/>
  <c r="P175" i="1"/>
  <c r="R110" i="1"/>
  <c r="Q110" i="1"/>
  <c r="T110" i="1"/>
  <c r="S110" i="1"/>
  <c r="P110" i="1"/>
  <c r="P172" i="1"/>
  <c r="P107" i="1"/>
  <c r="T107" i="1"/>
  <c r="S107" i="1"/>
  <c r="R107" i="1"/>
  <c r="Q107" i="1"/>
  <c r="S279" i="1"/>
  <c r="R279" i="1"/>
  <c r="Q279" i="1"/>
  <c r="P279" i="1"/>
  <c r="T253" i="1"/>
  <c r="S253" i="1"/>
  <c r="R253" i="1"/>
  <c r="Q253" i="1"/>
  <c r="P253" i="1"/>
  <c r="S269" i="1"/>
  <c r="R269" i="1"/>
  <c r="Q269" i="1"/>
  <c r="P269" i="1"/>
  <c r="R254" i="1"/>
  <c r="Q254" i="1"/>
  <c r="P254" i="1"/>
  <c r="T254" i="1"/>
  <c r="S254" i="1"/>
  <c r="P251" i="1"/>
  <c r="T251" i="1"/>
  <c r="S251" i="1"/>
  <c r="Q251" i="1"/>
  <c r="R251" i="1"/>
  <c r="S284" i="1"/>
  <c r="R284" i="1"/>
  <c r="Q284" i="1"/>
  <c r="P284" i="1"/>
  <c r="R295" i="1"/>
  <c r="Q295" i="1"/>
  <c r="P295" i="1"/>
  <c r="S295" i="1"/>
  <c r="R303" i="1"/>
  <c r="Q303" i="1"/>
  <c r="P303" i="1"/>
  <c r="S303" i="1"/>
  <c r="P313" i="1"/>
  <c r="S313" i="1"/>
  <c r="R313" i="1"/>
  <c r="Q313" i="1"/>
  <c r="L142" i="1"/>
  <c r="N54" i="1"/>
  <c r="N168" i="1"/>
  <c r="N143" i="1"/>
  <c r="N140" i="1"/>
  <c r="N182" i="1"/>
  <c r="N133" i="1"/>
  <c r="N188" i="1"/>
  <c r="N197" i="1"/>
  <c r="N181" i="1"/>
  <c r="G49" i="3"/>
  <c r="F49" i="3"/>
  <c r="J49" i="3"/>
  <c r="I49" i="3"/>
  <c r="H49" i="3"/>
  <c r="J50" i="3"/>
  <c r="I17" i="3"/>
  <c r="F17" i="3"/>
  <c r="J17" i="3"/>
  <c r="H17" i="3"/>
  <c r="G17" i="3"/>
  <c r="T18" i="2"/>
  <c r="D195" i="1"/>
  <c r="C196" i="1"/>
  <c r="F17" i="1"/>
  <c r="H17" i="1"/>
  <c r="J17" i="1"/>
  <c r="I17" i="1"/>
  <c r="G17" i="1"/>
  <c r="L163" i="1"/>
  <c r="R33" i="1"/>
  <c r="P33" i="1"/>
  <c r="I223" i="1"/>
  <c r="H223" i="1"/>
  <c r="G223" i="1"/>
  <c r="F223" i="1"/>
  <c r="F320" i="1"/>
  <c r="I320" i="1"/>
  <c r="H320" i="1"/>
  <c r="G320" i="1"/>
  <c r="B172" i="1"/>
  <c r="B195" i="1"/>
  <c r="S60" i="1"/>
  <c r="R60" i="1"/>
  <c r="Q60" i="1"/>
  <c r="P60" i="1"/>
  <c r="T60" i="1"/>
  <c r="S265" i="1"/>
  <c r="R265" i="1"/>
  <c r="Q265" i="1"/>
  <c r="P265" i="1"/>
  <c r="J16" i="2"/>
  <c r="H16" i="2"/>
  <c r="F16" i="2"/>
  <c r="N137" i="1"/>
  <c r="M180" i="1"/>
  <c r="L165" i="1"/>
  <c r="G45" i="3"/>
  <c r="I45" i="3"/>
  <c r="P12" i="3"/>
  <c r="T12" i="3"/>
  <c r="R12" i="3"/>
  <c r="Q12" i="3"/>
  <c r="S12" i="3"/>
  <c r="J20" i="2"/>
  <c r="H20" i="2"/>
  <c r="F20" i="2"/>
  <c r="H37" i="2"/>
  <c r="F37" i="2"/>
  <c r="J37" i="2"/>
  <c r="F42" i="2"/>
  <c r="J42" i="2"/>
  <c r="H42" i="2"/>
  <c r="J45" i="2"/>
  <c r="H45" i="2"/>
  <c r="F45" i="2"/>
  <c r="T24" i="2"/>
  <c r="O23" i="2"/>
  <c r="T36" i="2"/>
  <c r="T41" i="2"/>
  <c r="T38" i="2"/>
  <c r="Q23" i="1"/>
  <c r="T23" i="1"/>
  <c r="S23" i="1"/>
  <c r="P23" i="1"/>
  <c r="R23" i="1"/>
  <c r="T33" i="1"/>
  <c r="M160" i="1"/>
  <c r="M153" i="1"/>
  <c r="M154" i="1"/>
  <c r="M175" i="1"/>
  <c r="M164" i="1"/>
  <c r="M181" i="1"/>
  <c r="D142" i="1"/>
  <c r="D178" i="1"/>
  <c r="D153" i="1"/>
  <c r="D68" i="1"/>
  <c r="D162" i="1"/>
  <c r="D192" i="1"/>
  <c r="D176" i="1"/>
  <c r="D173" i="1"/>
  <c r="C143" i="1"/>
  <c r="C171" i="1"/>
  <c r="C175" i="1"/>
  <c r="C183" i="1"/>
  <c r="C178" i="1"/>
  <c r="L147" i="1"/>
  <c r="L175" i="1"/>
  <c r="L144" i="1"/>
  <c r="L141" i="1"/>
  <c r="L133" i="1"/>
  <c r="L188" i="1"/>
  <c r="L176" i="1"/>
  <c r="L178" i="1"/>
  <c r="J7" i="1"/>
  <c r="G7" i="1"/>
  <c r="I7" i="1"/>
  <c r="H7" i="1"/>
  <c r="F7" i="1"/>
  <c r="J64" i="1"/>
  <c r="I64" i="1"/>
  <c r="H64" i="1"/>
  <c r="G64" i="1"/>
  <c r="F64" i="1"/>
  <c r="H101" i="1"/>
  <c r="F166" i="1"/>
  <c r="J101" i="1"/>
  <c r="I101" i="1"/>
  <c r="G101" i="1"/>
  <c r="F101" i="1"/>
  <c r="G103" i="1"/>
  <c r="F103" i="1"/>
  <c r="F168" i="1"/>
  <c r="J103" i="1"/>
  <c r="I103" i="1"/>
  <c r="H103" i="1"/>
  <c r="F58" i="1"/>
  <c r="J58" i="1"/>
  <c r="E68" i="1"/>
  <c r="I58" i="1"/>
  <c r="H58" i="1"/>
  <c r="G58" i="1"/>
  <c r="J63" i="1"/>
  <c r="F162" i="1"/>
  <c r="F97" i="1"/>
  <c r="J97" i="1"/>
  <c r="I97" i="1"/>
  <c r="H97" i="1"/>
  <c r="G97" i="1"/>
  <c r="J235" i="1"/>
  <c r="I235" i="1"/>
  <c r="H235" i="1"/>
  <c r="G235" i="1"/>
  <c r="F235" i="1"/>
  <c r="I110" i="1"/>
  <c r="H110" i="1"/>
  <c r="F175" i="1"/>
  <c r="F110" i="1"/>
  <c r="J110" i="1"/>
  <c r="G110" i="1"/>
  <c r="J249" i="1"/>
  <c r="I249" i="1"/>
  <c r="H249" i="1"/>
  <c r="G249" i="1"/>
  <c r="F249" i="1"/>
  <c r="I222" i="1"/>
  <c r="H222" i="1"/>
  <c r="G222" i="1"/>
  <c r="F222" i="1"/>
  <c r="F181" i="1"/>
  <c r="J116" i="1"/>
  <c r="I116" i="1"/>
  <c r="H116" i="1"/>
  <c r="G116" i="1"/>
  <c r="F116" i="1"/>
  <c r="I240" i="1"/>
  <c r="H240" i="1"/>
  <c r="G240" i="1"/>
  <c r="F240" i="1"/>
  <c r="J240" i="1"/>
  <c r="G237" i="1"/>
  <c r="F237" i="1"/>
  <c r="J237" i="1"/>
  <c r="I237" i="1"/>
  <c r="H237" i="1"/>
  <c r="I281" i="1"/>
  <c r="H281" i="1"/>
  <c r="G281" i="1"/>
  <c r="F281" i="1"/>
  <c r="I265" i="1"/>
  <c r="H265" i="1"/>
  <c r="G265" i="1"/>
  <c r="F265" i="1"/>
  <c r="I289" i="1"/>
  <c r="H289" i="1"/>
  <c r="G289" i="1"/>
  <c r="F289" i="1"/>
  <c r="H299" i="1"/>
  <c r="G299" i="1"/>
  <c r="F299" i="1"/>
  <c r="I299" i="1"/>
  <c r="F317" i="1"/>
  <c r="I317" i="1"/>
  <c r="H317" i="1"/>
  <c r="G317" i="1"/>
  <c r="C164" i="1"/>
  <c r="Q16" i="1"/>
  <c r="P16" i="1"/>
  <c r="S16" i="1"/>
  <c r="R16" i="1"/>
  <c r="T16" i="1"/>
  <c r="Q8" i="1"/>
  <c r="S8" i="1"/>
  <c r="P8" i="1"/>
  <c r="T8" i="1"/>
  <c r="R8" i="1"/>
  <c r="B168" i="1"/>
  <c r="B154" i="1"/>
  <c r="B141" i="1"/>
  <c r="B160" i="1"/>
  <c r="B189" i="1"/>
  <c r="B177" i="1"/>
  <c r="B182" i="1"/>
  <c r="N119" i="1"/>
  <c r="N159" i="1"/>
  <c r="D54" i="1"/>
  <c r="S15" i="1"/>
  <c r="T15" i="1"/>
  <c r="R15" i="1"/>
  <c r="Q15" i="1"/>
  <c r="P15" i="1"/>
  <c r="S7" i="1"/>
  <c r="R7" i="1"/>
  <c r="Q7" i="1"/>
  <c r="P7" i="1"/>
  <c r="T7" i="1"/>
  <c r="T50" i="1"/>
  <c r="S50" i="1"/>
  <c r="R50" i="1"/>
  <c r="Q50" i="1"/>
  <c r="P50" i="1"/>
  <c r="P163" i="1"/>
  <c r="T98" i="1"/>
  <c r="S98" i="1"/>
  <c r="R98" i="1"/>
  <c r="Q98" i="1"/>
  <c r="P98" i="1"/>
  <c r="S43" i="1"/>
  <c r="R43" i="1"/>
  <c r="Q43" i="1"/>
  <c r="P43" i="1"/>
  <c r="T43" i="1"/>
  <c r="Q52" i="1"/>
  <c r="P52" i="1"/>
  <c r="T52" i="1"/>
  <c r="S52" i="1"/>
  <c r="R52" i="1"/>
  <c r="P161" i="1"/>
  <c r="Q96" i="1"/>
  <c r="P96" i="1"/>
  <c r="T96" i="1"/>
  <c r="S96" i="1"/>
  <c r="R96" i="1"/>
  <c r="T53" i="1"/>
  <c r="S53" i="1"/>
  <c r="R53" i="1"/>
  <c r="Q53" i="1"/>
  <c r="P53" i="1"/>
  <c r="P154" i="1"/>
  <c r="T89" i="1"/>
  <c r="S89" i="1"/>
  <c r="R89" i="1"/>
  <c r="Q89" i="1"/>
  <c r="P89" i="1"/>
  <c r="P191" i="1"/>
  <c r="T126" i="1"/>
  <c r="S126" i="1"/>
  <c r="R126" i="1"/>
  <c r="Q126" i="1"/>
  <c r="P126" i="1"/>
  <c r="P179" i="1"/>
  <c r="R114" i="1"/>
  <c r="Q114" i="1"/>
  <c r="T114" i="1"/>
  <c r="S114" i="1"/>
  <c r="P114" i="1"/>
  <c r="P176" i="1"/>
  <c r="P111" i="1"/>
  <c r="T111" i="1"/>
  <c r="S111" i="1"/>
  <c r="R111" i="1"/>
  <c r="Q111" i="1"/>
  <c r="S272" i="1"/>
  <c r="R272" i="1"/>
  <c r="P272" i="1"/>
  <c r="Q272" i="1"/>
  <c r="S270" i="1"/>
  <c r="R270" i="1"/>
  <c r="Q270" i="1"/>
  <c r="P270" i="1"/>
  <c r="P255" i="1"/>
  <c r="T255" i="1"/>
  <c r="S255" i="1"/>
  <c r="R255" i="1"/>
  <c r="Q255" i="1"/>
  <c r="S285" i="1"/>
  <c r="R285" i="1"/>
  <c r="Q285" i="1"/>
  <c r="P285" i="1"/>
  <c r="R296" i="1"/>
  <c r="Q296" i="1"/>
  <c r="P296" i="1"/>
  <c r="S296" i="1"/>
  <c r="R304" i="1"/>
  <c r="Q304" i="1"/>
  <c r="P304" i="1"/>
  <c r="S304" i="1"/>
  <c r="P314" i="1"/>
  <c r="S314" i="1"/>
  <c r="R314" i="1"/>
  <c r="Q314" i="1"/>
  <c r="J46" i="1"/>
  <c r="I46" i="1"/>
  <c r="H46" i="1"/>
  <c r="G46" i="1"/>
  <c r="F46" i="1"/>
  <c r="J29" i="1"/>
  <c r="I29" i="1"/>
  <c r="H29" i="1"/>
  <c r="E54" i="1"/>
  <c r="G29" i="1"/>
  <c r="F29" i="1"/>
  <c r="T18" i="1"/>
  <c r="S18" i="1"/>
  <c r="R18" i="1"/>
  <c r="Q18" i="1"/>
  <c r="P18" i="1"/>
  <c r="N172" i="1"/>
  <c r="N138" i="1"/>
  <c r="N147" i="1"/>
  <c r="N144" i="1"/>
  <c r="N192" i="1"/>
  <c r="N190" i="1"/>
  <c r="P10" i="3"/>
  <c r="R10" i="3"/>
  <c r="E47" i="2"/>
  <c r="H17" i="2"/>
  <c r="F17" i="2"/>
  <c r="J17" i="2"/>
  <c r="F22" i="2"/>
  <c r="J22" i="2"/>
  <c r="H22" i="2"/>
  <c r="T44" i="2"/>
  <c r="D23" i="2"/>
  <c r="H24" i="2"/>
  <c r="F24" i="2"/>
  <c r="Q9" i="1"/>
  <c r="T9" i="1"/>
  <c r="S9" i="1"/>
  <c r="R9" i="1"/>
  <c r="P9" i="1"/>
  <c r="M170" i="1"/>
  <c r="D193" i="1"/>
  <c r="F137" i="1"/>
  <c r="J72" i="1"/>
  <c r="I72" i="1"/>
  <c r="H72" i="1"/>
  <c r="G72" i="1"/>
  <c r="F72" i="1"/>
  <c r="F37" i="1"/>
  <c r="J37" i="1"/>
  <c r="I37" i="1"/>
  <c r="H37" i="1"/>
  <c r="G37" i="1"/>
  <c r="I254" i="1"/>
  <c r="H254" i="1"/>
  <c r="G254" i="1"/>
  <c r="F254" i="1"/>
  <c r="J254" i="1"/>
  <c r="H302" i="1"/>
  <c r="G302" i="1"/>
  <c r="F302" i="1"/>
  <c r="I302" i="1"/>
  <c r="B139" i="1"/>
  <c r="N180" i="1"/>
  <c r="Q65" i="1"/>
  <c r="P65" i="1"/>
  <c r="T65" i="1"/>
  <c r="S65" i="1"/>
  <c r="R65" i="1"/>
  <c r="P193" i="1"/>
  <c r="P128" i="1"/>
  <c r="T128" i="1"/>
  <c r="S128" i="1"/>
  <c r="R128" i="1"/>
  <c r="Q128" i="1"/>
  <c r="S288" i="1"/>
  <c r="R288" i="1"/>
  <c r="Q288" i="1"/>
  <c r="P288" i="1"/>
  <c r="N162" i="1"/>
  <c r="S36" i="3"/>
  <c r="Q36" i="3"/>
  <c r="I43" i="3"/>
  <c r="H43" i="3"/>
  <c r="G43" i="3"/>
  <c r="F43" i="3"/>
  <c r="J43" i="3"/>
  <c r="T45" i="2"/>
  <c r="M47" i="2"/>
  <c r="T31" i="1"/>
  <c r="S31" i="1"/>
  <c r="P31" i="1"/>
  <c r="R31" i="1"/>
  <c r="Q31" i="1"/>
  <c r="D164" i="1"/>
  <c r="D175" i="1"/>
  <c r="C148" i="1"/>
  <c r="C189" i="1"/>
  <c r="T10" i="1"/>
  <c r="S10" i="1"/>
  <c r="R10" i="1"/>
  <c r="P10" i="1"/>
  <c r="Q10" i="1"/>
  <c r="L179" i="1"/>
  <c r="L197" i="1"/>
  <c r="T24" i="1"/>
  <c r="S24" i="1"/>
  <c r="R24" i="1"/>
  <c r="Q24" i="1"/>
  <c r="P24" i="1"/>
  <c r="F140" i="1"/>
  <c r="F75" i="1"/>
  <c r="J75" i="1"/>
  <c r="I75" i="1"/>
  <c r="H75" i="1"/>
  <c r="G75" i="1"/>
  <c r="I274" i="1"/>
  <c r="H274" i="1"/>
  <c r="F274" i="1"/>
  <c r="G274" i="1"/>
  <c r="I285" i="1"/>
  <c r="H285" i="1"/>
  <c r="G285" i="1"/>
  <c r="F285" i="1"/>
  <c r="P166" i="1"/>
  <c r="S101" i="1"/>
  <c r="Q101" i="1"/>
  <c r="T101" i="1"/>
  <c r="R101" i="1"/>
  <c r="P101" i="1"/>
  <c r="T37" i="1"/>
  <c r="S37" i="1"/>
  <c r="R37" i="1"/>
  <c r="Q37" i="1"/>
  <c r="P37" i="1"/>
  <c r="T239" i="1"/>
  <c r="S239" i="1"/>
  <c r="R239" i="1"/>
  <c r="Q239" i="1"/>
  <c r="P239" i="1"/>
  <c r="F159" i="1"/>
  <c r="E119" i="1"/>
  <c r="J94" i="1"/>
  <c r="I94" i="1"/>
  <c r="H94" i="1"/>
  <c r="G94" i="1"/>
  <c r="F94" i="1"/>
  <c r="N160" i="1"/>
  <c r="T37" i="3"/>
  <c r="S37" i="3"/>
  <c r="R37" i="3"/>
  <c r="Q37" i="3"/>
  <c r="P37" i="3"/>
  <c r="J24" i="3"/>
  <c r="I24" i="3"/>
  <c r="H24" i="3"/>
  <c r="G24" i="3"/>
  <c r="F24" i="3"/>
  <c r="T17" i="3"/>
  <c r="R17" i="3"/>
  <c r="S17" i="3"/>
  <c r="Q17" i="3"/>
  <c r="P17" i="3"/>
  <c r="R41" i="3"/>
  <c r="P41" i="3"/>
  <c r="G44" i="3"/>
  <c r="F44" i="3"/>
  <c r="J44" i="3"/>
  <c r="I44" i="3"/>
  <c r="H44" i="3"/>
  <c r="Q14" i="3"/>
  <c r="S14" i="3"/>
  <c r="I34" i="3"/>
  <c r="H34" i="3"/>
  <c r="G34" i="3"/>
  <c r="F34" i="3"/>
  <c r="J34" i="3"/>
  <c r="I9" i="3"/>
  <c r="G9" i="3"/>
  <c r="F9" i="3"/>
  <c r="J9" i="3"/>
  <c r="H9" i="3"/>
  <c r="P16" i="3"/>
  <c r="T16" i="3"/>
  <c r="S16" i="3"/>
  <c r="R16" i="3"/>
  <c r="Q16" i="3"/>
  <c r="R9" i="3"/>
  <c r="P9" i="3"/>
  <c r="J32" i="2"/>
  <c r="H32" i="2"/>
  <c r="F32" i="2"/>
  <c r="J28" i="2"/>
  <c r="H28" i="2"/>
  <c r="F28" i="2"/>
  <c r="H41" i="2"/>
  <c r="F41" i="2"/>
  <c r="J41" i="2"/>
  <c r="H46" i="2"/>
  <c r="F46" i="2"/>
  <c r="J46" i="2"/>
  <c r="T19" i="2"/>
  <c r="T40" i="2"/>
  <c r="M174" i="1"/>
  <c r="M161" i="1"/>
  <c r="M68" i="1"/>
  <c r="M162" i="1"/>
  <c r="M179" i="1"/>
  <c r="M168" i="1"/>
  <c r="M190" i="1"/>
  <c r="D146" i="1"/>
  <c r="D191" i="1"/>
  <c r="D161" i="1"/>
  <c r="D174" i="1"/>
  <c r="D137" i="1"/>
  <c r="D196" i="1"/>
  <c r="D180" i="1"/>
  <c r="D177" i="1"/>
  <c r="C147" i="1"/>
  <c r="C137" i="1"/>
  <c r="C133" i="1"/>
  <c r="C198" i="1" s="1"/>
  <c r="C188" i="1"/>
  <c r="C172" i="1"/>
  <c r="C190" i="1"/>
  <c r="C182" i="1"/>
  <c r="N145" i="1"/>
  <c r="L153" i="1"/>
  <c r="L148" i="1"/>
  <c r="L145" i="1"/>
  <c r="L192" i="1"/>
  <c r="L180" i="1"/>
  <c r="L182" i="1"/>
  <c r="I102" i="1"/>
  <c r="H102" i="1"/>
  <c r="F167" i="1"/>
  <c r="F102" i="1"/>
  <c r="J102" i="1"/>
  <c r="G102" i="1"/>
  <c r="F138" i="1"/>
  <c r="J73" i="1"/>
  <c r="I73" i="1"/>
  <c r="H73" i="1"/>
  <c r="G73" i="1"/>
  <c r="F73" i="1"/>
  <c r="J105" i="1"/>
  <c r="H105" i="1"/>
  <c r="F170" i="1"/>
  <c r="I105" i="1"/>
  <c r="G105" i="1"/>
  <c r="F105" i="1"/>
  <c r="H61" i="1"/>
  <c r="G61" i="1"/>
  <c r="F61" i="1"/>
  <c r="J61" i="1"/>
  <c r="I61" i="1"/>
  <c r="G111" i="1"/>
  <c r="F176" i="1"/>
  <c r="F111" i="1"/>
  <c r="J111" i="1"/>
  <c r="I111" i="1"/>
  <c r="H111" i="1"/>
  <c r="F62" i="1"/>
  <c r="J62" i="1"/>
  <c r="I62" i="1"/>
  <c r="H62" i="1"/>
  <c r="G62" i="1"/>
  <c r="G115" i="1"/>
  <c r="F115" i="1"/>
  <c r="F180" i="1"/>
  <c r="J115" i="1"/>
  <c r="I115" i="1"/>
  <c r="H115" i="1"/>
  <c r="I219" i="1"/>
  <c r="H219" i="1"/>
  <c r="G219" i="1"/>
  <c r="F219" i="1"/>
  <c r="F179" i="1"/>
  <c r="I114" i="1"/>
  <c r="H114" i="1"/>
  <c r="F114" i="1"/>
  <c r="J114" i="1"/>
  <c r="G114" i="1"/>
  <c r="F189" i="1"/>
  <c r="G124" i="1"/>
  <c r="F124" i="1"/>
  <c r="J124" i="1"/>
  <c r="I124" i="1"/>
  <c r="H124" i="1"/>
  <c r="I224" i="1"/>
  <c r="H224" i="1"/>
  <c r="G224" i="1"/>
  <c r="F224" i="1"/>
  <c r="F190" i="1"/>
  <c r="J125" i="1"/>
  <c r="I125" i="1"/>
  <c r="H125" i="1"/>
  <c r="G125" i="1"/>
  <c r="F125" i="1"/>
  <c r="I244" i="1"/>
  <c r="H244" i="1"/>
  <c r="G244" i="1"/>
  <c r="F244" i="1"/>
  <c r="J244" i="1"/>
  <c r="G241" i="1"/>
  <c r="F241" i="1"/>
  <c r="J241" i="1"/>
  <c r="I241" i="1"/>
  <c r="H241" i="1"/>
  <c r="I266" i="1"/>
  <c r="H266" i="1"/>
  <c r="G266" i="1"/>
  <c r="F266" i="1"/>
  <c r="I282" i="1"/>
  <c r="H282" i="1"/>
  <c r="G282" i="1"/>
  <c r="F282" i="1"/>
  <c r="G259" i="1"/>
  <c r="J259" i="1"/>
  <c r="I259" i="1"/>
  <c r="H259" i="1"/>
  <c r="F259" i="1"/>
  <c r="H300" i="1"/>
  <c r="G300" i="1"/>
  <c r="F300" i="1"/>
  <c r="I300" i="1"/>
  <c r="F310" i="1"/>
  <c r="I310" i="1"/>
  <c r="H310" i="1"/>
  <c r="G310" i="1"/>
  <c r="F318" i="1"/>
  <c r="I318" i="1"/>
  <c r="H318" i="1"/>
  <c r="G318" i="1"/>
  <c r="L160" i="1"/>
  <c r="B171" i="1"/>
  <c r="B68" i="1"/>
  <c r="B162" i="1"/>
  <c r="B145" i="1"/>
  <c r="B164" i="1"/>
  <c r="B193" i="1"/>
  <c r="B181" i="1"/>
  <c r="N163" i="1"/>
  <c r="O54" i="1"/>
  <c r="S29" i="1"/>
  <c r="R29" i="1"/>
  <c r="Q29" i="1"/>
  <c r="P29" i="1"/>
  <c r="T29" i="1"/>
  <c r="T59" i="1"/>
  <c r="S59" i="1"/>
  <c r="R59" i="1"/>
  <c r="Q59" i="1"/>
  <c r="P59" i="1"/>
  <c r="P194" i="1"/>
  <c r="T129" i="1"/>
  <c r="S129" i="1"/>
  <c r="R129" i="1"/>
  <c r="Q129" i="1"/>
  <c r="P129" i="1"/>
  <c r="S47" i="1"/>
  <c r="R47" i="1"/>
  <c r="Q47" i="1"/>
  <c r="P47" i="1"/>
  <c r="T47" i="1"/>
  <c r="P160" i="1"/>
  <c r="S95" i="1"/>
  <c r="R95" i="1"/>
  <c r="Q95" i="1"/>
  <c r="P95" i="1"/>
  <c r="T95" i="1"/>
  <c r="P181" i="1"/>
  <c r="S116" i="1"/>
  <c r="R116" i="1"/>
  <c r="Q116" i="1"/>
  <c r="P116" i="1"/>
  <c r="T116" i="1"/>
  <c r="T58" i="1"/>
  <c r="O68" i="1"/>
  <c r="S58" i="1"/>
  <c r="R58" i="1"/>
  <c r="Q58" i="1"/>
  <c r="P58" i="1"/>
  <c r="P162" i="1"/>
  <c r="T97" i="1"/>
  <c r="S97" i="1"/>
  <c r="R97" i="1"/>
  <c r="Q97" i="1"/>
  <c r="P97" i="1"/>
  <c r="P195" i="1"/>
  <c r="T130" i="1"/>
  <c r="S130" i="1"/>
  <c r="R130" i="1"/>
  <c r="Q130" i="1"/>
  <c r="P130" i="1"/>
  <c r="P183" i="1"/>
  <c r="R118" i="1"/>
  <c r="Q118" i="1"/>
  <c r="P118" i="1"/>
  <c r="T118" i="1"/>
  <c r="S118" i="1"/>
  <c r="P180" i="1"/>
  <c r="P115" i="1"/>
  <c r="T115" i="1"/>
  <c r="S115" i="1"/>
  <c r="R115" i="1"/>
  <c r="Q115" i="1"/>
  <c r="P259" i="1"/>
  <c r="T259" i="1"/>
  <c r="S259" i="1"/>
  <c r="R259" i="1"/>
  <c r="Q259" i="1"/>
  <c r="R258" i="1"/>
  <c r="P258" i="1"/>
  <c r="T258" i="1"/>
  <c r="S258" i="1"/>
  <c r="Q258" i="1"/>
  <c r="S271" i="1"/>
  <c r="R271" i="1"/>
  <c r="Q271" i="1"/>
  <c r="P271" i="1"/>
  <c r="S280" i="1"/>
  <c r="R280" i="1"/>
  <c r="Q280" i="1"/>
  <c r="P280" i="1"/>
  <c r="S286" i="1"/>
  <c r="R286" i="1"/>
  <c r="Q286" i="1"/>
  <c r="P286" i="1"/>
  <c r="R297" i="1"/>
  <c r="Q297" i="1"/>
  <c r="P297" i="1"/>
  <c r="S297" i="1"/>
  <c r="R305" i="1"/>
  <c r="Q305" i="1"/>
  <c r="P305" i="1"/>
  <c r="S305" i="1"/>
  <c r="P315" i="1"/>
  <c r="S315" i="1"/>
  <c r="R315" i="1"/>
  <c r="Q315" i="1"/>
  <c r="F145" i="1"/>
  <c r="J80" i="1"/>
  <c r="I80" i="1"/>
  <c r="H80" i="1"/>
  <c r="G80" i="1"/>
  <c r="F80" i="1"/>
  <c r="N142" i="1"/>
  <c r="N153" i="1"/>
  <c r="N148" i="1"/>
  <c r="N191" i="1"/>
  <c r="N196" i="1"/>
  <c r="N194" i="1"/>
  <c r="G31" i="3"/>
  <c r="F31" i="3"/>
  <c r="J31" i="3"/>
  <c r="I31" i="3"/>
  <c r="H31" i="3"/>
  <c r="T16" i="2"/>
  <c r="D145" i="1"/>
  <c r="D190" i="1"/>
  <c r="C161" i="1"/>
  <c r="C180" i="1"/>
  <c r="L169" i="1"/>
  <c r="L193" i="1"/>
  <c r="H36" i="1"/>
  <c r="G36" i="1"/>
  <c r="F36" i="1"/>
  <c r="J36" i="1"/>
  <c r="I36" i="1"/>
  <c r="F197" i="1"/>
  <c r="G132" i="1"/>
  <c r="F132" i="1"/>
  <c r="J132" i="1"/>
  <c r="I132" i="1"/>
  <c r="H132" i="1"/>
  <c r="I284" i="1"/>
  <c r="H284" i="1"/>
  <c r="G284" i="1"/>
  <c r="F284" i="1"/>
  <c r="B133" i="1"/>
  <c r="B198" i="1" s="1"/>
  <c r="B188" i="1"/>
  <c r="B163" i="1"/>
  <c r="J50" i="1"/>
  <c r="I50" i="1"/>
  <c r="H50" i="1"/>
  <c r="G50" i="1"/>
  <c r="F50" i="1"/>
  <c r="S100" i="1"/>
  <c r="P165" i="1"/>
  <c r="T100" i="1"/>
  <c r="R100" i="1"/>
  <c r="Q100" i="1"/>
  <c r="P100" i="1"/>
  <c r="S273" i="1"/>
  <c r="R273" i="1"/>
  <c r="P273" i="1"/>
  <c r="Q273" i="1"/>
  <c r="T257" i="1"/>
  <c r="R257" i="1"/>
  <c r="Q257" i="1"/>
  <c r="P257" i="1"/>
  <c r="S257" i="1"/>
  <c r="M166" i="1"/>
  <c r="I7" i="3"/>
  <c r="H7" i="3"/>
  <c r="J7" i="3"/>
  <c r="G7" i="3"/>
  <c r="F7" i="3"/>
  <c r="J12" i="3"/>
  <c r="J18" i="3"/>
  <c r="J10" i="3"/>
  <c r="G9" i="2"/>
  <c r="F9" i="2"/>
  <c r="J9" i="2"/>
  <c r="I9" i="2"/>
  <c r="H9" i="2"/>
  <c r="J27" i="2"/>
  <c r="H27" i="2"/>
  <c r="F27" i="2"/>
  <c r="T25" i="2"/>
  <c r="M138" i="1"/>
  <c r="M141" i="1"/>
  <c r="D140" i="1"/>
  <c r="D197" i="1"/>
  <c r="C177" i="1"/>
  <c r="L195" i="1"/>
  <c r="J43" i="1"/>
  <c r="I43" i="1"/>
  <c r="H43" i="1"/>
  <c r="G43" i="1"/>
  <c r="F43" i="1"/>
  <c r="F143" i="1"/>
  <c r="H78" i="1"/>
  <c r="G78" i="1"/>
  <c r="F78" i="1"/>
  <c r="J78" i="1"/>
  <c r="I78" i="1"/>
  <c r="J242" i="1"/>
  <c r="I242" i="1"/>
  <c r="H242" i="1"/>
  <c r="G242" i="1"/>
  <c r="F242" i="1"/>
  <c r="F313" i="1"/>
  <c r="I313" i="1"/>
  <c r="H313" i="1"/>
  <c r="G313" i="1"/>
  <c r="B175" i="1"/>
  <c r="B138" i="1"/>
  <c r="P137" i="1"/>
  <c r="T72" i="1"/>
  <c r="S72" i="1"/>
  <c r="R72" i="1"/>
  <c r="Q72" i="1"/>
  <c r="P72" i="1"/>
  <c r="P174" i="1"/>
  <c r="T109" i="1"/>
  <c r="S109" i="1"/>
  <c r="Q109" i="1"/>
  <c r="P109" i="1"/>
  <c r="R109" i="1"/>
  <c r="P233" i="1"/>
  <c r="T233" i="1"/>
  <c r="S233" i="1"/>
  <c r="R233" i="1"/>
  <c r="Q233" i="1"/>
  <c r="P310" i="1"/>
  <c r="S310" i="1"/>
  <c r="R310" i="1"/>
  <c r="Q310" i="1"/>
  <c r="N175" i="1"/>
  <c r="S50" i="3"/>
  <c r="Q50" i="3"/>
  <c r="S32" i="3"/>
  <c r="Q32" i="3"/>
  <c r="R30" i="3"/>
  <c r="Q30" i="3"/>
  <c r="P30" i="3"/>
  <c r="T30" i="3"/>
  <c r="S30" i="3"/>
  <c r="T36" i="3"/>
  <c r="T32" i="3"/>
  <c r="J14" i="3"/>
  <c r="I14" i="3"/>
  <c r="G14" i="3"/>
  <c r="H14" i="3"/>
  <c r="F14" i="3"/>
  <c r="J41" i="3"/>
  <c r="I41" i="3"/>
  <c r="H41" i="3"/>
  <c r="G41" i="3"/>
  <c r="F41" i="3"/>
  <c r="J45" i="3"/>
  <c r="P44" i="3"/>
  <c r="T44" i="3"/>
  <c r="S44" i="3"/>
  <c r="R44" i="3"/>
  <c r="Q44" i="3"/>
  <c r="S41" i="3"/>
  <c r="Q41" i="3"/>
  <c r="T51" i="3"/>
  <c r="S51" i="3"/>
  <c r="R51" i="3"/>
  <c r="Q51" i="3"/>
  <c r="P51" i="3"/>
  <c r="T33" i="3"/>
  <c r="S33" i="3"/>
  <c r="R33" i="3"/>
  <c r="Q33" i="3"/>
  <c r="P33" i="3"/>
  <c r="J42" i="3"/>
  <c r="I42" i="3"/>
  <c r="H42" i="3"/>
  <c r="G42" i="3"/>
  <c r="F42" i="3"/>
  <c r="J33" i="3"/>
  <c r="I33" i="3"/>
  <c r="H33" i="3"/>
  <c r="G33" i="3"/>
  <c r="F33" i="3"/>
  <c r="F30" i="3"/>
  <c r="H30" i="3"/>
  <c r="G8" i="3"/>
  <c r="F8" i="3"/>
  <c r="J8" i="3"/>
  <c r="I8" i="3"/>
  <c r="H8" i="3"/>
  <c r="I13" i="3"/>
  <c r="J13" i="3"/>
  <c r="H13" i="3"/>
  <c r="G13" i="3"/>
  <c r="F13" i="3"/>
  <c r="R15" i="3"/>
  <c r="Q15" i="3"/>
  <c r="P15" i="3"/>
  <c r="T15" i="3"/>
  <c r="S15" i="3"/>
  <c r="I26" i="3"/>
  <c r="G26" i="3"/>
  <c r="P13" i="3"/>
  <c r="R13" i="3"/>
  <c r="F18" i="2"/>
  <c r="J18" i="2"/>
  <c r="H18" i="2"/>
  <c r="J7" i="2"/>
  <c r="I7" i="2"/>
  <c r="H7" i="2"/>
  <c r="G7" i="2"/>
  <c r="F7" i="2"/>
  <c r="J24" i="2"/>
  <c r="J43" i="2"/>
  <c r="H44" i="2"/>
  <c r="J44" i="2"/>
  <c r="F44" i="2"/>
  <c r="J15" i="2"/>
  <c r="H15" i="2"/>
  <c r="F15" i="2"/>
  <c r="P9" i="2"/>
  <c r="T9" i="2"/>
  <c r="S9" i="2"/>
  <c r="R9" i="2"/>
  <c r="Q9" i="2"/>
  <c r="T39" i="2"/>
  <c r="T13" i="2"/>
  <c r="T15" i="2"/>
  <c r="T42" i="2"/>
  <c r="T14" i="2"/>
  <c r="T43" i="2"/>
  <c r="C165" i="1"/>
  <c r="M182" i="1"/>
  <c r="M195" i="1"/>
  <c r="M167" i="1"/>
  <c r="M183" i="1"/>
  <c r="M172" i="1"/>
  <c r="M194" i="1"/>
  <c r="D171" i="1"/>
  <c r="D141" i="1"/>
  <c r="D189" i="1"/>
  <c r="D181" i="1"/>
  <c r="C153" i="1"/>
  <c r="C140" i="1"/>
  <c r="C141" i="1"/>
  <c r="C192" i="1"/>
  <c r="C176" i="1"/>
  <c r="C194" i="1"/>
  <c r="J42" i="1"/>
  <c r="I42" i="1"/>
  <c r="H42" i="1"/>
  <c r="G42" i="1"/>
  <c r="F42" i="1"/>
  <c r="L164" i="1"/>
  <c r="L161" i="1"/>
  <c r="L154" i="1"/>
  <c r="L119" i="1"/>
  <c r="L184" i="1" s="1"/>
  <c r="L159" i="1"/>
  <c r="L196" i="1"/>
  <c r="L189" i="1"/>
  <c r="L190" i="1"/>
  <c r="J35" i="1"/>
  <c r="I35" i="1"/>
  <c r="H35" i="1"/>
  <c r="G35" i="1"/>
  <c r="F35" i="1"/>
  <c r="F142" i="1"/>
  <c r="J77" i="1"/>
  <c r="I77" i="1"/>
  <c r="H77" i="1"/>
  <c r="G77" i="1"/>
  <c r="F77" i="1"/>
  <c r="J113" i="1"/>
  <c r="F178" i="1"/>
  <c r="H113" i="1"/>
  <c r="G113" i="1"/>
  <c r="F113" i="1"/>
  <c r="I113" i="1"/>
  <c r="H65" i="1"/>
  <c r="G65" i="1"/>
  <c r="F65" i="1"/>
  <c r="J65" i="1"/>
  <c r="I65" i="1"/>
  <c r="G107" i="1"/>
  <c r="F107" i="1"/>
  <c r="F172" i="1"/>
  <c r="I107" i="1"/>
  <c r="H107" i="1"/>
  <c r="J107" i="1"/>
  <c r="F66" i="1"/>
  <c r="J66" i="1"/>
  <c r="I66" i="1"/>
  <c r="H66" i="1"/>
  <c r="G66" i="1"/>
  <c r="J109" i="1"/>
  <c r="H109" i="1"/>
  <c r="G109" i="1"/>
  <c r="F109" i="1"/>
  <c r="F174" i="1"/>
  <c r="I109" i="1"/>
  <c r="I221" i="1"/>
  <c r="H221" i="1"/>
  <c r="G221" i="1"/>
  <c r="F221" i="1"/>
  <c r="F183" i="1"/>
  <c r="I118" i="1"/>
  <c r="H118" i="1"/>
  <c r="G118" i="1"/>
  <c r="F118" i="1"/>
  <c r="J118" i="1"/>
  <c r="F193" i="1"/>
  <c r="G128" i="1"/>
  <c r="F128" i="1"/>
  <c r="J128" i="1"/>
  <c r="I128" i="1"/>
  <c r="H128" i="1"/>
  <c r="I226" i="1"/>
  <c r="H226" i="1"/>
  <c r="G226" i="1"/>
  <c r="F226" i="1"/>
  <c r="F194" i="1"/>
  <c r="J129" i="1"/>
  <c r="I129" i="1"/>
  <c r="H129" i="1"/>
  <c r="G129" i="1"/>
  <c r="F129" i="1"/>
  <c r="I250" i="1"/>
  <c r="H250" i="1"/>
  <c r="G250" i="1"/>
  <c r="F250" i="1"/>
  <c r="J250" i="1"/>
  <c r="G251" i="1"/>
  <c r="F251" i="1"/>
  <c r="J251" i="1"/>
  <c r="I251" i="1"/>
  <c r="H251" i="1"/>
  <c r="J234" i="1"/>
  <c r="I234" i="1"/>
  <c r="H234" i="1"/>
  <c r="G234" i="1"/>
  <c r="F234" i="1"/>
  <c r="I267" i="1"/>
  <c r="H267" i="1"/>
  <c r="G267" i="1"/>
  <c r="F267" i="1"/>
  <c r="I283" i="1"/>
  <c r="H283" i="1"/>
  <c r="G283" i="1"/>
  <c r="F283" i="1"/>
  <c r="H301" i="1"/>
  <c r="G301" i="1"/>
  <c r="F301" i="1"/>
  <c r="I301" i="1"/>
  <c r="F311" i="1"/>
  <c r="I311" i="1"/>
  <c r="H311" i="1"/>
  <c r="G311" i="1"/>
  <c r="F319" i="1"/>
  <c r="I319" i="1"/>
  <c r="H319" i="1"/>
  <c r="G319" i="1"/>
  <c r="B183" i="1"/>
  <c r="B192" i="1"/>
  <c r="B159" i="1"/>
  <c r="B119" i="1"/>
  <c r="B184" i="1" s="1"/>
  <c r="B166" i="1"/>
  <c r="B197" i="1"/>
  <c r="B190" i="1"/>
  <c r="B191" i="1"/>
  <c r="C160" i="1"/>
  <c r="H30" i="1"/>
  <c r="G30" i="1"/>
  <c r="J30" i="1"/>
  <c r="F30" i="1"/>
  <c r="I30" i="1"/>
  <c r="H16" i="1"/>
  <c r="G16" i="1"/>
  <c r="I16" i="1"/>
  <c r="F16" i="1"/>
  <c r="J16" i="1"/>
  <c r="L146" i="1"/>
  <c r="T63" i="1"/>
  <c r="S63" i="1"/>
  <c r="R63" i="1"/>
  <c r="Q63" i="1"/>
  <c r="P63" i="1"/>
  <c r="P164" i="1"/>
  <c r="T99" i="1"/>
  <c r="S99" i="1"/>
  <c r="R99" i="1"/>
  <c r="Q99" i="1"/>
  <c r="P99" i="1"/>
  <c r="S51" i="1"/>
  <c r="R51" i="1"/>
  <c r="Q51" i="1"/>
  <c r="P51" i="1"/>
  <c r="T51" i="1"/>
  <c r="S104" i="1"/>
  <c r="P169" i="1"/>
  <c r="R104" i="1"/>
  <c r="Q104" i="1"/>
  <c r="P104" i="1"/>
  <c r="T104" i="1"/>
  <c r="Q61" i="1"/>
  <c r="P61" i="1"/>
  <c r="T61" i="1"/>
  <c r="S61" i="1"/>
  <c r="R61" i="1"/>
  <c r="S281" i="1"/>
  <c r="R281" i="1"/>
  <c r="Q281" i="1"/>
  <c r="P281" i="1"/>
  <c r="T62" i="1"/>
  <c r="S62" i="1"/>
  <c r="R62" i="1"/>
  <c r="Q62" i="1"/>
  <c r="P62" i="1"/>
  <c r="T242" i="1"/>
  <c r="S242" i="1"/>
  <c r="R242" i="1"/>
  <c r="Q242" i="1"/>
  <c r="P242" i="1"/>
  <c r="R123" i="1"/>
  <c r="Q123" i="1"/>
  <c r="P123" i="1"/>
  <c r="P188" i="1"/>
  <c r="T123" i="1"/>
  <c r="S123" i="1"/>
  <c r="O133" i="1"/>
  <c r="P189" i="1"/>
  <c r="P124" i="1"/>
  <c r="T124" i="1"/>
  <c r="S124" i="1"/>
  <c r="R124" i="1"/>
  <c r="Q124" i="1"/>
  <c r="S263" i="1"/>
  <c r="R263" i="1"/>
  <c r="Q263" i="1"/>
  <c r="P263" i="1"/>
  <c r="S264" i="1"/>
  <c r="R264" i="1"/>
  <c r="Q264" i="1"/>
  <c r="P264" i="1"/>
  <c r="S274" i="1"/>
  <c r="R274" i="1"/>
  <c r="P274" i="1"/>
  <c r="Q274" i="1"/>
  <c r="S287" i="1"/>
  <c r="R287" i="1"/>
  <c r="Q287" i="1"/>
  <c r="P287" i="1"/>
  <c r="R298" i="1"/>
  <c r="Q298" i="1"/>
  <c r="P298" i="1"/>
  <c r="S298" i="1"/>
  <c r="P316" i="1"/>
  <c r="S316" i="1"/>
  <c r="R316" i="1"/>
  <c r="Q316" i="1"/>
  <c r="F18" i="1"/>
  <c r="J18" i="1"/>
  <c r="I18" i="1"/>
  <c r="H18" i="1"/>
  <c r="G18" i="1"/>
  <c r="N146" i="1"/>
  <c r="N161" i="1"/>
  <c r="N154" i="1"/>
  <c r="N195" i="1"/>
  <c r="T248" i="1"/>
  <c r="S248" i="1"/>
  <c r="R248" i="1"/>
  <c r="Q248" i="1"/>
  <c r="P248" i="1"/>
  <c r="J87" i="1"/>
  <c r="I87" i="1"/>
  <c r="H87" i="1"/>
  <c r="G87" i="1"/>
  <c r="F87" i="1"/>
  <c r="I278" i="1"/>
  <c r="H278" i="1"/>
  <c r="G278" i="1"/>
  <c r="F278" i="1"/>
  <c r="T62" i="2"/>
  <c r="S62" i="2"/>
  <c r="R62" i="2"/>
  <c r="Q62" i="2"/>
  <c r="P62" i="2"/>
  <c r="J50" i="2"/>
  <c r="I50" i="2"/>
  <c r="H50" i="2"/>
  <c r="G50" i="2"/>
  <c r="F50" i="2"/>
  <c r="J248" i="1"/>
  <c r="I248" i="1"/>
  <c r="H248" i="1"/>
  <c r="F248" i="1"/>
  <c r="G248" i="1"/>
  <c r="F369" i="1"/>
  <c r="J369" i="1"/>
  <c r="I369" i="1"/>
  <c r="H369" i="1"/>
  <c r="G369" i="1"/>
  <c r="S217" i="1"/>
  <c r="R217" i="1"/>
  <c r="Q217" i="1"/>
  <c r="P217" i="1"/>
  <c r="S201" i="1"/>
  <c r="R201" i="1"/>
  <c r="Q201" i="1"/>
  <c r="P201" i="1"/>
  <c r="R293" i="1"/>
  <c r="Q293" i="1"/>
  <c r="P293" i="1"/>
  <c r="S293" i="1"/>
  <c r="P309" i="1"/>
  <c r="S309" i="1"/>
  <c r="R309" i="1"/>
  <c r="Q309" i="1"/>
  <c r="Q56" i="2"/>
  <c r="P56" i="2"/>
  <c r="T56" i="2"/>
  <c r="S56" i="2"/>
  <c r="R56" i="2"/>
  <c r="T100" i="2"/>
  <c r="S100" i="2"/>
  <c r="R100" i="2"/>
  <c r="Q100" i="2"/>
  <c r="P100" i="2"/>
  <c r="H56" i="2"/>
  <c r="G56" i="2"/>
  <c r="F56" i="2"/>
  <c r="J56" i="2"/>
  <c r="I56" i="2"/>
  <c r="I262" i="1"/>
  <c r="H262" i="1"/>
  <c r="G262" i="1"/>
  <c r="F262" i="1"/>
  <c r="I232" i="1"/>
  <c r="H232" i="1"/>
  <c r="G232" i="1"/>
  <c r="F232" i="1"/>
  <c r="J232" i="1"/>
  <c r="H22" i="1"/>
  <c r="J22" i="1"/>
  <c r="G22" i="1"/>
  <c r="F22" i="1"/>
  <c r="I22" i="1"/>
  <c r="S50" i="2"/>
  <c r="R50" i="2"/>
  <c r="Q50" i="2"/>
  <c r="P50" i="2"/>
  <c r="T50" i="2"/>
  <c r="F71" i="1"/>
  <c r="J71" i="1"/>
  <c r="I71" i="1"/>
  <c r="H71" i="1"/>
  <c r="G71" i="1"/>
  <c r="F62" i="2"/>
  <c r="J62" i="2"/>
  <c r="I62" i="2"/>
  <c r="H62" i="2"/>
  <c r="G62" i="2"/>
  <c r="I152" i="1"/>
  <c r="G152" i="1"/>
  <c r="H340" i="1"/>
  <c r="G340" i="1"/>
  <c r="F340" i="1"/>
  <c r="J340" i="1"/>
  <c r="I340" i="1"/>
  <c r="T122" i="1"/>
  <c r="S122" i="1"/>
  <c r="R122" i="1"/>
  <c r="Q122" i="1"/>
  <c r="S136" i="1"/>
  <c r="P122" i="1"/>
  <c r="Q136" i="1"/>
  <c r="S354" i="1"/>
  <c r="R354" i="1"/>
  <c r="Q354" i="1"/>
  <c r="P354" i="1"/>
  <c r="T354" i="1"/>
  <c r="I217" i="1"/>
  <c r="H217" i="1"/>
  <c r="F217" i="1"/>
  <c r="T71" i="1"/>
  <c r="S71" i="1"/>
  <c r="R71" i="1"/>
  <c r="Q71" i="1"/>
  <c r="P71" i="1"/>
  <c r="J100" i="2"/>
  <c r="I100" i="2"/>
  <c r="H100" i="2"/>
  <c r="G100" i="2"/>
  <c r="F100" i="2"/>
  <c r="H57" i="1"/>
  <c r="G57" i="1"/>
  <c r="F57" i="1"/>
  <c r="J57" i="1"/>
  <c r="I57" i="1"/>
  <c r="J325" i="1"/>
  <c r="I325" i="1"/>
  <c r="H325" i="1"/>
  <c r="G325" i="1"/>
  <c r="F325" i="1"/>
  <c r="F309" i="1"/>
  <c r="I309" i="1"/>
  <c r="H309" i="1"/>
  <c r="G309" i="1"/>
  <c r="S87" i="1"/>
  <c r="R87" i="1"/>
  <c r="Q87" i="1"/>
  <c r="P87" i="1"/>
  <c r="T87" i="1"/>
  <c r="S152" i="1"/>
  <c r="Q152" i="1"/>
  <c r="S278" i="1"/>
  <c r="R278" i="1"/>
  <c r="Q278" i="1"/>
  <c r="P278" i="1"/>
  <c r="T369" i="1"/>
  <c r="S369" i="1"/>
  <c r="R369" i="1"/>
  <c r="Q369" i="1"/>
  <c r="P369" i="1"/>
  <c r="Q12" i="2"/>
  <c r="J354" i="1"/>
  <c r="I354" i="1"/>
  <c r="H354" i="1"/>
  <c r="G354" i="1"/>
  <c r="F354" i="1"/>
  <c r="T325" i="1"/>
  <c r="S325" i="1"/>
  <c r="R325" i="1"/>
  <c r="Q325" i="1"/>
  <c r="P325" i="1"/>
  <c r="I187" i="1"/>
  <c r="G187" i="1"/>
  <c r="Q57" i="1"/>
  <c r="P57" i="1"/>
  <c r="T57" i="1"/>
  <c r="S57" i="1"/>
  <c r="R57" i="1"/>
  <c r="S262" i="1"/>
  <c r="P262" i="1"/>
  <c r="R262" i="1"/>
  <c r="Q262" i="1"/>
  <c r="J122" i="1"/>
  <c r="I136" i="1"/>
  <c r="I122" i="1"/>
  <c r="G136" i="1"/>
  <c r="H122" i="1"/>
  <c r="G122" i="1"/>
  <c r="F122" i="1"/>
  <c r="H201" i="1"/>
  <c r="G201" i="1"/>
  <c r="F201" i="1"/>
  <c r="Q22" i="1"/>
  <c r="P22" i="1"/>
  <c r="R22" i="1"/>
  <c r="S22" i="1"/>
  <c r="T22" i="1"/>
  <c r="H293" i="1"/>
  <c r="G293" i="1"/>
  <c r="F293" i="1"/>
  <c r="I293" i="1"/>
  <c r="R232" i="1"/>
  <c r="Q232" i="1"/>
  <c r="P232" i="1"/>
  <c r="T232" i="1"/>
  <c r="S232" i="1"/>
  <c r="S187" i="1"/>
  <c r="Q187" i="1"/>
  <c r="Q340" i="1"/>
  <c r="P340" i="1"/>
  <c r="T340" i="1"/>
  <c r="S340" i="1"/>
  <c r="R340" i="1"/>
  <c r="F158" i="1" l="1"/>
  <c r="F93" i="1"/>
  <c r="J93" i="1"/>
  <c r="I93" i="1"/>
  <c r="H93" i="1"/>
  <c r="G93" i="1"/>
  <c r="S223" i="1"/>
  <c r="R223" i="1"/>
  <c r="Q223" i="1"/>
  <c r="P223" i="1"/>
  <c r="S221" i="1"/>
  <c r="R221" i="1"/>
  <c r="Q221" i="1"/>
  <c r="P221" i="1"/>
  <c r="S213" i="1"/>
  <c r="R213" i="1"/>
  <c r="Q213" i="1"/>
  <c r="P213" i="1"/>
  <c r="S211" i="1"/>
  <c r="R211" i="1"/>
  <c r="Q211" i="1"/>
  <c r="P211" i="1"/>
  <c r="G19" i="2"/>
  <c r="I19" i="2"/>
  <c r="M97" i="2"/>
  <c r="N47" i="2"/>
  <c r="R17" i="2"/>
  <c r="P17" i="2"/>
  <c r="S206" i="1"/>
  <c r="R206" i="1"/>
  <c r="Q206" i="1"/>
  <c r="P206" i="1"/>
  <c r="S227" i="1"/>
  <c r="R227" i="1"/>
  <c r="Q227" i="1"/>
  <c r="P227" i="1"/>
  <c r="S204" i="1"/>
  <c r="R204" i="1"/>
  <c r="Q204" i="1"/>
  <c r="P204" i="1"/>
  <c r="H359" i="1"/>
  <c r="G359" i="1"/>
  <c r="F359" i="1"/>
  <c r="J359" i="1"/>
  <c r="I359" i="1"/>
  <c r="H350" i="1"/>
  <c r="G350" i="1"/>
  <c r="F350" i="1"/>
  <c r="J350" i="1"/>
  <c r="I350" i="1"/>
  <c r="I40" i="2"/>
  <c r="G40" i="2"/>
  <c r="P40" i="2"/>
  <c r="R40" i="2"/>
  <c r="J68" i="2"/>
  <c r="I68" i="2"/>
  <c r="H68" i="2"/>
  <c r="G68" i="2"/>
  <c r="F68" i="2"/>
  <c r="R88" i="2"/>
  <c r="Q88" i="2"/>
  <c r="P88" i="2"/>
  <c r="T88" i="2"/>
  <c r="S88" i="2"/>
  <c r="T341" i="1"/>
  <c r="S341" i="1"/>
  <c r="R341" i="1"/>
  <c r="Q341" i="1"/>
  <c r="P341" i="1"/>
  <c r="G102" i="2"/>
  <c r="F102" i="2"/>
  <c r="J102" i="2"/>
  <c r="I102" i="2"/>
  <c r="H102" i="2"/>
  <c r="T78" i="2"/>
  <c r="R78" i="2"/>
  <c r="P78" i="2"/>
  <c r="S78" i="2"/>
  <c r="Q78" i="2"/>
  <c r="G93" i="2"/>
  <c r="F93" i="2"/>
  <c r="J93" i="2"/>
  <c r="H93" i="2"/>
  <c r="I93" i="2"/>
  <c r="Q15" i="2"/>
  <c r="S15" i="2"/>
  <c r="T345" i="1"/>
  <c r="S345" i="1"/>
  <c r="R345" i="1"/>
  <c r="Q345" i="1"/>
  <c r="P345" i="1"/>
  <c r="J348" i="1"/>
  <c r="I348" i="1"/>
  <c r="H348" i="1"/>
  <c r="G348" i="1"/>
  <c r="F348" i="1"/>
  <c r="G34" i="2"/>
  <c r="I34" i="2"/>
  <c r="G43" i="2"/>
  <c r="I43" i="2"/>
  <c r="N23" i="2"/>
  <c r="R24" i="2"/>
  <c r="P24" i="2"/>
  <c r="R34" i="2"/>
  <c r="P34" i="2"/>
  <c r="P39" i="2"/>
  <c r="R39" i="2"/>
  <c r="J59" i="2"/>
  <c r="I59" i="2"/>
  <c r="H59" i="2"/>
  <c r="G59" i="2"/>
  <c r="F59" i="2"/>
  <c r="J370" i="1"/>
  <c r="I370" i="1"/>
  <c r="H370" i="1"/>
  <c r="G370" i="1"/>
  <c r="F370" i="1"/>
  <c r="E97" i="2"/>
  <c r="J67" i="2"/>
  <c r="I67" i="2"/>
  <c r="H67" i="2"/>
  <c r="G67" i="2"/>
  <c r="F67" i="2"/>
  <c r="O97" i="2"/>
  <c r="T67" i="2"/>
  <c r="S67" i="2"/>
  <c r="R67" i="2"/>
  <c r="Q67" i="2"/>
  <c r="P67" i="2"/>
  <c r="T79" i="2"/>
  <c r="R79" i="2"/>
  <c r="Q79" i="2"/>
  <c r="P79" i="2"/>
  <c r="S79" i="2"/>
  <c r="I76" i="2"/>
  <c r="G76" i="2"/>
  <c r="H76" i="2"/>
  <c r="F76" i="2"/>
  <c r="J76" i="2"/>
  <c r="J91" i="2"/>
  <c r="I91" i="2"/>
  <c r="H91" i="2"/>
  <c r="G91" i="2"/>
  <c r="F91" i="2"/>
  <c r="T87" i="2"/>
  <c r="S87" i="2"/>
  <c r="R87" i="2"/>
  <c r="Q87" i="2"/>
  <c r="P87" i="2"/>
  <c r="I88" i="2"/>
  <c r="H88" i="2"/>
  <c r="G88" i="2"/>
  <c r="F88" i="2"/>
  <c r="J88" i="2"/>
  <c r="R92" i="2"/>
  <c r="Q92" i="2"/>
  <c r="P92" i="2"/>
  <c r="T92" i="2"/>
  <c r="S92" i="2"/>
  <c r="P85" i="2"/>
  <c r="T85" i="2"/>
  <c r="S85" i="2"/>
  <c r="R85" i="2"/>
  <c r="Q85" i="2"/>
  <c r="J86" i="2"/>
  <c r="I86" i="2"/>
  <c r="H86" i="2"/>
  <c r="F86" i="2"/>
  <c r="G86" i="2"/>
  <c r="L73" i="2"/>
  <c r="L97" i="2"/>
  <c r="F155" i="1"/>
  <c r="J90" i="1"/>
  <c r="E92" i="1"/>
  <c r="I90" i="1"/>
  <c r="H90" i="1"/>
  <c r="G90" i="1"/>
  <c r="F90" i="1"/>
  <c r="S219" i="1"/>
  <c r="R219" i="1"/>
  <c r="Q219" i="1"/>
  <c r="P219" i="1"/>
  <c r="S202" i="1"/>
  <c r="R202" i="1"/>
  <c r="Q202" i="1"/>
  <c r="P202" i="1"/>
  <c r="S212" i="1"/>
  <c r="R212" i="1"/>
  <c r="Q212" i="1"/>
  <c r="P212" i="1"/>
  <c r="S210" i="1"/>
  <c r="R210" i="1"/>
  <c r="Q210" i="1"/>
  <c r="P210" i="1"/>
  <c r="S222" i="1"/>
  <c r="R222" i="1"/>
  <c r="Q222" i="1"/>
  <c r="P222" i="1"/>
  <c r="S38" i="2"/>
  <c r="Q38" i="2"/>
  <c r="T75" i="2"/>
  <c r="R75" i="2"/>
  <c r="P75" i="2"/>
  <c r="S75" i="2"/>
  <c r="Q75" i="2"/>
  <c r="Q33" i="2"/>
  <c r="S33" i="2"/>
  <c r="Q331" i="1"/>
  <c r="P331" i="1"/>
  <c r="T331" i="1"/>
  <c r="S331" i="1"/>
  <c r="R331" i="1"/>
  <c r="T360" i="1"/>
  <c r="S360" i="1"/>
  <c r="R360" i="1"/>
  <c r="Q360" i="1"/>
  <c r="P360" i="1"/>
  <c r="F28" i="1"/>
  <c r="J28" i="1"/>
  <c r="I28" i="1"/>
  <c r="H28" i="1"/>
  <c r="G28" i="1"/>
  <c r="R35" i="2"/>
  <c r="P35" i="2"/>
  <c r="Q69" i="2"/>
  <c r="P69" i="2"/>
  <c r="T69" i="2"/>
  <c r="S69" i="2"/>
  <c r="R69" i="2"/>
  <c r="O27" i="1"/>
  <c r="S25" i="1"/>
  <c r="R25" i="1"/>
  <c r="Q25" i="1"/>
  <c r="P25" i="1"/>
  <c r="T25" i="1"/>
  <c r="S36" i="2"/>
  <c r="Q36" i="2"/>
  <c r="L158" i="1"/>
  <c r="Q335" i="1"/>
  <c r="P335" i="1"/>
  <c r="T335" i="1"/>
  <c r="S335" i="1"/>
  <c r="R335" i="1"/>
  <c r="T377" i="1"/>
  <c r="S377" i="1"/>
  <c r="R377" i="1"/>
  <c r="Q377" i="1"/>
  <c r="P377" i="1"/>
  <c r="J346" i="1"/>
  <c r="I346" i="1"/>
  <c r="H346" i="1"/>
  <c r="G346" i="1"/>
  <c r="F346" i="1"/>
  <c r="B158" i="1"/>
  <c r="I75" i="2"/>
  <c r="J75" i="2"/>
  <c r="H75" i="2"/>
  <c r="G75" i="2"/>
  <c r="F75" i="2"/>
  <c r="G16" i="2"/>
  <c r="I16" i="2"/>
  <c r="M156" i="1"/>
  <c r="I212" i="1"/>
  <c r="H212" i="1"/>
  <c r="G212" i="1"/>
  <c r="F212" i="1"/>
  <c r="I207" i="1"/>
  <c r="H207" i="1"/>
  <c r="G207" i="1"/>
  <c r="F207" i="1"/>
  <c r="S41" i="2"/>
  <c r="Q41" i="2"/>
  <c r="S18" i="2"/>
  <c r="Q18" i="2"/>
  <c r="S35" i="2"/>
  <c r="Q35" i="2"/>
  <c r="S40" i="2"/>
  <c r="Q40" i="2"/>
  <c r="L155" i="1"/>
  <c r="L92" i="1"/>
  <c r="L157" i="1" s="1"/>
  <c r="Q346" i="1"/>
  <c r="T346" i="1"/>
  <c r="S346" i="1"/>
  <c r="R346" i="1"/>
  <c r="P346" i="1"/>
  <c r="S330" i="1"/>
  <c r="R330" i="1"/>
  <c r="Q330" i="1"/>
  <c r="P330" i="1"/>
  <c r="T330" i="1"/>
  <c r="Q344" i="1"/>
  <c r="P344" i="1"/>
  <c r="T344" i="1"/>
  <c r="S344" i="1"/>
  <c r="R344" i="1"/>
  <c r="S349" i="1"/>
  <c r="R349" i="1"/>
  <c r="Q349" i="1"/>
  <c r="P349" i="1"/>
  <c r="T349" i="1"/>
  <c r="J362" i="1"/>
  <c r="I362" i="1"/>
  <c r="H362" i="1"/>
  <c r="G362" i="1"/>
  <c r="F362" i="1"/>
  <c r="S375" i="1"/>
  <c r="R375" i="1"/>
  <c r="Q375" i="1"/>
  <c r="P375" i="1"/>
  <c r="T375" i="1"/>
  <c r="F332" i="1"/>
  <c r="J332" i="1"/>
  <c r="I332" i="1"/>
  <c r="H332" i="1"/>
  <c r="G332" i="1"/>
  <c r="T357" i="1"/>
  <c r="S357" i="1"/>
  <c r="R357" i="1"/>
  <c r="Q357" i="1"/>
  <c r="P357" i="1"/>
  <c r="Q355" i="1"/>
  <c r="P355" i="1"/>
  <c r="T355" i="1"/>
  <c r="S355" i="1"/>
  <c r="R355" i="1"/>
  <c r="B155" i="1"/>
  <c r="B92" i="1"/>
  <c r="B157" i="1" s="1"/>
  <c r="I15" i="2"/>
  <c r="G15" i="2"/>
  <c r="G33" i="2"/>
  <c r="I33" i="2"/>
  <c r="I38" i="2"/>
  <c r="G38" i="2"/>
  <c r="I20" i="2"/>
  <c r="G20" i="2"/>
  <c r="I45" i="2"/>
  <c r="G45" i="2"/>
  <c r="M158" i="1"/>
  <c r="J53" i="2"/>
  <c r="I53" i="2"/>
  <c r="H53" i="2"/>
  <c r="G53" i="2"/>
  <c r="F53" i="2"/>
  <c r="R36" i="2"/>
  <c r="P36" i="2"/>
  <c r="R29" i="2"/>
  <c r="P29" i="2"/>
  <c r="P38" i="2"/>
  <c r="R38" i="2"/>
  <c r="R44" i="2"/>
  <c r="P44" i="2"/>
  <c r="P102" i="2"/>
  <c r="T102" i="2"/>
  <c r="S102" i="2"/>
  <c r="R102" i="2"/>
  <c r="Q102" i="2"/>
  <c r="S59" i="2"/>
  <c r="R59" i="2"/>
  <c r="Q59" i="2"/>
  <c r="P59" i="2"/>
  <c r="T59" i="2"/>
  <c r="C73" i="2"/>
  <c r="N27" i="1"/>
  <c r="J374" i="1"/>
  <c r="I374" i="1"/>
  <c r="H374" i="1"/>
  <c r="G374" i="1"/>
  <c r="F374" i="1"/>
  <c r="H372" i="1"/>
  <c r="G372" i="1"/>
  <c r="F372" i="1"/>
  <c r="J372" i="1"/>
  <c r="I372" i="1"/>
  <c r="J71" i="2"/>
  <c r="I71" i="2"/>
  <c r="H71" i="2"/>
  <c r="G71" i="2"/>
  <c r="F71" i="2"/>
  <c r="T71" i="2"/>
  <c r="S71" i="2"/>
  <c r="R71" i="2"/>
  <c r="Q71" i="2"/>
  <c r="P71" i="2"/>
  <c r="J83" i="2"/>
  <c r="I83" i="2"/>
  <c r="H83" i="2"/>
  <c r="G83" i="2"/>
  <c r="F83" i="2"/>
  <c r="H65" i="2"/>
  <c r="G65" i="2"/>
  <c r="F65" i="2"/>
  <c r="J65" i="2"/>
  <c r="I65" i="2"/>
  <c r="T66" i="2"/>
  <c r="S66" i="2"/>
  <c r="R66" i="2"/>
  <c r="Q66" i="2"/>
  <c r="P66" i="2"/>
  <c r="I92" i="2"/>
  <c r="H92" i="2"/>
  <c r="G92" i="2"/>
  <c r="F92" i="2"/>
  <c r="J92" i="2"/>
  <c r="J90" i="2"/>
  <c r="I90" i="2"/>
  <c r="H90" i="2"/>
  <c r="G90" i="2"/>
  <c r="F90" i="2"/>
  <c r="F156" i="1"/>
  <c r="J91" i="1"/>
  <c r="I91" i="1"/>
  <c r="H91" i="1"/>
  <c r="G91" i="1"/>
  <c r="F91" i="1"/>
  <c r="S225" i="1"/>
  <c r="R225" i="1"/>
  <c r="Q225" i="1"/>
  <c r="P225" i="1"/>
  <c r="S21" i="2"/>
  <c r="Q21" i="2"/>
  <c r="S366" i="1"/>
  <c r="R366" i="1"/>
  <c r="Q366" i="1"/>
  <c r="P366" i="1"/>
  <c r="T366" i="1"/>
  <c r="I35" i="2"/>
  <c r="G35" i="2"/>
  <c r="R26" i="2"/>
  <c r="P26" i="2"/>
  <c r="R31" i="2"/>
  <c r="P31" i="2"/>
  <c r="N158" i="1"/>
  <c r="I80" i="2"/>
  <c r="G80" i="2"/>
  <c r="F80" i="2"/>
  <c r="H80" i="2"/>
  <c r="J80" i="2"/>
  <c r="D155" i="1"/>
  <c r="D92" i="1"/>
  <c r="J357" i="1"/>
  <c r="I357" i="1"/>
  <c r="H357" i="1"/>
  <c r="G357" i="1"/>
  <c r="F357" i="1"/>
  <c r="J342" i="1"/>
  <c r="I342" i="1"/>
  <c r="H342" i="1"/>
  <c r="G342" i="1"/>
  <c r="F342" i="1"/>
  <c r="B47" i="2"/>
  <c r="I17" i="2"/>
  <c r="G17" i="2"/>
  <c r="P21" i="2"/>
  <c r="R21" i="2"/>
  <c r="N73" i="2"/>
  <c r="P158" i="1"/>
  <c r="T93" i="1"/>
  <c r="S93" i="1"/>
  <c r="R93" i="1"/>
  <c r="Q93" i="1"/>
  <c r="P93" i="1"/>
  <c r="Q25" i="2"/>
  <c r="S25" i="2"/>
  <c r="T364" i="1"/>
  <c r="S364" i="1"/>
  <c r="R364" i="1"/>
  <c r="Q364" i="1"/>
  <c r="P364" i="1"/>
  <c r="I22" i="2"/>
  <c r="G22" i="2"/>
  <c r="F52" i="2"/>
  <c r="J52" i="2"/>
  <c r="I52" i="2"/>
  <c r="H52" i="2"/>
  <c r="G52" i="2"/>
  <c r="Q26" i="1"/>
  <c r="P26" i="1"/>
  <c r="S26" i="1"/>
  <c r="R26" i="1"/>
  <c r="T26" i="1"/>
  <c r="I202" i="1"/>
  <c r="H202" i="1"/>
  <c r="G202" i="1"/>
  <c r="F202" i="1"/>
  <c r="I209" i="1"/>
  <c r="H209" i="1"/>
  <c r="G209" i="1"/>
  <c r="F209" i="1"/>
  <c r="Q13" i="2"/>
  <c r="S13" i="2"/>
  <c r="Q22" i="2"/>
  <c r="S22" i="2"/>
  <c r="S39" i="2"/>
  <c r="Q39" i="2"/>
  <c r="S42" i="2"/>
  <c r="Q42" i="2"/>
  <c r="T329" i="1"/>
  <c r="S329" i="1"/>
  <c r="R329" i="1"/>
  <c r="Q329" i="1"/>
  <c r="P329" i="1"/>
  <c r="S334" i="1"/>
  <c r="R334" i="1"/>
  <c r="Q334" i="1"/>
  <c r="P334" i="1"/>
  <c r="T334" i="1"/>
  <c r="Q350" i="1"/>
  <c r="P350" i="1"/>
  <c r="T350" i="1"/>
  <c r="R350" i="1"/>
  <c r="S350" i="1"/>
  <c r="J366" i="1"/>
  <c r="I366" i="1"/>
  <c r="H366" i="1"/>
  <c r="G366" i="1"/>
  <c r="F366" i="1"/>
  <c r="F356" i="1"/>
  <c r="J356" i="1"/>
  <c r="I356" i="1"/>
  <c r="H356" i="1"/>
  <c r="G356" i="1"/>
  <c r="S379" i="1"/>
  <c r="R379" i="1"/>
  <c r="Q379" i="1"/>
  <c r="P379" i="1"/>
  <c r="T379" i="1"/>
  <c r="H327" i="1"/>
  <c r="G327" i="1"/>
  <c r="F327" i="1"/>
  <c r="J327" i="1"/>
  <c r="I327" i="1"/>
  <c r="F336" i="1"/>
  <c r="J336" i="1"/>
  <c r="I336" i="1"/>
  <c r="H336" i="1"/>
  <c r="G336" i="1"/>
  <c r="T361" i="1"/>
  <c r="S361" i="1"/>
  <c r="R361" i="1"/>
  <c r="Q361" i="1"/>
  <c r="P361" i="1"/>
  <c r="Q359" i="1"/>
  <c r="P359" i="1"/>
  <c r="T359" i="1"/>
  <c r="S359" i="1"/>
  <c r="R359" i="1"/>
  <c r="B156" i="1"/>
  <c r="I29" i="2"/>
  <c r="G29" i="2"/>
  <c r="G13" i="2"/>
  <c r="I13" i="2"/>
  <c r="I42" i="2"/>
  <c r="G42" i="2"/>
  <c r="B23" i="2"/>
  <c r="I24" i="2"/>
  <c r="G24" i="2"/>
  <c r="D27" i="1"/>
  <c r="M155" i="1"/>
  <c r="M92" i="1"/>
  <c r="T53" i="2"/>
  <c r="S53" i="2"/>
  <c r="R53" i="2"/>
  <c r="Q53" i="2"/>
  <c r="P53" i="2"/>
  <c r="T52" i="2"/>
  <c r="S52" i="2"/>
  <c r="R52" i="2"/>
  <c r="Q52" i="2"/>
  <c r="P52" i="2"/>
  <c r="R13" i="2"/>
  <c r="P13" i="2"/>
  <c r="R33" i="2"/>
  <c r="P33" i="2"/>
  <c r="R43" i="2"/>
  <c r="P43" i="2"/>
  <c r="R45" i="2"/>
  <c r="P45" i="2"/>
  <c r="G103" i="2"/>
  <c r="F103" i="2"/>
  <c r="H103" i="2"/>
  <c r="J103" i="2"/>
  <c r="I103" i="2"/>
  <c r="C97" i="2"/>
  <c r="C156" i="1"/>
  <c r="N155" i="1"/>
  <c r="N92" i="1"/>
  <c r="N157" i="1" s="1"/>
  <c r="J378" i="1"/>
  <c r="I378" i="1"/>
  <c r="H378" i="1"/>
  <c r="G378" i="1"/>
  <c r="F378" i="1"/>
  <c r="H376" i="1"/>
  <c r="G376" i="1"/>
  <c r="F376" i="1"/>
  <c r="J376" i="1"/>
  <c r="I376" i="1"/>
  <c r="P81" i="2"/>
  <c r="T81" i="2"/>
  <c r="S81" i="2"/>
  <c r="R81" i="2"/>
  <c r="Q81" i="2"/>
  <c r="P77" i="2"/>
  <c r="T77" i="2"/>
  <c r="S77" i="2"/>
  <c r="R77" i="2"/>
  <c r="Q77" i="2"/>
  <c r="H69" i="2"/>
  <c r="G69" i="2"/>
  <c r="F69" i="2"/>
  <c r="J69" i="2"/>
  <c r="I69" i="2"/>
  <c r="T94" i="2"/>
  <c r="S94" i="2"/>
  <c r="R94" i="2"/>
  <c r="Q94" i="2"/>
  <c r="P94" i="2"/>
  <c r="T70" i="2"/>
  <c r="S70" i="2"/>
  <c r="R70" i="2"/>
  <c r="Q70" i="2"/>
  <c r="P70" i="2"/>
  <c r="T91" i="2"/>
  <c r="S91" i="2"/>
  <c r="R91" i="2"/>
  <c r="Q91" i="2"/>
  <c r="P91" i="2"/>
  <c r="I96" i="2"/>
  <c r="H96" i="2"/>
  <c r="G96" i="2"/>
  <c r="F96" i="2"/>
  <c r="J96" i="2"/>
  <c r="R96" i="2"/>
  <c r="Q96" i="2"/>
  <c r="P96" i="2"/>
  <c r="S96" i="2"/>
  <c r="T96" i="2"/>
  <c r="P89" i="2"/>
  <c r="T89" i="2"/>
  <c r="S89" i="2"/>
  <c r="Q89" i="2"/>
  <c r="R89" i="2"/>
  <c r="J94" i="2"/>
  <c r="I94" i="2"/>
  <c r="H94" i="2"/>
  <c r="G94" i="2"/>
  <c r="F94" i="2"/>
  <c r="S205" i="1"/>
  <c r="R205" i="1"/>
  <c r="Q205" i="1"/>
  <c r="P205" i="1"/>
  <c r="P155" i="1"/>
  <c r="T90" i="1"/>
  <c r="O92" i="1"/>
  <c r="S90" i="1"/>
  <c r="R90" i="1"/>
  <c r="Q90" i="1"/>
  <c r="P90" i="1"/>
  <c r="S28" i="2"/>
  <c r="Q28" i="2"/>
  <c r="T336" i="1"/>
  <c r="S336" i="1"/>
  <c r="R336" i="1"/>
  <c r="Q336" i="1"/>
  <c r="P336" i="1"/>
  <c r="P14" i="2"/>
  <c r="R14" i="2"/>
  <c r="T58" i="2"/>
  <c r="S58" i="2"/>
  <c r="R58" i="2"/>
  <c r="Q58" i="2"/>
  <c r="P58" i="2"/>
  <c r="Q65" i="2"/>
  <c r="P65" i="2"/>
  <c r="T65" i="2"/>
  <c r="S65" i="2"/>
  <c r="R65" i="2"/>
  <c r="G89" i="2"/>
  <c r="F89" i="2"/>
  <c r="J89" i="2"/>
  <c r="I89" i="2"/>
  <c r="H89" i="2"/>
  <c r="I203" i="1"/>
  <c r="H203" i="1"/>
  <c r="G203" i="1"/>
  <c r="F203" i="1"/>
  <c r="H363" i="1"/>
  <c r="G363" i="1"/>
  <c r="F363" i="1"/>
  <c r="J363" i="1"/>
  <c r="I363" i="1"/>
  <c r="F351" i="1"/>
  <c r="J351" i="1"/>
  <c r="I351" i="1"/>
  <c r="H351" i="1"/>
  <c r="G351" i="1"/>
  <c r="I41" i="2"/>
  <c r="G41" i="2"/>
  <c r="I39" i="2"/>
  <c r="G39" i="2"/>
  <c r="R30" i="2"/>
  <c r="P30" i="2"/>
  <c r="J379" i="1"/>
  <c r="I379" i="1"/>
  <c r="H379" i="1"/>
  <c r="G379" i="1"/>
  <c r="F379" i="1"/>
  <c r="J72" i="2"/>
  <c r="I72" i="2"/>
  <c r="H72" i="2"/>
  <c r="G72" i="2"/>
  <c r="F72" i="2"/>
  <c r="N97" i="2"/>
  <c r="I205" i="1"/>
  <c r="H205" i="1"/>
  <c r="G205" i="1"/>
  <c r="F205" i="1"/>
  <c r="Q31" i="2"/>
  <c r="S31" i="2"/>
  <c r="S326" i="1"/>
  <c r="R326" i="1"/>
  <c r="Q326" i="1"/>
  <c r="P326" i="1"/>
  <c r="T326" i="1"/>
  <c r="J358" i="1"/>
  <c r="I358" i="1"/>
  <c r="H358" i="1"/>
  <c r="G358" i="1"/>
  <c r="F358" i="1"/>
  <c r="S371" i="1"/>
  <c r="R371" i="1"/>
  <c r="Q371" i="1"/>
  <c r="P371" i="1"/>
  <c r="T371" i="1"/>
  <c r="F328" i="1"/>
  <c r="J328" i="1"/>
  <c r="I328" i="1"/>
  <c r="H328" i="1"/>
  <c r="G328" i="1"/>
  <c r="C47" i="2"/>
  <c r="R25" i="2"/>
  <c r="P25" i="2"/>
  <c r="C27" i="1"/>
  <c r="I204" i="1"/>
  <c r="H204" i="1"/>
  <c r="G204" i="1"/>
  <c r="F204" i="1"/>
  <c r="I211" i="1"/>
  <c r="H211" i="1"/>
  <c r="G211" i="1"/>
  <c r="F211" i="1"/>
  <c r="Q19" i="2"/>
  <c r="S19" i="2"/>
  <c r="S26" i="2"/>
  <c r="Q26" i="2"/>
  <c r="S16" i="2"/>
  <c r="Q16" i="2"/>
  <c r="Q46" i="2"/>
  <c r="S46" i="2"/>
  <c r="T333" i="1"/>
  <c r="S333" i="1"/>
  <c r="R333" i="1"/>
  <c r="Q333" i="1"/>
  <c r="P333" i="1"/>
  <c r="S343" i="1"/>
  <c r="R343" i="1"/>
  <c r="Q343" i="1"/>
  <c r="P343" i="1"/>
  <c r="T343" i="1"/>
  <c r="T348" i="1"/>
  <c r="S348" i="1"/>
  <c r="R348" i="1"/>
  <c r="Q348" i="1"/>
  <c r="P348" i="1"/>
  <c r="T347" i="1"/>
  <c r="S347" i="1"/>
  <c r="R347" i="1"/>
  <c r="Q347" i="1"/>
  <c r="P347" i="1"/>
  <c r="F360" i="1"/>
  <c r="J360" i="1"/>
  <c r="I360" i="1"/>
  <c r="H360" i="1"/>
  <c r="G360" i="1"/>
  <c r="T370" i="1"/>
  <c r="S370" i="1"/>
  <c r="R370" i="1"/>
  <c r="Q370" i="1"/>
  <c r="P370" i="1"/>
  <c r="J326" i="1"/>
  <c r="I326" i="1"/>
  <c r="H326" i="1"/>
  <c r="G326" i="1"/>
  <c r="F326" i="1"/>
  <c r="H331" i="1"/>
  <c r="G331" i="1"/>
  <c r="F331" i="1"/>
  <c r="J331" i="1"/>
  <c r="I331" i="1"/>
  <c r="F341" i="1"/>
  <c r="J341" i="1"/>
  <c r="I341" i="1"/>
  <c r="H341" i="1"/>
  <c r="G341" i="1"/>
  <c r="T365" i="1"/>
  <c r="S365" i="1"/>
  <c r="R365" i="1"/>
  <c r="Q365" i="1"/>
  <c r="P365" i="1"/>
  <c r="Q363" i="1"/>
  <c r="P363" i="1"/>
  <c r="T363" i="1"/>
  <c r="S363" i="1"/>
  <c r="R363" i="1"/>
  <c r="I30" i="2"/>
  <c r="G30" i="2"/>
  <c r="G25" i="2"/>
  <c r="I25" i="2"/>
  <c r="I44" i="2"/>
  <c r="G44" i="2"/>
  <c r="I28" i="2"/>
  <c r="G28" i="2"/>
  <c r="C23" i="2"/>
  <c r="J25" i="1"/>
  <c r="E27" i="1"/>
  <c r="I25" i="1"/>
  <c r="H25" i="1"/>
  <c r="G25" i="1"/>
  <c r="F25" i="1"/>
  <c r="R16" i="2"/>
  <c r="P16" i="2"/>
  <c r="R37" i="2"/>
  <c r="P37" i="2"/>
  <c r="R15" i="2"/>
  <c r="P15" i="2"/>
  <c r="R42" i="2"/>
  <c r="P42" i="2"/>
  <c r="I101" i="2"/>
  <c r="H101" i="2"/>
  <c r="G101" i="2"/>
  <c r="F101" i="2"/>
  <c r="J101" i="2"/>
  <c r="F57" i="2"/>
  <c r="J57" i="2"/>
  <c r="I57" i="2"/>
  <c r="H57" i="2"/>
  <c r="G57" i="2"/>
  <c r="C158" i="1"/>
  <c r="H380" i="1"/>
  <c r="G380" i="1"/>
  <c r="F380" i="1"/>
  <c r="J380" i="1"/>
  <c r="I380" i="1"/>
  <c r="J95" i="2"/>
  <c r="I95" i="2"/>
  <c r="H95" i="2"/>
  <c r="G95" i="2"/>
  <c r="F95" i="2"/>
  <c r="T86" i="2"/>
  <c r="S86" i="2"/>
  <c r="R86" i="2"/>
  <c r="Q86" i="2"/>
  <c r="P86" i="2"/>
  <c r="S64" i="2"/>
  <c r="R64" i="2"/>
  <c r="Q64" i="2"/>
  <c r="P64" i="2"/>
  <c r="T64" i="2"/>
  <c r="R76" i="2"/>
  <c r="P76" i="2"/>
  <c r="T76" i="2"/>
  <c r="S76" i="2"/>
  <c r="Q76" i="2"/>
  <c r="F66" i="2"/>
  <c r="J66" i="2"/>
  <c r="I66" i="2"/>
  <c r="H66" i="2"/>
  <c r="G66" i="2"/>
  <c r="T74" i="2"/>
  <c r="O73" i="2"/>
  <c r="S74" i="2"/>
  <c r="R74" i="2"/>
  <c r="Q74" i="2"/>
  <c r="P74" i="2"/>
  <c r="R80" i="2"/>
  <c r="P80" i="2"/>
  <c r="T80" i="2"/>
  <c r="S80" i="2"/>
  <c r="Q80" i="2"/>
  <c r="G77" i="2"/>
  <c r="J77" i="2"/>
  <c r="I77" i="2"/>
  <c r="H77" i="2"/>
  <c r="F77" i="2"/>
  <c r="S224" i="1"/>
  <c r="R224" i="1"/>
  <c r="Q224" i="1"/>
  <c r="P224" i="1"/>
  <c r="S220" i="1"/>
  <c r="R220" i="1"/>
  <c r="Q220" i="1"/>
  <c r="P220" i="1"/>
  <c r="S226" i="1"/>
  <c r="R226" i="1"/>
  <c r="Q226" i="1"/>
  <c r="P226" i="1"/>
  <c r="S203" i="1"/>
  <c r="R203" i="1"/>
  <c r="Q203" i="1"/>
  <c r="P203" i="1"/>
  <c r="I210" i="1"/>
  <c r="H210" i="1"/>
  <c r="G210" i="1"/>
  <c r="F210" i="1"/>
  <c r="J365" i="1"/>
  <c r="I365" i="1"/>
  <c r="H365" i="1"/>
  <c r="G365" i="1"/>
  <c r="F365" i="1"/>
  <c r="J337" i="1"/>
  <c r="I337" i="1"/>
  <c r="H337" i="1"/>
  <c r="G337" i="1"/>
  <c r="F337" i="1"/>
  <c r="G14" i="2"/>
  <c r="I14" i="2"/>
  <c r="Q51" i="2"/>
  <c r="P51" i="2"/>
  <c r="T51" i="2"/>
  <c r="S51" i="2"/>
  <c r="R51" i="2"/>
  <c r="J375" i="1"/>
  <c r="I375" i="1"/>
  <c r="H375" i="1"/>
  <c r="G375" i="1"/>
  <c r="F375" i="1"/>
  <c r="T83" i="2"/>
  <c r="S83" i="2"/>
  <c r="R83" i="2"/>
  <c r="Q83" i="2"/>
  <c r="P83" i="2"/>
  <c r="J78" i="2"/>
  <c r="I78" i="2"/>
  <c r="H78" i="2"/>
  <c r="G78" i="2"/>
  <c r="F78" i="2"/>
  <c r="L47" i="2"/>
  <c r="S17" i="2"/>
  <c r="Q17" i="2"/>
  <c r="S32" i="2"/>
  <c r="Q32" i="2"/>
  <c r="T373" i="1"/>
  <c r="S373" i="1"/>
  <c r="R373" i="1"/>
  <c r="Q373" i="1"/>
  <c r="P373" i="1"/>
  <c r="F347" i="1"/>
  <c r="J347" i="1"/>
  <c r="I347" i="1"/>
  <c r="H347" i="1"/>
  <c r="G347" i="1"/>
  <c r="I46" i="2"/>
  <c r="G46" i="2"/>
  <c r="T63" i="2"/>
  <c r="S63" i="2"/>
  <c r="R63" i="2"/>
  <c r="Q63" i="2"/>
  <c r="P63" i="2"/>
  <c r="D73" i="2"/>
  <c r="T28" i="1"/>
  <c r="S28" i="1"/>
  <c r="R28" i="1"/>
  <c r="Q28" i="1"/>
  <c r="P28" i="1"/>
  <c r="Q29" i="2"/>
  <c r="S29" i="2"/>
  <c r="S20" i="2"/>
  <c r="Q20" i="2"/>
  <c r="L27" i="1"/>
  <c r="T337" i="1"/>
  <c r="S337" i="1"/>
  <c r="R337" i="1"/>
  <c r="Q337" i="1"/>
  <c r="P337" i="1"/>
  <c r="T328" i="1"/>
  <c r="S328" i="1"/>
  <c r="R328" i="1"/>
  <c r="Q328" i="1"/>
  <c r="P328" i="1"/>
  <c r="T351" i="1"/>
  <c r="S351" i="1"/>
  <c r="R351" i="1"/>
  <c r="Q351" i="1"/>
  <c r="P351" i="1"/>
  <c r="F364" i="1"/>
  <c r="J364" i="1"/>
  <c r="I364" i="1"/>
  <c r="H364" i="1"/>
  <c r="G364" i="1"/>
  <c r="Q372" i="1"/>
  <c r="P372" i="1"/>
  <c r="T372" i="1"/>
  <c r="S372" i="1"/>
  <c r="R372" i="1"/>
  <c r="J333" i="1"/>
  <c r="I333" i="1"/>
  <c r="H333" i="1"/>
  <c r="G333" i="1"/>
  <c r="F333" i="1"/>
  <c r="H335" i="1"/>
  <c r="G335" i="1"/>
  <c r="F335" i="1"/>
  <c r="J335" i="1"/>
  <c r="I335" i="1"/>
  <c r="F345" i="1"/>
  <c r="J345" i="1"/>
  <c r="I345" i="1"/>
  <c r="H345" i="1"/>
  <c r="G345" i="1"/>
  <c r="G18" i="2"/>
  <c r="I18" i="2"/>
  <c r="G27" i="2"/>
  <c r="I27" i="2"/>
  <c r="H51" i="2"/>
  <c r="G51" i="2"/>
  <c r="F51" i="2"/>
  <c r="J51" i="2"/>
  <c r="I51" i="2"/>
  <c r="R20" i="2"/>
  <c r="P20" i="2"/>
  <c r="J58" i="2"/>
  <c r="I58" i="2"/>
  <c r="H58" i="2"/>
  <c r="G58" i="2"/>
  <c r="F58" i="2"/>
  <c r="C155" i="1"/>
  <c r="C92" i="1"/>
  <c r="C157" i="1" s="1"/>
  <c r="F373" i="1"/>
  <c r="J373" i="1"/>
  <c r="I373" i="1"/>
  <c r="H373" i="1"/>
  <c r="G373" i="1"/>
  <c r="S68" i="2"/>
  <c r="R68" i="2"/>
  <c r="Q68" i="2"/>
  <c r="P68" i="2"/>
  <c r="T68" i="2"/>
  <c r="I79" i="2"/>
  <c r="G79" i="2"/>
  <c r="J79" i="2"/>
  <c r="H79" i="2"/>
  <c r="F79" i="2"/>
  <c r="F70" i="2"/>
  <c r="J70" i="2"/>
  <c r="I70" i="2"/>
  <c r="H70" i="2"/>
  <c r="G70" i="2"/>
  <c r="T82" i="2"/>
  <c r="S82" i="2"/>
  <c r="R82" i="2"/>
  <c r="Q82" i="2"/>
  <c r="P82" i="2"/>
  <c r="T95" i="2"/>
  <c r="S95" i="2"/>
  <c r="R95" i="2"/>
  <c r="Q95" i="2"/>
  <c r="P95" i="2"/>
  <c r="R84" i="2"/>
  <c r="Q84" i="2"/>
  <c r="P84" i="2"/>
  <c r="T84" i="2"/>
  <c r="S84" i="2"/>
  <c r="G81" i="2"/>
  <c r="J81" i="2"/>
  <c r="I81" i="2"/>
  <c r="H81" i="2"/>
  <c r="F81" i="2"/>
  <c r="P93" i="2"/>
  <c r="T93" i="2"/>
  <c r="S93" i="2"/>
  <c r="R93" i="2"/>
  <c r="Q93" i="2"/>
  <c r="B73" i="2"/>
  <c r="B97" i="2"/>
  <c r="S218" i="1"/>
  <c r="R218" i="1"/>
  <c r="Q218" i="1"/>
  <c r="P218" i="1"/>
  <c r="D158" i="1"/>
  <c r="Q14" i="2"/>
  <c r="S14" i="2"/>
  <c r="L156" i="1"/>
  <c r="Q327" i="1"/>
  <c r="P327" i="1"/>
  <c r="T327" i="1"/>
  <c r="S327" i="1"/>
  <c r="R327" i="1"/>
  <c r="Q380" i="1"/>
  <c r="P380" i="1"/>
  <c r="T380" i="1"/>
  <c r="S380" i="1"/>
  <c r="R380" i="1"/>
  <c r="J343" i="1"/>
  <c r="I343" i="1"/>
  <c r="H343" i="1"/>
  <c r="G343" i="1"/>
  <c r="F343" i="1"/>
  <c r="T356" i="1"/>
  <c r="S356" i="1"/>
  <c r="R356" i="1"/>
  <c r="Q356" i="1"/>
  <c r="P356" i="1"/>
  <c r="P156" i="1"/>
  <c r="S91" i="1"/>
  <c r="R91" i="1"/>
  <c r="Q91" i="1"/>
  <c r="P91" i="1"/>
  <c r="T91" i="1"/>
  <c r="S27" i="2"/>
  <c r="Q27" i="2"/>
  <c r="T90" i="2"/>
  <c r="S90" i="2"/>
  <c r="R90" i="2"/>
  <c r="Q90" i="2"/>
  <c r="P90" i="2"/>
  <c r="I84" i="2"/>
  <c r="H84" i="2"/>
  <c r="G84" i="2"/>
  <c r="F84" i="2"/>
  <c r="J84" i="2"/>
  <c r="J82" i="2"/>
  <c r="I82" i="2"/>
  <c r="H82" i="2"/>
  <c r="G82" i="2"/>
  <c r="F82" i="2"/>
  <c r="I206" i="1"/>
  <c r="H206" i="1"/>
  <c r="G206" i="1"/>
  <c r="F206" i="1"/>
  <c r="I213" i="1"/>
  <c r="H213" i="1"/>
  <c r="G213" i="1"/>
  <c r="F213" i="1"/>
  <c r="S30" i="2"/>
  <c r="Q30" i="2"/>
  <c r="S43" i="2"/>
  <c r="Q43" i="2"/>
  <c r="T374" i="1"/>
  <c r="S374" i="1"/>
  <c r="R374" i="1"/>
  <c r="Q374" i="1"/>
  <c r="P374" i="1"/>
  <c r="J330" i="1"/>
  <c r="I330" i="1"/>
  <c r="H330" i="1"/>
  <c r="G330" i="1"/>
  <c r="F330" i="1"/>
  <c r="S358" i="1"/>
  <c r="R358" i="1"/>
  <c r="Q358" i="1"/>
  <c r="P358" i="1"/>
  <c r="T358" i="1"/>
  <c r="G26" i="2"/>
  <c r="I26" i="2"/>
  <c r="I32" i="2"/>
  <c r="G32" i="2"/>
  <c r="P18" i="2"/>
  <c r="R18" i="2"/>
  <c r="P41" i="2"/>
  <c r="R41" i="2"/>
  <c r="R19" i="2"/>
  <c r="P19" i="2"/>
  <c r="P46" i="2"/>
  <c r="R46" i="2"/>
  <c r="P103" i="2"/>
  <c r="T103" i="2"/>
  <c r="S103" i="2"/>
  <c r="R103" i="2"/>
  <c r="Q103" i="2"/>
  <c r="D156" i="1"/>
  <c r="D97" i="2"/>
  <c r="I208" i="1"/>
  <c r="H208" i="1"/>
  <c r="G208" i="1"/>
  <c r="F208" i="1"/>
  <c r="Q37" i="2"/>
  <c r="S37" i="2"/>
  <c r="S45" i="2"/>
  <c r="Q45" i="2"/>
  <c r="Q34" i="2"/>
  <c r="S34" i="2"/>
  <c r="L23" i="2"/>
  <c r="S23" i="2" s="1"/>
  <c r="S24" i="2"/>
  <c r="Q24" i="2"/>
  <c r="Q44" i="2"/>
  <c r="S44" i="2"/>
  <c r="T342" i="1"/>
  <c r="S342" i="1"/>
  <c r="R342" i="1"/>
  <c r="Q342" i="1"/>
  <c r="P342" i="1"/>
  <c r="T332" i="1"/>
  <c r="S332" i="1"/>
  <c r="R332" i="1"/>
  <c r="Q332" i="1"/>
  <c r="P332" i="1"/>
  <c r="J361" i="1"/>
  <c r="I361" i="1"/>
  <c r="H361" i="1"/>
  <c r="G361" i="1"/>
  <c r="F361" i="1"/>
  <c r="H355" i="1"/>
  <c r="G355" i="1"/>
  <c r="F355" i="1"/>
  <c r="J355" i="1"/>
  <c r="I355" i="1"/>
  <c r="T378" i="1"/>
  <c r="S378" i="1"/>
  <c r="R378" i="1"/>
  <c r="Q378" i="1"/>
  <c r="P378" i="1"/>
  <c r="Q376" i="1"/>
  <c r="P376" i="1"/>
  <c r="T376" i="1"/>
  <c r="S376" i="1"/>
  <c r="R376" i="1"/>
  <c r="J329" i="1"/>
  <c r="I329" i="1"/>
  <c r="H329" i="1"/>
  <c r="G329" i="1"/>
  <c r="F329" i="1"/>
  <c r="J334" i="1"/>
  <c r="I334" i="1"/>
  <c r="H334" i="1"/>
  <c r="G334" i="1"/>
  <c r="F334" i="1"/>
  <c r="H344" i="1"/>
  <c r="G344" i="1"/>
  <c r="F344" i="1"/>
  <c r="J344" i="1"/>
  <c r="I344" i="1"/>
  <c r="J349" i="1"/>
  <c r="I349" i="1"/>
  <c r="H349" i="1"/>
  <c r="G349" i="1"/>
  <c r="F349" i="1"/>
  <c r="S362" i="1"/>
  <c r="R362" i="1"/>
  <c r="Q362" i="1"/>
  <c r="P362" i="1"/>
  <c r="T362" i="1"/>
  <c r="G21" i="2"/>
  <c r="I21" i="2"/>
  <c r="I37" i="2"/>
  <c r="G37" i="2"/>
  <c r="I31" i="2"/>
  <c r="G31" i="2"/>
  <c r="I36" i="2"/>
  <c r="G36" i="2"/>
  <c r="M27" i="1"/>
  <c r="H26" i="1"/>
  <c r="G26" i="1"/>
  <c r="I26" i="1"/>
  <c r="F26" i="1"/>
  <c r="J26" i="1"/>
  <c r="R32" i="2"/>
  <c r="P32" i="2"/>
  <c r="P28" i="2"/>
  <c r="R28" i="2"/>
  <c r="R22" i="2"/>
  <c r="P22" i="2"/>
  <c r="P27" i="2"/>
  <c r="R27" i="2"/>
  <c r="R101" i="2"/>
  <c r="Q101" i="2"/>
  <c r="P101" i="2"/>
  <c r="T101" i="2"/>
  <c r="S101" i="2"/>
  <c r="T57" i="2"/>
  <c r="S57" i="2"/>
  <c r="R57" i="2"/>
  <c r="Q57" i="2"/>
  <c r="P57" i="2"/>
  <c r="M73" i="2"/>
  <c r="N156" i="1"/>
  <c r="J371" i="1"/>
  <c r="I371" i="1"/>
  <c r="H371" i="1"/>
  <c r="G371" i="1"/>
  <c r="F371" i="1"/>
  <c r="F377" i="1"/>
  <c r="J377" i="1"/>
  <c r="I377" i="1"/>
  <c r="H377" i="1"/>
  <c r="G377" i="1"/>
  <c r="J63" i="2"/>
  <c r="I63" i="2"/>
  <c r="H63" i="2"/>
  <c r="G63" i="2"/>
  <c r="F63" i="2"/>
  <c r="J64" i="2"/>
  <c r="I64" i="2"/>
  <c r="H64" i="2"/>
  <c r="G64" i="2"/>
  <c r="F64" i="2"/>
  <c r="S72" i="2"/>
  <c r="R72" i="2"/>
  <c r="Q72" i="2"/>
  <c r="P72" i="2"/>
  <c r="T72" i="2"/>
  <c r="J87" i="2"/>
  <c r="I87" i="2"/>
  <c r="H87" i="2"/>
  <c r="G87" i="2"/>
  <c r="F87" i="2"/>
  <c r="F74" i="2"/>
  <c r="E73" i="2"/>
  <c r="J74" i="2"/>
  <c r="I74" i="2"/>
  <c r="H74" i="2"/>
  <c r="G74" i="2"/>
  <c r="G85" i="2"/>
  <c r="F85" i="2"/>
  <c r="J85" i="2"/>
  <c r="I85" i="2"/>
  <c r="H85" i="2"/>
  <c r="S209" i="1"/>
  <c r="R209" i="1"/>
  <c r="Q209" i="1"/>
  <c r="P209" i="1"/>
  <c r="S207" i="1"/>
  <c r="R207" i="1"/>
  <c r="Q207" i="1"/>
  <c r="P207" i="1"/>
  <c r="S208" i="1"/>
  <c r="R208" i="1"/>
  <c r="Q208" i="1"/>
  <c r="P208" i="1"/>
  <c r="S164" i="1"/>
  <c r="Q164" i="1"/>
  <c r="S165" i="1"/>
  <c r="Q165" i="1"/>
  <c r="S183" i="1"/>
  <c r="Q183" i="1"/>
  <c r="I190" i="1"/>
  <c r="G190" i="1"/>
  <c r="I179" i="1"/>
  <c r="G179" i="1"/>
  <c r="I180" i="1"/>
  <c r="G180" i="1"/>
  <c r="L198" i="1"/>
  <c r="I163" i="1"/>
  <c r="G163" i="1"/>
  <c r="I165" i="1"/>
  <c r="G165" i="1"/>
  <c r="S171" i="1"/>
  <c r="Q171" i="1"/>
  <c r="S182" i="1"/>
  <c r="Q182" i="1"/>
  <c r="I164" i="1"/>
  <c r="G164" i="1"/>
  <c r="S143" i="1"/>
  <c r="Q143" i="1"/>
  <c r="S170" i="1"/>
  <c r="Q170" i="1"/>
  <c r="I169" i="1"/>
  <c r="G169" i="1"/>
  <c r="I139" i="1"/>
  <c r="G139" i="1"/>
  <c r="I166" i="1"/>
  <c r="G166" i="1"/>
  <c r="T23" i="2"/>
  <c r="R23" i="2"/>
  <c r="P23" i="2"/>
  <c r="I178" i="1"/>
  <c r="G178" i="1"/>
  <c r="I145" i="1"/>
  <c r="G145" i="1"/>
  <c r="Q180" i="1"/>
  <c r="S180" i="1"/>
  <c r="S68" i="1"/>
  <c r="R68" i="1"/>
  <c r="Q68" i="1"/>
  <c r="P68" i="1"/>
  <c r="T68" i="1"/>
  <c r="I189" i="1"/>
  <c r="G189" i="1"/>
  <c r="I167" i="1"/>
  <c r="G167" i="1"/>
  <c r="S193" i="1"/>
  <c r="Q193" i="1"/>
  <c r="S154" i="1"/>
  <c r="Q154" i="1"/>
  <c r="I175" i="1"/>
  <c r="G175" i="1"/>
  <c r="I168" i="1"/>
  <c r="G168" i="1"/>
  <c r="I171" i="1"/>
  <c r="G171" i="1"/>
  <c r="I154" i="1"/>
  <c r="G154" i="1"/>
  <c r="T47" i="2"/>
  <c r="S47" i="2"/>
  <c r="R47" i="2"/>
  <c r="Q47" i="2"/>
  <c r="P47" i="2"/>
  <c r="I146" i="1"/>
  <c r="G146" i="1"/>
  <c r="I173" i="1"/>
  <c r="G173" i="1"/>
  <c r="I148" i="1"/>
  <c r="G148" i="1"/>
  <c r="I182" i="1"/>
  <c r="G182" i="1"/>
  <c r="S173" i="1"/>
  <c r="Q173" i="1"/>
  <c r="S141" i="1"/>
  <c r="Q141" i="1"/>
  <c r="I160" i="1"/>
  <c r="G160" i="1"/>
  <c r="S139" i="1"/>
  <c r="Q139" i="1"/>
  <c r="F198" i="1"/>
  <c r="J133" i="1"/>
  <c r="I133" i="1"/>
  <c r="H133" i="1"/>
  <c r="G133" i="1"/>
  <c r="F133" i="1"/>
  <c r="I194" i="1"/>
  <c r="G194" i="1"/>
  <c r="I183" i="1"/>
  <c r="G183" i="1"/>
  <c r="S137" i="1"/>
  <c r="Q137" i="1"/>
  <c r="I197" i="1"/>
  <c r="G197" i="1"/>
  <c r="S194" i="1"/>
  <c r="Q194" i="1"/>
  <c r="I140" i="1"/>
  <c r="G140" i="1"/>
  <c r="S172" i="1"/>
  <c r="Q172" i="1"/>
  <c r="S159" i="1"/>
  <c r="Q159" i="1"/>
  <c r="M198" i="1"/>
  <c r="S147" i="1"/>
  <c r="Q147" i="1"/>
  <c r="S145" i="1"/>
  <c r="Q145" i="1"/>
  <c r="S190" i="1"/>
  <c r="Q190" i="1"/>
  <c r="S140" i="1"/>
  <c r="Q140" i="1"/>
  <c r="J23" i="2"/>
  <c r="I23" i="2"/>
  <c r="H23" i="2"/>
  <c r="G23" i="2"/>
  <c r="F23" i="2"/>
  <c r="S197" i="1"/>
  <c r="Q197" i="1"/>
  <c r="I188" i="1"/>
  <c r="G188" i="1"/>
  <c r="S181" i="1"/>
  <c r="Q181" i="1"/>
  <c r="S189" i="1"/>
  <c r="Q189" i="1"/>
  <c r="S169" i="1"/>
  <c r="Q169" i="1"/>
  <c r="S174" i="1"/>
  <c r="Q174" i="1"/>
  <c r="I143" i="1"/>
  <c r="G143" i="1"/>
  <c r="I176" i="1"/>
  <c r="G176" i="1"/>
  <c r="F184" i="1"/>
  <c r="G119" i="1"/>
  <c r="F119" i="1"/>
  <c r="J119" i="1"/>
  <c r="I119" i="1"/>
  <c r="H119" i="1"/>
  <c r="J54" i="1"/>
  <c r="I54" i="1"/>
  <c r="H54" i="1"/>
  <c r="G54" i="1"/>
  <c r="F54" i="1"/>
  <c r="S191" i="1"/>
  <c r="Q191" i="1"/>
  <c r="J68" i="1"/>
  <c r="I68" i="1"/>
  <c r="H68" i="1"/>
  <c r="G68" i="1"/>
  <c r="F68" i="1"/>
  <c r="N198" i="1"/>
  <c r="S153" i="1"/>
  <c r="Q153" i="1"/>
  <c r="P184" i="1"/>
  <c r="P119" i="1"/>
  <c r="T119" i="1"/>
  <c r="S119" i="1"/>
  <c r="R119" i="1"/>
  <c r="Q119" i="1"/>
  <c r="I141" i="1"/>
  <c r="G141" i="1"/>
  <c r="S168" i="1"/>
  <c r="Q168" i="1"/>
  <c r="G195" i="1"/>
  <c r="I195" i="1"/>
  <c r="S138" i="1"/>
  <c r="Q138" i="1"/>
  <c r="I196" i="1"/>
  <c r="G196" i="1"/>
  <c r="I144" i="1"/>
  <c r="G144" i="1"/>
  <c r="S175" i="1"/>
  <c r="Q175" i="1"/>
  <c r="T133" i="1"/>
  <c r="S133" i="1"/>
  <c r="R133" i="1"/>
  <c r="P198" i="1"/>
  <c r="Q133" i="1"/>
  <c r="P133" i="1"/>
  <c r="I193" i="1"/>
  <c r="G193" i="1"/>
  <c r="S162" i="1"/>
  <c r="Q162" i="1"/>
  <c r="I159" i="1"/>
  <c r="G159" i="1"/>
  <c r="S166" i="1"/>
  <c r="Q166" i="1"/>
  <c r="I137" i="1"/>
  <c r="G137" i="1"/>
  <c r="S179" i="1"/>
  <c r="Q179" i="1"/>
  <c r="S161" i="1"/>
  <c r="Q161" i="1"/>
  <c r="S163" i="1"/>
  <c r="Q163" i="1"/>
  <c r="I181" i="1"/>
  <c r="G181" i="1"/>
  <c r="I177" i="1"/>
  <c r="G177" i="1"/>
  <c r="I161" i="1"/>
  <c r="G161" i="1"/>
  <c r="I153" i="1"/>
  <c r="G153" i="1"/>
  <c r="S167" i="1"/>
  <c r="Q167" i="1"/>
  <c r="S178" i="1"/>
  <c r="Q178" i="1"/>
  <c r="S188" i="1"/>
  <c r="Q188" i="1"/>
  <c r="I172" i="1"/>
  <c r="G172" i="1"/>
  <c r="T54" i="1"/>
  <c r="S54" i="1"/>
  <c r="R54" i="1"/>
  <c r="Q54" i="1"/>
  <c r="P54" i="1"/>
  <c r="I170" i="1"/>
  <c r="G170" i="1"/>
  <c r="I138" i="1"/>
  <c r="G138" i="1"/>
  <c r="C184" i="1"/>
  <c r="S177" i="1"/>
  <c r="Q177" i="1"/>
  <c r="S144" i="1"/>
  <c r="Q144" i="1"/>
  <c r="S142" i="1"/>
  <c r="Q142" i="1"/>
  <c r="M184" i="1"/>
  <c r="G191" i="1"/>
  <c r="I191" i="1"/>
  <c r="I174" i="1"/>
  <c r="G174" i="1"/>
  <c r="I142" i="1"/>
  <c r="G142" i="1"/>
  <c r="S195" i="1"/>
  <c r="Q195" i="1"/>
  <c r="S160" i="1"/>
  <c r="Q160" i="1"/>
  <c r="F47" i="2"/>
  <c r="J47" i="2"/>
  <c r="I47" i="2"/>
  <c r="H47" i="2"/>
  <c r="G47" i="2"/>
  <c r="S176" i="1"/>
  <c r="Q176" i="1"/>
  <c r="N184" i="1"/>
  <c r="I162" i="1"/>
  <c r="G162" i="1"/>
  <c r="S148" i="1"/>
  <c r="Q148" i="1"/>
  <c r="S146" i="1"/>
  <c r="Q146" i="1"/>
  <c r="S196" i="1"/>
  <c r="Q196" i="1"/>
  <c r="I192" i="1"/>
  <c r="G192" i="1"/>
  <c r="D184" i="1"/>
  <c r="S192" i="1"/>
  <c r="Q192" i="1"/>
  <c r="I147" i="1"/>
  <c r="G147" i="1"/>
  <c r="Q23" i="2" l="1"/>
  <c r="S228" i="1"/>
  <c r="R228" i="1"/>
  <c r="Q228" i="1"/>
  <c r="P228" i="1"/>
  <c r="S158" i="1"/>
  <c r="Q158" i="1"/>
  <c r="Q73" i="2"/>
  <c r="P73" i="2"/>
  <c r="T73" i="2"/>
  <c r="S73" i="2"/>
  <c r="R73" i="2"/>
  <c r="M157" i="1"/>
  <c r="D157" i="1"/>
  <c r="S156" i="1"/>
  <c r="Q156" i="1"/>
  <c r="I184" i="1"/>
  <c r="G184" i="1"/>
  <c r="Q27" i="1"/>
  <c r="T27" i="1"/>
  <c r="P27" i="1"/>
  <c r="S27" i="1"/>
  <c r="R27" i="1"/>
  <c r="F157" i="1"/>
  <c r="H92" i="1"/>
  <c r="G92" i="1"/>
  <c r="F92" i="1"/>
  <c r="J92" i="1"/>
  <c r="I92" i="1"/>
  <c r="G97" i="2"/>
  <c r="F97" i="2"/>
  <c r="J97" i="2"/>
  <c r="I97" i="2"/>
  <c r="H97" i="2"/>
  <c r="P157" i="1"/>
  <c r="Q92" i="1"/>
  <c r="P92" i="1"/>
  <c r="T92" i="1"/>
  <c r="S92" i="1"/>
  <c r="R92" i="1"/>
  <c r="S184" i="1"/>
  <c r="Q184" i="1"/>
  <c r="H73" i="2"/>
  <c r="G73" i="2"/>
  <c r="F73" i="2"/>
  <c r="J73" i="2"/>
  <c r="I73" i="2"/>
  <c r="I155" i="1"/>
  <c r="G155" i="1"/>
  <c r="P97" i="2"/>
  <c r="T97" i="2"/>
  <c r="S97" i="2"/>
  <c r="R97" i="2"/>
  <c r="Q97" i="2"/>
  <c r="F27" i="1"/>
  <c r="H27" i="1"/>
  <c r="J27" i="1"/>
  <c r="G27" i="1"/>
  <c r="I27" i="1"/>
  <c r="S198" i="1"/>
  <c r="Q198" i="1"/>
  <c r="S155" i="1"/>
  <c r="Q155" i="1"/>
  <c r="I198" i="1"/>
  <c r="G198" i="1"/>
  <c r="I156" i="1"/>
  <c r="G156" i="1"/>
  <c r="I158" i="1"/>
  <c r="G158" i="1"/>
  <c r="I157" i="1" l="1"/>
  <c r="G157" i="1"/>
  <c r="S157" i="1"/>
  <c r="Q157" i="1"/>
</calcChain>
</file>

<file path=xl/sharedStrings.xml><?xml version="1.0" encoding="utf-8"?>
<sst xmlns="http://schemas.openxmlformats.org/spreadsheetml/2006/main" count="509" uniqueCount="152">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</sst>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5" fillId="12" borderId="140" xfId="0" applyFont="1" applyFill="1" applyBorder="1" applyAlignment="1">
      <alignment horizontal="center"/>
    </xf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31" xfId="0" applyNumberFormat="1" applyBorder="1" applyAlignment="1">
      <alignment horizontal="left" indent="4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51C03EDF-E7F8-405C-AB29-F3443556649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499D3-6FAE-491A-BC79-658624E04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F8A67AEB-671A-4D98-A186-508CBBC57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2D0C85-C078-4087-8FA6-AAF7B7666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CA8C-F92A-40F6-BF5B-EFA92B8E46F0}">
  <dimension ref="A1:T381"/>
  <sheetViews>
    <sheetView tabSelected="1" zoomScaleNormal="100" workbookViewId="0">
      <pane xSplit="1" ySplit="6" topLeftCell="B7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151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octubre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",RIGHT(E6,2),"-",RIGHT(D6,2))</f>
        <v>dif 24-23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420241</v>
      </c>
      <c r="C7" s="19">
        <v>432738</v>
      </c>
      <c r="D7" s="19">
        <v>471699</v>
      </c>
      <c r="E7" s="19">
        <v>492579</v>
      </c>
      <c r="F7" s="20">
        <f>E7/D7-1</f>
        <v>4.4265516780828351E-2</v>
      </c>
      <c r="G7" s="20">
        <f>E7/B7-1</f>
        <v>0.17213456088292189</v>
      </c>
      <c r="H7" s="19">
        <f>E7-D7</f>
        <v>20880</v>
      </c>
      <c r="I7" s="19">
        <f t="shared" ref="I7:I18" si="0">E7-B7</f>
        <v>72338</v>
      </c>
      <c r="J7" s="20">
        <f t="shared" ref="J7:J18" si="1">E7/$E$7</f>
        <v>1</v>
      </c>
      <c r="K7" s="21"/>
      <c r="L7" s="19">
        <v>4041070</v>
      </c>
      <c r="M7" s="19">
        <v>3924823</v>
      </c>
      <c r="N7" s="19">
        <v>4320832</v>
      </c>
      <c r="O7" s="19">
        <v>4588197</v>
      </c>
      <c r="P7" s="20">
        <f>O7/N7-1</f>
        <v>6.1878129027002293E-2</v>
      </c>
      <c r="Q7" s="20">
        <f t="shared" ref="Q7:Q18" si="2">O7/L7-1</f>
        <v>0.13539161657679766</v>
      </c>
      <c r="R7" s="19">
        <f>O7-N7</f>
        <v>267365</v>
      </c>
      <c r="S7" s="19">
        <f t="shared" ref="S7:S18" si="3">O7-L7</f>
        <v>547127</v>
      </c>
      <c r="T7" s="20">
        <f t="shared" ref="T7:T18" si="4">O7/$O$7</f>
        <v>1</v>
      </c>
    </row>
    <row r="8" spans="1:20" x14ac:dyDescent="0.25">
      <c r="A8" s="22" t="s">
        <v>5</v>
      </c>
      <c r="B8" s="23">
        <v>320464</v>
      </c>
      <c r="C8" s="23">
        <v>345763</v>
      </c>
      <c r="D8" s="23">
        <v>376210</v>
      </c>
      <c r="E8" s="23">
        <v>387119</v>
      </c>
      <c r="F8" s="24">
        <f t="shared" ref="F8:F18" si="5">E8/D8-1</f>
        <v>2.899710268201261E-2</v>
      </c>
      <c r="G8" s="24">
        <f t="shared" ref="G8:G18" si="6">E8/B8-1</f>
        <v>0.20799528184132998</v>
      </c>
      <c r="H8" s="23">
        <f t="shared" ref="H8:H18" si="7">E8-D8</f>
        <v>10909</v>
      </c>
      <c r="I8" s="23">
        <f t="shared" si="0"/>
        <v>66655</v>
      </c>
      <c r="J8" s="24">
        <f t="shared" si="1"/>
        <v>0.78590236286971227</v>
      </c>
      <c r="K8" s="25"/>
      <c r="L8" s="23">
        <v>2973500</v>
      </c>
      <c r="M8" s="23">
        <v>3116022</v>
      </c>
      <c r="N8" s="23">
        <v>3408188</v>
      </c>
      <c r="O8" s="23">
        <v>3585143</v>
      </c>
      <c r="P8" s="24">
        <f t="shared" ref="P8:P18" si="8">O8/N8-1</f>
        <v>5.1920551331088527E-2</v>
      </c>
      <c r="Q8" s="24">
        <f t="shared" si="2"/>
        <v>0.20569799899108787</v>
      </c>
      <c r="R8" s="23">
        <f t="shared" ref="R8:R18" si="9">O8-N8</f>
        <v>176955</v>
      </c>
      <c r="S8" s="23">
        <f t="shared" si="3"/>
        <v>611643</v>
      </c>
      <c r="T8" s="24">
        <f t="shared" si="4"/>
        <v>0.78138384206257927</v>
      </c>
    </row>
    <row r="9" spans="1:20" x14ac:dyDescent="0.25">
      <c r="A9" s="26" t="s">
        <v>6</v>
      </c>
      <c r="B9" s="27">
        <v>56134</v>
      </c>
      <c r="C9" s="27">
        <v>75078</v>
      </c>
      <c r="D9" s="27">
        <v>78310</v>
      </c>
      <c r="E9" s="27">
        <v>79974</v>
      </c>
      <c r="F9" s="28">
        <f t="shared" si="5"/>
        <v>2.1248882645894529E-2</v>
      </c>
      <c r="G9" s="28">
        <f t="shared" si="6"/>
        <v>0.42469804396622357</v>
      </c>
      <c r="H9" s="27">
        <f t="shared" si="7"/>
        <v>1664</v>
      </c>
      <c r="I9" s="27">
        <f t="shared" si="0"/>
        <v>23840</v>
      </c>
      <c r="J9" s="28">
        <f t="shared" si="1"/>
        <v>0.16235771317900277</v>
      </c>
      <c r="K9" s="29"/>
      <c r="L9" s="27">
        <v>499083</v>
      </c>
      <c r="M9" s="27">
        <v>651620</v>
      </c>
      <c r="N9" s="27">
        <v>644007</v>
      </c>
      <c r="O9" s="27">
        <v>696841</v>
      </c>
      <c r="P9" s="28">
        <f t="shared" si="8"/>
        <v>8.2039480937319054E-2</v>
      </c>
      <c r="Q9" s="28">
        <f t="shared" si="2"/>
        <v>0.39624270912854165</v>
      </c>
      <c r="R9" s="27">
        <f t="shared" si="9"/>
        <v>52834</v>
      </c>
      <c r="S9" s="27">
        <f t="shared" si="3"/>
        <v>197758</v>
      </c>
      <c r="T9" s="28">
        <f t="shared" si="4"/>
        <v>0.15187687015182652</v>
      </c>
    </row>
    <row r="10" spans="1:20" x14ac:dyDescent="0.25">
      <c r="A10" s="30" t="s">
        <v>7</v>
      </c>
      <c r="B10" s="31">
        <v>202635</v>
      </c>
      <c r="C10" s="31">
        <v>210769</v>
      </c>
      <c r="D10" s="31">
        <v>232546</v>
      </c>
      <c r="E10" s="31">
        <v>241298</v>
      </c>
      <c r="F10" s="32">
        <f t="shared" si="5"/>
        <v>3.7635564576470992E-2</v>
      </c>
      <c r="G10" s="32">
        <f t="shared" si="6"/>
        <v>0.19080119426555142</v>
      </c>
      <c r="H10" s="31">
        <f t="shared" si="7"/>
        <v>8752</v>
      </c>
      <c r="I10" s="31">
        <f t="shared" si="0"/>
        <v>38663</v>
      </c>
      <c r="J10" s="32">
        <f t="shared" si="1"/>
        <v>0.48986660007836308</v>
      </c>
      <c r="K10" s="29"/>
      <c r="L10" s="31">
        <v>1859875</v>
      </c>
      <c r="M10" s="31">
        <v>1913997</v>
      </c>
      <c r="N10" s="31">
        <v>2154714</v>
      </c>
      <c r="O10" s="31">
        <v>2259043</v>
      </c>
      <c r="P10" s="32">
        <f>O10/N10-1</f>
        <v>4.8418954905384171E-2</v>
      </c>
      <c r="Q10" s="32">
        <f t="shared" si="2"/>
        <v>0.21462087505880767</v>
      </c>
      <c r="R10" s="31">
        <f>O10-N10</f>
        <v>104329</v>
      </c>
      <c r="S10" s="31">
        <f t="shared" si="3"/>
        <v>399168</v>
      </c>
      <c r="T10" s="32">
        <f t="shared" si="4"/>
        <v>0.49235963495028656</v>
      </c>
    </row>
    <row r="11" spans="1:20" x14ac:dyDescent="0.25">
      <c r="A11" s="30" t="s">
        <v>8</v>
      </c>
      <c r="B11" s="31">
        <v>47801</v>
      </c>
      <c r="C11" s="31">
        <v>47264</v>
      </c>
      <c r="D11" s="31">
        <v>52341</v>
      </c>
      <c r="E11" s="31">
        <v>52277</v>
      </c>
      <c r="F11" s="32">
        <f t="shared" si="5"/>
        <v>-1.222750807206574E-3</v>
      </c>
      <c r="G11" s="32">
        <f t="shared" si="6"/>
        <v>9.3638208405681933E-2</v>
      </c>
      <c r="H11" s="31">
        <f t="shared" si="7"/>
        <v>-64</v>
      </c>
      <c r="I11" s="31">
        <f t="shared" si="0"/>
        <v>4476</v>
      </c>
      <c r="J11" s="32">
        <f t="shared" si="1"/>
        <v>0.10612916912820075</v>
      </c>
      <c r="K11" s="29"/>
      <c r="L11" s="31">
        <v>470092</v>
      </c>
      <c r="M11" s="31">
        <v>449236</v>
      </c>
      <c r="N11" s="31">
        <v>491291</v>
      </c>
      <c r="O11" s="31">
        <v>503330</v>
      </c>
      <c r="P11" s="32">
        <f t="shared" si="8"/>
        <v>2.4504825042591882E-2</v>
      </c>
      <c r="Q11" s="32">
        <f t="shared" si="2"/>
        <v>7.0705308748074902E-2</v>
      </c>
      <c r="R11" s="31">
        <f t="shared" si="9"/>
        <v>12039</v>
      </c>
      <c r="S11" s="31">
        <f t="shared" si="3"/>
        <v>33238</v>
      </c>
      <c r="T11" s="32">
        <f t="shared" si="4"/>
        <v>0.10970104378691674</v>
      </c>
    </row>
    <row r="12" spans="1:20" x14ac:dyDescent="0.25">
      <c r="A12" s="30" t="s">
        <v>9</v>
      </c>
      <c r="B12" s="31">
        <v>10153</v>
      </c>
      <c r="C12" s="31">
        <v>9594</v>
      </c>
      <c r="D12" s="31">
        <v>9419</v>
      </c>
      <c r="E12" s="31">
        <v>9752</v>
      </c>
      <c r="F12" s="32">
        <f>E12/D12-1</f>
        <v>3.5354071557490263E-2</v>
      </c>
      <c r="G12" s="32">
        <f t="shared" si="6"/>
        <v>-3.9495715552053556E-2</v>
      </c>
      <c r="H12" s="31">
        <f t="shared" si="7"/>
        <v>333</v>
      </c>
      <c r="I12" s="31">
        <f t="shared" si="0"/>
        <v>-401</v>
      </c>
      <c r="J12" s="32">
        <f t="shared" si="1"/>
        <v>1.9797839534369106E-2</v>
      </c>
      <c r="K12" s="29"/>
      <c r="L12" s="31">
        <v>103695</v>
      </c>
      <c r="M12" s="31">
        <v>74471</v>
      </c>
      <c r="N12" s="31">
        <v>85873</v>
      </c>
      <c r="O12" s="31">
        <v>93457</v>
      </c>
      <c r="P12" s="32">
        <f t="shared" si="8"/>
        <v>8.8316467341306382E-2</v>
      </c>
      <c r="Q12" s="32">
        <f t="shared" si="2"/>
        <v>-9.8731857852355498E-2</v>
      </c>
      <c r="R12" s="31">
        <f t="shared" si="9"/>
        <v>7584</v>
      </c>
      <c r="S12" s="31">
        <f t="shared" si="3"/>
        <v>-10238</v>
      </c>
      <c r="T12" s="32">
        <f t="shared" si="4"/>
        <v>2.0369003336168871E-2</v>
      </c>
    </row>
    <row r="13" spans="1:20" x14ac:dyDescent="0.25">
      <c r="A13" s="33" t="s">
        <v>10</v>
      </c>
      <c r="B13" s="34">
        <v>3741</v>
      </c>
      <c r="C13" s="34">
        <v>3058</v>
      </c>
      <c r="D13" s="34">
        <v>3594</v>
      </c>
      <c r="E13" s="34">
        <v>3818</v>
      </c>
      <c r="F13" s="35">
        <f t="shared" si="5"/>
        <v>6.2326099053978901E-2</v>
      </c>
      <c r="G13" s="35">
        <f t="shared" si="6"/>
        <v>2.0582731889869033E-2</v>
      </c>
      <c r="H13" s="34">
        <f t="shared" si="7"/>
        <v>224</v>
      </c>
      <c r="I13" s="34">
        <f t="shared" si="0"/>
        <v>77</v>
      </c>
      <c r="J13" s="35">
        <f t="shared" si="1"/>
        <v>7.7510409497765845E-3</v>
      </c>
      <c r="K13" s="29"/>
      <c r="L13" s="34">
        <v>40755</v>
      </c>
      <c r="M13" s="34">
        <v>26698</v>
      </c>
      <c r="N13" s="34">
        <v>32303</v>
      </c>
      <c r="O13" s="34">
        <v>32472</v>
      </c>
      <c r="P13" s="35">
        <f t="shared" si="8"/>
        <v>5.2317122248708436E-3</v>
      </c>
      <c r="Q13" s="35">
        <f t="shared" si="2"/>
        <v>-0.20323886639676114</v>
      </c>
      <c r="R13" s="34">
        <f t="shared" si="9"/>
        <v>169</v>
      </c>
      <c r="S13" s="34">
        <f t="shared" si="3"/>
        <v>-8283</v>
      </c>
      <c r="T13" s="35">
        <f t="shared" si="4"/>
        <v>7.0772898373805656E-3</v>
      </c>
    </row>
    <row r="14" spans="1:20" x14ac:dyDescent="0.25">
      <c r="A14" s="22" t="s">
        <v>11</v>
      </c>
      <c r="B14" s="23">
        <v>99777</v>
      </c>
      <c r="C14" s="23">
        <v>86975</v>
      </c>
      <c r="D14" s="23">
        <v>95489</v>
      </c>
      <c r="E14" s="23">
        <v>105460</v>
      </c>
      <c r="F14" s="24">
        <f t="shared" si="5"/>
        <v>0.10442040444449097</v>
      </c>
      <c r="G14" s="24">
        <f t="shared" si="6"/>
        <v>5.6957014141535645E-2</v>
      </c>
      <c r="H14" s="23">
        <f t="shared" si="7"/>
        <v>9971</v>
      </c>
      <c r="I14" s="23">
        <f t="shared" si="0"/>
        <v>5683</v>
      </c>
      <c r="J14" s="24">
        <f t="shared" si="1"/>
        <v>0.21409763713028773</v>
      </c>
      <c r="K14" s="25"/>
      <c r="L14" s="23">
        <v>1067570</v>
      </c>
      <c r="M14" s="23">
        <v>808801</v>
      </c>
      <c r="N14" s="23">
        <v>912644</v>
      </c>
      <c r="O14" s="23">
        <v>1003054</v>
      </c>
      <c r="P14" s="24">
        <f t="shared" si="8"/>
        <v>9.9063818969937989E-2</v>
      </c>
      <c r="Q14" s="24">
        <f t="shared" si="2"/>
        <v>-6.0432571166293525E-2</v>
      </c>
      <c r="R14" s="23">
        <f t="shared" si="9"/>
        <v>90410</v>
      </c>
      <c r="S14" s="23">
        <f t="shared" si="3"/>
        <v>-64516</v>
      </c>
      <c r="T14" s="24">
        <f t="shared" si="4"/>
        <v>0.21861615793742073</v>
      </c>
    </row>
    <row r="15" spans="1:20" x14ac:dyDescent="0.25">
      <c r="A15" s="36" t="s">
        <v>12</v>
      </c>
      <c r="B15" s="27">
        <v>6625</v>
      </c>
      <c r="C15" s="27">
        <v>7216</v>
      </c>
      <c r="D15" s="27">
        <v>6478</v>
      </c>
      <c r="E15" s="27">
        <v>9939</v>
      </c>
      <c r="F15" s="28">
        <f t="shared" si="5"/>
        <v>0.53426983636924974</v>
      </c>
      <c r="G15" s="28">
        <f t="shared" si="6"/>
        <v>0.50022641509433963</v>
      </c>
      <c r="H15" s="27">
        <f t="shared" si="7"/>
        <v>3461</v>
      </c>
      <c r="I15" s="27">
        <f t="shared" si="0"/>
        <v>3314</v>
      </c>
      <c r="J15" s="28">
        <f t="shared" si="1"/>
        <v>2.0177474070149155E-2</v>
      </c>
      <c r="K15" s="29"/>
      <c r="L15" s="27">
        <v>57131</v>
      </c>
      <c r="M15" s="27">
        <v>65144</v>
      </c>
      <c r="N15" s="27">
        <v>62723</v>
      </c>
      <c r="O15" s="27">
        <v>92045</v>
      </c>
      <c r="P15" s="28">
        <f t="shared" si="8"/>
        <v>0.46748401702724673</v>
      </c>
      <c r="Q15" s="28">
        <f t="shared" si="2"/>
        <v>0.61112180777511327</v>
      </c>
      <c r="R15" s="27">
        <f t="shared" si="9"/>
        <v>29322</v>
      </c>
      <c r="S15" s="27">
        <f t="shared" si="3"/>
        <v>34914</v>
      </c>
      <c r="T15" s="28">
        <f t="shared" si="4"/>
        <v>2.0061257177928497E-2</v>
      </c>
    </row>
    <row r="16" spans="1:20" x14ac:dyDescent="0.25">
      <c r="A16" s="37" t="s">
        <v>8</v>
      </c>
      <c r="B16" s="31">
        <v>54953</v>
      </c>
      <c r="C16" s="31">
        <v>51256</v>
      </c>
      <c r="D16" s="31">
        <v>57841</v>
      </c>
      <c r="E16" s="31">
        <v>61456</v>
      </c>
      <c r="F16" s="32">
        <f t="shared" si="5"/>
        <v>6.2498919451600132E-2</v>
      </c>
      <c r="G16" s="32">
        <f t="shared" si="6"/>
        <v>0.11833748839917746</v>
      </c>
      <c r="H16" s="31">
        <f t="shared" si="7"/>
        <v>3615</v>
      </c>
      <c r="I16" s="31">
        <f t="shared" si="0"/>
        <v>6503</v>
      </c>
      <c r="J16" s="32">
        <f t="shared" si="1"/>
        <v>0.12476374348074117</v>
      </c>
      <c r="K16" s="29"/>
      <c r="L16" s="31">
        <v>585855</v>
      </c>
      <c r="M16" s="31">
        <v>478057</v>
      </c>
      <c r="N16" s="31">
        <v>532442</v>
      </c>
      <c r="O16" s="31">
        <v>577652</v>
      </c>
      <c r="P16" s="32">
        <f t="shared" si="8"/>
        <v>8.4910656935403228E-2</v>
      </c>
      <c r="Q16" s="32">
        <f t="shared" si="2"/>
        <v>-1.4001758114209117E-2</v>
      </c>
      <c r="R16" s="31">
        <f t="shared" si="9"/>
        <v>45210</v>
      </c>
      <c r="S16" s="31">
        <f t="shared" si="3"/>
        <v>-8203</v>
      </c>
      <c r="T16" s="32">
        <f t="shared" si="4"/>
        <v>0.12589956359763976</v>
      </c>
    </row>
    <row r="17" spans="1:20" x14ac:dyDescent="0.25">
      <c r="A17" s="37" t="s">
        <v>9</v>
      </c>
      <c r="B17" s="31">
        <v>27225</v>
      </c>
      <c r="C17" s="31">
        <v>21114</v>
      </c>
      <c r="D17" s="31">
        <v>21558</v>
      </c>
      <c r="E17" s="31">
        <v>23826</v>
      </c>
      <c r="F17" s="32">
        <f t="shared" si="5"/>
        <v>0.1052045644308377</v>
      </c>
      <c r="G17" s="32">
        <f t="shared" si="6"/>
        <v>-0.12484848484848488</v>
      </c>
      <c r="H17" s="31">
        <f t="shared" si="7"/>
        <v>2268</v>
      </c>
      <c r="I17" s="31">
        <f t="shared" si="0"/>
        <v>-3399</v>
      </c>
      <c r="J17" s="32">
        <f t="shared" si="1"/>
        <v>4.8369906147034285E-2</v>
      </c>
      <c r="K17" s="29"/>
      <c r="L17" s="31">
        <v>292432</v>
      </c>
      <c r="M17" s="31">
        <v>192597</v>
      </c>
      <c r="N17" s="31">
        <v>230830</v>
      </c>
      <c r="O17" s="31">
        <v>237559</v>
      </c>
      <c r="P17" s="32">
        <f t="shared" si="8"/>
        <v>2.915132348481575E-2</v>
      </c>
      <c r="Q17" s="32">
        <f t="shared" si="2"/>
        <v>-0.18764362313289928</v>
      </c>
      <c r="R17" s="31">
        <f t="shared" si="9"/>
        <v>6729</v>
      </c>
      <c r="S17" s="31">
        <f t="shared" si="3"/>
        <v>-54873</v>
      </c>
      <c r="T17" s="32">
        <f t="shared" si="4"/>
        <v>5.1776111618572609E-2</v>
      </c>
    </row>
    <row r="18" spans="1:20" x14ac:dyDescent="0.25">
      <c r="A18" s="38" t="s">
        <v>10</v>
      </c>
      <c r="B18" s="39">
        <v>10974</v>
      </c>
      <c r="C18" s="39">
        <v>7389</v>
      </c>
      <c r="D18" s="39">
        <v>9612</v>
      </c>
      <c r="E18" s="39">
        <v>10239</v>
      </c>
      <c r="F18" s="40">
        <f t="shared" si="5"/>
        <v>6.5230961298377022E-2</v>
      </c>
      <c r="G18" s="40">
        <f t="shared" si="6"/>
        <v>-6.6976489885183121E-2</v>
      </c>
      <c r="H18" s="39">
        <f t="shared" si="7"/>
        <v>627</v>
      </c>
      <c r="I18" s="39">
        <f t="shared" si="0"/>
        <v>-735</v>
      </c>
      <c r="J18" s="40">
        <f t="shared" si="1"/>
        <v>2.0786513432363134E-2</v>
      </c>
      <c r="K18" s="41"/>
      <c r="L18" s="39">
        <v>132152</v>
      </c>
      <c r="M18" s="39">
        <v>73003</v>
      </c>
      <c r="N18" s="39">
        <v>86649</v>
      </c>
      <c r="O18" s="39">
        <v>95798</v>
      </c>
      <c r="P18" s="40">
        <f t="shared" si="8"/>
        <v>0.10558690810049742</v>
      </c>
      <c r="Q18" s="40">
        <f t="shared" si="2"/>
        <v>-0.27509231793692113</v>
      </c>
      <c r="R18" s="39">
        <f t="shared" si="9"/>
        <v>9149</v>
      </c>
      <c r="S18" s="39">
        <f t="shared" si="3"/>
        <v>-36354</v>
      </c>
      <c r="T18" s="40">
        <f t="shared" si="4"/>
        <v>2.0879225543279856E-2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151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octubre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420241</v>
      </c>
      <c r="C23" s="19">
        <v>432738</v>
      </c>
      <c r="D23" s="19">
        <v>471699</v>
      </c>
      <c r="E23" s="19">
        <v>492579</v>
      </c>
      <c r="F23" s="20">
        <f>E23/D23-1</f>
        <v>4.4265516780828351E-2</v>
      </c>
      <c r="G23" s="20">
        <f>E23/B23-1</f>
        <v>0.17213456088292189</v>
      </c>
      <c r="H23" s="19">
        <f>E23-D23</f>
        <v>20880</v>
      </c>
      <c r="I23" s="19">
        <f t="shared" ref="I23:I54" si="10">E23-B23</f>
        <v>72338</v>
      </c>
      <c r="J23" s="20">
        <f t="shared" ref="J23:J54" si="11">E23/$E$23</f>
        <v>1</v>
      </c>
      <c r="K23" s="21"/>
      <c r="L23" s="19">
        <v>4041070</v>
      </c>
      <c r="M23" s="19">
        <v>3924823</v>
      </c>
      <c r="N23" s="19">
        <v>4320832</v>
      </c>
      <c r="O23" s="19">
        <v>4588197</v>
      </c>
      <c r="P23" s="20">
        <f>O23/N23-1</f>
        <v>6.1878129027002293E-2</v>
      </c>
      <c r="Q23" s="20">
        <f t="shared" ref="Q23:Q54" si="12">O23/L23-1</f>
        <v>0.13539161657679766</v>
      </c>
      <c r="R23" s="19">
        <f>O23-N23</f>
        <v>267365</v>
      </c>
      <c r="S23" s="19">
        <f t="shared" ref="S23:S54" si="13">O23-L23</f>
        <v>547127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86172</v>
      </c>
      <c r="C24" s="23">
        <v>81068</v>
      </c>
      <c r="D24" s="23">
        <v>83091</v>
      </c>
      <c r="E24" s="23">
        <v>85859</v>
      </c>
      <c r="F24" s="24">
        <f t="shared" ref="F24:F54" si="15">E24/D24-1</f>
        <v>3.3312873837118451E-2</v>
      </c>
      <c r="G24" s="24">
        <f t="shared" ref="G24:G54" si="16">E24/B24-1</f>
        <v>-3.6322703430348158E-3</v>
      </c>
      <c r="H24" s="23">
        <f t="shared" ref="H24:H54" si="17">E24-D24</f>
        <v>2768</v>
      </c>
      <c r="I24" s="23">
        <f t="shared" si="10"/>
        <v>-313</v>
      </c>
      <c r="J24" s="24">
        <f t="shared" si="11"/>
        <v>0.17430503533443367</v>
      </c>
      <c r="K24" s="48"/>
      <c r="L24" s="23">
        <v>910213</v>
      </c>
      <c r="M24" s="23">
        <v>883151</v>
      </c>
      <c r="N24" s="23">
        <v>913897</v>
      </c>
      <c r="O24" s="23">
        <v>920763</v>
      </c>
      <c r="P24" s="24">
        <f t="shared" ref="P24:P54" si="18">O24/N24-1</f>
        <v>7.512881648588321E-3</v>
      </c>
      <c r="Q24" s="24">
        <f t="shared" si="12"/>
        <v>1.1590693606881031E-2</v>
      </c>
      <c r="R24" s="23">
        <f t="shared" ref="R24:R54" si="19">O24-N24</f>
        <v>6866</v>
      </c>
      <c r="S24" s="23">
        <f t="shared" si="13"/>
        <v>10550</v>
      </c>
      <c r="T24" s="24">
        <f t="shared" si="14"/>
        <v>0.20068079029736519</v>
      </c>
    </row>
    <row r="25" spans="1:20" x14ac:dyDescent="0.25">
      <c r="A25" s="49" t="s">
        <v>17</v>
      </c>
      <c r="B25" s="27">
        <v>35553</v>
      </c>
      <c r="C25" s="27">
        <v>32367</v>
      </c>
      <c r="D25" s="27">
        <v>32196</v>
      </c>
      <c r="E25" s="27">
        <v>33015</v>
      </c>
      <c r="F25" s="28">
        <f t="shared" si="15"/>
        <v>2.54379426015654E-2</v>
      </c>
      <c r="G25" s="28">
        <f t="shared" si="16"/>
        <v>-7.1386380896126922E-2</v>
      </c>
      <c r="H25" s="27">
        <f t="shared" si="17"/>
        <v>819</v>
      </c>
      <c r="I25" s="27">
        <f t="shared" si="10"/>
        <v>-2538</v>
      </c>
      <c r="J25" s="28">
        <f t="shared" si="11"/>
        <v>6.702478181164849E-2</v>
      </c>
      <c r="K25" s="29"/>
      <c r="L25" s="27">
        <v>363873</v>
      </c>
      <c r="M25" s="27">
        <v>374364</v>
      </c>
      <c r="N25" s="27">
        <v>380988</v>
      </c>
      <c r="O25" s="27">
        <v>371208</v>
      </c>
      <c r="P25" s="28">
        <f t="shared" si="18"/>
        <v>-2.5670099845664485E-2</v>
      </c>
      <c r="Q25" s="28">
        <f t="shared" si="12"/>
        <v>2.015813209553885E-2</v>
      </c>
      <c r="R25" s="27">
        <f>O25-N25</f>
        <v>-9780</v>
      </c>
      <c r="S25" s="27">
        <f t="shared" si="13"/>
        <v>7335</v>
      </c>
      <c r="T25" s="28">
        <f t="shared" si="14"/>
        <v>8.0904982937742217E-2</v>
      </c>
    </row>
    <row r="26" spans="1:20" x14ac:dyDescent="0.25">
      <c r="A26" s="50" t="s">
        <v>18</v>
      </c>
      <c r="B26" s="27">
        <v>22214</v>
      </c>
      <c r="C26" s="27">
        <v>17271</v>
      </c>
      <c r="D26" s="27">
        <v>17696</v>
      </c>
      <c r="E26" s="27">
        <v>18399</v>
      </c>
      <c r="F26" s="51">
        <f t="shared" si="15"/>
        <v>3.9726491862567714E-2</v>
      </c>
      <c r="G26" s="51">
        <f t="shared" si="16"/>
        <v>-0.17173854326100657</v>
      </c>
      <c r="H26" s="27">
        <f t="shared" si="17"/>
        <v>703</v>
      </c>
      <c r="I26" s="52">
        <f t="shared" si="10"/>
        <v>-3815</v>
      </c>
      <c r="J26" s="51">
        <f t="shared" si="11"/>
        <v>3.7352384084583384E-2</v>
      </c>
      <c r="K26" s="29"/>
      <c r="L26" s="27">
        <v>228464</v>
      </c>
      <c r="M26" s="27">
        <v>188108</v>
      </c>
      <c r="N26" s="27">
        <v>221688</v>
      </c>
      <c r="O26" s="27">
        <v>189724</v>
      </c>
      <c r="P26" s="51">
        <f t="shared" si="18"/>
        <v>-0.1441846198260619</v>
      </c>
      <c r="Q26" s="51">
        <f t="shared" si="12"/>
        <v>-0.16956719658239372</v>
      </c>
      <c r="R26" s="52">
        <f>O26-N26</f>
        <v>-31964</v>
      </c>
      <c r="S26" s="52">
        <f t="shared" si="13"/>
        <v>-38740</v>
      </c>
      <c r="T26" s="51">
        <f t="shared" si="14"/>
        <v>4.1350447681300521E-2</v>
      </c>
    </row>
    <row r="27" spans="1:20" x14ac:dyDescent="0.25">
      <c r="A27" s="50" t="s">
        <v>19</v>
      </c>
      <c r="B27" s="52">
        <f>B25-B26</f>
        <v>13339</v>
      </c>
      <c r="C27" s="52">
        <f>C25-C26</f>
        <v>15096</v>
      </c>
      <c r="D27" s="52">
        <f>D25-D26</f>
        <v>14500</v>
      </c>
      <c r="E27" s="52">
        <f>E25-E26</f>
        <v>14616</v>
      </c>
      <c r="F27" s="51">
        <f t="shared" si="15"/>
        <v>8.0000000000000071E-3</v>
      </c>
      <c r="G27" s="51">
        <f t="shared" si="16"/>
        <v>9.5734312917010289E-2</v>
      </c>
      <c r="H27" s="52">
        <f t="shared" si="17"/>
        <v>116</v>
      </c>
      <c r="I27" s="52">
        <f t="shared" si="10"/>
        <v>1277</v>
      </c>
      <c r="J27" s="51">
        <f t="shared" si="11"/>
        <v>2.9672397727065099E-2</v>
      </c>
      <c r="K27" s="29"/>
      <c r="L27" s="52">
        <f>L25-L26</f>
        <v>135409</v>
      </c>
      <c r="M27" s="52">
        <f>M25-M26</f>
        <v>186256</v>
      </c>
      <c r="N27" s="52">
        <f>N25-N26</f>
        <v>159300</v>
      </c>
      <c r="O27" s="52">
        <f>O25-O26</f>
        <v>181484</v>
      </c>
      <c r="P27" s="51">
        <f>O27/N27-1</f>
        <v>0.13925925925925919</v>
      </c>
      <c r="Q27" s="51">
        <f t="shared" si="12"/>
        <v>0.34026541810367106</v>
      </c>
      <c r="R27" s="52">
        <f t="shared" si="19"/>
        <v>22184</v>
      </c>
      <c r="S27" s="52">
        <f t="shared" si="13"/>
        <v>46075</v>
      </c>
      <c r="T27" s="51">
        <f t="shared" si="14"/>
        <v>3.9554535256441689E-2</v>
      </c>
    </row>
    <row r="28" spans="1:20" x14ac:dyDescent="0.25">
      <c r="A28" s="53" t="s">
        <v>20</v>
      </c>
      <c r="B28" s="34">
        <v>50619</v>
      </c>
      <c r="C28" s="34">
        <v>48701</v>
      </c>
      <c r="D28" s="34">
        <v>50895</v>
      </c>
      <c r="E28" s="34">
        <v>52844</v>
      </c>
      <c r="F28" s="35">
        <f t="shared" si="15"/>
        <v>3.8294527949700452E-2</v>
      </c>
      <c r="G28" s="35">
        <f t="shared" si="16"/>
        <v>4.3955826863430802E-2</v>
      </c>
      <c r="H28" s="34">
        <f t="shared" si="17"/>
        <v>1949</v>
      </c>
      <c r="I28" s="34">
        <f t="shared" si="10"/>
        <v>2225</v>
      </c>
      <c r="J28" s="35">
        <f t="shared" si="11"/>
        <v>0.10728025352278518</v>
      </c>
      <c r="K28" s="29"/>
      <c r="L28" s="27">
        <v>546340</v>
      </c>
      <c r="M28" s="27">
        <v>508787</v>
      </c>
      <c r="N28" s="27">
        <v>532909</v>
      </c>
      <c r="O28" s="27">
        <v>549555</v>
      </c>
      <c r="P28" s="35">
        <f t="shared" si="18"/>
        <v>3.1236102223831885E-2</v>
      </c>
      <c r="Q28" s="35">
        <f t="shared" si="12"/>
        <v>5.884613976644637E-3</v>
      </c>
      <c r="R28" s="34">
        <f t="shared" si="19"/>
        <v>16646</v>
      </c>
      <c r="S28" s="34">
        <f t="shared" si="13"/>
        <v>3215</v>
      </c>
      <c r="T28" s="35">
        <f t="shared" si="14"/>
        <v>0.11977580735962297</v>
      </c>
    </row>
    <row r="29" spans="1:20" x14ac:dyDescent="0.25">
      <c r="A29" s="22" t="s">
        <v>21</v>
      </c>
      <c r="B29" s="23">
        <v>334069</v>
      </c>
      <c r="C29" s="23">
        <v>351670</v>
      </c>
      <c r="D29" s="23">
        <v>388608</v>
      </c>
      <c r="E29" s="23">
        <v>406720</v>
      </c>
      <c r="F29" s="24">
        <f t="shared" si="15"/>
        <v>4.6607378129117194E-2</v>
      </c>
      <c r="G29" s="24">
        <f t="shared" si="16"/>
        <v>0.21747303700732479</v>
      </c>
      <c r="H29" s="23">
        <f t="shared" si="17"/>
        <v>18112</v>
      </c>
      <c r="I29" s="23">
        <f t="shared" si="10"/>
        <v>72651</v>
      </c>
      <c r="J29" s="24">
        <f t="shared" si="11"/>
        <v>0.82569496466556636</v>
      </c>
      <c r="K29" s="48"/>
      <c r="L29" s="23">
        <v>3130857</v>
      </c>
      <c r="M29" s="23">
        <v>3041672</v>
      </c>
      <c r="N29" s="23">
        <v>3406935</v>
      </c>
      <c r="O29" s="23">
        <v>3667434</v>
      </c>
      <c r="P29" s="24">
        <f t="shared" si="18"/>
        <v>7.6461394185683096E-2</v>
      </c>
      <c r="Q29" s="24">
        <f t="shared" si="12"/>
        <v>0.17138342632704084</v>
      </c>
      <c r="R29" s="23">
        <f t="shared" si="19"/>
        <v>260499</v>
      </c>
      <c r="S29" s="23">
        <f t="shared" si="13"/>
        <v>536577</v>
      </c>
      <c r="T29" s="24">
        <f t="shared" si="14"/>
        <v>0.79931920970263481</v>
      </c>
    </row>
    <row r="30" spans="1:20" x14ac:dyDescent="0.25">
      <c r="A30" s="49" t="s">
        <v>22</v>
      </c>
      <c r="B30" s="27">
        <v>41544</v>
      </c>
      <c r="C30" s="27">
        <v>33330</v>
      </c>
      <c r="D30" s="27">
        <v>37413</v>
      </c>
      <c r="E30" s="27">
        <v>40494</v>
      </c>
      <c r="F30" s="28">
        <f t="shared" si="15"/>
        <v>8.2351054446315519E-2</v>
      </c>
      <c r="G30" s="28">
        <f t="shared" si="16"/>
        <v>-2.5274407856730186E-2</v>
      </c>
      <c r="H30" s="27">
        <f t="shared" si="17"/>
        <v>3081</v>
      </c>
      <c r="I30" s="27">
        <f t="shared" si="10"/>
        <v>-1050</v>
      </c>
      <c r="J30" s="28">
        <f t="shared" si="11"/>
        <v>8.2208133111643003E-2</v>
      </c>
      <c r="K30" s="29"/>
      <c r="L30" s="27">
        <v>403748</v>
      </c>
      <c r="M30" s="27">
        <v>300252</v>
      </c>
      <c r="N30" s="27">
        <v>340777</v>
      </c>
      <c r="O30" s="27">
        <v>356314</v>
      </c>
      <c r="P30" s="28">
        <f t="shared" si="18"/>
        <v>4.5592865715702535E-2</v>
      </c>
      <c r="Q30" s="28">
        <f t="shared" si="12"/>
        <v>-0.11748417329621452</v>
      </c>
      <c r="R30" s="27">
        <f t="shared" si="19"/>
        <v>15537</v>
      </c>
      <c r="S30" s="27">
        <f t="shared" si="13"/>
        <v>-47434</v>
      </c>
      <c r="T30" s="28">
        <f t="shared" si="14"/>
        <v>7.7658827639702485E-2</v>
      </c>
    </row>
    <row r="31" spans="1:20" x14ac:dyDescent="0.25">
      <c r="A31" s="54" t="s">
        <v>23</v>
      </c>
      <c r="B31" s="31">
        <v>2116</v>
      </c>
      <c r="C31" s="31">
        <v>2325</v>
      </c>
      <c r="D31" s="31">
        <v>3090</v>
      </c>
      <c r="E31" s="31">
        <v>3097</v>
      </c>
      <c r="F31" s="32">
        <f t="shared" si="15"/>
        <v>2.2653721682848182E-3</v>
      </c>
      <c r="G31" s="32">
        <f t="shared" si="16"/>
        <v>0.4636105860113422</v>
      </c>
      <c r="H31" s="31">
        <f t="shared" si="17"/>
        <v>7</v>
      </c>
      <c r="I31" s="31">
        <f t="shared" si="10"/>
        <v>981</v>
      </c>
      <c r="J31" s="32">
        <f t="shared" si="11"/>
        <v>6.2873163492556524E-3</v>
      </c>
      <c r="K31" s="29"/>
      <c r="L31" s="31">
        <v>22142</v>
      </c>
      <c r="M31" s="31">
        <v>20301</v>
      </c>
      <c r="N31" s="31">
        <v>23510</v>
      </c>
      <c r="O31" s="31">
        <v>25745</v>
      </c>
      <c r="P31" s="32">
        <f t="shared" si="18"/>
        <v>9.5065929391748183E-2</v>
      </c>
      <c r="Q31" s="32">
        <f t="shared" si="12"/>
        <v>0.16272242796495351</v>
      </c>
      <c r="R31" s="31">
        <f t="shared" si="19"/>
        <v>2235</v>
      </c>
      <c r="S31" s="31">
        <f t="shared" si="13"/>
        <v>3603</v>
      </c>
      <c r="T31" s="32">
        <f t="shared" si="14"/>
        <v>5.6111365749988507E-3</v>
      </c>
    </row>
    <row r="32" spans="1:20" x14ac:dyDescent="0.25">
      <c r="A32" s="54" t="s">
        <v>24</v>
      </c>
      <c r="B32" s="31">
        <v>278</v>
      </c>
      <c r="C32" s="31">
        <v>526</v>
      </c>
      <c r="D32" s="31">
        <v>445</v>
      </c>
      <c r="E32" s="31">
        <v>458</v>
      </c>
      <c r="F32" s="32">
        <f t="shared" si="15"/>
        <v>2.9213483146067309E-2</v>
      </c>
      <c r="G32" s="32">
        <f t="shared" si="16"/>
        <v>0.64748201438848918</v>
      </c>
      <c r="H32" s="31">
        <f t="shared" si="17"/>
        <v>13</v>
      </c>
      <c r="I32" s="31">
        <f t="shared" si="10"/>
        <v>180</v>
      </c>
      <c r="J32" s="32">
        <f t="shared" si="11"/>
        <v>9.2980009298000927E-4</v>
      </c>
      <c r="K32" s="29"/>
      <c r="L32" s="31">
        <v>2832</v>
      </c>
      <c r="M32" s="31">
        <v>3376</v>
      </c>
      <c r="N32" s="31">
        <v>4411</v>
      </c>
      <c r="O32" s="31">
        <v>4654</v>
      </c>
      <c r="P32" s="32">
        <f t="shared" si="18"/>
        <v>5.508954885513484E-2</v>
      </c>
      <c r="Q32" s="32">
        <f t="shared" si="12"/>
        <v>0.64336158192090398</v>
      </c>
      <c r="R32" s="31">
        <f t="shared" si="19"/>
        <v>243</v>
      </c>
      <c r="S32" s="31">
        <f t="shared" si="13"/>
        <v>1822</v>
      </c>
      <c r="T32" s="32">
        <f t="shared" si="14"/>
        <v>1.014341799186042E-3</v>
      </c>
    </row>
    <row r="33" spans="1:20" x14ac:dyDescent="0.25">
      <c r="A33" s="54" t="s">
        <v>25</v>
      </c>
      <c r="B33" s="31">
        <v>5731</v>
      </c>
      <c r="C33" s="31">
        <v>6474</v>
      </c>
      <c r="D33" s="31">
        <v>5463</v>
      </c>
      <c r="E33" s="31">
        <v>5053</v>
      </c>
      <c r="F33" s="32">
        <f t="shared" si="15"/>
        <v>-7.5050338641771908E-2</v>
      </c>
      <c r="G33" s="32">
        <f t="shared" si="16"/>
        <v>-0.1183039609143256</v>
      </c>
      <c r="H33" s="31">
        <f t="shared" si="17"/>
        <v>-410</v>
      </c>
      <c r="I33" s="31">
        <f t="shared" si="10"/>
        <v>-678</v>
      </c>
      <c r="J33" s="32">
        <f t="shared" si="11"/>
        <v>1.0258252990890801E-2</v>
      </c>
      <c r="K33" s="29"/>
      <c r="L33" s="31">
        <v>57227</v>
      </c>
      <c r="M33" s="31">
        <v>44415</v>
      </c>
      <c r="N33" s="31">
        <v>51790</v>
      </c>
      <c r="O33" s="31">
        <v>47305</v>
      </c>
      <c r="P33" s="32">
        <f t="shared" si="18"/>
        <v>-8.6599729677543924E-2</v>
      </c>
      <c r="Q33" s="32">
        <f t="shared" si="12"/>
        <v>-0.17337969839411471</v>
      </c>
      <c r="R33" s="31">
        <f t="shared" si="19"/>
        <v>-4485</v>
      </c>
      <c r="S33" s="31">
        <f t="shared" si="13"/>
        <v>-9922</v>
      </c>
      <c r="T33" s="32">
        <f t="shared" si="14"/>
        <v>1.0310150152663454E-2</v>
      </c>
    </row>
    <row r="34" spans="1:20" x14ac:dyDescent="0.25">
      <c r="A34" s="54" t="s">
        <v>26</v>
      </c>
      <c r="B34" s="31">
        <v>1231</v>
      </c>
      <c r="C34" s="31">
        <v>2144</v>
      </c>
      <c r="D34" s="31">
        <v>1959</v>
      </c>
      <c r="E34" s="31">
        <v>2180</v>
      </c>
      <c r="F34" s="32">
        <f t="shared" si="15"/>
        <v>0.11281265952016328</v>
      </c>
      <c r="G34" s="32">
        <f t="shared" si="16"/>
        <v>0.77091795288383436</v>
      </c>
      <c r="H34" s="31">
        <f t="shared" si="17"/>
        <v>221</v>
      </c>
      <c r="I34" s="31">
        <f t="shared" si="10"/>
        <v>949</v>
      </c>
      <c r="J34" s="32">
        <f t="shared" si="11"/>
        <v>4.4256860320882538E-3</v>
      </c>
      <c r="K34" s="29"/>
      <c r="L34" s="31">
        <v>14091</v>
      </c>
      <c r="M34" s="31">
        <v>21450</v>
      </c>
      <c r="N34" s="31">
        <v>29570</v>
      </c>
      <c r="O34" s="31">
        <v>30997</v>
      </c>
      <c r="P34" s="32">
        <f t="shared" si="18"/>
        <v>4.8258369969563786E-2</v>
      </c>
      <c r="Q34" s="32">
        <f t="shared" si="12"/>
        <v>1.1997729046909376</v>
      </c>
      <c r="R34" s="31">
        <f t="shared" si="19"/>
        <v>1427</v>
      </c>
      <c r="S34" s="31">
        <f t="shared" si="13"/>
        <v>16906</v>
      </c>
      <c r="T34" s="32">
        <f t="shared" si="14"/>
        <v>6.7558127953093556E-3</v>
      </c>
    </row>
    <row r="35" spans="1:20" x14ac:dyDescent="0.25">
      <c r="A35" s="54" t="s">
        <v>27</v>
      </c>
      <c r="B35" s="31">
        <v>8211</v>
      </c>
      <c r="C35" s="31">
        <v>6127</v>
      </c>
      <c r="D35" s="31">
        <v>7047</v>
      </c>
      <c r="E35" s="31">
        <v>5963</v>
      </c>
      <c r="F35" s="32">
        <f t="shared" si="15"/>
        <v>-0.15382432240669786</v>
      </c>
      <c r="G35" s="32">
        <f t="shared" si="16"/>
        <v>-0.27377907684813052</v>
      </c>
      <c r="H35" s="31">
        <f t="shared" si="17"/>
        <v>-1084</v>
      </c>
      <c r="I35" s="31">
        <f t="shared" si="10"/>
        <v>-2248</v>
      </c>
      <c r="J35" s="32">
        <f t="shared" si="11"/>
        <v>1.2105672389606541E-2</v>
      </c>
      <c r="K35" s="29"/>
      <c r="L35" s="31">
        <v>55765</v>
      </c>
      <c r="M35" s="31">
        <v>33506</v>
      </c>
      <c r="N35" s="31">
        <v>43479</v>
      </c>
      <c r="O35" s="31">
        <v>42161</v>
      </c>
      <c r="P35" s="32">
        <f t="shared" si="18"/>
        <v>-3.031348467076056E-2</v>
      </c>
      <c r="Q35" s="32">
        <f t="shared" si="12"/>
        <v>-0.24395229982964228</v>
      </c>
      <c r="R35" s="31">
        <f t="shared" si="19"/>
        <v>-1318</v>
      </c>
      <c r="S35" s="31">
        <f t="shared" si="13"/>
        <v>-13604</v>
      </c>
      <c r="T35" s="32">
        <f t="shared" si="14"/>
        <v>9.1890125903486709E-3</v>
      </c>
    </row>
    <row r="36" spans="1:20" x14ac:dyDescent="0.25">
      <c r="A36" s="54" t="s">
        <v>28</v>
      </c>
      <c r="B36" s="31">
        <v>235</v>
      </c>
      <c r="C36" s="31">
        <v>416</v>
      </c>
      <c r="D36" s="31">
        <v>664</v>
      </c>
      <c r="E36" s="31">
        <v>537</v>
      </c>
      <c r="F36" s="32">
        <f t="shared" si="15"/>
        <v>-0.1912650602409639</v>
      </c>
      <c r="G36" s="32">
        <f t="shared" si="16"/>
        <v>1.2851063829787233</v>
      </c>
      <c r="H36" s="31">
        <f t="shared" si="17"/>
        <v>-127</v>
      </c>
      <c r="I36" s="31">
        <f t="shared" si="10"/>
        <v>302</v>
      </c>
      <c r="J36" s="32">
        <f t="shared" si="11"/>
        <v>1.090180458363024E-3</v>
      </c>
      <c r="K36" s="29"/>
      <c r="L36" s="31">
        <v>2167</v>
      </c>
      <c r="M36" s="31">
        <v>4037</v>
      </c>
      <c r="N36" s="31">
        <v>4198</v>
      </c>
      <c r="O36" s="31">
        <v>4975</v>
      </c>
      <c r="P36" s="32">
        <f t="shared" si="18"/>
        <v>0.18508813720819428</v>
      </c>
      <c r="Q36" s="32">
        <f t="shared" si="12"/>
        <v>1.2958006460544533</v>
      </c>
      <c r="R36" s="31">
        <f t="shared" si="19"/>
        <v>777</v>
      </c>
      <c r="S36" s="31">
        <f t="shared" si="13"/>
        <v>2808</v>
      </c>
      <c r="T36" s="32">
        <f t="shared" si="14"/>
        <v>1.0843039215622172E-3</v>
      </c>
    </row>
    <row r="37" spans="1:20" x14ac:dyDescent="0.25">
      <c r="A37" s="54" t="s">
        <v>29</v>
      </c>
      <c r="B37" s="31">
        <v>150840</v>
      </c>
      <c r="C37" s="31">
        <v>169072</v>
      </c>
      <c r="D37" s="31">
        <v>186256</v>
      </c>
      <c r="E37" s="31">
        <v>191482</v>
      </c>
      <c r="F37" s="32">
        <f t="shared" si="15"/>
        <v>2.8058156515763155E-2</v>
      </c>
      <c r="G37" s="32">
        <f t="shared" si="16"/>
        <v>0.26943781490320862</v>
      </c>
      <c r="H37" s="31">
        <f t="shared" si="17"/>
        <v>5226</v>
      </c>
      <c r="I37" s="31">
        <f t="shared" si="10"/>
        <v>40642</v>
      </c>
      <c r="J37" s="32">
        <f t="shared" si="11"/>
        <v>0.38873358385152434</v>
      </c>
      <c r="K37" s="29"/>
      <c r="L37" s="31">
        <v>1458560</v>
      </c>
      <c r="M37" s="31">
        <v>1431126</v>
      </c>
      <c r="N37" s="31">
        <v>1624627</v>
      </c>
      <c r="O37" s="31">
        <v>1752831</v>
      </c>
      <c r="P37" s="32">
        <f t="shared" si="18"/>
        <v>7.8912882772476323E-2</v>
      </c>
      <c r="Q37" s="32">
        <f t="shared" si="12"/>
        <v>0.20175447016235193</v>
      </c>
      <c r="R37" s="31">
        <f t="shared" si="19"/>
        <v>128204</v>
      </c>
      <c r="S37" s="31">
        <f t="shared" si="13"/>
        <v>294271</v>
      </c>
      <c r="T37" s="32">
        <f t="shared" si="14"/>
        <v>0.38203045771574323</v>
      </c>
    </row>
    <row r="38" spans="1:20" x14ac:dyDescent="0.25">
      <c r="A38" s="54" t="s">
        <v>30</v>
      </c>
      <c r="B38" s="31">
        <v>15838</v>
      </c>
      <c r="C38" s="31">
        <v>21298</v>
      </c>
      <c r="D38" s="31">
        <v>24620</v>
      </c>
      <c r="E38" s="31">
        <v>24848</v>
      </c>
      <c r="F38" s="32">
        <f t="shared" si="15"/>
        <v>9.2607636068238186E-3</v>
      </c>
      <c r="G38" s="32">
        <f t="shared" si="16"/>
        <v>0.56888496022225032</v>
      </c>
      <c r="H38" s="31">
        <f t="shared" si="17"/>
        <v>228</v>
      </c>
      <c r="I38" s="31">
        <f t="shared" si="10"/>
        <v>9010</v>
      </c>
      <c r="J38" s="32">
        <f t="shared" si="11"/>
        <v>5.0444700240976574E-2</v>
      </c>
      <c r="K38" s="29"/>
      <c r="L38" s="31">
        <v>143231</v>
      </c>
      <c r="M38" s="31">
        <v>164388</v>
      </c>
      <c r="N38" s="31">
        <v>185624</v>
      </c>
      <c r="O38" s="31">
        <v>199100</v>
      </c>
      <c r="P38" s="32">
        <f t="shared" si="18"/>
        <v>7.2598370900314624E-2</v>
      </c>
      <c r="Q38" s="32">
        <f t="shared" si="12"/>
        <v>0.39006220720374785</v>
      </c>
      <c r="R38" s="31">
        <f t="shared" si="19"/>
        <v>13476</v>
      </c>
      <c r="S38" s="31">
        <f t="shared" si="13"/>
        <v>55869</v>
      </c>
      <c r="T38" s="32">
        <f t="shared" si="14"/>
        <v>4.3393951916188431E-2</v>
      </c>
    </row>
    <row r="39" spans="1:20" x14ac:dyDescent="0.25">
      <c r="A39" s="54" t="s">
        <v>31</v>
      </c>
      <c r="B39" s="31">
        <v>12903</v>
      </c>
      <c r="C39" s="31">
        <v>12565</v>
      </c>
      <c r="D39" s="31">
        <v>15773</v>
      </c>
      <c r="E39" s="31">
        <v>17838</v>
      </c>
      <c r="F39" s="32">
        <f t="shared" si="15"/>
        <v>0.130919926456603</v>
      </c>
      <c r="G39" s="32">
        <f t="shared" si="16"/>
        <v>0.38246919321088124</v>
      </c>
      <c r="H39" s="31">
        <f t="shared" si="17"/>
        <v>2065</v>
      </c>
      <c r="I39" s="31">
        <f t="shared" si="10"/>
        <v>4935</v>
      </c>
      <c r="J39" s="32">
        <f t="shared" si="11"/>
        <v>3.6213480477243244E-2</v>
      </c>
      <c r="K39" s="29"/>
      <c r="L39" s="31">
        <v>117379</v>
      </c>
      <c r="M39" s="31">
        <v>145398</v>
      </c>
      <c r="N39" s="31">
        <v>138315</v>
      </c>
      <c r="O39" s="31">
        <v>147784</v>
      </c>
      <c r="P39" s="32">
        <f t="shared" si="18"/>
        <v>6.8459675378664597E-2</v>
      </c>
      <c r="Q39" s="32">
        <f t="shared" si="12"/>
        <v>0.25903270602066808</v>
      </c>
      <c r="R39" s="31">
        <f t="shared" si="19"/>
        <v>9469</v>
      </c>
      <c r="S39" s="31">
        <f t="shared" si="13"/>
        <v>30405</v>
      </c>
      <c r="T39" s="32">
        <f t="shared" si="14"/>
        <v>3.220960215962828E-2</v>
      </c>
    </row>
    <row r="40" spans="1:20" x14ac:dyDescent="0.25">
      <c r="A40" s="54" t="s">
        <v>32</v>
      </c>
      <c r="B40" s="31">
        <v>10952</v>
      </c>
      <c r="C40" s="31">
        <v>13398</v>
      </c>
      <c r="D40" s="31">
        <v>14601</v>
      </c>
      <c r="E40" s="31">
        <v>14325</v>
      </c>
      <c r="F40" s="32">
        <f t="shared" si="15"/>
        <v>-1.8902814875693452E-2</v>
      </c>
      <c r="G40" s="32">
        <f t="shared" si="16"/>
        <v>0.30798027757487212</v>
      </c>
      <c r="H40" s="31">
        <f t="shared" si="17"/>
        <v>-276</v>
      </c>
      <c r="I40" s="31">
        <f t="shared" si="10"/>
        <v>3373</v>
      </c>
      <c r="J40" s="32">
        <f t="shared" si="11"/>
        <v>2.9081629545717538E-2</v>
      </c>
      <c r="K40" s="29"/>
      <c r="L40" s="31">
        <v>109526</v>
      </c>
      <c r="M40" s="31">
        <v>119837</v>
      </c>
      <c r="N40" s="31">
        <v>123591</v>
      </c>
      <c r="O40" s="31">
        <v>129349</v>
      </c>
      <c r="P40" s="32">
        <f t="shared" si="18"/>
        <v>4.6589152931847844E-2</v>
      </c>
      <c r="Q40" s="32">
        <f t="shared" si="12"/>
        <v>0.18098898891587378</v>
      </c>
      <c r="R40" s="31">
        <f t="shared" si="19"/>
        <v>5758</v>
      </c>
      <c r="S40" s="31">
        <f t="shared" si="13"/>
        <v>19823</v>
      </c>
      <c r="T40" s="32">
        <f t="shared" si="14"/>
        <v>2.819168401008065E-2</v>
      </c>
    </row>
    <row r="41" spans="1:20" x14ac:dyDescent="0.25">
      <c r="A41" s="54" t="s">
        <v>33</v>
      </c>
      <c r="B41" s="31">
        <v>9752</v>
      </c>
      <c r="C41" s="31">
        <v>10652</v>
      </c>
      <c r="D41" s="31">
        <v>13216</v>
      </c>
      <c r="E41" s="31">
        <v>17933</v>
      </c>
      <c r="F41" s="32">
        <f t="shared" si="15"/>
        <v>0.35691585956416461</v>
      </c>
      <c r="G41" s="32">
        <f t="shared" si="16"/>
        <v>0.83890484003281385</v>
      </c>
      <c r="H41" s="31">
        <f t="shared" si="17"/>
        <v>4717</v>
      </c>
      <c r="I41" s="31">
        <f t="shared" si="10"/>
        <v>8181</v>
      </c>
      <c r="J41" s="32">
        <f t="shared" si="11"/>
        <v>3.6406342941944336E-2</v>
      </c>
      <c r="K41" s="29"/>
      <c r="L41" s="31">
        <v>94908</v>
      </c>
      <c r="M41" s="31">
        <v>113382</v>
      </c>
      <c r="N41" s="31">
        <v>126382</v>
      </c>
      <c r="O41" s="31">
        <v>165893</v>
      </c>
      <c r="P41" s="32">
        <f t="shared" si="18"/>
        <v>0.31263154563149809</v>
      </c>
      <c r="Q41" s="32">
        <f t="shared" si="12"/>
        <v>0.74793484216293682</v>
      </c>
      <c r="R41" s="31">
        <f t="shared" si="19"/>
        <v>39511</v>
      </c>
      <c r="S41" s="31">
        <f t="shared" si="13"/>
        <v>70985</v>
      </c>
      <c r="T41" s="32">
        <f t="shared" si="14"/>
        <v>3.6156468434114748E-2</v>
      </c>
    </row>
    <row r="42" spans="1:20" x14ac:dyDescent="0.25">
      <c r="A42" s="54" t="s">
        <v>34</v>
      </c>
      <c r="B42" s="31">
        <v>2555</v>
      </c>
      <c r="C42" s="31">
        <v>5084</v>
      </c>
      <c r="D42" s="31">
        <v>5813</v>
      </c>
      <c r="E42" s="31">
        <v>5167</v>
      </c>
      <c r="F42" s="32">
        <f t="shared" si="15"/>
        <v>-0.11113022535695849</v>
      </c>
      <c r="G42" s="32">
        <f t="shared" si="16"/>
        <v>1.0223091976516634</v>
      </c>
      <c r="H42" s="31">
        <f t="shared" si="17"/>
        <v>-646</v>
      </c>
      <c r="I42" s="31">
        <f t="shared" si="10"/>
        <v>2612</v>
      </c>
      <c r="J42" s="32">
        <f t="shared" si="11"/>
        <v>1.0489687948532113E-2</v>
      </c>
      <c r="K42" s="29"/>
      <c r="L42" s="31">
        <v>20573</v>
      </c>
      <c r="M42" s="31">
        <v>42658</v>
      </c>
      <c r="N42" s="31">
        <v>44450</v>
      </c>
      <c r="O42" s="31">
        <v>40811</v>
      </c>
      <c r="P42" s="32">
        <f t="shared" si="18"/>
        <v>-8.1867266591676091E-2</v>
      </c>
      <c r="Q42" s="32">
        <f t="shared" si="12"/>
        <v>0.98371652165459578</v>
      </c>
      <c r="R42" s="31">
        <f t="shared" si="19"/>
        <v>-3639</v>
      </c>
      <c r="S42" s="31">
        <f t="shared" si="13"/>
        <v>20238</v>
      </c>
      <c r="T42" s="32">
        <f t="shared" si="14"/>
        <v>8.8947793654021393E-3</v>
      </c>
    </row>
    <row r="43" spans="1:20" x14ac:dyDescent="0.25">
      <c r="A43" s="54" t="s">
        <v>35</v>
      </c>
      <c r="B43" s="31">
        <v>10618</v>
      </c>
      <c r="C43" s="31">
        <v>12755</v>
      </c>
      <c r="D43" s="31">
        <v>13029</v>
      </c>
      <c r="E43" s="31">
        <v>14903</v>
      </c>
      <c r="F43" s="32">
        <f t="shared" si="15"/>
        <v>0.1438329879499578</v>
      </c>
      <c r="G43" s="32">
        <f t="shared" si="16"/>
        <v>0.40355999246562435</v>
      </c>
      <c r="H43" s="31">
        <f t="shared" si="17"/>
        <v>1874</v>
      </c>
      <c r="I43" s="31">
        <f t="shared" si="10"/>
        <v>4285</v>
      </c>
      <c r="J43" s="32">
        <f t="shared" si="11"/>
        <v>3.0255045383583142E-2</v>
      </c>
      <c r="K43" s="29"/>
      <c r="L43" s="31">
        <v>108295</v>
      </c>
      <c r="M43" s="31">
        <v>121992</v>
      </c>
      <c r="N43" s="31">
        <v>126240</v>
      </c>
      <c r="O43" s="31">
        <v>150300</v>
      </c>
      <c r="P43" s="32">
        <f t="shared" si="18"/>
        <v>0.19058935361216722</v>
      </c>
      <c r="Q43" s="32">
        <f t="shared" si="12"/>
        <v>0.38787570986656816</v>
      </c>
      <c r="R43" s="31">
        <f t="shared" si="19"/>
        <v>24060</v>
      </c>
      <c r="S43" s="31">
        <f t="shared" si="13"/>
        <v>42005</v>
      </c>
      <c r="T43" s="32">
        <f t="shared" si="14"/>
        <v>3.2757965710713814E-2</v>
      </c>
    </row>
    <row r="44" spans="1:20" x14ac:dyDescent="0.25">
      <c r="A44" s="54" t="s">
        <v>36</v>
      </c>
      <c r="B44" s="31">
        <v>5207</v>
      </c>
      <c r="C44" s="31">
        <v>4320</v>
      </c>
      <c r="D44" s="31">
        <v>6191</v>
      </c>
      <c r="E44" s="31">
        <v>4655</v>
      </c>
      <c r="F44" s="32">
        <f t="shared" si="15"/>
        <v>-0.24810208366984332</v>
      </c>
      <c r="G44" s="32">
        <f t="shared" si="16"/>
        <v>-0.10601113885154601</v>
      </c>
      <c r="H44" s="31">
        <f t="shared" si="17"/>
        <v>-1536</v>
      </c>
      <c r="I44" s="31">
        <f t="shared" si="10"/>
        <v>-552</v>
      </c>
      <c r="J44" s="32">
        <f t="shared" si="11"/>
        <v>9.4502607703535885E-3</v>
      </c>
      <c r="K44" s="29"/>
      <c r="L44" s="31">
        <v>44603</v>
      </c>
      <c r="M44" s="31">
        <v>21786</v>
      </c>
      <c r="N44" s="31">
        <v>35525</v>
      </c>
      <c r="O44" s="31">
        <v>37239</v>
      </c>
      <c r="P44" s="32">
        <f t="shared" si="18"/>
        <v>4.82477128782548E-2</v>
      </c>
      <c r="Q44" s="32">
        <f t="shared" si="12"/>
        <v>-0.16510100217474166</v>
      </c>
      <c r="R44" s="31">
        <f t="shared" si="19"/>
        <v>1714</v>
      </c>
      <c r="S44" s="31">
        <f t="shared" si="13"/>
        <v>-7364</v>
      </c>
      <c r="T44" s="32">
        <f t="shared" si="14"/>
        <v>8.1162600472473173E-3</v>
      </c>
    </row>
    <row r="45" spans="1:20" x14ac:dyDescent="0.25">
      <c r="A45" s="54" t="s">
        <v>37</v>
      </c>
      <c r="B45" s="31">
        <v>10088</v>
      </c>
      <c r="C45" s="31">
        <v>5899</v>
      </c>
      <c r="D45" s="31">
        <v>6372</v>
      </c>
      <c r="E45" s="31">
        <v>5765</v>
      </c>
      <c r="F45" s="32">
        <f t="shared" si="15"/>
        <v>-9.5260514752040226E-2</v>
      </c>
      <c r="G45" s="32">
        <f t="shared" si="16"/>
        <v>-0.42852894528152263</v>
      </c>
      <c r="H45" s="31">
        <f t="shared" si="17"/>
        <v>-607</v>
      </c>
      <c r="I45" s="31">
        <f t="shared" si="10"/>
        <v>-4323</v>
      </c>
      <c r="J45" s="32">
        <f t="shared" si="11"/>
        <v>1.1703706410545314E-2</v>
      </c>
      <c r="K45" s="29"/>
      <c r="L45" s="31">
        <v>72152</v>
      </c>
      <c r="M45" s="31">
        <v>33983</v>
      </c>
      <c r="N45" s="31">
        <v>47849</v>
      </c>
      <c r="O45" s="31">
        <v>47652</v>
      </c>
      <c r="P45" s="32">
        <f t="shared" si="18"/>
        <v>-4.1171184350770051E-3</v>
      </c>
      <c r="Q45" s="32">
        <f t="shared" si="12"/>
        <v>-0.33956092693203233</v>
      </c>
      <c r="R45" s="31">
        <f t="shared" si="19"/>
        <v>-197</v>
      </c>
      <c r="S45" s="31">
        <f t="shared" si="13"/>
        <v>-24500</v>
      </c>
      <c r="T45" s="32">
        <f t="shared" si="14"/>
        <v>1.0385778989001561E-2</v>
      </c>
    </row>
    <row r="46" spans="1:20" x14ac:dyDescent="0.25">
      <c r="A46" s="54" t="s">
        <v>38</v>
      </c>
      <c r="B46" s="31">
        <v>1351</v>
      </c>
      <c r="C46" s="31">
        <v>2778</v>
      </c>
      <c r="D46" s="31">
        <v>3277</v>
      </c>
      <c r="E46" s="31">
        <v>4557</v>
      </c>
      <c r="F46" s="32">
        <f t="shared" si="15"/>
        <v>0.39060115959719255</v>
      </c>
      <c r="G46" s="32">
        <f t="shared" si="16"/>
        <v>2.3730569948186528</v>
      </c>
      <c r="H46" s="31">
        <f t="shared" si="17"/>
        <v>1280</v>
      </c>
      <c r="I46" s="31">
        <f t="shared" si="10"/>
        <v>3206</v>
      </c>
      <c r="J46" s="32">
        <f t="shared" si="11"/>
        <v>9.2513079120303543E-3</v>
      </c>
      <c r="K46" s="29"/>
      <c r="L46" s="31">
        <v>8681</v>
      </c>
      <c r="M46" s="31">
        <v>23438</v>
      </c>
      <c r="N46" s="31">
        <v>25236</v>
      </c>
      <c r="O46" s="31">
        <v>29456</v>
      </c>
      <c r="P46" s="32">
        <f t="shared" si="18"/>
        <v>0.1672214297035981</v>
      </c>
      <c r="Q46" s="32">
        <f t="shared" si="12"/>
        <v>2.3931574703375187</v>
      </c>
      <c r="R46" s="31">
        <f t="shared" si="19"/>
        <v>4220</v>
      </c>
      <c r="S46" s="31">
        <f t="shared" si="13"/>
        <v>20775</v>
      </c>
      <c r="T46" s="32">
        <f t="shared" si="14"/>
        <v>6.4199510177963149E-3</v>
      </c>
    </row>
    <row r="47" spans="1:20" x14ac:dyDescent="0.25">
      <c r="A47" s="54" t="s">
        <v>39</v>
      </c>
      <c r="B47" s="31">
        <v>1115</v>
      </c>
      <c r="C47" s="31">
        <v>1452</v>
      </c>
      <c r="D47" s="31">
        <v>2258</v>
      </c>
      <c r="E47" s="31">
        <v>2431</v>
      </c>
      <c r="F47" s="32">
        <f t="shared" si="15"/>
        <v>7.6616474756421526E-2</v>
      </c>
      <c r="G47" s="32">
        <f t="shared" si="16"/>
        <v>1.1802690582959641</v>
      </c>
      <c r="H47" s="31">
        <f t="shared" si="17"/>
        <v>173</v>
      </c>
      <c r="I47" s="31">
        <f t="shared" si="10"/>
        <v>1316</v>
      </c>
      <c r="J47" s="32">
        <f t="shared" si="11"/>
        <v>4.9352489651406173E-3</v>
      </c>
      <c r="K47" s="29"/>
      <c r="L47" s="31">
        <v>8808</v>
      </c>
      <c r="M47" s="31">
        <v>12615</v>
      </c>
      <c r="N47" s="31">
        <v>16317</v>
      </c>
      <c r="O47" s="31">
        <v>21608</v>
      </c>
      <c r="P47" s="32">
        <f t="shared" si="18"/>
        <v>0.32426303854875282</v>
      </c>
      <c r="Q47" s="32">
        <f t="shared" si="12"/>
        <v>1.4532243415077204</v>
      </c>
      <c r="R47" s="31">
        <f t="shared" si="19"/>
        <v>5291</v>
      </c>
      <c r="S47" s="31">
        <f t="shared" si="13"/>
        <v>12800</v>
      </c>
      <c r="T47" s="32">
        <f t="shared" si="14"/>
        <v>4.70947520344048E-3</v>
      </c>
    </row>
    <row r="48" spans="1:20" x14ac:dyDescent="0.25">
      <c r="A48" s="54" t="s">
        <v>40</v>
      </c>
      <c r="B48" s="31">
        <v>1047</v>
      </c>
      <c r="C48" s="31">
        <v>1666</v>
      </c>
      <c r="D48" s="31">
        <v>1620</v>
      </c>
      <c r="E48" s="31">
        <v>1770</v>
      </c>
      <c r="F48" s="32">
        <f t="shared" si="15"/>
        <v>9.259259259259256E-2</v>
      </c>
      <c r="G48" s="32">
        <f t="shared" si="16"/>
        <v>0.69054441260744981</v>
      </c>
      <c r="H48" s="31">
        <f t="shared" si="17"/>
        <v>150</v>
      </c>
      <c r="I48" s="31">
        <f t="shared" si="10"/>
        <v>723</v>
      </c>
      <c r="J48" s="32">
        <f t="shared" si="11"/>
        <v>3.5933322370624815E-3</v>
      </c>
      <c r="K48" s="29"/>
      <c r="L48" s="31">
        <v>11858</v>
      </c>
      <c r="M48" s="31">
        <v>18243</v>
      </c>
      <c r="N48" s="31">
        <v>22132</v>
      </c>
      <c r="O48" s="31">
        <v>20001</v>
      </c>
      <c r="P48" s="32">
        <f t="shared" si="18"/>
        <v>-9.6285920838604766E-2</v>
      </c>
      <c r="Q48" s="32">
        <f t="shared" si="12"/>
        <v>0.68670939450160229</v>
      </c>
      <c r="R48" s="31">
        <f t="shared" si="19"/>
        <v>-2131</v>
      </c>
      <c r="S48" s="31">
        <f t="shared" si="13"/>
        <v>8143</v>
      </c>
      <c r="T48" s="32">
        <f t="shared" si="14"/>
        <v>4.3592286904856094E-3</v>
      </c>
    </row>
    <row r="49" spans="1:20" x14ac:dyDescent="0.25">
      <c r="A49" s="54" t="s">
        <v>41</v>
      </c>
      <c r="B49" s="31">
        <v>1175</v>
      </c>
      <c r="C49" s="31">
        <v>2067</v>
      </c>
      <c r="D49" s="31">
        <v>1813</v>
      </c>
      <c r="E49" s="31">
        <v>1987</v>
      </c>
      <c r="F49" s="32">
        <f t="shared" si="15"/>
        <v>9.5973524544953115E-2</v>
      </c>
      <c r="G49" s="32">
        <f t="shared" si="16"/>
        <v>0.69106382978723402</v>
      </c>
      <c r="H49" s="31">
        <f t="shared" si="17"/>
        <v>174</v>
      </c>
      <c r="I49" s="31">
        <f t="shared" si="10"/>
        <v>812</v>
      </c>
      <c r="J49" s="32">
        <f t="shared" si="11"/>
        <v>4.0338707090639267E-3</v>
      </c>
      <c r="K49" s="29"/>
      <c r="L49" s="31">
        <v>7881</v>
      </c>
      <c r="M49" s="31">
        <v>16647</v>
      </c>
      <c r="N49" s="31">
        <v>16468</v>
      </c>
      <c r="O49" s="31">
        <v>17575</v>
      </c>
      <c r="P49" s="32">
        <f t="shared" si="18"/>
        <v>6.7221277629341714E-2</v>
      </c>
      <c r="Q49" s="32">
        <f t="shared" si="12"/>
        <v>1.2300469483568075</v>
      </c>
      <c r="R49" s="31">
        <f t="shared" si="19"/>
        <v>1107</v>
      </c>
      <c r="S49" s="31">
        <f t="shared" si="13"/>
        <v>9694</v>
      </c>
      <c r="T49" s="32">
        <f t="shared" si="14"/>
        <v>3.8304806877298425E-3</v>
      </c>
    </row>
    <row r="50" spans="1:20" x14ac:dyDescent="0.25">
      <c r="A50" s="54" t="s">
        <v>42</v>
      </c>
      <c r="B50" s="31">
        <v>1369</v>
      </c>
      <c r="C50" s="31">
        <v>2285</v>
      </c>
      <c r="D50" s="31">
        <v>3083</v>
      </c>
      <c r="E50" s="31">
        <v>3067</v>
      </c>
      <c r="F50" s="32">
        <f t="shared" si="15"/>
        <v>-5.1897502432695086E-3</v>
      </c>
      <c r="G50" s="32">
        <f t="shared" si="16"/>
        <v>1.2403214024835645</v>
      </c>
      <c r="H50" s="31">
        <f t="shared" si="17"/>
        <v>-16</v>
      </c>
      <c r="I50" s="31">
        <f t="shared" si="10"/>
        <v>1698</v>
      </c>
      <c r="J50" s="32">
        <f t="shared" si="11"/>
        <v>6.2264124130342541E-3</v>
      </c>
      <c r="K50" s="29"/>
      <c r="L50" s="31">
        <v>15158</v>
      </c>
      <c r="M50" s="31">
        <v>24454</v>
      </c>
      <c r="N50" s="31">
        <v>31162</v>
      </c>
      <c r="O50" s="31">
        <v>36743</v>
      </c>
      <c r="P50" s="32">
        <f t="shared" si="18"/>
        <v>0.1790963352801489</v>
      </c>
      <c r="Q50" s="32">
        <f t="shared" si="12"/>
        <v>1.4240005277741128</v>
      </c>
      <c r="R50" s="31">
        <f t="shared" si="19"/>
        <v>5581</v>
      </c>
      <c r="S50" s="31">
        <f t="shared" si="13"/>
        <v>21585</v>
      </c>
      <c r="T50" s="32">
        <f t="shared" si="14"/>
        <v>8.0081565808965919E-3</v>
      </c>
    </row>
    <row r="51" spans="1:20" x14ac:dyDescent="0.25">
      <c r="A51" s="54" t="s">
        <v>43</v>
      </c>
      <c r="B51" s="31">
        <v>4270</v>
      </c>
      <c r="C51" s="31">
        <v>6965</v>
      </c>
      <c r="D51" s="31">
        <v>8495</v>
      </c>
      <c r="E51" s="31">
        <v>10910</v>
      </c>
      <c r="F51" s="32">
        <f t="shared" si="15"/>
        <v>0.28428487345497344</v>
      </c>
      <c r="G51" s="32">
        <f>E51/B51-1</f>
        <v>1.5550351288056206</v>
      </c>
      <c r="H51" s="31">
        <f t="shared" si="17"/>
        <v>2415</v>
      </c>
      <c r="I51" s="31">
        <f t="shared" si="10"/>
        <v>6640</v>
      </c>
      <c r="J51" s="32">
        <f t="shared" si="11"/>
        <v>2.214873147251507E-2</v>
      </c>
      <c r="K51" s="29"/>
      <c r="L51" s="31">
        <v>44980</v>
      </c>
      <c r="M51" s="31">
        <v>76354</v>
      </c>
      <c r="N51" s="31">
        <v>87027</v>
      </c>
      <c r="O51" s="31">
        <v>117893</v>
      </c>
      <c r="P51" s="32">
        <f t="shared" si="18"/>
        <v>0.35467153871786916</v>
      </c>
      <c r="Q51" s="32">
        <f t="shared" si="12"/>
        <v>1.6210093374833261</v>
      </c>
      <c r="R51" s="31">
        <f t="shared" si="19"/>
        <v>30866</v>
      </c>
      <c r="S51" s="31">
        <f t="shared" si="13"/>
        <v>72913</v>
      </c>
      <c r="T51" s="32">
        <f t="shared" si="14"/>
        <v>2.5694842658238085E-2</v>
      </c>
    </row>
    <row r="52" spans="1:20" x14ac:dyDescent="0.25">
      <c r="A52" s="54" t="s">
        <v>44</v>
      </c>
      <c r="B52" s="31">
        <v>5742</v>
      </c>
      <c r="C52" s="31">
        <v>6025</v>
      </c>
      <c r="D52" s="31">
        <v>6579</v>
      </c>
      <c r="E52" s="31">
        <v>6221</v>
      </c>
      <c r="F52" s="32">
        <f t="shared" si="15"/>
        <v>-5.4415564675482586E-2</v>
      </c>
      <c r="G52" s="32">
        <f t="shared" si="16"/>
        <v>8.3420411006617901E-2</v>
      </c>
      <c r="H52" s="31">
        <f t="shared" si="17"/>
        <v>-358</v>
      </c>
      <c r="I52" s="31">
        <f t="shared" si="10"/>
        <v>479</v>
      </c>
      <c r="J52" s="32">
        <f t="shared" si="11"/>
        <v>1.2629446241110563E-2</v>
      </c>
      <c r="K52" s="29"/>
      <c r="L52" s="31">
        <v>33757</v>
      </c>
      <c r="M52" s="31">
        <v>35212</v>
      </c>
      <c r="N52" s="31">
        <v>40496</v>
      </c>
      <c r="O52" s="31">
        <v>36897</v>
      </c>
      <c r="P52" s="32">
        <f t="shared" si="18"/>
        <v>-8.8872975108652663E-2</v>
      </c>
      <c r="Q52" s="32">
        <f t="shared" si="12"/>
        <v>9.301774446781419E-2</v>
      </c>
      <c r="R52" s="31">
        <f t="shared" si="19"/>
        <v>-3599</v>
      </c>
      <c r="S52" s="31">
        <f t="shared" si="13"/>
        <v>3140</v>
      </c>
      <c r="T52" s="32">
        <f t="shared" si="14"/>
        <v>8.0417209635941962E-3</v>
      </c>
    </row>
    <row r="53" spans="1:20" x14ac:dyDescent="0.25">
      <c r="A53" s="55" t="s">
        <v>45</v>
      </c>
      <c r="B53" s="31">
        <v>5843</v>
      </c>
      <c r="C53" s="31">
        <v>668</v>
      </c>
      <c r="D53" s="31">
        <v>802</v>
      </c>
      <c r="E53" s="31">
        <v>803</v>
      </c>
      <c r="F53" s="32">
        <f t="shared" si="15"/>
        <v>1.2468827930174342E-3</v>
      </c>
      <c r="G53" s="32">
        <f t="shared" si="16"/>
        <v>-0.86257059729590968</v>
      </c>
      <c r="H53" s="31">
        <f t="shared" si="17"/>
        <v>1</v>
      </c>
      <c r="I53" s="31">
        <f t="shared" si="10"/>
        <v>-5040</v>
      </c>
      <c r="J53" s="32">
        <f t="shared" si="11"/>
        <v>1.6301953595260861E-3</v>
      </c>
      <c r="K53" s="29"/>
      <c r="L53" s="31">
        <v>50085</v>
      </c>
      <c r="M53" s="31">
        <v>6131</v>
      </c>
      <c r="N53" s="31">
        <v>7195</v>
      </c>
      <c r="O53" s="31">
        <v>6580</v>
      </c>
      <c r="P53" s="32">
        <f t="shared" si="18"/>
        <v>-8.5476025017373169E-2</v>
      </c>
      <c r="Q53" s="32">
        <f t="shared" si="12"/>
        <v>-0.8686233403214535</v>
      </c>
      <c r="R53" s="31">
        <f t="shared" si="19"/>
        <v>-615</v>
      </c>
      <c r="S53" s="31">
        <f t="shared" si="13"/>
        <v>-43505</v>
      </c>
      <c r="T53" s="32">
        <f t="shared" si="14"/>
        <v>1.4341145334430933E-3</v>
      </c>
    </row>
    <row r="54" spans="1:20" x14ac:dyDescent="0.25">
      <c r="A54" s="53" t="s">
        <v>46</v>
      </c>
      <c r="B54" s="34">
        <f>B29-SUM(B30:B53)</f>
        <v>24058</v>
      </c>
      <c r="C54" s="34">
        <f>C29-SUM(C30:C53)</f>
        <v>21379</v>
      </c>
      <c r="D54" s="34">
        <f>D29-SUM(D30:D53)</f>
        <v>18729</v>
      </c>
      <c r="E54" s="34">
        <f>E29-SUM(E30:E53)</f>
        <v>20276</v>
      </c>
      <c r="F54" s="35">
        <f t="shared" si="15"/>
        <v>8.2599177745741992E-2</v>
      </c>
      <c r="G54" s="35">
        <f t="shared" si="16"/>
        <v>-0.1572034250561144</v>
      </c>
      <c r="H54" s="34">
        <f t="shared" si="17"/>
        <v>1547</v>
      </c>
      <c r="I54" s="34">
        <f t="shared" si="10"/>
        <v>-3782</v>
      </c>
      <c r="J54" s="35">
        <f t="shared" si="11"/>
        <v>4.1162940360835523E-2</v>
      </c>
      <c r="K54" s="29"/>
      <c r="L54" s="34">
        <f>L29-SUM(L30:L53)</f>
        <v>222450</v>
      </c>
      <c r="M54" s="34">
        <f>M29-SUM(M30:M53)</f>
        <v>206691</v>
      </c>
      <c r="N54" s="34">
        <f>N29-SUM(N30:N53)</f>
        <v>210564</v>
      </c>
      <c r="O54" s="34">
        <f>O29-SUM(O30:O53)</f>
        <v>197571</v>
      </c>
      <c r="P54" s="35">
        <f t="shared" si="18"/>
        <v>-6.1705704678862494E-2</v>
      </c>
      <c r="Q54" s="35">
        <f t="shared" si="12"/>
        <v>-0.11184086311530683</v>
      </c>
      <c r="R54" s="34">
        <f t="shared" si="19"/>
        <v>-12993</v>
      </c>
      <c r="S54" s="34">
        <f t="shared" si="13"/>
        <v>-24879</v>
      </c>
      <c r="T54" s="35">
        <f t="shared" si="14"/>
        <v>4.3060705545119357E-2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151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octubre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420241</v>
      </c>
      <c r="C58" s="19">
        <v>432738</v>
      </c>
      <c r="D58" s="19">
        <v>471699</v>
      </c>
      <c r="E58" s="19">
        <v>492579</v>
      </c>
      <c r="F58" s="20">
        <f>E58/D58-1</f>
        <v>4.4265516780828351E-2</v>
      </c>
      <c r="G58" s="20">
        <f t="shared" ref="G58:G68" si="20">E58/B58-1</f>
        <v>0.17213456088292189</v>
      </c>
      <c r="H58" s="19">
        <f>E58-D58</f>
        <v>20880</v>
      </c>
      <c r="I58" s="19">
        <f t="shared" ref="I58:I68" si="21">E58-B58</f>
        <v>72338</v>
      </c>
      <c r="J58" s="20">
        <f t="shared" ref="J58:J68" si="22">E58/$E$58</f>
        <v>1</v>
      </c>
      <c r="K58" s="21"/>
      <c r="L58" s="19">
        <v>4041070</v>
      </c>
      <c r="M58" s="19">
        <v>3924823</v>
      </c>
      <c r="N58" s="19">
        <v>4320832</v>
      </c>
      <c r="O58" s="19">
        <v>4588197</v>
      </c>
      <c r="P58" s="20">
        <f>O58/N58-1</f>
        <v>6.1878129027002293E-2</v>
      </c>
      <c r="Q58" s="20">
        <f t="shared" ref="Q58:Q68" si="23">O58/L58-1</f>
        <v>0.13539161657679766</v>
      </c>
      <c r="R58" s="19">
        <f>O58-N58</f>
        <v>267365</v>
      </c>
      <c r="S58" s="19">
        <f t="shared" ref="S58:S68" si="24">O58-L58</f>
        <v>547127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158662</v>
      </c>
      <c r="C59" s="60">
        <v>159273</v>
      </c>
      <c r="D59" s="60">
        <v>172251</v>
      </c>
      <c r="E59" s="60">
        <v>172855</v>
      </c>
      <c r="F59" s="61">
        <f t="shared" ref="F59:F68" si="26">E59/D59-1</f>
        <v>3.5065108475422768E-3</v>
      </c>
      <c r="G59" s="61">
        <f t="shared" si="20"/>
        <v>8.9454311681435916E-2</v>
      </c>
      <c r="H59" s="60">
        <f>E59-D59</f>
        <v>604</v>
      </c>
      <c r="I59" s="60">
        <f t="shared" si="21"/>
        <v>14193</v>
      </c>
      <c r="J59" s="61">
        <f t="shared" si="22"/>
        <v>0.35091832985165833</v>
      </c>
      <c r="K59" s="62"/>
      <c r="L59" s="60">
        <v>1485492</v>
      </c>
      <c r="M59" s="60">
        <v>1457395</v>
      </c>
      <c r="N59" s="60">
        <v>1572308</v>
      </c>
      <c r="O59" s="60">
        <v>1622538</v>
      </c>
      <c r="P59" s="61">
        <f t="shared" ref="P59:P68" si="27">O59/N59-1</f>
        <v>3.1946666938029944E-2</v>
      </c>
      <c r="Q59" s="61">
        <f t="shared" si="23"/>
        <v>9.2256302962250958E-2</v>
      </c>
      <c r="R59" s="60">
        <f t="shared" ref="R59:R68" si="28">O59-N59</f>
        <v>50230</v>
      </c>
      <c r="S59" s="60">
        <f t="shared" si="24"/>
        <v>137046</v>
      </c>
      <c r="T59" s="61">
        <f t="shared" si="25"/>
        <v>0.353633028398737</v>
      </c>
    </row>
    <row r="60" spans="1:20" x14ac:dyDescent="0.25">
      <c r="A60" s="63" t="s">
        <v>50</v>
      </c>
      <c r="B60" s="31">
        <v>109838</v>
      </c>
      <c r="C60" s="31">
        <v>113209</v>
      </c>
      <c r="D60" s="31">
        <v>119521</v>
      </c>
      <c r="E60" s="31">
        <v>125080</v>
      </c>
      <c r="F60" s="32">
        <f t="shared" si="26"/>
        <v>4.6510655031333448E-2</v>
      </c>
      <c r="G60" s="32">
        <f t="shared" si="20"/>
        <v>0.13876800378739595</v>
      </c>
      <c r="H60" s="31">
        <f t="shared" ref="H60:H68" si="29">E60-D60</f>
        <v>5559</v>
      </c>
      <c r="I60" s="31">
        <f t="shared" si="21"/>
        <v>15242</v>
      </c>
      <c r="J60" s="32">
        <f t="shared" si="22"/>
        <v>0.25392881141908202</v>
      </c>
      <c r="K60" s="29"/>
      <c r="L60" s="31">
        <v>1082702</v>
      </c>
      <c r="M60" s="31">
        <v>1027252</v>
      </c>
      <c r="N60" s="31">
        <v>1094360</v>
      </c>
      <c r="O60" s="31">
        <v>1158457</v>
      </c>
      <c r="P60" s="32">
        <f>O60/N60-1</f>
        <v>5.8570305932234445E-2</v>
      </c>
      <c r="Q60" s="32">
        <f t="shared" si="23"/>
        <v>6.9968467777837384E-2</v>
      </c>
      <c r="R60" s="31">
        <f>O60-N60</f>
        <v>64097</v>
      </c>
      <c r="S60" s="31">
        <f t="shared" si="24"/>
        <v>75755</v>
      </c>
      <c r="T60" s="32">
        <f t="shared" si="25"/>
        <v>0.25248632523843245</v>
      </c>
    </row>
    <row r="61" spans="1:20" x14ac:dyDescent="0.25">
      <c r="A61" s="64" t="s">
        <v>51</v>
      </c>
      <c r="B61" s="65">
        <v>3489</v>
      </c>
      <c r="C61" s="65">
        <v>3407</v>
      </c>
      <c r="D61" s="65">
        <v>4248</v>
      </c>
      <c r="E61" s="65">
        <v>3960</v>
      </c>
      <c r="F61" s="66">
        <f t="shared" si="26"/>
        <v>-6.7796610169491567E-2</v>
      </c>
      <c r="G61" s="66">
        <f t="shared" si="20"/>
        <v>0.13499570077386069</v>
      </c>
      <c r="H61" s="65">
        <f t="shared" si="29"/>
        <v>-288</v>
      </c>
      <c r="I61" s="65">
        <f t="shared" si="21"/>
        <v>471</v>
      </c>
      <c r="J61" s="66">
        <f t="shared" si="22"/>
        <v>8.0393195812245351E-3</v>
      </c>
      <c r="K61" s="29"/>
      <c r="L61" s="65">
        <v>36869</v>
      </c>
      <c r="M61" s="65">
        <v>29058</v>
      </c>
      <c r="N61" s="65">
        <v>41308</v>
      </c>
      <c r="O61" s="65">
        <v>35995</v>
      </c>
      <c r="P61" s="66">
        <f t="shared" si="27"/>
        <v>-0.12861915367483301</v>
      </c>
      <c r="Q61" s="66">
        <f t="shared" si="23"/>
        <v>-2.3705552089831605E-2</v>
      </c>
      <c r="R61" s="65">
        <f t="shared" si="28"/>
        <v>-5313</v>
      </c>
      <c r="S61" s="65">
        <f t="shared" si="24"/>
        <v>-874</v>
      </c>
      <c r="T61" s="66">
        <f t="shared" si="25"/>
        <v>7.845129579222513E-3</v>
      </c>
    </row>
    <row r="62" spans="1:20" x14ac:dyDescent="0.25">
      <c r="A62" s="63" t="s">
        <v>52</v>
      </c>
      <c r="B62" s="31">
        <v>66991</v>
      </c>
      <c r="C62" s="31">
        <v>64171</v>
      </c>
      <c r="D62" s="31">
        <v>70925</v>
      </c>
      <c r="E62" s="31">
        <v>81853</v>
      </c>
      <c r="F62" s="32">
        <f t="shared" si="26"/>
        <v>0.15407825167430378</v>
      </c>
      <c r="G62" s="32">
        <f t="shared" si="20"/>
        <v>0.22185069636219801</v>
      </c>
      <c r="H62" s="31">
        <f t="shared" si="29"/>
        <v>10928</v>
      </c>
      <c r="I62" s="31">
        <f t="shared" si="21"/>
        <v>14862</v>
      </c>
      <c r="J62" s="32">
        <f t="shared" si="22"/>
        <v>0.16617232971766965</v>
      </c>
      <c r="K62" s="29"/>
      <c r="L62" s="31">
        <v>662992</v>
      </c>
      <c r="M62" s="31">
        <v>587373</v>
      </c>
      <c r="N62" s="31">
        <v>669254</v>
      </c>
      <c r="O62" s="31">
        <v>773150</v>
      </c>
      <c r="P62" s="32">
        <f t="shared" si="27"/>
        <v>0.15524150770858292</v>
      </c>
      <c r="Q62" s="32">
        <f t="shared" si="23"/>
        <v>0.16615283442334139</v>
      </c>
      <c r="R62" s="31">
        <f>O62-N62</f>
        <v>103896</v>
      </c>
      <c r="S62" s="31">
        <f t="shared" si="24"/>
        <v>110158</v>
      </c>
      <c r="T62" s="32">
        <f t="shared" si="25"/>
        <v>0.16850845767956346</v>
      </c>
    </row>
    <row r="63" spans="1:20" x14ac:dyDescent="0.25">
      <c r="A63" s="63" t="s">
        <v>53</v>
      </c>
      <c r="B63" s="31">
        <v>11916</v>
      </c>
      <c r="C63" s="31">
        <v>20050</v>
      </c>
      <c r="D63" s="31">
        <v>26095</v>
      </c>
      <c r="E63" s="31">
        <v>21212</v>
      </c>
      <c r="F63" s="32">
        <f t="shared" si="26"/>
        <v>-0.18712397010921633</v>
      </c>
      <c r="G63" s="32">
        <f t="shared" si="20"/>
        <v>0.78012755958375291</v>
      </c>
      <c r="H63" s="31">
        <f t="shared" si="29"/>
        <v>-4883</v>
      </c>
      <c r="I63" s="31">
        <f t="shared" si="21"/>
        <v>9296</v>
      </c>
      <c r="J63" s="32">
        <f t="shared" si="22"/>
        <v>4.306314317094314E-2</v>
      </c>
      <c r="K63" s="29"/>
      <c r="L63" s="31">
        <v>119184</v>
      </c>
      <c r="M63" s="31">
        <v>166144</v>
      </c>
      <c r="N63" s="31">
        <v>213829</v>
      </c>
      <c r="O63" s="31">
        <v>202567</v>
      </c>
      <c r="P63" s="32">
        <f t="shared" si="27"/>
        <v>-5.2668253604515769E-2</v>
      </c>
      <c r="Q63" s="32">
        <f t="shared" si="23"/>
        <v>0.69961572023090346</v>
      </c>
      <c r="R63" s="31">
        <f t="shared" si="28"/>
        <v>-11262</v>
      </c>
      <c r="S63" s="31">
        <f t="shared" si="24"/>
        <v>83383</v>
      </c>
      <c r="T63" s="32">
        <f t="shared" si="25"/>
        <v>4.414958642795852E-2</v>
      </c>
    </row>
    <row r="64" spans="1:20" x14ac:dyDescent="0.25">
      <c r="A64" s="63" t="s">
        <v>54</v>
      </c>
      <c r="B64" s="31">
        <v>18677</v>
      </c>
      <c r="C64" s="31">
        <v>21932</v>
      </c>
      <c r="D64" s="31">
        <v>20553</v>
      </c>
      <c r="E64" s="31">
        <v>19337</v>
      </c>
      <c r="F64" s="32">
        <f t="shared" si="26"/>
        <v>-5.9164112295042037E-2</v>
      </c>
      <c r="G64" s="32">
        <f t="shared" si="20"/>
        <v>3.5337580981956496E-2</v>
      </c>
      <c r="H64" s="31">
        <f t="shared" si="29"/>
        <v>-1216</v>
      </c>
      <c r="I64" s="31">
        <f t="shared" si="21"/>
        <v>660</v>
      </c>
      <c r="J64" s="32">
        <f t="shared" si="22"/>
        <v>3.9256647157105765E-2</v>
      </c>
      <c r="K64" s="29"/>
      <c r="L64" s="31">
        <v>177807</v>
      </c>
      <c r="M64" s="31">
        <v>179915</v>
      </c>
      <c r="N64" s="31">
        <v>194865</v>
      </c>
      <c r="O64" s="31">
        <v>201157</v>
      </c>
      <c r="P64" s="32">
        <f t="shared" si="27"/>
        <v>3.2289020604007845E-2</v>
      </c>
      <c r="Q64" s="32">
        <f t="shared" si="23"/>
        <v>0.13132216391930585</v>
      </c>
      <c r="R64" s="31">
        <f t="shared" si="28"/>
        <v>6292</v>
      </c>
      <c r="S64" s="31">
        <f t="shared" si="24"/>
        <v>23350</v>
      </c>
      <c r="T64" s="32">
        <f t="shared" si="25"/>
        <v>4.3842276170792144E-2</v>
      </c>
    </row>
    <row r="65" spans="1:20" x14ac:dyDescent="0.25">
      <c r="A65" s="63" t="s">
        <v>55</v>
      </c>
      <c r="B65" s="31">
        <v>4677</v>
      </c>
      <c r="C65" s="31">
        <v>4025</v>
      </c>
      <c r="D65" s="31">
        <v>4419</v>
      </c>
      <c r="E65" s="31">
        <v>4919</v>
      </c>
      <c r="F65" s="32">
        <f t="shared" si="26"/>
        <v>0.11314777098891149</v>
      </c>
      <c r="G65" s="32">
        <f t="shared" si="20"/>
        <v>5.1742570023519452E-2</v>
      </c>
      <c r="H65" s="31">
        <f t="shared" si="29"/>
        <v>500</v>
      </c>
      <c r="I65" s="31">
        <f t="shared" si="21"/>
        <v>242</v>
      </c>
      <c r="J65" s="32">
        <f t="shared" si="22"/>
        <v>9.9862154091018909E-3</v>
      </c>
      <c r="K65" s="29"/>
      <c r="L65" s="31">
        <v>44100</v>
      </c>
      <c r="M65" s="31">
        <v>41481</v>
      </c>
      <c r="N65" s="31">
        <v>48608</v>
      </c>
      <c r="O65" s="31">
        <v>46696</v>
      </c>
      <c r="P65" s="32">
        <f t="shared" si="27"/>
        <v>-3.9335088874259405E-2</v>
      </c>
      <c r="Q65" s="32">
        <f t="shared" si="23"/>
        <v>5.8866213151927527E-2</v>
      </c>
      <c r="R65" s="31">
        <f>O65-N65</f>
        <v>-1912</v>
      </c>
      <c r="S65" s="31">
        <f t="shared" si="24"/>
        <v>2596</v>
      </c>
      <c r="T65" s="32">
        <f t="shared" si="25"/>
        <v>1.0177418275632018E-2</v>
      </c>
    </row>
    <row r="66" spans="1:20" x14ac:dyDescent="0.25">
      <c r="A66" s="63" t="s">
        <v>56</v>
      </c>
      <c r="B66" s="31">
        <v>22803</v>
      </c>
      <c r="C66" s="31">
        <v>22327</v>
      </c>
      <c r="D66" s="31">
        <v>25007</v>
      </c>
      <c r="E66" s="31">
        <v>27341</v>
      </c>
      <c r="F66" s="32">
        <f t="shared" si="26"/>
        <v>9.3333866517375075E-2</v>
      </c>
      <c r="G66" s="32">
        <f t="shared" si="20"/>
        <v>0.19900890233741175</v>
      </c>
      <c r="H66" s="31">
        <f t="shared" si="29"/>
        <v>2334</v>
      </c>
      <c r="I66" s="31">
        <f t="shared" si="21"/>
        <v>4538</v>
      </c>
      <c r="J66" s="32">
        <f t="shared" si="22"/>
        <v>5.5505817340974747E-2</v>
      </c>
      <c r="K66" s="29"/>
      <c r="L66" s="31">
        <v>209689</v>
      </c>
      <c r="M66" s="31">
        <v>212753</v>
      </c>
      <c r="N66" s="31">
        <v>230245</v>
      </c>
      <c r="O66" s="31">
        <v>241157</v>
      </c>
      <c r="P66" s="32">
        <f t="shared" si="27"/>
        <v>4.7392994418988366E-2</v>
      </c>
      <c r="Q66" s="32">
        <f t="shared" si="23"/>
        <v>0.15006986537205091</v>
      </c>
      <c r="R66" s="31">
        <f t="shared" si="28"/>
        <v>10912</v>
      </c>
      <c r="S66" s="31">
        <f t="shared" si="24"/>
        <v>31468</v>
      </c>
      <c r="T66" s="32">
        <f t="shared" si="25"/>
        <v>5.2560297650689369E-2</v>
      </c>
    </row>
    <row r="67" spans="1:20" x14ac:dyDescent="0.25">
      <c r="A67" s="67" t="s">
        <v>57</v>
      </c>
      <c r="B67" s="39">
        <v>13119</v>
      </c>
      <c r="C67" s="39">
        <v>14777</v>
      </c>
      <c r="D67" s="39">
        <v>17351</v>
      </c>
      <c r="E67" s="39">
        <v>24595</v>
      </c>
      <c r="F67" s="40">
        <f t="shared" si="26"/>
        <v>0.41749755057345395</v>
      </c>
      <c r="G67" s="40">
        <f t="shared" si="20"/>
        <v>0.8747617958685876</v>
      </c>
      <c r="H67" s="39">
        <f t="shared" si="29"/>
        <v>7244</v>
      </c>
      <c r="I67" s="39">
        <f t="shared" si="21"/>
        <v>11476</v>
      </c>
      <c r="J67" s="40">
        <f t="shared" si="22"/>
        <v>4.9931077045509455E-2</v>
      </c>
      <c r="K67" s="29"/>
      <c r="L67" s="39">
        <v>116760</v>
      </c>
      <c r="M67" s="39">
        <v>132337</v>
      </c>
      <c r="N67" s="39">
        <v>154946</v>
      </c>
      <c r="O67" s="39">
        <v>200452</v>
      </c>
      <c r="P67" s="40">
        <f t="shared" si="27"/>
        <v>0.29368941437662155</v>
      </c>
      <c r="Q67" s="40">
        <f t="shared" si="23"/>
        <v>0.71678657074340535</v>
      </c>
      <c r="R67" s="39">
        <f>O67-N67</f>
        <v>45506</v>
      </c>
      <c r="S67" s="39">
        <f t="shared" si="24"/>
        <v>83692</v>
      </c>
      <c r="T67" s="40">
        <f t="shared" si="25"/>
        <v>4.3688621042208955E-2</v>
      </c>
    </row>
    <row r="68" spans="1:20" x14ac:dyDescent="0.25">
      <c r="A68" s="68" t="s">
        <v>58</v>
      </c>
      <c r="B68" s="69">
        <f>B58-SUM(B59:B67)</f>
        <v>10069</v>
      </c>
      <c r="C68" s="69">
        <f>C58-SUM(C59:C67)</f>
        <v>9567</v>
      </c>
      <c r="D68" s="69">
        <f>D58-SUM(D59:D67)</f>
        <v>11329</v>
      </c>
      <c r="E68" s="69">
        <f>E58-SUM(E59:E67)</f>
        <v>11427</v>
      </c>
      <c r="F68" s="70">
        <f t="shared" si="26"/>
        <v>8.6503663165327094E-3</v>
      </c>
      <c r="G68" s="70">
        <f t="shared" si="20"/>
        <v>0.13486940113218782</v>
      </c>
      <c r="H68" s="69">
        <f t="shared" si="29"/>
        <v>98</v>
      </c>
      <c r="I68" s="69">
        <f t="shared" si="21"/>
        <v>1358</v>
      </c>
      <c r="J68" s="70">
        <f t="shared" si="22"/>
        <v>2.3198309306730495E-2</v>
      </c>
      <c r="K68" s="29"/>
      <c r="L68" s="69">
        <f>L58-SUM(L59:L67)</f>
        <v>105475</v>
      </c>
      <c r="M68" s="69">
        <f>M58-SUM(M59:M67)</f>
        <v>91115</v>
      </c>
      <c r="N68" s="69">
        <f>N58-SUM(N59:N67)</f>
        <v>101109</v>
      </c>
      <c r="O68" s="69">
        <f>O58-SUM(O59:O67)</f>
        <v>106028</v>
      </c>
      <c r="P68" s="70">
        <f t="shared" si="27"/>
        <v>4.8650466328417741E-2</v>
      </c>
      <c r="Q68" s="70">
        <f t="shared" si="23"/>
        <v>5.2429485660108188E-3</v>
      </c>
      <c r="R68" s="69">
        <f t="shared" si="28"/>
        <v>4919</v>
      </c>
      <c r="S68" s="69">
        <f t="shared" si="24"/>
        <v>553</v>
      </c>
      <c r="T68" s="70">
        <f t="shared" si="25"/>
        <v>2.310885953676357E-2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151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octubre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2848678</v>
      </c>
      <c r="C72" s="76">
        <v>2809781</v>
      </c>
      <c r="D72" s="76">
        <v>3055908</v>
      </c>
      <c r="E72" s="76">
        <v>3165719</v>
      </c>
      <c r="F72" s="77">
        <f>E72/D72-1</f>
        <v>3.5934000630909013E-2</v>
      </c>
      <c r="G72" s="77">
        <f t="shared" ref="G72:G83" si="30">E72/B72-1</f>
        <v>0.11129408097370086</v>
      </c>
      <c r="H72" s="76">
        <f>E72-D72</f>
        <v>109811</v>
      </c>
      <c r="I72" s="76">
        <f t="shared" ref="I72:I83" si="31">E72-B72</f>
        <v>317041</v>
      </c>
      <c r="J72" s="77">
        <f t="shared" ref="J72:J83" si="32">E72/$E$72</f>
        <v>1</v>
      </c>
      <c r="K72" s="78"/>
      <c r="L72" s="76">
        <v>28427477</v>
      </c>
      <c r="M72" s="76">
        <v>25825446</v>
      </c>
      <c r="N72" s="76">
        <v>28612657</v>
      </c>
      <c r="O72" s="76">
        <v>30210542</v>
      </c>
      <c r="P72" s="77">
        <f>O72/N72-1</f>
        <v>5.58453903809073E-2</v>
      </c>
      <c r="Q72" s="77">
        <f t="shared" ref="Q72:Q83" si="33">O72/L72-1</f>
        <v>6.2723294086211023E-2</v>
      </c>
      <c r="R72" s="76">
        <f>O72-N72</f>
        <v>1597885</v>
      </c>
      <c r="S72" s="76">
        <f t="shared" ref="S72:S83" si="34">O72-L72</f>
        <v>1783065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2072902</v>
      </c>
      <c r="C73" s="80">
        <v>2190346</v>
      </c>
      <c r="D73" s="80">
        <v>2346894</v>
      </c>
      <c r="E73" s="80">
        <v>2414780</v>
      </c>
      <c r="F73" s="81">
        <f t="shared" ref="F73:F83" si="36">E73/D73-1</f>
        <v>2.8925890986128966E-2</v>
      </c>
      <c r="G73" s="81">
        <f t="shared" si="30"/>
        <v>0.16492723727412106</v>
      </c>
      <c r="H73" s="80">
        <f t="shared" ref="H73:H83" si="37">E73-D73</f>
        <v>67886</v>
      </c>
      <c r="I73" s="80">
        <f t="shared" si="31"/>
        <v>341878</v>
      </c>
      <c r="J73" s="81">
        <f t="shared" si="32"/>
        <v>0.76279038032118451</v>
      </c>
      <c r="K73" s="82"/>
      <c r="L73" s="80">
        <v>20106434</v>
      </c>
      <c r="M73" s="80">
        <v>19920682</v>
      </c>
      <c r="N73" s="80">
        <v>21824642</v>
      </c>
      <c r="O73" s="80">
        <v>22791188</v>
      </c>
      <c r="P73" s="81">
        <f t="shared" ref="P73:P83" si="38">O73/N73-1</f>
        <v>4.428691201441004E-2</v>
      </c>
      <c r="Q73" s="81">
        <f t="shared" si="33"/>
        <v>0.13352710878517793</v>
      </c>
      <c r="R73" s="80">
        <f t="shared" ref="R73:R83" si="39">O73-N73</f>
        <v>966546</v>
      </c>
      <c r="S73" s="80">
        <f t="shared" si="34"/>
        <v>2684754</v>
      </c>
      <c r="T73" s="81">
        <f t="shared" si="35"/>
        <v>0.75441175467821797</v>
      </c>
    </row>
    <row r="74" spans="1:20" x14ac:dyDescent="0.25">
      <c r="A74" s="37" t="s">
        <v>6</v>
      </c>
      <c r="B74" s="31">
        <v>346540</v>
      </c>
      <c r="C74" s="31">
        <v>462111</v>
      </c>
      <c r="D74" s="31">
        <v>487142</v>
      </c>
      <c r="E74" s="31">
        <v>506297</v>
      </c>
      <c r="F74" s="32">
        <f t="shared" si="36"/>
        <v>3.9321183556334738E-2</v>
      </c>
      <c r="G74" s="32">
        <f t="shared" si="30"/>
        <v>0.46100594447971366</v>
      </c>
      <c r="H74" s="31">
        <f t="shared" si="37"/>
        <v>19155</v>
      </c>
      <c r="I74" s="31">
        <f t="shared" si="31"/>
        <v>159757</v>
      </c>
      <c r="J74" s="32">
        <f t="shared" si="32"/>
        <v>0.15993112465130355</v>
      </c>
      <c r="K74" s="83"/>
      <c r="L74" s="31">
        <v>3195577</v>
      </c>
      <c r="M74" s="31">
        <v>4157136</v>
      </c>
      <c r="N74" s="31">
        <v>4025264</v>
      </c>
      <c r="O74" s="31">
        <v>4426159</v>
      </c>
      <c r="P74" s="32">
        <f>O74/N74-1</f>
        <v>9.9594709812822257E-2</v>
      </c>
      <c r="Q74" s="32">
        <f t="shared" si="33"/>
        <v>0.38508914039624154</v>
      </c>
      <c r="R74" s="31">
        <f>O74-N74</f>
        <v>400895</v>
      </c>
      <c r="S74" s="31">
        <f t="shared" si="34"/>
        <v>1230582</v>
      </c>
      <c r="T74" s="32">
        <f t="shared" si="35"/>
        <v>0.14651041348414073</v>
      </c>
    </row>
    <row r="75" spans="1:20" x14ac:dyDescent="0.25">
      <c r="A75" s="37" t="s">
        <v>7</v>
      </c>
      <c r="B75" s="31">
        <v>1353434</v>
      </c>
      <c r="C75" s="31">
        <v>1372251</v>
      </c>
      <c r="D75" s="31">
        <v>1510056</v>
      </c>
      <c r="E75" s="31">
        <v>1557779</v>
      </c>
      <c r="F75" s="32">
        <f t="shared" si="36"/>
        <v>3.1603463712604141E-2</v>
      </c>
      <c r="G75" s="32">
        <f t="shared" si="30"/>
        <v>0.15098261163824755</v>
      </c>
      <c r="H75" s="31">
        <f t="shared" si="37"/>
        <v>47723</v>
      </c>
      <c r="I75" s="31">
        <f t="shared" si="31"/>
        <v>204345</v>
      </c>
      <c r="J75" s="32">
        <f t="shared" si="32"/>
        <v>0.49207747118427125</v>
      </c>
      <c r="K75" s="83"/>
      <c r="L75" s="31">
        <v>13039480</v>
      </c>
      <c r="M75" s="31">
        <v>12502395</v>
      </c>
      <c r="N75" s="31">
        <v>14344239</v>
      </c>
      <c r="O75" s="31">
        <v>14884936</v>
      </c>
      <c r="P75" s="32">
        <f t="shared" si="38"/>
        <v>3.7694366358508091E-2</v>
      </c>
      <c r="Q75" s="32">
        <f t="shared" si="33"/>
        <v>0.14152834315478846</v>
      </c>
      <c r="R75" s="31">
        <f t="shared" si="39"/>
        <v>540697</v>
      </c>
      <c r="S75" s="31">
        <f t="shared" si="34"/>
        <v>1845456</v>
      </c>
      <c r="T75" s="32">
        <f t="shared" si="35"/>
        <v>0.49270668497109388</v>
      </c>
    </row>
    <row r="76" spans="1:20" x14ac:dyDescent="0.25">
      <c r="A76" s="37" t="s">
        <v>8</v>
      </c>
      <c r="B76" s="31">
        <v>316424</v>
      </c>
      <c r="C76" s="31">
        <v>305976</v>
      </c>
      <c r="D76" s="31">
        <v>301908</v>
      </c>
      <c r="E76" s="31">
        <v>302341</v>
      </c>
      <c r="F76" s="32">
        <f t="shared" si="36"/>
        <v>1.4342117466248361E-3</v>
      </c>
      <c r="G76" s="32">
        <f t="shared" si="30"/>
        <v>-4.4506737794857587E-2</v>
      </c>
      <c r="H76" s="31">
        <f t="shared" si="37"/>
        <v>433</v>
      </c>
      <c r="I76" s="31">
        <f t="shared" si="31"/>
        <v>-14083</v>
      </c>
      <c r="J76" s="32">
        <f t="shared" si="32"/>
        <v>9.550468629717293E-2</v>
      </c>
      <c r="K76" s="83"/>
      <c r="L76" s="31">
        <v>3267209</v>
      </c>
      <c r="M76" s="31">
        <v>2857010</v>
      </c>
      <c r="N76" s="31">
        <v>2983079</v>
      </c>
      <c r="O76" s="31">
        <v>2985469</v>
      </c>
      <c r="P76" s="32">
        <f t="shared" si="38"/>
        <v>8.0118562062891918E-4</v>
      </c>
      <c r="Q76" s="32">
        <f t="shared" si="33"/>
        <v>-8.6232622400342351E-2</v>
      </c>
      <c r="R76" s="31">
        <f>O76-N76</f>
        <v>2390</v>
      </c>
      <c r="S76" s="31">
        <f t="shared" si="34"/>
        <v>-281740</v>
      </c>
      <c r="T76" s="32">
        <f t="shared" si="35"/>
        <v>9.8822093294453309E-2</v>
      </c>
    </row>
    <row r="77" spans="1:20" x14ac:dyDescent="0.25">
      <c r="A77" s="37" t="s">
        <v>9</v>
      </c>
      <c r="B77" s="31">
        <v>38233</v>
      </c>
      <c r="C77" s="31">
        <v>37849</v>
      </c>
      <c r="D77" s="31">
        <v>35088</v>
      </c>
      <c r="E77" s="31">
        <v>35861</v>
      </c>
      <c r="F77" s="32">
        <f t="shared" si="36"/>
        <v>2.2030323757409986E-2</v>
      </c>
      <c r="G77" s="32">
        <f t="shared" si="30"/>
        <v>-6.2040645515654025E-2</v>
      </c>
      <c r="H77" s="31">
        <f t="shared" si="37"/>
        <v>773</v>
      </c>
      <c r="I77" s="31">
        <f t="shared" si="31"/>
        <v>-2372</v>
      </c>
      <c r="J77" s="32">
        <f t="shared" si="32"/>
        <v>1.132791634380689E-2</v>
      </c>
      <c r="K77" s="83"/>
      <c r="L77" s="31">
        <v>414211</v>
      </c>
      <c r="M77" s="31">
        <v>305219</v>
      </c>
      <c r="N77" s="31">
        <v>353999</v>
      </c>
      <c r="O77" s="31">
        <v>366753</v>
      </c>
      <c r="P77" s="32">
        <f t="shared" si="38"/>
        <v>3.6028350362571571E-2</v>
      </c>
      <c r="Q77" s="32">
        <f t="shared" si="33"/>
        <v>-0.11457445601396388</v>
      </c>
      <c r="R77" s="31">
        <f t="shared" si="39"/>
        <v>12754</v>
      </c>
      <c r="S77" s="31">
        <f t="shared" si="34"/>
        <v>-47458</v>
      </c>
      <c r="T77" s="32">
        <f t="shared" si="35"/>
        <v>1.2139901362908352E-2</v>
      </c>
    </row>
    <row r="78" spans="1:20" x14ac:dyDescent="0.25">
      <c r="A78" s="84" t="s">
        <v>10</v>
      </c>
      <c r="B78" s="34">
        <v>18271</v>
      </c>
      <c r="C78" s="34">
        <v>12159</v>
      </c>
      <c r="D78" s="34">
        <v>12700</v>
      </c>
      <c r="E78" s="34">
        <v>12502</v>
      </c>
      <c r="F78" s="35">
        <f t="shared" si="36"/>
        <v>-1.5590551181102308E-2</v>
      </c>
      <c r="G78" s="35">
        <f t="shared" si="30"/>
        <v>-0.31574626457227295</v>
      </c>
      <c r="H78" s="34">
        <f t="shared" si="37"/>
        <v>-198</v>
      </c>
      <c r="I78" s="34">
        <f t="shared" si="31"/>
        <v>-5769</v>
      </c>
      <c r="J78" s="35">
        <f t="shared" si="32"/>
        <v>3.9491818446299246E-3</v>
      </c>
      <c r="K78" s="83"/>
      <c r="L78" s="34">
        <v>189957</v>
      </c>
      <c r="M78" s="34">
        <v>98922</v>
      </c>
      <c r="N78" s="34">
        <v>118061</v>
      </c>
      <c r="O78" s="34">
        <v>127871</v>
      </c>
      <c r="P78" s="35">
        <f t="shared" si="38"/>
        <v>8.309263855125737E-2</v>
      </c>
      <c r="Q78" s="35">
        <f t="shared" si="33"/>
        <v>-0.32684239064630416</v>
      </c>
      <c r="R78" s="34">
        <f t="shared" si="39"/>
        <v>9810</v>
      </c>
      <c r="S78" s="34">
        <f t="shared" si="34"/>
        <v>-62086</v>
      </c>
      <c r="T78" s="35">
        <f t="shared" si="35"/>
        <v>4.2326615656216957E-3</v>
      </c>
    </row>
    <row r="79" spans="1:20" x14ac:dyDescent="0.25">
      <c r="A79" s="79" t="s">
        <v>11</v>
      </c>
      <c r="B79" s="80">
        <v>775776</v>
      </c>
      <c r="C79" s="80">
        <v>619435</v>
      </c>
      <c r="D79" s="80">
        <v>709014</v>
      </c>
      <c r="E79" s="80">
        <v>750939</v>
      </c>
      <c r="F79" s="81">
        <f t="shared" si="36"/>
        <v>5.913141348407791E-2</v>
      </c>
      <c r="G79" s="81">
        <f t="shared" si="30"/>
        <v>-3.2015684939982636E-2</v>
      </c>
      <c r="H79" s="80">
        <f t="shared" si="37"/>
        <v>41925</v>
      </c>
      <c r="I79" s="80">
        <f t="shared" si="31"/>
        <v>-24837</v>
      </c>
      <c r="J79" s="81">
        <f t="shared" si="32"/>
        <v>0.23720961967881546</v>
      </c>
      <c r="K79" s="82"/>
      <c r="L79" s="80">
        <v>8321043</v>
      </c>
      <c r="M79" s="80">
        <v>5904764</v>
      </c>
      <c r="N79" s="80">
        <v>6788015</v>
      </c>
      <c r="O79" s="80">
        <v>7419354</v>
      </c>
      <c r="P79" s="81">
        <f t="shared" si="38"/>
        <v>9.3007897006709639E-2</v>
      </c>
      <c r="Q79" s="81">
        <f t="shared" si="33"/>
        <v>-0.10836249734558512</v>
      </c>
      <c r="R79" s="80">
        <f t="shared" si="39"/>
        <v>631339</v>
      </c>
      <c r="S79" s="80">
        <f t="shared" si="34"/>
        <v>-901689</v>
      </c>
      <c r="T79" s="81">
        <f t="shared" si="35"/>
        <v>0.24558824532178206</v>
      </c>
    </row>
    <row r="80" spans="1:20" x14ac:dyDescent="0.25">
      <c r="A80" s="36" t="s">
        <v>12</v>
      </c>
      <c r="B80" s="31">
        <v>47522</v>
      </c>
      <c r="C80" s="31">
        <v>47037</v>
      </c>
      <c r="D80" s="31">
        <v>41188</v>
      </c>
      <c r="E80" s="31">
        <v>59833</v>
      </c>
      <c r="F80" s="32">
        <f t="shared" si="36"/>
        <v>0.45268039234728552</v>
      </c>
      <c r="G80" s="32">
        <f t="shared" si="30"/>
        <v>0.25905896216489199</v>
      </c>
      <c r="H80" s="31">
        <f t="shared" si="37"/>
        <v>18645</v>
      </c>
      <c r="I80" s="31">
        <f t="shared" si="31"/>
        <v>12311</v>
      </c>
      <c r="J80" s="32">
        <f t="shared" si="32"/>
        <v>1.8900287738741185E-2</v>
      </c>
      <c r="K80" s="83"/>
      <c r="L80" s="31">
        <v>443521</v>
      </c>
      <c r="M80" s="31">
        <v>450720</v>
      </c>
      <c r="N80" s="31">
        <v>417253</v>
      </c>
      <c r="O80" s="31">
        <v>573883</v>
      </c>
      <c r="P80" s="32">
        <f t="shared" si="38"/>
        <v>0.37538375997296614</v>
      </c>
      <c r="Q80" s="32">
        <f t="shared" si="33"/>
        <v>0.29392520309072179</v>
      </c>
      <c r="R80" s="31">
        <f t="shared" si="39"/>
        <v>156630</v>
      </c>
      <c r="S80" s="31">
        <f t="shared" si="34"/>
        <v>130362</v>
      </c>
      <c r="T80" s="32">
        <f t="shared" si="35"/>
        <v>1.8996117315604598E-2</v>
      </c>
    </row>
    <row r="81" spans="1:20" x14ac:dyDescent="0.25">
      <c r="A81" s="37" t="s">
        <v>8</v>
      </c>
      <c r="B81" s="31">
        <v>426181</v>
      </c>
      <c r="C81" s="31">
        <v>369144</v>
      </c>
      <c r="D81" s="31">
        <v>444512</v>
      </c>
      <c r="E81" s="31">
        <v>460916</v>
      </c>
      <c r="F81" s="32">
        <f t="shared" si="36"/>
        <v>3.69033906846159E-2</v>
      </c>
      <c r="G81" s="32">
        <f t="shared" si="30"/>
        <v>8.1502929506477306E-2</v>
      </c>
      <c r="H81" s="31">
        <f t="shared" si="37"/>
        <v>16404</v>
      </c>
      <c r="I81" s="31">
        <f t="shared" si="31"/>
        <v>34735</v>
      </c>
      <c r="J81" s="32">
        <f t="shared" si="32"/>
        <v>0.14559599256914463</v>
      </c>
      <c r="K81" s="83"/>
      <c r="L81" s="31">
        <v>4653720</v>
      </c>
      <c r="M81" s="31">
        <v>3598430</v>
      </c>
      <c r="N81" s="31">
        <v>4164738</v>
      </c>
      <c r="O81" s="31">
        <v>4518548</v>
      </c>
      <c r="P81" s="32">
        <f t="shared" si="38"/>
        <v>8.495372337947793E-2</v>
      </c>
      <c r="Q81" s="32">
        <f t="shared" si="33"/>
        <v>-2.9046010503425257E-2</v>
      </c>
      <c r="R81" s="31">
        <f t="shared" si="39"/>
        <v>353810</v>
      </c>
      <c r="S81" s="31">
        <f t="shared" si="34"/>
        <v>-135172</v>
      </c>
      <c r="T81" s="32">
        <f t="shared" si="35"/>
        <v>0.14956858437031684</v>
      </c>
    </row>
    <row r="82" spans="1:20" x14ac:dyDescent="0.25">
      <c r="A82" s="37" t="s">
        <v>9</v>
      </c>
      <c r="B82" s="31">
        <v>214269</v>
      </c>
      <c r="C82" s="31">
        <v>149917</v>
      </c>
      <c r="D82" s="31">
        <v>151942</v>
      </c>
      <c r="E82" s="31">
        <v>160497</v>
      </c>
      <c r="F82" s="32">
        <f t="shared" si="36"/>
        <v>5.6304379302628549E-2</v>
      </c>
      <c r="G82" s="32">
        <f t="shared" si="30"/>
        <v>-0.25095557453481376</v>
      </c>
      <c r="H82" s="31">
        <f t="shared" si="37"/>
        <v>8555</v>
      </c>
      <c r="I82" s="31">
        <f t="shared" si="31"/>
        <v>-53772</v>
      </c>
      <c r="J82" s="32">
        <f t="shared" si="32"/>
        <v>5.0698435331752438E-2</v>
      </c>
      <c r="K82" s="83"/>
      <c r="L82" s="31">
        <v>2261513</v>
      </c>
      <c r="M82" s="31">
        <v>1355725</v>
      </c>
      <c r="N82" s="31">
        <v>1575183</v>
      </c>
      <c r="O82" s="31">
        <v>1639872</v>
      </c>
      <c r="P82" s="32">
        <f t="shared" si="38"/>
        <v>4.1067609287301909E-2</v>
      </c>
      <c r="Q82" s="32">
        <f t="shared" si="33"/>
        <v>-0.27487836682787148</v>
      </c>
      <c r="R82" s="31">
        <f t="shared" si="39"/>
        <v>64689</v>
      </c>
      <c r="S82" s="31">
        <f t="shared" si="34"/>
        <v>-621641</v>
      </c>
      <c r="T82" s="32">
        <f t="shared" si="35"/>
        <v>5.4281449170954961E-2</v>
      </c>
    </row>
    <row r="83" spans="1:20" x14ac:dyDescent="0.25">
      <c r="A83" s="38" t="s">
        <v>10</v>
      </c>
      <c r="B83" s="69">
        <v>87804</v>
      </c>
      <c r="C83" s="69">
        <v>53337</v>
      </c>
      <c r="D83" s="69">
        <v>71372</v>
      </c>
      <c r="E83" s="69">
        <v>69693</v>
      </c>
      <c r="F83" s="70">
        <f t="shared" si="36"/>
        <v>-2.3524631508154425E-2</v>
      </c>
      <c r="G83" s="70">
        <f t="shared" si="30"/>
        <v>-0.20626622932895999</v>
      </c>
      <c r="H83" s="69">
        <f t="shared" si="37"/>
        <v>-1679</v>
      </c>
      <c r="I83" s="69">
        <f t="shared" si="31"/>
        <v>-18111</v>
      </c>
      <c r="J83" s="70">
        <f t="shared" si="32"/>
        <v>2.2014904039177198E-2</v>
      </c>
      <c r="K83" s="83"/>
      <c r="L83" s="69">
        <v>962289</v>
      </c>
      <c r="M83" s="69">
        <v>499889</v>
      </c>
      <c r="N83" s="69">
        <v>630841</v>
      </c>
      <c r="O83" s="69">
        <v>687051</v>
      </c>
      <c r="P83" s="70">
        <f t="shared" si="38"/>
        <v>8.9103276419890243E-2</v>
      </c>
      <c r="Q83" s="70">
        <f t="shared" si="33"/>
        <v>-0.28602426090290967</v>
      </c>
      <c r="R83" s="69">
        <f t="shared" si="39"/>
        <v>56210</v>
      </c>
      <c r="S83" s="69">
        <f t="shared" si="34"/>
        <v>-275238</v>
      </c>
      <c r="T83" s="70">
        <f t="shared" si="35"/>
        <v>2.274209446490566E-2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151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octubre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2848678</v>
      </c>
      <c r="C88" s="76">
        <v>2809781</v>
      </c>
      <c r="D88" s="76">
        <v>3055908</v>
      </c>
      <c r="E88" s="76">
        <v>3165719</v>
      </c>
      <c r="F88" s="77">
        <f>E88/D88-1</f>
        <v>3.5934000630909013E-2</v>
      </c>
      <c r="G88" s="77">
        <f t="shared" ref="G88:G119" si="40">E88/B88-1</f>
        <v>0.11129408097370086</v>
      </c>
      <c r="H88" s="76">
        <f>E88-D88</f>
        <v>109811</v>
      </c>
      <c r="I88" s="76">
        <f t="shared" ref="I88:I119" si="41">E88-B88</f>
        <v>317041</v>
      </c>
      <c r="J88" s="77">
        <f>E88/$E$88</f>
        <v>1</v>
      </c>
      <c r="K88" s="78"/>
      <c r="L88" s="76">
        <v>28427477</v>
      </c>
      <c r="M88" s="76">
        <v>25825446</v>
      </c>
      <c r="N88" s="76">
        <v>28612657</v>
      </c>
      <c r="O88" s="76">
        <v>30210542</v>
      </c>
      <c r="P88" s="77">
        <f>O88/N88-1</f>
        <v>5.58453903809073E-2</v>
      </c>
      <c r="Q88" s="77">
        <f t="shared" ref="Q88:Q119" si="42">O88/L88-1</f>
        <v>6.2723294086211023E-2</v>
      </c>
      <c r="R88" s="76">
        <f>O88-N88</f>
        <v>1597885</v>
      </c>
      <c r="S88" s="76">
        <f t="shared" ref="S88:S119" si="43">O88-L88</f>
        <v>1783065</v>
      </c>
      <c r="T88" s="77">
        <f>O88/$O$88</f>
        <v>1</v>
      </c>
    </row>
    <row r="89" spans="1:20" x14ac:dyDescent="0.25">
      <c r="A89" s="85" t="s">
        <v>16</v>
      </c>
      <c r="B89" s="86">
        <v>348745</v>
      </c>
      <c r="C89" s="86">
        <v>329359</v>
      </c>
      <c r="D89" s="86">
        <v>314595</v>
      </c>
      <c r="E89" s="86">
        <v>324649</v>
      </c>
      <c r="F89" s="87">
        <f t="shared" ref="F89:F119" si="44">E89/D89-1</f>
        <v>3.1958549881593745E-2</v>
      </c>
      <c r="G89" s="87">
        <f t="shared" si="40"/>
        <v>-6.9093463705572788E-2</v>
      </c>
      <c r="H89" s="86">
        <f t="shared" ref="H89:H119" si="45">E89-D89</f>
        <v>10054</v>
      </c>
      <c r="I89" s="86">
        <f t="shared" si="41"/>
        <v>-24096</v>
      </c>
      <c r="J89" s="87">
        <f>E89/$E$88</f>
        <v>0.10255142670590789</v>
      </c>
      <c r="K89" s="88"/>
      <c r="L89" s="86">
        <v>4035857</v>
      </c>
      <c r="M89" s="86">
        <v>3575173</v>
      </c>
      <c r="N89" s="86">
        <v>3738561</v>
      </c>
      <c r="O89" s="86">
        <v>3694044</v>
      </c>
      <c r="P89" s="87">
        <f t="shared" ref="P89:P119" si="46">O89/N89-1</f>
        <v>-1.1907522707266249E-2</v>
      </c>
      <c r="Q89" s="87">
        <f t="shared" si="42"/>
        <v>-8.4694031527876246E-2</v>
      </c>
      <c r="R89" s="86">
        <f t="shared" ref="R89:R119" si="47">O89-N89</f>
        <v>-44517</v>
      </c>
      <c r="S89" s="86">
        <f t="shared" si="43"/>
        <v>-341813</v>
      </c>
      <c r="T89" s="87">
        <f>O89/$O$88</f>
        <v>0.12227665428842686</v>
      </c>
    </row>
    <row r="90" spans="1:20" x14ac:dyDescent="0.25">
      <c r="A90" s="55" t="s">
        <v>17</v>
      </c>
      <c r="B90" s="27">
        <v>106569</v>
      </c>
      <c r="C90" s="27">
        <v>96947</v>
      </c>
      <c r="D90" s="27">
        <v>91448</v>
      </c>
      <c r="E90" s="27">
        <v>97339</v>
      </c>
      <c r="F90" s="28">
        <f t="shared" si="44"/>
        <v>6.4419123436269876E-2</v>
      </c>
      <c r="G90" s="28">
        <f t="shared" si="40"/>
        <v>-8.6610552787395934E-2</v>
      </c>
      <c r="H90" s="27">
        <f t="shared" si="45"/>
        <v>5891</v>
      </c>
      <c r="I90" s="27">
        <f t="shared" si="41"/>
        <v>-9230</v>
      </c>
      <c r="J90" s="28">
        <f>E90/$E$23</f>
        <v>0.1976109415951553</v>
      </c>
      <c r="K90" s="89"/>
      <c r="L90" s="27">
        <v>1155368</v>
      </c>
      <c r="M90" s="27">
        <v>1054198</v>
      </c>
      <c r="N90" s="27">
        <v>1156630</v>
      </c>
      <c r="O90" s="27">
        <v>1172318</v>
      </c>
      <c r="P90" s="28">
        <f t="shared" si="46"/>
        <v>1.3563542360132352E-2</v>
      </c>
      <c r="Q90" s="28">
        <f t="shared" si="42"/>
        <v>1.4670650390178785E-2</v>
      </c>
      <c r="R90" s="27">
        <f>O90-N90</f>
        <v>15688</v>
      </c>
      <c r="S90" s="27">
        <f t="shared" si="43"/>
        <v>16950</v>
      </c>
      <c r="T90" s="28">
        <f>O90/$O$23</f>
        <v>0.25550733763175382</v>
      </c>
    </row>
    <row r="91" spans="1:20" x14ac:dyDescent="0.25">
      <c r="A91" s="50" t="s">
        <v>18</v>
      </c>
      <c r="B91" s="27">
        <v>68368</v>
      </c>
      <c r="C91" s="27">
        <v>52066</v>
      </c>
      <c r="D91" s="27">
        <v>47183</v>
      </c>
      <c r="E91" s="27">
        <v>54906</v>
      </c>
      <c r="F91" s="51">
        <f t="shared" si="44"/>
        <v>0.16368183455905738</v>
      </c>
      <c r="G91" s="51">
        <f t="shared" si="40"/>
        <v>-0.19690498478820506</v>
      </c>
      <c r="H91" s="27">
        <f t="shared" si="45"/>
        <v>7723</v>
      </c>
      <c r="I91" s="52">
        <f t="shared" si="41"/>
        <v>-13462</v>
      </c>
      <c r="J91" s="51">
        <f>E91/$E$23</f>
        <v>0.1114663840724026</v>
      </c>
      <c r="K91" s="90"/>
      <c r="L91" s="27">
        <v>761169</v>
      </c>
      <c r="M91" s="27">
        <v>565436</v>
      </c>
      <c r="N91" s="27">
        <v>673331</v>
      </c>
      <c r="O91" s="27">
        <v>583791</v>
      </c>
      <c r="P91" s="51">
        <f t="shared" si="46"/>
        <v>-0.13298065884386723</v>
      </c>
      <c r="Q91" s="51">
        <f t="shared" si="42"/>
        <v>-0.23303366269514392</v>
      </c>
      <c r="R91" s="52">
        <f t="shared" si="47"/>
        <v>-89540</v>
      </c>
      <c r="S91" s="52">
        <f t="shared" si="43"/>
        <v>-177378</v>
      </c>
      <c r="T91" s="51">
        <f>O91/$O$23</f>
        <v>0.127237561944267</v>
      </c>
    </row>
    <row r="92" spans="1:20" x14ac:dyDescent="0.25">
      <c r="A92" s="50" t="s">
        <v>19</v>
      </c>
      <c r="B92" s="52">
        <f>B90-B91</f>
        <v>38201</v>
      </c>
      <c r="C92" s="52">
        <f>C90-C91</f>
        <v>44881</v>
      </c>
      <c r="D92" s="52">
        <f>D90-D91</f>
        <v>44265</v>
      </c>
      <c r="E92" s="52">
        <f>E90-E91</f>
        <v>42433</v>
      </c>
      <c r="F92" s="51">
        <f t="shared" si="44"/>
        <v>-4.1387100417937472E-2</v>
      </c>
      <c r="G92" s="51">
        <f t="shared" si="40"/>
        <v>0.1107824402502553</v>
      </c>
      <c r="H92" s="52">
        <f t="shared" si="45"/>
        <v>-1832</v>
      </c>
      <c r="I92" s="52">
        <f t="shared" si="41"/>
        <v>4232</v>
      </c>
      <c r="J92" s="51">
        <f>E92/$E$23</f>
        <v>8.6144557522752699E-2</v>
      </c>
      <c r="K92" s="90"/>
      <c r="L92" s="52">
        <f>L90-L91</f>
        <v>394199</v>
      </c>
      <c r="M92" s="52">
        <f>M90-M91</f>
        <v>488762</v>
      </c>
      <c r="N92" s="52">
        <f>N90-N91</f>
        <v>483299</v>
      </c>
      <c r="O92" s="52">
        <f>O90-O91</f>
        <v>588527</v>
      </c>
      <c r="P92" s="51">
        <f t="shared" si="46"/>
        <v>0.21772856968460519</v>
      </c>
      <c r="Q92" s="51">
        <f t="shared" si="42"/>
        <v>0.4929692870859641</v>
      </c>
      <c r="R92" s="52">
        <f t="shared" si="47"/>
        <v>105228</v>
      </c>
      <c r="S92" s="52">
        <f t="shared" si="43"/>
        <v>194328</v>
      </c>
      <c r="T92" s="51">
        <f>O92/$O$23</f>
        <v>0.12826977568748682</v>
      </c>
    </row>
    <row r="93" spans="1:20" x14ac:dyDescent="0.25">
      <c r="A93" s="91" t="s">
        <v>20</v>
      </c>
      <c r="B93" s="34">
        <v>242176</v>
      </c>
      <c r="C93" s="34">
        <v>232412</v>
      </c>
      <c r="D93" s="34">
        <v>223147</v>
      </c>
      <c r="E93" s="34">
        <v>227310</v>
      </c>
      <c r="F93" s="35">
        <f t="shared" si="44"/>
        <v>1.8655863623530777E-2</v>
      </c>
      <c r="G93" s="35">
        <f t="shared" si="40"/>
        <v>-6.1385108350951345E-2</v>
      </c>
      <c r="H93" s="34">
        <f t="shared" si="45"/>
        <v>4163</v>
      </c>
      <c r="I93" s="34">
        <f t="shared" si="41"/>
        <v>-14866</v>
      </c>
      <c r="J93" s="35">
        <f>E93/$E$23</f>
        <v>0.46146912474953256</v>
      </c>
      <c r="K93" s="90"/>
      <c r="L93" s="27">
        <v>2880489</v>
      </c>
      <c r="M93" s="27">
        <v>2520975</v>
      </c>
      <c r="N93" s="27">
        <v>2581931</v>
      </c>
      <c r="O93" s="27">
        <v>2521726</v>
      </c>
      <c r="P93" s="35">
        <f t="shared" si="46"/>
        <v>-2.3317819105158066E-2</v>
      </c>
      <c r="Q93" s="35">
        <f t="shared" si="42"/>
        <v>-0.1245493386713159</v>
      </c>
      <c r="R93" s="34">
        <f t="shared" si="47"/>
        <v>-60205</v>
      </c>
      <c r="S93" s="34">
        <f t="shared" si="43"/>
        <v>-358763</v>
      </c>
      <c r="T93" s="35">
        <f>O93/$O$23</f>
        <v>0.54961153586038258</v>
      </c>
    </row>
    <row r="94" spans="1:20" x14ac:dyDescent="0.25">
      <c r="A94" s="85" t="s">
        <v>21</v>
      </c>
      <c r="B94" s="86">
        <v>2499933</v>
      </c>
      <c r="C94" s="86">
        <v>2480422</v>
      </c>
      <c r="D94" s="86">
        <v>2741313</v>
      </c>
      <c r="E94" s="86">
        <v>2841070</v>
      </c>
      <c r="F94" s="87">
        <f t="shared" si="44"/>
        <v>3.6390226143457438E-2</v>
      </c>
      <c r="G94" s="87">
        <f t="shared" si="40"/>
        <v>0.13645845708664983</v>
      </c>
      <c r="H94" s="86">
        <f t="shared" si="45"/>
        <v>99757</v>
      </c>
      <c r="I94" s="86">
        <f t="shared" si="41"/>
        <v>341137</v>
      </c>
      <c r="J94" s="87">
        <f t="shared" ref="J94:J119" si="48">E94/$E$88</f>
        <v>0.89744857329409211</v>
      </c>
      <c r="K94" s="88"/>
      <c r="L94" s="86">
        <v>24391620</v>
      </c>
      <c r="M94" s="86">
        <v>22250273</v>
      </c>
      <c r="N94" s="86">
        <v>24874096</v>
      </c>
      <c r="O94" s="86">
        <v>26516498</v>
      </c>
      <c r="P94" s="87">
        <f t="shared" si="46"/>
        <v>6.6028610647800079E-2</v>
      </c>
      <c r="Q94" s="87">
        <f t="shared" si="42"/>
        <v>8.7115082967019086E-2</v>
      </c>
      <c r="R94" s="86">
        <f t="shared" si="47"/>
        <v>1642402</v>
      </c>
      <c r="S94" s="86">
        <f t="shared" si="43"/>
        <v>2124878</v>
      </c>
      <c r="T94" s="87">
        <f t="shared" ref="T94:T119" si="49">O94/$O$88</f>
        <v>0.87772334571157318</v>
      </c>
    </row>
    <row r="95" spans="1:20" x14ac:dyDescent="0.25">
      <c r="A95" s="49" t="s">
        <v>22</v>
      </c>
      <c r="B95" s="92">
        <v>360471</v>
      </c>
      <c r="C95" s="92">
        <v>256441</v>
      </c>
      <c r="D95" s="92">
        <v>302013</v>
      </c>
      <c r="E95" s="92">
        <v>324116</v>
      </c>
      <c r="F95" s="93">
        <f t="shared" si="44"/>
        <v>7.3185591348716716E-2</v>
      </c>
      <c r="G95" s="93">
        <f t="shared" si="40"/>
        <v>-0.10085416025144878</v>
      </c>
      <c r="H95" s="92">
        <f t="shared" si="45"/>
        <v>22103</v>
      </c>
      <c r="I95" s="92">
        <f t="shared" si="41"/>
        <v>-36355</v>
      </c>
      <c r="J95" s="93">
        <f t="shared" si="48"/>
        <v>0.1023830605306409</v>
      </c>
      <c r="K95" s="89"/>
      <c r="L95" s="92">
        <v>3609232</v>
      </c>
      <c r="M95" s="92">
        <v>2470654</v>
      </c>
      <c r="N95" s="92">
        <v>2832520</v>
      </c>
      <c r="O95" s="92">
        <v>2982992</v>
      </c>
      <c r="P95" s="93">
        <f t="shared" si="46"/>
        <v>5.3123014135822544E-2</v>
      </c>
      <c r="Q95" s="93">
        <f t="shared" si="42"/>
        <v>-0.17351059726833851</v>
      </c>
      <c r="R95" s="92">
        <f t="shared" si="47"/>
        <v>150472</v>
      </c>
      <c r="S95" s="92">
        <f t="shared" si="43"/>
        <v>-626240</v>
      </c>
      <c r="T95" s="93">
        <f t="shared" si="49"/>
        <v>9.874010204782159E-2</v>
      </c>
    </row>
    <row r="96" spans="1:20" x14ac:dyDescent="0.25">
      <c r="A96" s="54" t="s">
        <v>23</v>
      </c>
      <c r="B96" s="31">
        <v>17986</v>
      </c>
      <c r="C96" s="31">
        <v>15863</v>
      </c>
      <c r="D96" s="31">
        <v>21490</v>
      </c>
      <c r="E96" s="31">
        <v>21556</v>
      </c>
      <c r="F96" s="32">
        <f t="shared" si="44"/>
        <v>3.0711959050722104E-3</v>
      </c>
      <c r="G96" s="32">
        <f t="shared" si="40"/>
        <v>0.19848771266540632</v>
      </c>
      <c r="H96" s="31">
        <f t="shared" si="45"/>
        <v>66</v>
      </c>
      <c r="I96" s="31">
        <f t="shared" si="41"/>
        <v>3570</v>
      </c>
      <c r="J96" s="32">
        <f t="shared" si="48"/>
        <v>6.8091956361256319E-3</v>
      </c>
      <c r="K96" s="90"/>
      <c r="L96" s="31">
        <v>202438</v>
      </c>
      <c r="M96" s="31">
        <v>159351</v>
      </c>
      <c r="N96" s="31">
        <v>191672</v>
      </c>
      <c r="O96" s="31">
        <v>201663</v>
      </c>
      <c r="P96" s="32">
        <f t="shared" si="46"/>
        <v>5.2125506072874472E-2</v>
      </c>
      <c r="Q96" s="32">
        <f t="shared" si="42"/>
        <v>-3.8283326252975813E-3</v>
      </c>
      <c r="R96" s="31">
        <f t="shared" si="47"/>
        <v>9991</v>
      </c>
      <c r="S96" s="31">
        <f t="shared" si="43"/>
        <v>-775</v>
      </c>
      <c r="T96" s="32">
        <f t="shared" si="49"/>
        <v>6.6752526320116995E-3</v>
      </c>
    </row>
    <row r="97" spans="1:20" x14ac:dyDescent="0.25">
      <c r="A97" s="54" t="s">
        <v>24</v>
      </c>
      <c r="B97" s="31">
        <v>1114</v>
      </c>
      <c r="C97" s="31">
        <v>2643</v>
      </c>
      <c r="D97" s="31">
        <v>2301</v>
      </c>
      <c r="E97" s="31">
        <v>1764</v>
      </c>
      <c r="F97" s="32">
        <f t="shared" si="44"/>
        <v>-0.23337679269882661</v>
      </c>
      <c r="G97" s="32">
        <f t="shared" si="40"/>
        <v>0.58348294434470382</v>
      </c>
      <c r="H97" s="31">
        <f t="shared" si="45"/>
        <v>-537</v>
      </c>
      <c r="I97" s="31">
        <f t="shared" si="41"/>
        <v>650</v>
      </c>
      <c r="J97" s="32">
        <f t="shared" si="48"/>
        <v>5.5721938681228497E-4</v>
      </c>
      <c r="K97" s="90"/>
      <c r="L97" s="31">
        <v>17826</v>
      </c>
      <c r="M97" s="31">
        <v>17076</v>
      </c>
      <c r="N97" s="31">
        <v>24053</v>
      </c>
      <c r="O97" s="31">
        <v>23944</v>
      </c>
      <c r="P97" s="32">
        <f t="shared" si="46"/>
        <v>-4.5316592524841104E-3</v>
      </c>
      <c r="Q97" s="32">
        <f t="shared" si="42"/>
        <v>0.34320655222708396</v>
      </c>
      <c r="R97" s="31">
        <f t="shared" si="47"/>
        <v>-109</v>
      </c>
      <c r="S97" s="31">
        <f t="shared" si="43"/>
        <v>6118</v>
      </c>
      <c r="T97" s="32">
        <f t="shared" si="49"/>
        <v>7.9257101709727688E-4</v>
      </c>
    </row>
    <row r="98" spans="1:20" x14ac:dyDescent="0.25">
      <c r="A98" s="54" t="s">
        <v>25</v>
      </c>
      <c r="B98" s="31">
        <v>40520</v>
      </c>
      <c r="C98" s="31">
        <v>45582</v>
      </c>
      <c r="D98" s="31">
        <v>33793</v>
      </c>
      <c r="E98" s="31">
        <v>33913</v>
      </c>
      <c r="F98" s="32">
        <f t="shared" si="44"/>
        <v>3.5510312786670717E-3</v>
      </c>
      <c r="G98" s="32">
        <f t="shared" si="40"/>
        <v>-0.16305528134254688</v>
      </c>
      <c r="H98" s="31">
        <f t="shared" si="45"/>
        <v>120</v>
      </c>
      <c r="I98" s="31">
        <f t="shared" si="41"/>
        <v>-6607</v>
      </c>
      <c r="J98" s="32">
        <f t="shared" si="48"/>
        <v>1.0712574299866792E-2</v>
      </c>
      <c r="K98" s="90"/>
      <c r="L98" s="31">
        <v>456341</v>
      </c>
      <c r="M98" s="31">
        <v>349565</v>
      </c>
      <c r="N98" s="31">
        <v>398489</v>
      </c>
      <c r="O98" s="31">
        <v>383984</v>
      </c>
      <c r="P98" s="32">
        <f t="shared" si="46"/>
        <v>-3.6400001003791815E-2</v>
      </c>
      <c r="Q98" s="32">
        <f t="shared" si="42"/>
        <v>-0.15855906000118336</v>
      </c>
      <c r="R98" s="31">
        <f t="shared" si="47"/>
        <v>-14505</v>
      </c>
      <c r="S98" s="31">
        <f t="shared" si="43"/>
        <v>-72357</v>
      </c>
      <c r="T98" s="32">
        <f t="shared" si="49"/>
        <v>1.2710265178294385E-2</v>
      </c>
    </row>
    <row r="99" spans="1:20" x14ac:dyDescent="0.25">
      <c r="A99" s="54" t="s">
        <v>26</v>
      </c>
      <c r="B99" s="31">
        <v>6424</v>
      </c>
      <c r="C99" s="31">
        <v>10937</v>
      </c>
      <c r="D99" s="31">
        <v>8202</v>
      </c>
      <c r="E99" s="31">
        <v>9207</v>
      </c>
      <c r="F99" s="32">
        <f t="shared" si="44"/>
        <v>0.12253108997805406</v>
      </c>
      <c r="G99" s="32">
        <f t="shared" si="40"/>
        <v>0.43321917808219168</v>
      </c>
      <c r="H99" s="31">
        <f t="shared" si="45"/>
        <v>1005</v>
      </c>
      <c r="I99" s="31">
        <f t="shared" si="41"/>
        <v>2783</v>
      </c>
      <c r="J99" s="32">
        <f t="shared" si="48"/>
        <v>2.9083440444335079E-3</v>
      </c>
      <c r="K99" s="90"/>
      <c r="L99" s="31">
        <v>70125</v>
      </c>
      <c r="M99" s="31">
        <v>106856</v>
      </c>
      <c r="N99" s="31">
        <v>133972</v>
      </c>
      <c r="O99" s="31">
        <v>136949</v>
      </c>
      <c r="P99" s="32">
        <f t="shared" si="46"/>
        <v>2.222106111724842E-2</v>
      </c>
      <c r="Q99" s="32">
        <f t="shared" si="42"/>
        <v>0.95292691622103387</v>
      </c>
      <c r="R99" s="31">
        <f t="shared" si="47"/>
        <v>2977</v>
      </c>
      <c r="S99" s="31">
        <f t="shared" si="43"/>
        <v>66824</v>
      </c>
      <c r="T99" s="32">
        <f t="shared" si="49"/>
        <v>4.5331526988161945E-3</v>
      </c>
    </row>
    <row r="100" spans="1:20" x14ac:dyDescent="0.25">
      <c r="A100" s="54" t="s">
        <v>27</v>
      </c>
      <c r="B100" s="31">
        <v>52262</v>
      </c>
      <c r="C100" s="31">
        <v>42338</v>
      </c>
      <c r="D100" s="31">
        <v>44931</v>
      </c>
      <c r="E100" s="31">
        <v>36801</v>
      </c>
      <c r="F100" s="32">
        <f t="shared" si="44"/>
        <v>-0.18094411430860657</v>
      </c>
      <c r="G100" s="32">
        <f t="shared" si="40"/>
        <v>-0.2958363629405687</v>
      </c>
      <c r="H100" s="31">
        <f t="shared" si="45"/>
        <v>-8130</v>
      </c>
      <c r="I100" s="31">
        <f t="shared" si="41"/>
        <v>-15461</v>
      </c>
      <c r="J100" s="32">
        <f t="shared" si="48"/>
        <v>1.1624847309568536E-2</v>
      </c>
      <c r="K100" s="90"/>
      <c r="L100" s="31">
        <v>452643</v>
      </c>
      <c r="M100" s="31">
        <v>262411</v>
      </c>
      <c r="N100" s="31">
        <v>356200</v>
      </c>
      <c r="O100" s="31">
        <v>335997</v>
      </c>
      <c r="P100" s="32">
        <f t="shared" si="46"/>
        <v>-5.6718135878719766E-2</v>
      </c>
      <c r="Q100" s="32">
        <f t="shared" si="42"/>
        <v>-0.25769977664517074</v>
      </c>
      <c r="R100" s="31">
        <f t="shared" si="47"/>
        <v>-20203</v>
      </c>
      <c r="S100" s="31">
        <f t="shared" si="43"/>
        <v>-116646</v>
      </c>
      <c r="T100" s="32">
        <f t="shared" si="49"/>
        <v>1.1121846142316811E-2</v>
      </c>
    </row>
    <row r="101" spans="1:20" x14ac:dyDescent="0.25">
      <c r="A101" s="54" t="s">
        <v>28</v>
      </c>
      <c r="B101" s="31">
        <v>1657</v>
      </c>
      <c r="C101" s="31">
        <v>2325</v>
      </c>
      <c r="D101" s="31">
        <v>4334</v>
      </c>
      <c r="E101" s="31">
        <v>3805</v>
      </c>
      <c r="F101" s="32">
        <f t="shared" si="44"/>
        <v>-0.12205814490078448</v>
      </c>
      <c r="G101" s="32">
        <f t="shared" si="40"/>
        <v>1.2963186481593243</v>
      </c>
      <c r="H101" s="31">
        <f t="shared" si="45"/>
        <v>-529</v>
      </c>
      <c r="I101" s="31">
        <f t="shared" si="41"/>
        <v>2148</v>
      </c>
      <c r="J101" s="32">
        <f t="shared" si="48"/>
        <v>1.2019386433224175E-3</v>
      </c>
      <c r="K101" s="90"/>
      <c r="L101" s="31">
        <v>17534</v>
      </c>
      <c r="M101" s="31">
        <v>30842</v>
      </c>
      <c r="N101" s="31">
        <v>33715</v>
      </c>
      <c r="O101" s="31">
        <v>40276</v>
      </c>
      <c r="P101" s="32">
        <f t="shared" si="46"/>
        <v>0.19460180928370163</v>
      </c>
      <c r="Q101" s="32">
        <f t="shared" si="42"/>
        <v>1.2970229268849094</v>
      </c>
      <c r="R101" s="31">
        <f t="shared" si="47"/>
        <v>6561</v>
      </c>
      <c r="S101" s="31">
        <f t="shared" si="43"/>
        <v>22742</v>
      </c>
      <c r="T101" s="32">
        <f t="shared" si="49"/>
        <v>1.3331770082112397E-3</v>
      </c>
    </row>
    <row r="102" spans="1:20" x14ac:dyDescent="0.25">
      <c r="A102" s="54" t="s">
        <v>29</v>
      </c>
      <c r="B102" s="31">
        <v>1158077</v>
      </c>
      <c r="C102" s="31">
        <v>1232885</v>
      </c>
      <c r="D102" s="31">
        <v>1325573</v>
      </c>
      <c r="E102" s="31">
        <v>1342475</v>
      </c>
      <c r="F102" s="32">
        <f t="shared" si="44"/>
        <v>1.2750712333458925E-2</v>
      </c>
      <c r="G102" s="32">
        <f t="shared" si="40"/>
        <v>0.15922775428576852</v>
      </c>
      <c r="H102" s="31">
        <f t="shared" si="45"/>
        <v>16902</v>
      </c>
      <c r="I102" s="31">
        <f t="shared" si="41"/>
        <v>184398</v>
      </c>
      <c r="J102" s="32">
        <f t="shared" si="48"/>
        <v>0.42406638112858408</v>
      </c>
      <c r="K102" s="90"/>
      <c r="L102" s="31">
        <v>11186887</v>
      </c>
      <c r="M102" s="31">
        <v>10615397</v>
      </c>
      <c r="N102" s="31">
        <v>11675069</v>
      </c>
      <c r="O102" s="31">
        <v>12500229</v>
      </c>
      <c r="P102" s="32">
        <f t="shared" si="46"/>
        <v>7.0677098353765677E-2</v>
      </c>
      <c r="Q102" s="32">
        <f t="shared" si="42"/>
        <v>0.11740013106416458</v>
      </c>
      <c r="R102" s="31">
        <f t="shared" si="47"/>
        <v>825160</v>
      </c>
      <c r="S102" s="31">
        <f t="shared" si="43"/>
        <v>1313342</v>
      </c>
      <c r="T102" s="32">
        <f t="shared" si="49"/>
        <v>0.41377043152684911</v>
      </c>
    </row>
    <row r="103" spans="1:20" x14ac:dyDescent="0.25">
      <c r="A103" s="54" t="s">
        <v>30</v>
      </c>
      <c r="B103" s="31">
        <v>102739</v>
      </c>
      <c r="C103" s="31">
        <v>129560</v>
      </c>
      <c r="D103" s="31">
        <v>162308</v>
      </c>
      <c r="E103" s="31">
        <v>162996</v>
      </c>
      <c r="F103" s="32">
        <f t="shared" si="44"/>
        <v>4.2388545234985919E-3</v>
      </c>
      <c r="G103" s="32">
        <f t="shared" si="40"/>
        <v>0.58650561130631984</v>
      </c>
      <c r="H103" s="31">
        <f t="shared" si="45"/>
        <v>688</v>
      </c>
      <c r="I103" s="31">
        <f t="shared" si="41"/>
        <v>60257</v>
      </c>
      <c r="J103" s="32">
        <f t="shared" si="48"/>
        <v>5.1487829463069845E-2</v>
      </c>
      <c r="K103" s="90"/>
      <c r="L103" s="31">
        <v>1030606</v>
      </c>
      <c r="M103" s="31">
        <v>1072113</v>
      </c>
      <c r="N103" s="31">
        <v>1296269</v>
      </c>
      <c r="O103" s="31">
        <v>1376511</v>
      </c>
      <c r="P103" s="32">
        <f t="shared" si="46"/>
        <v>6.190227491361755E-2</v>
      </c>
      <c r="Q103" s="32">
        <f t="shared" si="42"/>
        <v>0.3356326277937447</v>
      </c>
      <c r="R103" s="31">
        <f t="shared" si="47"/>
        <v>80242</v>
      </c>
      <c r="S103" s="31">
        <f t="shared" si="43"/>
        <v>345905</v>
      </c>
      <c r="T103" s="32">
        <f t="shared" si="49"/>
        <v>4.5563929306531477E-2</v>
      </c>
    </row>
    <row r="104" spans="1:20" x14ac:dyDescent="0.25">
      <c r="A104" s="54" t="s">
        <v>31</v>
      </c>
      <c r="B104" s="31">
        <v>97778</v>
      </c>
      <c r="C104" s="31">
        <v>100406</v>
      </c>
      <c r="D104" s="31">
        <v>126881</v>
      </c>
      <c r="E104" s="31">
        <v>137384</v>
      </c>
      <c r="F104" s="32">
        <f t="shared" si="44"/>
        <v>8.2778351368605119E-2</v>
      </c>
      <c r="G104" s="32">
        <f t="shared" si="40"/>
        <v>0.40506044304444755</v>
      </c>
      <c r="H104" s="31">
        <f t="shared" si="45"/>
        <v>10503</v>
      </c>
      <c r="I104" s="31">
        <f t="shared" si="41"/>
        <v>39606</v>
      </c>
      <c r="J104" s="32">
        <f t="shared" si="48"/>
        <v>4.3397408298083313E-2</v>
      </c>
      <c r="K104" s="90"/>
      <c r="L104" s="31">
        <v>962157</v>
      </c>
      <c r="M104" s="31">
        <v>1110628</v>
      </c>
      <c r="N104" s="31">
        <v>1119405</v>
      </c>
      <c r="O104" s="31">
        <v>1166775</v>
      </c>
      <c r="P104" s="32">
        <f t="shared" si="46"/>
        <v>4.2317123829177072E-2</v>
      </c>
      <c r="Q104" s="32">
        <f t="shared" si="42"/>
        <v>0.21266591626938225</v>
      </c>
      <c r="R104" s="31">
        <f t="shared" si="47"/>
        <v>47370</v>
      </c>
      <c r="S104" s="31">
        <f t="shared" si="43"/>
        <v>204618</v>
      </c>
      <c r="T104" s="32">
        <f t="shared" si="49"/>
        <v>3.8621452074577144E-2</v>
      </c>
    </row>
    <row r="105" spans="1:20" x14ac:dyDescent="0.25">
      <c r="A105" s="54" t="s">
        <v>32</v>
      </c>
      <c r="B105" s="31">
        <v>81111</v>
      </c>
      <c r="C105" s="31">
        <v>88293</v>
      </c>
      <c r="D105" s="31">
        <v>101995</v>
      </c>
      <c r="E105" s="31">
        <v>105772</v>
      </c>
      <c r="F105" s="32">
        <f t="shared" si="44"/>
        <v>3.7031227020932311E-2</v>
      </c>
      <c r="G105" s="32">
        <f t="shared" si="40"/>
        <v>0.30404014252074307</v>
      </c>
      <c r="H105" s="31">
        <f t="shared" si="45"/>
        <v>3777</v>
      </c>
      <c r="I105" s="31">
        <f t="shared" si="41"/>
        <v>24661</v>
      </c>
      <c r="J105" s="32">
        <f t="shared" si="48"/>
        <v>3.3411683096320297E-2</v>
      </c>
      <c r="K105" s="90"/>
      <c r="L105" s="31">
        <v>883964</v>
      </c>
      <c r="M105" s="31">
        <v>914694</v>
      </c>
      <c r="N105" s="31">
        <v>951216</v>
      </c>
      <c r="O105" s="31">
        <v>983481</v>
      </c>
      <c r="P105" s="32">
        <f t="shared" si="46"/>
        <v>3.391974062673464E-2</v>
      </c>
      <c r="Q105" s="32">
        <f t="shared" si="42"/>
        <v>0.11258037657642173</v>
      </c>
      <c r="R105" s="31">
        <f t="shared" si="47"/>
        <v>32265</v>
      </c>
      <c r="S105" s="31">
        <f t="shared" si="43"/>
        <v>99517</v>
      </c>
      <c r="T105" s="32">
        <f t="shared" si="49"/>
        <v>3.2554232227942154E-2</v>
      </c>
    </row>
    <row r="106" spans="1:20" x14ac:dyDescent="0.25">
      <c r="A106" s="54" t="s">
        <v>33</v>
      </c>
      <c r="B106" s="31">
        <v>70948</v>
      </c>
      <c r="C106" s="31">
        <v>77116</v>
      </c>
      <c r="D106" s="31">
        <v>98734</v>
      </c>
      <c r="E106" s="31">
        <v>127867</v>
      </c>
      <c r="F106" s="32">
        <f t="shared" si="44"/>
        <v>0.29506552960479682</v>
      </c>
      <c r="G106" s="32">
        <f t="shared" si="40"/>
        <v>0.80226362970062581</v>
      </c>
      <c r="H106" s="31">
        <f t="shared" si="45"/>
        <v>29133</v>
      </c>
      <c r="I106" s="31">
        <f t="shared" si="41"/>
        <v>56919</v>
      </c>
      <c r="J106" s="32">
        <f t="shared" si="48"/>
        <v>4.0391140211749686E-2</v>
      </c>
      <c r="K106" s="90"/>
      <c r="L106" s="31">
        <v>728715</v>
      </c>
      <c r="M106" s="31">
        <v>861535</v>
      </c>
      <c r="N106" s="31">
        <v>981684</v>
      </c>
      <c r="O106" s="31">
        <v>1231819</v>
      </c>
      <c r="P106" s="32">
        <f t="shared" si="46"/>
        <v>0.25480195256314664</v>
      </c>
      <c r="Q106" s="32">
        <f t="shared" si="42"/>
        <v>0.69039885277509039</v>
      </c>
      <c r="R106" s="31">
        <f t="shared" si="47"/>
        <v>250135</v>
      </c>
      <c r="S106" s="31">
        <f t="shared" si="43"/>
        <v>503104</v>
      </c>
      <c r="T106" s="32">
        <f t="shared" si="49"/>
        <v>4.0774475347049387E-2</v>
      </c>
    </row>
    <row r="107" spans="1:20" x14ac:dyDescent="0.25">
      <c r="A107" s="54" t="s">
        <v>34</v>
      </c>
      <c r="B107" s="31">
        <v>23675</v>
      </c>
      <c r="C107" s="31">
        <v>51495</v>
      </c>
      <c r="D107" s="31">
        <v>54296</v>
      </c>
      <c r="E107" s="31">
        <v>43809</v>
      </c>
      <c r="F107" s="32">
        <f t="shared" si="44"/>
        <v>-0.19314498305584205</v>
      </c>
      <c r="G107" s="32">
        <f t="shared" si="40"/>
        <v>0.8504329461457234</v>
      </c>
      <c r="H107" s="31">
        <f t="shared" si="45"/>
        <v>-10487</v>
      </c>
      <c r="I107" s="31">
        <f t="shared" si="41"/>
        <v>20134</v>
      </c>
      <c r="J107" s="32">
        <f t="shared" si="48"/>
        <v>1.3838562424523465E-2</v>
      </c>
      <c r="K107" s="90"/>
      <c r="L107" s="31">
        <v>207025</v>
      </c>
      <c r="M107" s="31">
        <v>417089</v>
      </c>
      <c r="N107" s="31">
        <v>425921</v>
      </c>
      <c r="O107" s="31">
        <v>363725</v>
      </c>
      <c r="P107" s="32">
        <f t="shared" si="46"/>
        <v>-0.14602708013927468</v>
      </c>
      <c r="Q107" s="32">
        <f t="shared" si="42"/>
        <v>0.7569134162540756</v>
      </c>
      <c r="R107" s="31">
        <f t="shared" si="47"/>
        <v>-62196</v>
      </c>
      <c r="S107" s="31">
        <f t="shared" si="43"/>
        <v>156700</v>
      </c>
      <c r="T107" s="32">
        <f t="shared" si="49"/>
        <v>1.2039671449787296E-2</v>
      </c>
    </row>
    <row r="108" spans="1:20" x14ac:dyDescent="0.25">
      <c r="A108" s="54" t="s">
        <v>35</v>
      </c>
      <c r="B108" s="31">
        <v>69473</v>
      </c>
      <c r="C108" s="31">
        <v>79672</v>
      </c>
      <c r="D108" s="31">
        <v>76782</v>
      </c>
      <c r="E108" s="31">
        <v>89352</v>
      </c>
      <c r="F108" s="32">
        <f t="shared" si="44"/>
        <v>0.16371024458857542</v>
      </c>
      <c r="G108" s="32">
        <f t="shared" si="40"/>
        <v>0.28613993925697745</v>
      </c>
      <c r="H108" s="31">
        <f t="shared" si="45"/>
        <v>12570</v>
      </c>
      <c r="I108" s="31">
        <f t="shared" si="41"/>
        <v>19879</v>
      </c>
      <c r="J108" s="32">
        <f t="shared" si="48"/>
        <v>2.8224867715675332E-2</v>
      </c>
      <c r="K108" s="90"/>
      <c r="L108" s="31">
        <v>780262</v>
      </c>
      <c r="M108" s="31">
        <v>771159</v>
      </c>
      <c r="N108" s="31">
        <v>839218</v>
      </c>
      <c r="O108" s="31">
        <v>962713</v>
      </c>
      <c r="P108" s="32">
        <f t="shared" si="46"/>
        <v>0.14715485130204553</v>
      </c>
      <c r="Q108" s="32">
        <f t="shared" si="42"/>
        <v>0.23383299455823803</v>
      </c>
      <c r="R108" s="31">
        <f t="shared" si="47"/>
        <v>123495</v>
      </c>
      <c r="S108" s="31">
        <f t="shared" si="43"/>
        <v>182451</v>
      </c>
      <c r="T108" s="32">
        <f t="shared" si="49"/>
        <v>3.186679007612641E-2</v>
      </c>
    </row>
    <row r="109" spans="1:20" x14ac:dyDescent="0.25">
      <c r="A109" s="54" t="s">
        <v>36</v>
      </c>
      <c r="B109" s="31">
        <v>39339</v>
      </c>
      <c r="C109" s="31">
        <v>29827</v>
      </c>
      <c r="D109" s="31">
        <v>40962</v>
      </c>
      <c r="E109" s="31">
        <v>37467</v>
      </c>
      <c r="F109" s="32">
        <f t="shared" si="44"/>
        <v>-8.532298227625601E-2</v>
      </c>
      <c r="G109" s="32">
        <f t="shared" si="40"/>
        <v>-4.7586364676275417E-2</v>
      </c>
      <c r="H109" s="31">
        <f t="shared" si="45"/>
        <v>-3495</v>
      </c>
      <c r="I109" s="31">
        <f t="shared" si="41"/>
        <v>-1872</v>
      </c>
      <c r="J109" s="32">
        <f t="shared" si="48"/>
        <v>1.1835226057650727E-2</v>
      </c>
      <c r="K109" s="90"/>
      <c r="L109" s="31">
        <v>394548</v>
      </c>
      <c r="M109" s="31">
        <v>176801</v>
      </c>
      <c r="N109" s="31">
        <v>304254</v>
      </c>
      <c r="O109" s="31">
        <v>337627</v>
      </c>
      <c r="P109" s="32">
        <f t="shared" si="46"/>
        <v>0.10968795808765042</v>
      </c>
      <c r="Q109" s="32">
        <f t="shared" si="42"/>
        <v>-0.14426888490120338</v>
      </c>
      <c r="R109" s="31">
        <f t="shared" si="47"/>
        <v>33373</v>
      </c>
      <c r="S109" s="31">
        <f t="shared" si="43"/>
        <v>-56921</v>
      </c>
      <c r="T109" s="32">
        <f t="shared" si="49"/>
        <v>1.1175800818138251E-2</v>
      </c>
    </row>
    <row r="110" spans="1:20" x14ac:dyDescent="0.25">
      <c r="A110" s="54" t="s">
        <v>37</v>
      </c>
      <c r="B110" s="31">
        <v>59957</v>
      </c>
      <c r="C110" s="31">
        <v>31890</v>
      </c>
      <c r="D110" s="31">
        <v>33236</v>
      </c>
      <c r="E110" s="31">
        <v>32445</v>
      </c>
      <c r="F110" s="32">
        <f t="shared" si="44"/>
        <v>-2.379949452401009E-2</v>
      </c>
      <c r="G110" s="32">
        <f t="shared" si="40"/>
        <v>-0.45886218456560535</v>
      </c>
      <c r="H110" s="31">
        <f t="shared" si="45"/>
        <v>-791</v>
      </c>
      <c r="I110" s="31">
        <f t="shared" si="41"/>
        <v>-27512</v>
      </c>
      <c r="J110" s="32">
        <f t="shared" si="48"/>
        <v>1.0248856578868813E-2</v>
      </c>
      <c r="K110" s="90"/>
      <c r="L110" s="31">
        <v>576862</v>
      </c>
      <c r="M110" s="31">
        <v>253216</v>
      </c>
      <c r="N110" s="31">
        <v>357881</v>
      </c>
      <c r="O110" s="31">
        <v>367398</v>
      </c>
      <c r="P110" s="32">
        <f t="shared" si="46"/>
        <v>2.6592638335088958E-2</v>
      </c>
      <c r="Q110" s="32">
        <f t="shared" si="42"/>
        <v>-0.3631093745124484</v>
      </c>
      <c r="R110" s="31">
        <f t="shared" si="47"/>
        <v>9517</v>
      </c>
      <c r="S110" s="31">
        <f t="shared" si="43"/>
        <v>-209464</v>
      </c>
      <c r="T110" s="32">
        <f t="shared" si="49"/>
        <v>1.2161251526040149E-2</v>
      </c>
    </row>
    <row r="111" spans="1:20" x14ac:dyDescent="0.25">
      <c r="A111" s="54" t="s">
        <v>38</v>
      </c>
      <c r="B111" s="31">
        <v>9417</v>
      </c>
      <c r="C111" s="31">
        <v>19347</v>
      </c>
      <c r="D111" s="31">
        <v>23410</v>
      </c>
      <c r="E111" s="31">
        <v>29563</v>
      </c>
      <c r="F111" s="32">
        <f t="shared" si="44"/>
        <v>0.26283639470311826</v>
      </c>
      <c r="G111" s="32">
        <f t="shared" si="40"/>
        <v>2.1393225018583415</v>
      </c>
      <c r="H111" s="31">
        <f t="shared" si="45"/>
        <v>6153</v>
      </c>
      <c r="I111" s="31">
        <f t="shared" si="41"/>
        <v>20146</v>
      </c>
      <c r="J111" s="32">
        <f t="shared" si="48"/>
        <v>9.3384788732038433E-3</v>
      </c>
      <c r="K111" s="90"/>
      <c r="L111" s="31">
        <v>57222</v>
      </c>
      <c r="M111" s="31">
        <v>166572</v>
      </c>
      <c r="N111" s="31">
        <v>175444</v>
      </c>
      <c r="O111" s="31">
        <v>195998</v>
      </c>
      <c r="P111" s="32">
        <f t="shared" si="46"/>
        <v>0.11715419165089713</v>
      </c>
      <c r="Q111" s="32">
        <f t="shared" si="42"/>
        <v>2.4252210688196847</v>
      </c>
      <c r="R111" s="31">
        <f t="shared" si="47"/>
        <v>20554</v>
      </c>
      <c r="S111" s="31">
        <f t="shared" si="43"/>
        <v>138776</v>
      </c>
      <c r="T111" s="32">
        <f t="shared" si="49"/>
        <v>6.4877353077611123E-3</v>
      </c>
    </row>
    <row r="112" spans="1:20" x14ac:dyDescent="0.25">
      <c r="A112" s="54" t="s">
        <v>39</v>
      </c>
      <c r="B112" s="31">
        <v>7810</v>
      </c>
      <c r="C112" s="31">
        <v>8020</v>
      </c>
      <c r="D112" s="31">
        <v>12709</v>
      </c>
      <c r="E112" s="31">
        <v>15876</v>
      </c>
      <c r="F112" s="32">
        <f t="shared" si="44"/>
        <v>0.24919348493193794</v>
      </c>
      <c r="G112" s="32">
        <f t="shared" si="40"/>
        <v>1.0327784891165175</v>
      </c>
      <c r="H112" s="31">
        <f t="shared" si="45"/>
        <v>3167</v>
      </c>
      <c r="I112" s="31">
        <f t="shared" si="41"/>
        <v>8066</v>
      </c>
      <c r="J112" s="32">
        <f t="shared" si="48"/>
        <v>5.0149744813105645E-3</v>
      </c>
      <c r="K112" s="90"/>
      <c r="L112" s="31">
        <v>62364</v>
      </c>
      <c r="M112" s="31">
        <v>86162</v>
      </c>
      <c r="N112" s="31">
        <v>107863</v>
      </c>
      <c r="O112" s="31">
        <v>142109</v>
      </c>
      <c r="P112" s="32">
        <f t="shared" si="46"/>
        <v>0.31749534131259094</v>
      </c>
      <c r="Q112" s="32">
        <f t="shared" si="42"/>
        <v>1.2787024565454428</v>
      </c>
      <c r="R112" s="31">
        <f t="shared" si="47"/>
        <v>34246</v>
      </c>
      <c r="S112" s="31">
        <f t="shared" si="43"/>
        <v>79745</v>
      </c>
      <c r="T112" s="32">
        <f t="shared" si="49"/>
        <v>4.7039540038705694E-3</v>
      </c>
    </row>
    <row r="113" spans="1:20" x14ac:dyDescent="0.25">
      <c r="A113" s="54" t="s">
        <v>40</v>
      </c>
      <c r="B113" s="31">
        <v>6020</v>
      </c>
      <c r="C113" s="31">
        <v>8601</v>
      </c>
      <c r="D113" s="31">
        <v>9566</v>
      </c>
      <c r="E113" s="31">
        <v>9942</v>
      </c>
      <c r="F113" s="32">
        <f t="shared" si="44"/>
        <v>3.9305874973865729E-2</v>
      </c>
      <c r="G113" s="32">
        <f t="shared" si="40"/>
        <v>0.65149501661129561</v>
      </c>
      <c r="H113" s="31">
        <f t="shared" si="45"/>
        <v>376</v>
      </c>
      <c r="I113" s="31">
        <f t="shared" si="41"/>
        <v>3922</v>
      </c>
      <c r="J113" s="32">
        <f t="shared" si="48"/>
        <v>3.1405187889386268E-3</v>
      </c>
      <c r="K113" s="90"/>
      <c r="L113" s="31">
        <v>71270</v>
      </c>
      <c r="M113" s="31">
        <v>105443</v>
      </c>
      <c r="N113" s="31">
        <v>128628</v>
      </c>
      <c r="O113" s="31">
        <v>117692</v>
      </c>
      <c r="P113" s="32">
        <f t="shared" si="46"/>
        <v>-8.5020368815498903E-2</v>
      </c>
      <c r="Q113" s="32">
        <f t="shared" si="42"/>
        <v>0.65135400589308268</v>
      </c>
      <c r="R113" s="31">
        <f t="shared" si="47"/>
        <v>-10936</v>
      </c>
      <c r="S113" s="31">
        <f t="shared" si="43"/>
        <v>46422</v>
      </c>
      <c r="T113" s="32">
        <f t="shared" si="49"/>
        <v>3.8957262004766418E-3</v>
      </c>
    </row>
    <row r="114" spans="1:20" x14ac:dyDescent="0.25">
      <c r="A114" s="54" t="s">
        <v>41</v>
      </c>
      <c r="B114" s="31">
        <v>8016</v>
      </c>
      <c r="C114" s="31">
        <v>11323</v>
      </c>
      <c r="D114" s="31">
        <v>10341</v>
      </c>
      <c r="E114" s="31">
        <v>11219</v>
      </c>
      <c r="F114" s="32">
        <f t="shared" si="44"/>
        <v>8.4904748090126603E-2</v>
      </c>
      <c r="G114" s="32">
        <f t="shared" si="40"/>
        <v>0.39957584830339332</v>
      </c>
      <c r="H114" s="31">
        <f t="shared" si="45"/>
        <v>878</v>
      </c>
      <c r="I114" s="31">
        <f t="shared" si="41"/>
        <v>3203</v>
      </c>
      <c r="J114" s="32">
        <f t="shared" si="48"/>
        <v>3.5439026647658871E-3</v>
      </c>
      <c r="K114" s="90"/>
      <c r="L114" s="31">
        <v>58441</v>
      </c>
      <c r="M114" s="31">
        <v>114242</v>
      </c>
      <c r="N114" s="31">
        <v>114825</v>
      </c>
      <c r="O114" s="31">
        <v>118258</v>
      </c>
      <c r="P114" s="32">
        <f t="shared" si="46"/>
        <v>2.9897670367951212E-2</v>
      </c>
      <c r="Q114" s="32">
        <f t="shared" si="42"/>
        <v>1.0235451138755325</v>
      </c>
      <c r="R114" s="31">
        <f t="shared" si="47"/>
        <v>3433</v>
      </c>
      <c r="S114" s="31">
        <f t="shared" si="43"/>
        <v>59817</v>
      </c>
      <c r="T114" s="32">
        <f t="shared" si="49"/>
        <v>3.9144613823876443E-3</v>
      </c>
    </row>
    <row r="115" spans="1:20" x14ac:dyDescent="0.25">
      <c r="A115" s="54" t="s">
        <v>42</v>
      </c>
      <c r="B115" s="31">
        <v>9017</v>
      </c>
      <c r="C115" s="31">
        <v>14070</v>
      </c>
      <c r="D115" s="31">
        <v>18276</v>
      </c>
      <c r="E115" s="31">
        <v>18996</v>
      </c>
      <c r="F115" s="32">
        <f t="shared" si="44"/>
        <v>3.9395929087327586E-2</v>
      </c>
      <c r="G115" s="32">
        <f t="shared" si="40"/>
        <v>1.1066873683043141</v>
      </c>
      <c r="H115" s="31">
        <f t="shared" si="45"/>
        <v>720</v>
      </c>
      <c r="I115" s="31">
        <f t="shared" si="41"/>
        <v>9979</v>
      </c>
      <c r="J115" s="32">
        <f t="shared" si="48"/>
        <v>6.0005325804343345E-3</v>
      </c>
      <c r="K115" s="90"/>
      <c r="L115" s="31">
        <v>98642</v>
      </c>
      <c r="M115" s="31">
        <v>152529</v>
      </c>
      <c r="N115" s="31">
        <v>195156</v>
      </c>
      <c r="O115" s="31">
        <v>225563</v>
      </c>
      <c r="P115" s="32">
        <f t="shared" si="46"/>
        <v>0.15580868638422585</v>
      </c>
      <c r="Q115" s="32">
        <f t="shared" si="42"/>
        <v>1.2866831572758053</v>
      </c>
      <c r="R115" s="31">
        <f t="shared" si="47"/>
        <v>30407</v>
      </c>
      <c r="S115" s="31">
        <f t="shared" si="43"/>
        <v>126921</v>
      </c>
      <c r="T115" s="32">
        <f t="shared" si="49"/>
        <v>7.4663672038720787E-3</v>
      </c>
    </row>
    <row r="116" spans="1:20" x14ac:dyDescent="0.25">
      <c r="A116" s="54" t="s">
        <v>43</v>
      </c>
      <c r="B116" s="31">
        <v>30591</v>
      </c>
      <c r="C116" s="31">
        <v>50955</v>
      </c>
      <c r="D116" s="31">
        <v>60516</v>
      </c>
      <c r="E116" s="31">
        <v>77042</v>
      </c>
      <c r="F116" s="32">
        <f t="shared" si="44"/>
        <v>0.27308480401877189</v>
      </c>
      <c r="G116" s="32">
        <f t="shared" si="40"/>
        <v>1.5184531398123631</v>
      </c>
      <c r="H116" s="31">
        <f t="shared" si="45"/>
        <v>16526</v>
      </c>
      <c r="I116" s="31">
        <f t="shared" si="41"/>
        <v>46451</v>
      </c>
      <c r="J116" s="32">
        <f t="shared" si="48"/>
        <v>2.4336335600222254E-2</v>
      </c>
      <c r="K116" s="90"/>
      <c r="L116" s="31">
        <v>321221</v>
      </c>
      <c r="M116" s="31">
        <v>546813</v>
      </c>
      <c r="N116" s="31">
        <v>618967</v>
      </c>
      <c r="O116" s="31">
        <v>826400</v>
      </c>
      <c r="P116" s="32">
        <f t="shared" si="46"/>
        <v>0.33512772086395559</v>
      </c>
      <c r="Q116" s="32">
        <f t="shared" si="42"/>
        <v>1.5726836041230183</v>
      </c>
      <c r="R116" s="31">
        <f t="shared" si="47"/>
        <v>207433</v>
      </c>
      <c r="S116" s="31">
        <f t="shared" si="43"/>
        <v>505179</v>
      </c>
      <c r="T116" s="32">
        <f t="shared" si="49"/>
        <v>2.7354689631189005E-2</v>
      </c>
    </row>
    <row r="117" spans="1:20" x14ac:dyDescent="0.25">
      <c r="A117" s="54" t="s">
        <v>44</v>
      </c>
      <c r="B117" s="31">
        <v>42177</v>
      </c>
      <c r="C117" s="31">
        <v>40855</v>
      </c>
      <c r="D117" s="31">
        <v>45950</v>
      </c>
      <c r="E117" s="31">
        <v>44584</v>
      </c>
      <c r="F117" s="32">
        <f t="shared" si="44"/>
        <v>-2.9727965179543014E-2</v>
      </c>
      <c r="G117" s="32">
        <f t="shared" si="40"/>
        <v>5.7069018659458903E-2</v>
      </c>
      <c r="H117" s="31">
        <f t="shared" si="45"/>
        <v>-1366</v>
      </c>
      <c r="I117" s="31">
        <f t="shared" si="41"/>
        <v>2407</v>
      </c>
      <c r="J117" s="32">
        <f t="shared" si="48"/>
        <v>1.408337252927376E-2</v>
      </c>
      <c r="K117" s="90"/>
      <c r="L117" s="31">
        <v>255951</v>
      </c>
      <c r="M117" s="31">
        <v>249202</v>
      </c>
      <c r="N117" s="31">
        <v>291350</v>
      </c>
      <c r="O117" s="31">
        <v>261859</v>
      </c>
      <c r="P117" s="32">
        <f t="shared" si="46"/>
        <v>-0.10122189806075166</v>
      </c>
      <c r="Q117" s="32">
        <f t="shared" si="42"/>
        <v>2.3082543143023493E-2</v>
      </c>
      <c r="R117" s="31">
        <f t="shared" si="47"/>
        <v>-29491</v>
      </c>
      <c r="S117" s="31">
        <f t="shared" si="43"/>
        <v>5908</v>
      </c>
      <c r="T117" s="32">
        <f t="shared" si="49"/>
        <v>8.6678021202002929E-3</v>
      </c>
    </row>
    <row r="118" spans="1:20" x14ac:dyDescent="0.25">
      <c r="A118" s="55" t="s">
        <v>45</v>
      </c>
      <c r="B118" s="31">
        <v>53177</v>
      </c>
      <c r="C118" s="31">
        <v>3798</v>
      </c>
      <c r="D118" s="31">
        <v>4966</v>
      </c>
      <c r="E118" s="31">
        <v>4628</v>
      </c>
      <c r="F118" s="32">
        <f t="shared" si="44"/>
        <v>-6.8062827225130906E-2</v>
      </c>
      <c r="G118" s="32">
        <f t="shared" si="40"/>
        <v>-0.91296989299885289</v>
      </c>
      <c r="H118" s="31">
        <f t="shared" si="45"/>
        <v>-338</v>
      </c>
      <c r="I118" s="31">
        <f t="shared" si="41"/>
        <v>-48549</v>
      </c>
      <c r="J118" s="32">
        <f t="shared" si="48"/>
        <v>1.4619111803669245E-3</v>
      </c>
      <c r="K118" s="90"/>
      <c r="L118" s="31">
        <v>437319</v>
      </c>
      <c r="M118" s="31">
        <v>39833</v>
      </c>
      <c r="N118" s="31">
        <v>49337</v>
      </c>
      <c r="O118" s="31">
        <v>40826</v>
      </c>
      <c r="P118" s="32">
        <f t="shared" si="46"/>
        <v>-0.17250744877069946</v>
      </c>
      <c r="Q118" s="32">
        <f t="shared" si="42"/>
        <v>-0.90664480619410548</v>
      </c>
      <c r="R118" s="31">
        <f t="shared" si="47"/>
        <v>-8511</v>
      </c>
      <c r="S118" s="31">
        <f t="shared" si="43"/>
        <v>-396493</v>
      </c>
      <c r="T118" s="32">
        <f t="shared" si="49"/>
        <v>1.3513825736724617E-3</v>
      </c>
    </row>
    <row r="119" spans="1:20" x14ac:dyDescent="0.25">
      <c r="A119" s="53" t="s">
        <v>46</v>
      </c>
      <c r="B119" s="69">
        <f>B94-SUM(B95:B118)</f>
        <v>150177</v>
      </c>
      <c r="C119" s="69">
        <f>C94-SUM(C95:C118)</f>
        <v>126180</v>
      </c>
      <c r="D119" s="69">
        <f>D94-SUM(D95:D118)</f>
        <v>117748</v>
      </c>
      <c r="E119" s="69">
        <f>E94-SUM(E95:E118)</f>
        <v>118491</v>
      </c>
      <c r="F119" s="70">
        <f t="shared" si="44"/>
        <v>6.3100859462581482E-3</v>
      </c>
      <c r="G119" s="70">
        <f t="shared" si="40"/>
        <v>-0.210991030583911</v>
      </c>
      <c r="H119" s="69">
        <f t="shared" si="45"/>
        <v>743</v>
      </c>
      <c r="I119" s="69">
        <f t="shared" si="41"/>
        <v>-31686</v>
      </c>
      <c r="J119" s="70">
        <f t="shared" si="48"/>
        <v>3.7429411770280308E-2</v>
      </c>
      <c r="K119" s="90"/>
      <c r="L119" s="69">
        <f>L94-SUM(L95:L118)</f>
        <v>1452025</v>
      </c>
      <c r="M119" s="69">
        <f>M94-SUM(M95:M118)</f>
        <v>1200090</v>
      </c>
      <c r="N119" s="69">
        <f>N94-SUM(N95:N118)</f>
        <v>1270988</v>
      </c>
      <c r="O119" s="69">
        <f>O94-SUM(O95:O118)</f>
        <v>1191710</v>
      </c>
      <c r="P119" s="70">
        <f t="shared" si="46"/>
        <v>-6.2375097168501981E-2</v>
      </c>
      <c r="Q119" s="70">
        <f t="shared" si="42"/>
        <v>-0.17927721630137217</v>
      </c>
      <c r="R119" s="69">
        <f t="shared" si="47"/>
        <v>-79278</v>
      </c>
      <c r="S119" s="69">
        <f t="shared" si="43"/>
        <v>-260315</v>
      </c>
      <c r="T119" s="70">
        <f t="shared" si="49"/>
        <v>3.9446826210532734E-2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151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octubre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2848678</v>
      </c>
      <c r="C123" s="76">
        <v>2809781</v>
      </c>
      <c r="D123" s="76">
        <v>3055908</v>
      </c>
      <c r="E123" s="76">
        <v>3165719</v>
      </c>
      <c r="F123" s="77">
        <f>E123/D123-1</f>
        <v>3.5934000630909013E-2</v>
      </c>
      <c r="G123" s="77">
        <f t="shared" ref="G123:G133" si="50">E123/B123-1</f>
        <v>0.11129408097370086</v>
      </c>
      <c r="H123" s="76">
        <f>E123-D123</f>
        <v>109811</v>
      </c>
      <c r="I123" s="76">
        <f t="shared" ref="I123:I133" si="51">E123-B123</f>
        <v>317041</v>
      </c>
      <c r="J123" s="77">
        <f t="shared" ref="J123:J133" si="52">E123/$E$123</f>
        <v>1</v>
      </c>
      <c r="K123" s="78"/>
      <c r="L123" s="76">
        <v>28427477</v>
      </c>
      <c r="M123" s="76">
        <v>25825446</v>
      </c>
      <c r="N123" s="76">
        <v>28612657</v>
      </c>
      <c r="O123" s="76">
        <v>30210542</v>
      </c>
      <c r="P123" s="77">
        <f>O123/N123-1</f>
        <v>5.58453903809073E-2</v>
      </c>
      <c r="Q123" s="77">
        <f t="shared" ref="Q123:Q133" si="53">O123/L123-1</f>
        <v>6.2723294086211023E-2</v>
      </c>
      <c r="R123" s="76">
        <f>O123-N123</f>
        <v>1597885</v>
      </c>
      <c r="S123" s="76">
        <f t="shared" ref="S123:S133" si="54">O123-L123</f>
        <v>1783065</v>
      </c>
      <c r="T123" s="77">
        <f>O123/$O$123</f>
        <v>1</v>
      </c>
    </row>
    <row r="124" spans="1:20" x14ac:dyDescent="0.25">
      <c r="A124" s="94" t="s">
        <v>49</v>
      </c>
      <c r="B124" s="95">
        <v>1159119</v>
      </c>
      <c r="C124" s="95">
        <v>1125132</v>
      </c>
      <c r="D124" s="95">
        <v>1207802</v>
      </c>
      <c r="E124" s="95">
        <v>1223794</v>
      </c>
      <c r="F124" s="96">
        <f t="shared" ref="F124:F133" si="55">E124/D124-1</f>
        <v>1.3240580823677961E-2</v>
      </c>
      <c r="G124" s="96">
        <f t="shared" si="50"/>
        <v>5.5796686966566922E-2</v>
      </c>
      <c r="H124" s="95">
        <f t="shared" ref="H124:H133" si="56">E124-D124</f>
        <v>15992</v>
      </c>
      <c r="I124" s="95">
        <f t="shared" si="51"/>
        <v>64675</v>
      </c>
      <c r="J124" s="96">
        <f t="shared" si="52"/>
        <v>0.38657695139713916</v>
      </c>
      <c r="K124" s="90"/>
      <c r="L124" s="95">
        <v>11006882</v>
      </c>
      <c r="M124" s="95">
        <v>10458907</v>
      </c>
      <c r="N124" s="95">
        <v>11285244</v>
      </c>
      <c r="O124" s="95">
        <v>11574731</v>
      </c>
      <c r="P124" s="96">
        <f t="shared" ref="P124:P133" si="57">O124/N124-1</f>
        <v>2.5651815769335506E-2</v>
      </c>
      <c r="Q124" s="96">
        <f t="shared" si="53"/>
        <v>5.1590359558683296E-2</v>
      </c>
      <c r="R124" s="95">
        <f t="shared" ref="R124:R133" si="58">O124-N124</f>
        <v>289487</v>
      </c>
      <c r="S124" s="95">
        <f t="shared" si="54"/>
        <v>567849</v>
      </c>
      <c r="T124" s="96">
        <f t="shared" ref="T124:T133" si="59">O124/$O$123</f>
        <v>0.38313549621188525</v>
      </c>
    </row>
    <row r="125" spans="1:20" x14ac:dyDescent="0.25">
      <c r="A125" s="97" t="s">
        <v>50</v>
      </c>
      <c r="B125" s="31">
        <v>827986</v>
      </c>
      <c r="C125" s="31">
        <v>801936</v>
      </c>
      <c r="D125" s="31">
        <v>863416</v>
      </c>
      <c r="E125" s="31">
        <v>870321</v>
      </c>
      <c r="F125" s="32">
        <f t="shared" si="55"/>
        <v>7.997303733078942E-3</v>
      </c>
      <c r="G125" s="32">
        <f t="shared" si="50"/>
        <v>5.1130091571596648E-2</v>
      </c>
      <c r="H125" s="31">
        <f t="shared" si="56"/>
        <v>6905</v>
      </c>
      <c r="I125" s="31">
        <f t="shared" si="51"/>
        <v>42335</v>
      </c>
      <c r="J125" s="32">
        <f t="shared" si="52"/>
        <v>0.27492048409855707</v>
      </c>
      <c r="K125" s="90"/>
      <c r="L125" s="31">
        <v>8401894</v>
      </c>
      <c r="M125" s="31">
        <v>7289014</v>
      </c>
      <c r="N125" s="31">
        <v>8059754</v>
      </c>
      <c r="O125" s="31">
        <v>8362569</v>
      </c>
      <c r="P125" s="32">
        <f t="shared" si="57"/>
        <v>3.7571245971030898E-2</v>
      </c>
      <c r="Q125" s="32">
        <f t="shared" si="53"/>
        <v>-4.680492279478865E-3</v>
      </c>
      <c r="R125" s="31">
        <f t="shared" si="58"/>
        <v>302815</v>
      </c>
      <c r="S125" s="31">
        <f t="shared" si="54"/>
        <v>-39325</v>
      </c>
      <c r="T125" s="32">
        <f t="shared" si="59"/>
        <v>0.27680963155179406</v>
      </c>
    </row>
    <row r="126" spans="1:20" x14ac:dyDescent="0.25">
      <c r="A126" s="97" t="s">
        <v>51</v>
      </c>
      <c r="B126" s="31">
        <v>18601</v>
      </c>
      <c r="C126" s="31">
        <v>14638</v>
      </c>
      <c r="D126" s="31">
        <v>17811</v>
      </c>
      <c r="E126" s="31">
        <v>17886</v>
      </c>
      <c r="F126" s="32">
        <f t="shared" si="55"/>
        <v>4.2108809162877403E-3</v>
      </c>
      <c r="G126" s="32">
        <f t="shared" si="50"/>
        <v>-3.8438793613246647E-2</v>
      </c>
      <c r="H126" s="31">
        <f t="shared" si="56"/>
        <v>75</v>
      </c>
      <c r="I126" s="31">
        <f t="shared" si="51"/>
        <v>-715</v>
      </c>
      <c r="J126" s="32">
        <f t="shared" si="52"/>
        <v>5.6499013336306853E-3</v>
      </c>
      <c r="K126" s="90"/>
      <c r="L126" s="31">
        <v>190027</v>
      </c>
      <c r="M126" s="31">
        <v>133756</v>
      </c>
      <c r="N126" s="31">
        <v>142013</v>
      </c>
      <c r="O126" s="31">
        <v>160183</v>
      </c>
      <c r="P126" s="32">
        <f t="shared" si="57"/>
        <v>0.12794603310964492</v>
      </c>
      <c r="Q126" s="32">
        <f t="shared" si="53"/>
        <v>-0.1570513663847769</v>
      </c>
      <c r="R126" s="31">
        <f>O126-N126</f>
        <v>18170</v>
      </c>
      <c r="S126" s="31">
        <f t="shared" si="54"/>
        <v>-29844</v>
      </c>
      <c r="T126" s="32">
        <f t="shared" si="59"/>
        <v>5.3022219859544389E-3</v>
      </c>
    </row>
    <row r="127" spans="1:20" x14ac:dyDescent="0.25">
      <c r="A127" s="97" t="s">
        <v>52</v>
      </c>
      <c r="B127" s="31">
        <v>419789</v>
      </c>
      <c r="C127" s="31">
        <v>375972</v>
      </c>
      <c r="D127" s="31">
        <v>428972</v>
      </c>
      <c r="E127" s="31">
        <v>490987</v>
      </c>
      <c r="F127" s="32">
        <f t="shared" si="55"/>
        <v>0.14456654513581313</v>
      </c>
      <c r="G127" s="32">
        <f t="shared" si="50"/>
        <v>0.16960425356548181</v>
      </c>
      <c r="H127" s="31">
        <f t="shared" si="56"/>
        <v>62015</v>
      </c>
      <c r="I127" s="31">
        <f t="shared" si="51"/>
        <v>71198</v>
      </c>
      <c r="J127" s="32">
        <f t="shared" si="52"/>
        <v>0.15509494051746223</v>
      </c>
      <c r="K127" s="90"/>
      <c r="L127" s="31">
        <v>4567746</v>
      </c>
      <c r="M127" s="31">
        <v>3540445</v>
      </c>
      <c r="N127" s="31">
        <v>4226384</v>
      </c>
      <c r="O127" s="31">
        <v>4800011</v>
      </c>
      <c r="P127" s="32">
        <f t="shared" si="57"/>
        <v>0.13572524408572439</v>
      </c>
      <c r="Q127" s="32">
        <f t="shared" si="53"/>
        <v>5.084893074177077E-2</v>
      </c>
      <c r="R127" s="31">
        <f t="shared" si="58"/>
        <v>573627</v>
      </c>
      <c r="S127" s="31">
        <f t="shared" si="54"/>
        <v>232265</v>
      </c>
      <c r="T127" s="32">
        <f t="shared" si="59"/>
        <v>0.1588852990456113</v>
      </c>
    </row>
    <row r="128" spans="1:20" x14ac:dyDescent="0.25">
      <c r="A128" s="97" t="s">
        <v>53</v>
      </c>
      <c r="B128" s="31">
        <v>84734</v>
      </c>
      <c r="C128" s="31">
        <v>132612</v>
      </c>
      <c r="D128" s="31">
        <v>146405</v>
      </c>
      <c r="E128" s="31">
        <v>126079</v>
      </c>
      <c r="F128" s="32">
        <f t="shared" si="55"/>
        <v>-0.13883405621392708</v>
      </c>
      <c r="G128" s="32">
        <f t="shared" si="50"/>
        <v>0.48793872589515419</v>
      </c>
      <c r="H128" s="31">
        <f t="shared" si="56"/>
        <v>-20326</v>
      </c>
      <c r="I128" s="31">
        <f t="shared" si="51"/>
        <v>41345</v>
      </c>
      <c r="J128" s="32">
        <f t="shared" si="52"/>
        <v>3.9826339608790291E-2</v>
      </c>
      <c r="K128" s="90"/>
      <c r="L128" s="31">
        <v>880258</v>
      </c>
      <c r="M128" s="31">
        <v>1093304</v>
      </c>
      <c r="N128" s="31">
        <v>1210630</v>
      </c>
      <c r="O128" s="31">
        <v>1245782</v>
      </c>
      <c r="P128" s="32">
        <f t="shared" si="57"/>
        <v>2.9036121688707617E-2</v>
      </c>
      <c r="Q128" s="32">
        <f t="shared" si="53"/>
        <v>0.4152464391121693</v>
      </c>
      <c r="R128" s="31">
        <f>O128-N128</f>
        <v>35152</v>
      </c>
      <c r="S128" s="31">
        <f t="shared" si="54"/>
        <v>365524</v>
      </c>
      <c r="T128" s="32">
        <f t="shared" si="59"/>
        <v>4.1236665002567646E-2</v>
      </c>
    </row>
    <row r="129" spans="1:20" x14ac:dyDescent="0.25">
      <c r="A129" s="97" t="s">
        <v>54</v>
      </c>
      <c r="B129" s="31">
        <v>40116</v>
      </c>
      <c r="C129" s="31">
        <v>48246</v>
      </c>
      <c r="D129" s="31">
        <v>49321</v>
      </c>
      <c r="E129" s="31">
        <v>43124</v>
      </c>
      <c r="F129" s="32">
        <f t="shared" si="55"/>
        <v>-0.1256462764339733</v>
      </c>
      <c r="G129" s="32">
        <f t="shared" si="50"/>
        <v>7.4982550603250653E-2</v>
      </c>
      <c r="H129" s="31">
        <f t="shared" si="56"/>
        <v>-6197</v>
      </c>
      <c r="I129" s="31">
        <f t="shared" si="51"/>
        <v>3008</v>
      </c>
      <c r="J129" s="32">
        <f t="shared" si="52"/>
        <v>1.3622181880324817E-2</v>
      </c>
      <c r="K129" s="90"/>
      <c r="L129" s="31">
        <v>406844</v>
      </c>
      <c r="M129" s="31">
        <v>433395</v>
      </c>
      <c r="N129" s="31">
        <v>467345</v>
      </c>
      <c r="O129" s="31">
        <v>475889</v>
      </c>
      <c r="P129" s="32">
        <f t="shared" si="57"/>
        <v>1.8281997239726566E-2</v>
      </c>
      <c r="Q129" s="32">
        <f t="shared" si="53"/>
        <v>0.16970878272753187</v>
      </c>
      <c r="R129" s="31">
        <f t="shared" si="58"/>
        <v>8544</v>
      </c>
      <c r="S129" s="31">
        <f t="shared" si="54"/>
        <v>69045</v>
      </c>
      <c r="T129" s="32">
        <f t="shared" si="59"/>
        <v>1.5752415166864601E-2</v>
      </c>
    </row>
    <row r="130" spans="1:20" x14ac:dyDescent="0.25">
      <c r="A130" s="97" t="s">
        <v>55</v>
      </c>
      <c r="B130" s="31">
        <v>10636</v>
      </c>
      <c r="C130" s="31">
        <v>11595</v>
      </c>
      <c r="D130" s="31">
        <v>11107</v>
      </c>
      <c r="E130" s="31">
        <v>12187</v>
      </c>
      <c r="F130" s="32">
        <f t="shared" si="55"/>
        <v>9.7235977311605382E-2</v>
      </c>
      <c r="G130" s="32">
        <f t="shared" si="50"/>
        <v>0.14582549830763436</v>
      </c>
      <c r="H130" s="31">
        <f t="shared" si="56"/>
        <v>1080</v>
      </c>
      <c r="I130" s="31">
        <f t="shared" si="51"/>
        <v>1551</v>
      </c>
      <c r="J130" s="32">
        <f t="shared" si="52"/>
        <v>3.8496783826991593E-3</v>
      </c>
      <c r="K130" s="90"/>
      <c r="L130" s="31">
        <v>108944</v>
      </c>
      <c r="M130" s="31">
        <v>112590</v>
      </c>
      <c r="N130" s="31">
        <v>123254</v>
      </c>
      <c r="O130" s="31">
        <v>124009</v>
      </c>
      <c r="P130" s="32">
        <f t="shared" si="57"/>
        <v>6.1255618478912588E-3</v>
      </c>
      <c r="Q130" s="32">
        <f t="shared" si="53"/>
        <v>0.1382820531649287</v>
      </c>
      <c r="R130" s="31">
        <f t="shared" si="58"/>
        <v>755</v>
      </c>
      <c r="S130" s="31">
        <f t="shared" si="54"/>
        <v>15065</v>
      </c>
      <c r="T130" s="32">
        <f t="shared" si="59"/>
        <v>4.1048253950558052E-3</v>
      </c>
    </row>
    <row r="131" spans="1:20" x14ac:dyDescent="0.25">
      <c r="A131" s="97" t="s">
        <v>56</v>
      </c>
      <c r="B131" s="31">
        <v>161488</v>
      </c>
      <c r="C131" s="31">
        <v>154114</v>
      </c>
      <c r="D131" s="31">
        <v>170708</v>
      </c>
      <c r="E131" s="31">
        <v>177711</v>
      </c>
      <c r="F131" s="32">
        <f t="shared" si="55"/>
        <v>4.1023267802329233E-2</v>
      </c>
      <c r="G131" s="32">
        <f t="shared" si="50"/>
        <v>0.10045947686515411</v>
      </c>
      <c r="H131" s="31">
        <f t="shared" si="56"/>
        <v>7003</v>
      </c>
      <c r="I131" s="31">
        <f t="shared" si="51"/>
        <v>16223</v>
      </c>
      <c r="J131" s="32">
        <f t="shared" si="52"/>
        <v>5.6136062613264162E-2</v>
      </c>
      <c r="K131" s="90"/>
      <c r="L131" s="31">
        <v>1561981</v>
      </c>
      <c r="M131" s="31">
        <v>1443953</v>
      </c>
      <c r="N131" s="31">
        <v>1563825</v>
      </c>
      <c r="O131" s="31">
        <v>1665600</v>
      </c>
      <c r="P131" s="32">
        <f t="shared" si="57"/>
        <v>6.5080811471871947E-2</v>
      </c>
      <c r="Q131" s="32">
        <f t="shared" si="53"/>
        <v>6.6338194894816294E-2</v>
      </c>
      <c r="R131" s="31">
        <f>O131-N131</f>
        <v>101775</v>
      </c>
      <c r="S131" s="31">
        <f t="shared" si="54"/>
        <v>103619</v>
      </c>
      <c r="T131" s="32">
        <f t="shared" si="59"/>
        <v>5.513307242220282E-2</v>
      </c>
    </row>
    <row r="132" spans="1:20" x14ac:dyDescent="0.25">
      <c r="A132" s="98" t="s">
        <v>57</v>
      </c>
      <c r="B132" s="39">
        <v>73712</v>
      </c>
      <c r="C132" s="39">
        <v>96232</v>
      </c>
      <c r="D132" s="39">
        <v>103075</v>
      </c>
      <c r="E132" s="39">
        <v>146033</v>
      </c>
      <c r="F132" s="40">
        <f t="shared" si="55"/>
        <v>0.41676449187484832</v>
      </c>
      <c r="G132" s="40">
        <f t="shared" si="50"/>
        <v>0.98112925982201005</v>
      </c>
      <c r="H132" s="39">
        <f t="shared" si="56"/>
        <v>42958</v>
      </c>
      <c r="I132" s="39">
        <f t="shared" si="51"/>
        <v>72321</v>
      </c>
      <c r="J132" s="40">
        <f t="shared" si="52"/>
        <v>4.6129489067096609E-2</v>
      </c>
      <c r="K132" s="90"/>
      <c r="L132" s="39">
        <v>704626</v>
      </c>
      <c r="M132" s="39">
        <v>824915</v>
      </c>
      <c r="N132" s="39">
        <v>892817</v>
      </c>
      <c r="O132" s="39">
        <v>1185602</v>
      </c>
      <c r="P132" s="40">
        <f t="shared" si="57"/>
        <v>0.3279339439101181</v>
      </c>
      <c r="Q132" s="40">
        <f t="shared" si="53"/>
        <v>0.68259757658672826</v>
      </c>
      <c r="R132" s="39">
        <f t="shared" si="58"/>
        <v>292785</v>
      </c>
      <c r="S132" s="39">
        <f t="shared" si="54"/>
        <v>480976</v>
      </c>
      <c r="T132" s="40">
        <f t="shared" si="59"/>
        <v>3.9244645130828835E-2</v>
      </c>
    </row>
    <row r="133" spans="1:20" x14ac:dyDescent="0.25">
      <c r="A133" s="99" t="s">
        <v>58</v>
      </c>
      <c r="B133" s="100">
        <f>B123-SUM(B124:B132)</f>
        <v>52497</v>
      </c>
      <c r="C133" s="100">
        <f>C123-SUM(C124:C132)</f>
        <v>49304</v>
      </c>
      <c r="D133" s="100">
        <f>D123-SUM(D124:D132)</f>
        <v>57291</v>
      </c>
      <c r="E133" s="100">
        <f>E123-SUM(E124:E132)</f>
        <v>57597</v>
      </c>
      <c r="F133" s="101">
        <f t="shared" si="55"/>
        <v>5.3411530606901625E-3</v>
      </c>
      <c r="G133" s="101">
        <f t="shared" si="50"/>
        <v>9.714840848048456E-2</v>
      </c>
      <c r="H133" s="100">
        <f t="shared" si="56"/>
        <v>306</v>
      </c>
      <c r="I133" s="100">
        <f t="shared" si="51"/>
        <v>5100</v>
      </c>
      <c r="J133" s="101">
        <f t="shared" si="52"/>
        <v>1.8193971101035815E-2</v>
      </c>
      <c r="K133" s="90"/>
      <c r="L133" s="100">
        <f>L123-SUM(L124:L132)</f>
        <v>598275</v>
      </c>
      <c r="M133" s="100">
        <f>M123-SUM(M124:M132)</f>
        <v>495167</v>
      </c>
      <c r="N133" s="100">
        <f>N123-SUM(N124:N132)</f>
        <v>641391</v>
      </c>
      <c r="O133" s="100">
        <f>O123-SUM(O124:O132)</f>
        <v>616166</v>
      </c>
      <c r="P133" s="101">
        <f t="shared" si="57"/>
        <v>-3.9328584280103662E-2</v>
      </c>
      <c r="Q133" s="101">
        <f t="shared" si="53"/>
        <v>2.9904308219464326E-2</v>
      </c>
      <c r="R133" s="100">
        <f t="shared" si="58"/>
        <v>-25225</v>
      </c>
      <c r="S133" s="100">
        <f t="shared" si="54"/>
        <v>17891</v>
      </c>
      <c r="T133" s="101">
        <f t="shared" si="59"/>
        <v>2.0395728087235245E-2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151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octubre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6.7786769972468175</v>
      </c>
      <c r="C137" s="112">
        <f>C72/C7</f>
        <v>6.4930304248760216</v>
      </c>
      <c r="D137" s="113">
        <f>D72/D7</f>
        <v>6.478512780395973</v>
      </c>
      <c r="E137" s="114"/>
      <c r="F137" s="111">
        <f t="shared" ref="F137:F148" si="61">E72/E7</f>
        <v>6.4268249356955938</v>
      </c>
      <c r="G137" s="113">
        <f>F137-D137</f>
        <v>-5.1687844700379237E-2</v>
      </c>
      <c r="H137" s="114"/>
      <c r="I137" s="113">
        <f t="shared" ref="I137:I148" si="62">F137-B137</f>
        <v>-0.35185206155122373</v>
      </c>
      <c r="J137" s="114"/>
      <c r="K137" s="115"/>
      <c r="L137" s="111">
        <f t="shared" ref="L137:N148" si="63">L72/L7</f>
        <v>7.0346410727851785</v>
      </c>
      <c r="M137" s="112">
        <f t="shared" si="63"/>
        <v>6.5800281949020381</v>
      </c>
      <c r="N137" s="113">
        <f>N72/N7</f>
        <v>6.62202487854191</v>
      </c>
      <c r="O137" s="114"/>
      <c r="P137" s="111">
        <f t="shared" ref="P137:P148" si="64">O72/O7</f>
        <v>6.5844038518834305</v>
      </c>
      <c r="Q137" s="113">
        <f>P137-N137</f>
        <v>-3.7621026658479551E-2</v>
      </c>
      <c r="R137" s="114"/>
      <c r="S137" s="113">
        <f t="shared" ref="S137:S148" si="65">P137-L137</f>
        <v>-0.450237220901748</v>
      </c>
      <c r="T137" s="114"/>
    </row>
    <row r="138" spans="1:20" x14ac:dyDescent="0.25">
      <c r="A138" s="116" t="s">
        <v>5</v>
      </c>
      <c r="B138" s="117">
        <f t="shared" si="60"/>
        <v>6.468439512706575</v>
      </c>
      <c r="C138" s="118">
        <f t="shared" si="60"/>
        <v>6.3348189366704943</v>
      </c>
      <c r="D138" s="119">
        <f t="shared" si="60"/>
        <v>6.2382552297918714</v>
      </c>
      <c r="E138" s="120"/>
      <c r="F138" s="117">
        <f t="shared" si="61"/>
        <v>6.2378235116333736</v>
      </c>
      <c r="G138" s="119">
        <f t="shared" ref="G138:G148" si="66">F138-D138</f>
        <v>-4.3171815849785133E-4</v>
      </c>
      <c r="H138" s="120"/>
      <c r="I138" s="119">
        <f t="shared" si="62"/>
        <v>-0.23061600107320146</v>
      </c>
      <c r="J138" s="120"/>
      <c r="K138" s="115"/>
      <c r="L138" s="117">
        <f t="shared" si="63"/>
        <v>6.761874558600975</v>
      </c>
      <c r="M138" s="118">
        <f t="shared" si="63"/>
        <v>6.3929850302725715</v>
      </c>
      <c r="N138" s="119">
        <f t="shared" si="63"/>
        <v>6.4035909990880784</v>
      </c>
      <c r="O138" s="120"/>
      <c r="P138" s="117">
        <f t="shared" si="64"/>
        <v>6.3571210409180328</v>
      </c>
      <c r="Q138" s="119">
        <f t="shared" ref="Q138:Q148" si="67">P138-N138</f>
        <v>-4.6469958170045622E-2</v>
      </c>
      <c r="R138" s="120"/>
      <c r="S138" s="119">
        <f t="shared" si="65"/>
        <v>-0.40475351768294221</v>
      </c>
      <c r="T138" s="120"/>
    </row>
    <row r="139" spans="1:20" x14ac:dyDescent="0.25">
      <c r="A139" s="121" t="s">
        <v>6</v>
      </c>
      <c r="B139" s="122">
        <f t="shared" si="60"/>
        <v>6.1734421206398977</v>
      </c>
      <c r="C139" s="123">
        <f t="shared" si="60"/>
        <v>6.1550787181331419</v>
      </c>
      <c r="D139" s="124">
        <f t="shared" si="60"/>
        <v>6.2206870131528538</v>
      </c>
      <c r="E139" s="125"/>
      <c r="F139" s="122">
        <f t="shared" si="61"/>
        <v>6.3307700002500811</v>
      </c>
      <c r="G139" s="124">
        <f t="shared" si="66"/>
        <v>0.1100829870972273</v>
      </c>
      <c r="H139" s="125"/>
      <c r="I139" s="124">
        <f t="shared" si="62"/>
        <v>0.15732787961018335</v>
      </c>
      <c r="J139" s="125"/>
      <c r="K139" s="126"/>
      <c r="L139" s="122">
        <f t="shared" si="63"/>
        <v>6.4028969129383286</v>
      </c>
      <c r="M139" s="123">
        <f t="shared" si="63"/>
        <v>6.379693686504404</v>
      </c>
      <c r="N139" s="124">
        <f>N74/N9</f>
        <v>6.2503419993882057</v>
      </c>
      <c r="O139" s="125"/>
      <c r="P139" s="122">
        <f t="shared" si="64"/>
        <v>6.3517488207496404</v>
      </c>
      <c r="Q139" s="124">
        <f t="shared" si="67"/>
        <v>0.10140682136143475</v>
      </c>
      <c r="R139" s="125"/>
      <c r="S139" s="124">
        <f t="shared" si="65"/>
        <v>-5.114809218868821E-2</v>
      </c>
      <c r="T139" s="125"/>
    </row>
    <row r="140" spans="1:20" x14ac:dyDescent="0.25">
      <c r="A140" s="37" t="s">
        <v>7</v>
      </c>
      <c r="B140" s="127">
        <f t="shared" si="60"/>
        <v>6.6791719100846345</v>
      </c>
      <c r="C140" s="128">
        <f t="shared" si="60"/>
        <v>6.510687055496776</v>
      </c>
      <c r="D140" s="129">
        <f t="shared" si="60"/>
        <v>6.4935797648637257</v>
      </c>
      <c r="E140" s="130"/>
      <c r="F140" s="127">
        <f t="shared" si="61"/>
        <v>6.4558305497766248</v>
      </c>
      <c r="G140" s="129">
        <f t="shared" si="66"/>
        <v>-3.7749215087100829E-2</v>
      </c>
      <c r="H140" s="130"/>
      <c r="I140" s="129">
        <f t="shared" si="62"/>
        <v>-0.22334136030800966</v>
      </c>
      <c r="J140" s="130"/>
      <c r="K140" s="126"/>
      <c r="L140" s="127">
        <f t="shared" si="63"/>
        <v>7.010944283890046</v>
      </c>
      <c r="M140" s="128">
        <f t="shared" si="63"/>
        <v>6.5320870408887792</v>
      </c>
      <c r="N140" s="129">
        <f t="shared" si="63"/>
        <v>6.6571428969227471</v>
      </c>
      <c r="O140" s="130"/>
      <c r="P140" s="127">
        <f t="shared" si="64"/>
        <v>6.5890450071114186</v>
      </c>
      <c r="Q140" s="129">
        <f>P140-N140</f>
        <v>-6.8097889811328471E-2</v>
      </c>
      <c r="R140" s="130"/>
      <c r="S140" s="129">
        <f t="shared" si="65"/>
        <v>-0.42189927677862737</v>
      </c>
      <c r="T140" s="130"/>
    </row>
    <row r="141" spans="1:20" x14ac:dyDescent="0.25">
      <c r="A141" s="37" t="s">
        <v>8</v>
      </c>
      <c r="B141" s="127">
        <f t="shared" si="60"/>
        <v>6.6196104684002428</v>
      </c>
      <c r="C141" s="128">
        <f t="shared" si="60"/>
        <v>6.4737643872714958</v>
      </c>
      <c r="D141" s="129">
        <f t="shared" si="60"/>
        <v>5.7680976672207258</v>
      </c>
      <c r="E141" s="130"/>
      <c r="F141" s="127">
        <f t="shared" si="61"/>
        <v>5.7834420490846838</v>
      </c>
      <c r="G141" s="129">
        <f t="shared" si="66"/>
        <v>1.5344381863958034E-2</v>
      </c>
      <c r="H141" s="130"/>
      <c r="I141" s="129">
        <f t="shared" si="62"/>
        <v>-0.83616841931555896</v>
      </c>
      <c r="J141" s="130"/>
      <c r="K141" s="126"/>
      <c r="L141" s="127">
        <f t="shared" si="63"/>
        <v>6.950148056125184</v>
      </c>
      <c r="M141" s="128">
        <f t="shared" si="63"/>
        <v>6.3597084828464325</v>
      </c>
      <c r="N141" s="129">
        <f t="shared" si="63"/>
        <v>6.0719186795605866</v>
      </c>
      <c r="O141" s="130"/>
      <c r="P141" s="127">
        <f t="shared" si="64"/>
        <v>5.9314346452625513</v>
      </c>
      <c r="Q141" s="129">
        <f t="shared" si="67"/>
        <v>-0.14048403429803535</v>
      </c>
      <c r="R141" s="130"/>
      <c r="S141" s="129">
        <f t="shared" si="65"/>
        <v>-1.0187134108626328</v>
      </c>
      <c r="T141" s="130"/>
    </row>
    <row r="142" spans="1:20" x14ac:dyDescent="0.25">
      <c r="A142" s="37" t="s">
        <v>9</v>
      </c>
      <c r="B142" s="127">
        <f t="shared" si="60"/>
        <v>3.765685019206146</v>
      </c>
      <c r="C142" s="128">
        <f t="shared" si="60"/>
        <v>3.9450698353137379</v>
      </c>
      <c r="D142" s="129">
        <f t="shared" si="60"/>
        <v>3.7252362246522988</v>
      </c>
      <c r="E142" s="130"/>
      <c r="F142" s="127">
        <f t="shared" si="61"/>
        <v>3.6772969647251847</v>
      </c>
      <c r="G142" s="129">
        <f t="shared" si="66"/>
        <v>-4.7939259927114009E-2</v>
      </c>
      <c r="H142" s="130"/>
      <c r="I142" s="129">
        <f t="shared" si="62"/>
        <v>-8.8388054480961209E-2</v>
      </c>
      <c r="J142" s="130"/>
      <c r="K142" s="126"/>
      <c r="L142" s="127">
        <f t="shared" si="63"/>
        <v>3.9945127537489755</v>
      </c>
      <c r="M142" s="128">
        <f t="shared" si="63"/>
        <v>4.0984947160639713</v>
      </c>
      <c r="N142" s="129">
        <f t="shared" si="63"/>
        <v>4.1223551057957684</v>
      </c>
      <c r="O142" s="130"/>
      <c r="P142" s="127">
        <f t="shared" si="64"/>
        <v>3.9242967353970277</v>
      </c>
      <c r="Q142" s="129">
        <f t="shared" si="67"/>
        <v>-0.19805837039874064</v>
      </c>
      <c r="R142" s="130"/>
      <c r="S142" s="129">
        <f t="shared" si="65"/>
        <v>-7.0216018351947795E-2</v>
      </c>
      <c r="T142" s="130"/>
    </row>
    <row r="143" spans="1:20" x14ac:dyDescent="0.25">
      <c r="A143" s="131" t="s">
        <v>10</v>
      </c>
      <c r="B143" s="132">
        <f t="shared" si="60"/>
        <v>4.8839882384389197</v>
      </c>
      <c r="C143" s="133">
        <f t="shared" si="60"/>
        <v>3.9761281883584041</v>
      </c>
      <c r="D143" s="134">
        <f t="shared" si="60"/>
        <v>3.5336672231496937</v>
      </c>
      <c r="E143" s="135"/>
      <c r="F143" s="132">
        <f t="shared" si="61"/>
        <v>3.2744892613933998</v>
      </c>
      <c r="G143" s="134">
        <f t="shared" si="66"/>
        <v>-0.25917796175629393</v>
      </c>
      <c r="H143" s="135"/>
      <c r="I143" s="134">
        <f t="shared" si="62"/>
        <v>-1.6094989770455199</v>
      </c>
      <c r="J143" s="135"/>
      <c r="K143" s="126"/>
      <c r="L143" s="132">
        <f t="shared" si="63"/>
        <v>4.6609495767390507</v>
      </c>
      <c r="M143" s="133">
        <f t="shared" si="63"/>
        <v>3.7052213648962469</v>
      </c>
      <c r="N143" s="134">
        <f t="shared" si="63"/>
        <v>3.6547998637897408</v>
      </c>
      <c r="O143" s="135"/>
      <c r="P143" s="132">
        <f t="shared" si="64"/>
        <v>3.9378849470312884</v>
      </c>
      <c r="Q143" s="134">
        <f t="shared" si="67"/>
        <v>0.28308508324154769</v>
      </c>
      <c r="R143" s="135"/>
      <c r="S143" s="134">
        <f t="shared" si="65"/>
        <v>-0.72306462970776231</v>
      </c>
      <c r="T143" s="135"/>
    </row>
    <row r="144" spans="1:20" x14ac:dyDescent="0.25">
      <c r="A144" s="136" t="s">
        <v>11</v>
      </c>
      <c r="B144" s="137">
        <f t="shared" si="60"/>
        <v>7.7750984695871797</v>
      </c>
      <c r="C144" s="118">
        <f t="shared" si="60"/>
        <v>7.1219890773210697</v>
      </c>
      <c r="D144" s="119">
        <f t="shared" si="60"/>
        <v>7.4250856119553035</v>
      </c>
      <c r="E144" s="120"/>
      <c r="F144" s="137">
        <f t="shared" si="61"/>
        <v>7.1206049687085153</v>
      </c>
      <c r="G144" s="119">
        <f t="shared" si="66"/>
        <v>-0.30448064324678814</v>
      </c>
      <c r="H144" s="120"/>
      <c r="I144" s="119">
        <f t="shared" si="62"/>
        <v>-0.65449350087866431</v>
      </c>
      <c r="J144" s="120"/>
      <c r="K144" s="115"/>
      <c r="L144" s="137">
        <f t="shared" si="63"/>
        <v>7.7943769495208741</v>
      </c>
      <c r="M144" s="118">
        <f t="shared" si="63"/>
        <v>7.3006388468856986</v>
      </c>
      <c r="N144" s="119">
        <f t="shared" si="63"/>
        <v>7.437746810366364</v>
      </c>
      <c r="O144" s="120"/>
      <c r="P144" s="137">
        <f t="shared" si="64"/>
        <v>7.3967642818831285</v>
      </c>
      <c r="Q144" s="119">
        <f t="shared" si="67"/>
        <v>-4.098252848323547E-2</v>
      </c>
      <c r="R144" s="120"/>
      <c r="S144" s="119">
        <f t="shared" si="65"/>
        <v>-0.39761266763774561</v>
      </c>
      <c r="T144" s="120"/>
    </row>
    <row r="145" spans="1:20" x14ac:dyDescent="0.25">
      <c r="A145" s="36" t="s">
        <v>12</v>
      </c>
      <c r="B145" s="138">
        <f t="shared" si="60"/>
        <v>7.1731320754716981</v>
      </c>
      <c r="C145" s="139">
        <f t="shared" si="60"/>
        <v>6.5184312638580932</v>
      </c>
      <c r="D145" s="140">
        <f t="shared" si="60"/>
        <v>6.3581352269218891</v>
      </c>
      <c r="E145" s="141"/>
      <c r="F145" s="138">
        <f t="shared" si="61"/>
        <v>6.0200221350236438</v>
      </c>
      <c r="G145" s="140">
        <f t="shared" si="66"/>
        <v>-0.33811309189824534</v>
      </c>
      <c r="H145" s="141"/>
      <c r="I145" s="140">
        <f t="shared" si="62"/>
        <v>-1.1531099404480543</v>
      </c>
      <c r="J145" s="141"/>
      <c r="K145" s="126"/>
      <c r="L145" s="138">
        <f t="shared" si="63"/>
        <v>7.7632283698867512</v>
      </c>
      <c r="M145" s="139">
        <f t="shared" si="63"/>
        <v>6.9188259855090264</v>
      </c>
      <c r="N145" s="140">
        <f t="shared" si="63"/>
        <v>6.6523125488257895</v>
      </c>
      <c r="O145" s="141"/>
      <c r="P145" s="138">
        <f t="shared" si="64"/>
        <v>6.2348090607854854</v>
      </c>
      <c r="Q145" s="140">
        <f t="shared" si="67"/>
        <v>-0.41750348804030413</v>
      </c>
      <c r="R145" s="141"/>
      <c r="S145" s="140">
        <f t="shared" si="65"/>
        <v>-1.5284193091012659</v>
      </c>
      <c r="T145" s="141"/>
    </row>
    <row r="146" spans="1:20" x14ac:dyDescent="0.25">
      <c r="A146" s="37" t="s">
        <v>8</v>
      </c>
      <c r="B146" s="142">
        <f t="shared" si="60"/>
        <v>7.7553727730970099</v>
      </c>
      <c r="C146" s="143">
        <f t="shared" si="60"/>
        <v>7.2019665990323087</v>
      </c>
      <c r="D146" s="144">
        <f t="shared" si="60"/>
        <v>7.685067685551771</v>
      </c>
      <c r="E146" s="145"/>
      <c r="F146" s="142">
        <f t="shared" si="61"/>
        <v>7.4999349127831296</v>
      </c>
      <c r="G146" s="144">
        <f t="shared" si="66"/>
        <v>-0.18513277276864137</v>
      </c>
      <c r="H146" s="145"/>
      <c r="I146" s="144">
        <f t="shared" si="62"/>
        <v>-0.25543786031388027</v>
      </c>
      <c r="J146" s="145"/>
      <c r="K146" s="126"/>
      <c r="L146" s="142">
        <f t="shared" si="63"/>
        <v>7.9434672401874185</v>
      </c>
      <c r="M146" s="143">
        <f t="shared" si="63"/>
        <v>7.5271986394927799</v>
      </c>
      <c r="N146" s="144">
        <f t="shared" si="63"/>
        <v>7.8219561942897062</v>
      </c>
      <c r="O146" s="145"/>
      <c r="P146" s="142">
        <f t="shared" si="64"/>
        <v>7.8222666934417262</v>
      </c>
      <c r="Q146" s="144">
        <f t="shared" si="67"/>
        <v>3.104991520199718E-4</v>
      </c>
      <c r="R146" s="145"/>
      <c r="S146" s="144">
        <f t="shared" si="65"/>
        <v>-0.12120054674569225</v>
      </c>
      <c r="T146" s="145"/>
    </row>
    <row r="147" spans="1:20" x14ac:dyDescent="0.25">
      <c r="A147" s="37" t="s">
        <v>9</v>
      </c>
      <c r="B147" s="142">
        <f t="shared" si="60"/>
        <v>7.8703030303030301</v>
      </c>
      <c r="C147" s="143">
        <f t="shared" si="60"/>
        <v>7.1003599507435826</v>
      </c>
      <c r="D147" s="144">
        <f t="shared" si="60"/>
        <v>7.0480564059745801</v>
      </c>
      <c r="E147" s="145"/>
      <c r="F147" s="142">
        <f t="shared" si="61"/>
        <v>6.7362125409216818</v>
      </c>
      <c r="G147" s="144">
        <f t="shared" si="66"/>
        <v>-0.31184386505289829</v>
      </c>
      <c r="H147" s="145"/>
      <c r="I147" s="144">
        <f t="shared" si="62"/>
        <v>-1.1340904893813484</v>
      </c>
      <c r="J147" s="145"/>
      <c r="K147" s="126"/>
      <c r="L147" s="142">
        <f t="shared" si="63"/>
        <v>7.7334662417245719</v>
      </c>
      <c r="M147" s="143">
        <f t="shared" si="63"/>
        <v>7.0391802572210365</v>
      </c>
      <c r="N147" s="144">
        <f t="shared" si="63"/>
        <v>6.8239960143828791</v>
      </c>
      <c r="O147" s="145"/>
      <c r="P147" s="142">
        <f t="shared" si="64"/>
        <v>6.9030093576753568</v>
      </c>
      <c r="Q147" s="144">
        <f t="shared" si="67"/>
        <v>7.9013343292477778E-2</v>
      </c>
      <c r="R147" s="145"/>
      <c r="S147" s="144">
        <f t="shared" si="65"/>
        <v>-0.83045688404921503</v>
      </c>
      <c r="T147" s="145"/>
    </row>
    <row r="148" spans="1:20" x14ac:dyDescent="0.25">
      <c r="A148" s="38" t="s">
        <v>10</v>
      </c>
      <c r="B148" s="146">
        <f t="shared" si="60"/>
        <v>8.0010934937124105</v>
      </c>
      <c r="C148" s="147">
        <f t="shared" si="60"/>
        <v>7.2184328055217213</v>
      </c>
      <c r="D148" s="148">
        <f t="shared" si="60"/>
        <v>7.4253017062005826</v>
      </c>
      <c r="E148" s="149"/>
      <c r="F148" s="146">
        <f t="shared" si="61"/>
        <v>6.8066217404043368</v>
      </c>
      <c r="G148" s="148">
        <f t="shared" si="66"/>
        <v>-0.61867996579624585</v>
      </c>
      <c r="H148" s="149"/>
      <c r="I148" s="148">
        <f t="shared" si="62"/>
        <v>-1.1944717533080738</v>
      </c>
      <c r="J148" s="149"/>
      <c r="K148" s="126"/>
      <c r="L148" s="146">
        <f t="shared" si="63"/>
        <v>7.2816832132695684</v>
      </c>
      <c r="M148" s="147">
        <f t="shared" si="63"/>
        <v>6.8475131158993463</v>
      </c>
      <c r="N148" s="148">
        <f t="shared" si="63"/>
        <v>7.28041870073515</v>
      </c>
      <c r="O148" s="149"/>
      <c r="P148" s="146">
        <f t="shared" si="64"/>
        <v>7.1718720641349503</v>
      </c>
      <c r="Q148" s="148">
        <f t="shared" si="67"/>
        <v>-0.1085466366001997</v>
      </c>
      <c r="R148" s="149"/>
      <c r="S148" s="148">
        <f t="shared" si="65"/>
        <v>-0.10981114913461809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151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octubre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6.7786769972468175</v>
      </c>
      <c r="C153" s="151">
        <f t="shared" si="68"/>
        <v>6.4930304248760216</v>
      </c>
      <c r="D153" s="152">
        <f t="shared" si="68"/>
        <v>6.478512780395973</v>
      </c>
      <c r="E153" s="153"/>
      <c r="F153" s="154">
        <f t="shared" ref="F153:F184" si="69">E88/E23</f>
        <v>6.4268249356955938</v>
      </c>
      <c r="G153" s="113">
        <f>F153-D153</f>
        <v>-5.1687844700379237E-2</v>
      </c>
      <c r="H153" s="114"/>
      <c r="I153" s="113">
        <f t="shared" ref="I153:I184" si="70">F153-B153</f>
        <v>-0.35185206155122373</v>
      </c>
      <c r="J153" s="114"/>
      <c r="K153" s="115"/>
      <c r="L153" s="150">
        <f t="shared" ref="L153:N168" si="71">L88/L23</f>
        <v>7.0346410727851785</v>
      </c>
      <c r="M153" s="151">
        <f>M88/M23</f>
        <v>6.5800281949020381</v>
      </c>
      <c r="N153" s="152">
        <f>N88/N23</f>
        <v>6.62202487854191</v>
      </c>
      <c r="O153" s="153"/>
      <c r="P153" s="154">
        <f t="shared" ref="P153:P184" si="72">O88/O23</f>
        <v>6.5844038518834305</v>
      </c>
      <c r="Q153" s="113">
        <f>P153-N153</f>
        <v>-3.7621026658479551E-2</v>
      </c>
      <c r="R153" s="114"/>
      <c r="S153" s="113">
        <f t="shared" ref="S153:S184" si="73">P153-L153</f>
        <v>-0.450237220901748</v>
      </c>
      <c r="T153" s="114"/>
    </row>
    <row r="154" spans="1:20" x14ac:dyDescent="0.25">
      <c r="A154" s="155" t="s">
        <v>16</v>
      </c>
      <c r="B154" s="111">
        <f t="shared" si="68"/>
        <v>4.0470802580884744</v>
      </c>
      <c r="C154" s="151">
        <f t="shared" si="68"/>
        <v>4.0627497902995016</v>
      </c>
      <c r="D154" s="113">
        <f t="shared" si="68"/>
        <v>3.7861501245622269</v>
      </c>
      <c r="E154" s="114"/>
      <c r="F154" s="156">
        <f t="shared" si="69"/>
        <v>3.7811877613296216</v>
      </c>
      <c r="G154" s="119">
        <f t="shared" ref="G154:G184" si="74">F154-D154</f>
        <v>-4.962363232605238E-3</v>
      </c>
      <c r="H154" s="120"/>
      <c r="I154" s="119">
        <f t="shared" si="70"/>
        <v>-0.26589249675885274</v>
      </c>
      <c r="J154" s="120"/>
      <c r="K154" s="115"/>
      <c r="L154" s="150">
        <f t="shared" si="71"/>
        <v>4.4339698510128951</v>
      </c>
      <c r="M154" s="151">
        <f t="shared" si="71"/>
        <v>4.0482012702244576</v>
      </c>
      <c r="N154" s="113">
        <f t="shared" si="71"/>
        <v>4.0907903188214867</v>
      </c>
      <c r="O154" s="114"/>
      <c r="P154" s="154">
        <f t="shared" si="72"/>
        <v>4.0119379253944825</v>
      </c>
      <c r="Q154" s="119">
        <f t="shared" ref="Q154:Q184" si="75">P154-N154</f>
        <v>-7.885239342700423E-2</v>
      </c>
      <c r="R154" s="120"/>
      <c r="S154" s="119">
        <f t="shared" si="73"/>
        <v>-0.42203192561841263</v>
      </c>
      <c r="T154" s="120"/>
    </row>
    <row r="155" spans="1:20" x14ac:dyDescent="0.25">
      <c r="A155" s="157" t="s">
        <v>17</v>
      </c>
      <c r="B155" s="122">
        <f t="shared" si="68"/>
        <v>2.9974685680533288</v>
      </c>
      <c r="C155" s="158">
        <f t="shared" si="68"/>
        <v>2.9952420675379243</v>
      </c>
      <c r="D155" s="159">
        <f t="shared" si="68"/>
        <v>2.8403528388619703</v>
      </c>
      <c r="E155" s="160"/>
      <c r="F155" s="161">
        <f t="shared" si="69"/>
        <v>2.9483265182492806</v>
      </c>
      <c r="G155" s="124">
        <f t="shared" si="74"/>
        <v>0.10797367938731028</v>
      </c>
      <c r="H155" s="125"/>
      <c r="I155" s="124">
        <f t="shared" si="70"/>
        <v>-4.9142049804048238E-2</v>
      </c>
      <c r="J155" s="125"/>
      <c r="K155" s="126"/>
      <c r="L155" s="162">
        <f t="shared" si="71"/>
        <v>3.1751957413713026</v>
      </c>
      <c r="M155" s="158">
        <f t="shared" si="71"/>
        <v>2.8159705527240866</v>
      </c>
      <c r="N155" s="159">
        <f t="shared" si="71"/>
        <v>3.0358698961647086</v>
      </c>
      <c r="O155" s="160"/>
      <c r="P155" s="163">
        <f t="shared" si="72"/>
        <v>3.1581162043921469</v>
      </c>
      <c r="Q155" s="124">
        <f t="shared" si="75"/>
        <v>0.12224630822743832</v>
      </c>
      <c r="R155" s="125"/>
      <c r="S155" s="124">
        <f t="shared" si="73"/>
        <v>-1.7079536979155652E-2</v>
      </c>
      <c r="T155" s="125"/>
    </row>
    <row r="156" spans="1:20" x14ac:dyDescent="0.25">
      <c r="A156" s="121" t="s">
        <v>18</v>
      </c>
      <c r="B156" s="122">
        <f t="shared" si="68"/>
        <v>3.0776987485369585</v>
      </c>
      <c r="C156" s="158">
        <f t="shared" si="68"/>
        <v>3.014648833304383</v>
      </c>
      <c r="D156" s="159">
        <f t="shared" si="68"/>
        <v>2.6663087703435804</v>
      </c>
      <c r="E156" s="160"/>
      <c r="F156" s="161">
        <f t="shared" si="69"/>
        <v>2.9841839230392955</v>
      </c>
      <c r="G156" s="124">
        <f t="shared" si="74"/>
        <v>0.31787515269571509</v>
      </c>
      <c r="H156" s="125"/>
      <c r="I156" s="124">
        <f t="shared" si="70"/>
        <v>-9.351482549766299E-2</v>
      </c>
      <c r="J156" s="125"/>
      <c r="K156" s="126"/>
      <c r="L156" s="162">
        <f t="shared" si="71"/>
        <v>3.3316802647244206</v>
      </c>
      <c r="M156" s="158">
        <f t="shared" si="71"/>
        <v>3.0059114976502861</v>
      </c>
      <c r="N156" s="159">
        <f t="shared" si="71"/>
        <v>3.0372911479195985</v>
      </c>
      <c r="O156" s="160"/>
      <c r="P156" s="163">
        <f t="shared" si="72"/>
        <v>3.0770540363897028</v>
      </c>
      <c r="Q156" s="124">
        <f t="shared" si="75"/>
        <v>3.976288847010423E-2</v>
      </c>
      <c r="R156" s="125"/>
      <c r="S156" s="124">
        <f t="shared" si="73"/>
        <v>-0.25462622833471782</v>
      </c>
      <c r="T156" s="125"/>
    </row>
    <row r="157" spans="1:20" x14ac:dyDescent="0.25">
      <c r="A157" s="121" t="s">
        <v>19</v>
      </c>
      <c r="B157" s="122">
        <f t="shared" si="68"/>
        <v>2.8638578604093259</v>
      </c>
      <c r="C157" s="158">
        <f t="shared" si="68"/>
        <v>2.9730392156862746</v>
      </c>
      <c r="D157" s="124">
        <f t="shared" si="68"/>
        <v>3.0527586206896551</v>
      </c>
      <c r="E157" s="125"/>
      <c r="F157" s="161">
        <f t="shared" si="69"/>
        <v>2.9031882868089767</v>
      </c>
      <c r="G157" s="124">
        <f t="shared" si="74"/>
        <v>-0.14957033388067842</v>
      </c>
      <c r="H157" s="125"/>
      <c r="I157" s="124">
        <f t="shared" si="70"/>
        <v>3.9330426399650786E-2</v>
      </c>
      <c r="J157" s="125"/>
      <c r="K157" s="126"/>
      <c r="L157" s="162">
        <f t="shared" si="71"/>
        <v>2.9111728171687257</v>
      </c>
      <c r="M157" s="158">
        <f t="shared" si="71"/>
        <v>2.6241409672708529</v>
      </c>
      <c r="N157" s="124">
        <f t="shared" si="71"/>
        <v>3.033892027620841</v>
      </c>
      <c r="O157" s="125"/>
      <c r="P157" s="163">
        <f t="shared" si="72"/>
        <v>3.2428588746115361</v>
      </c>
      <c r="Q157" s="124">
        <f>P157-N157</f>
        <v>0.20896684699069512</v>
      </c>
      <c r="R157" s="125"/>
      <c r="S157" s="124">
        <f t="shared" si="73"/>
        <v>0.33168605744281043</v>
      </c>
      <c r="T157" s="125"/>
    </row>
    <row r="158" spans="1:20" x14ac:dyDescent="0.25">
      <c r="A158" s="164" t="s">
        <v>64</v>
      </c>
      <c r="B158" s="132">
        <f t="shared" si="68"/>
        <v>4.7842904838104268</v>
      </c>
      <c r="C158" s="165">
        <f t="shared" si="68"/>
        <v>4.7722223362969958</v>
      </c>
      <c r="D158" s="134">
        <f t="shared" si="68"/>
        <v>4.384458198251302</v>
      </c>
      <c r="E158" s="135"/>
      <c r="F158" s="166">
        <f t="shared" si="69"/>
        <v>4.3015290288396031</v>
      </c>
      <c r="G158" s="129">
        <f t="shared" si="74"/>
        <v>-8.2929169411698922E-2</v>
      </c>
      <c r="H158" s="130"/>
      <c r="I158" s="129">
        <f t="shared" si="70"/>
        <v>-0.48276145497082368</v>
      </c>
      <c r="J158" s="130"/>
      <c r="K158" s="126"/>
      <c r="L158" s="167">
        <f t="shared" si="71"/>
        <v>5.2723377384046568</v>
      </c>
      <c r="M158" s="165">
        <f t="shared" si="71"/>
        <v>4.9548730608289917</v>
      </c>
      <c r="N158" s="134">
        <f t="shared" si="71"/>
        <v>4.844975408559435</v>
      </c>
      <c r="O158" s="135"/>
      <c r="P158" s="168">
        <f t="shared" si="72"/>
        <v>4.5886690140204349</v>
      </c>
      <c r="Q158" s="129">
        <f t="shared" si="75"/>
        <v>-0.25630639453900006</v>
      </c>
      <c r="R158" s="130"/>
      <c r="S158" s="129">
        <f t="shared" si="73"/>
        <v>-0.68366872438422188</v>
      </c>
      <c r="T158" s="130"/>
    </row>
    <row r="159" spans="1:20" x14ac:dyDescent="0.25">
      <c r="A159" s="169" t="s">
        <v>21</v>
      </c>
      <c r="B159" s="117">
        <f t="shared" si="68"/>
        <v>7.4832833935504341</v>
      </c>
      <c r="C159" s="170">
        <f t="shared" si="68"/>
        <v>7.0532658458213664</v>
      </c>
      <c r="D159" s="119">
        <f t="shared" si="68"/>
        <v>7.0541857089920947</v>
      </c>
      <c r="E159" s="120"/>
      <c r="F159" s="171">
        <f t="shared" si="69"/>
        <v>6.9853215971675846</v>
      </c>
      <c r="G159" s="119">
        <f t="shared" si="74"/>
        <v>-6.8864111824510132E-2</v>
      </c>
      <c r="H159" s="120"/>
      <c r="I159" s="119">
        <f t="shared" si="70"/>
        <v>-0.49796179638284954</v>
      </c>
      <c r="J159" s="120"/>
      <c r="K159" s="115"/>
      <c r="L159" s="172">
        <f t="shared" si="71"/>
        <v>7.7907167270814348</v>
      </c>
      <c r="M159" s="170">
        <f t="shared" si="71"/>
        <v>7.3151454200189896</v>
      </c>
      <c r="N159" s="119">
        <f t="shared" si="71"/>
        <v>7.3010186575323566</v>
      </c>
      <c r="O159" s="120"/>
      <c r="P159" s="173">
        <f t="shared" si="72"/>
        <v>7.2302590857804123</v>
      </c>
      <c r="Q159" s="119">
        <f t="shared" si="75"/>
        <v>-7.075957175194425E-2</v>
      </c>
      <c r="R159" s="120"/>
      <c r="S159" s="119">
        <f t="shared" si="73"/>
        <v>-0.56045764130102249</v>
      </c>
      <c r="T159" s="120"/>
    </row>
    <row r="160" spans="1:20" x14ac:dyDescent="0.25">
      <c r="A160" s="49" t="s">
        <v>22</v>
      </c>
      <c r="B160" s="142">
        <f t="shared" si="68"/>
        <v>8.6768486424032343</v>
      </c>
      <c r="C160" s="174">
        <f t="shared" si="68"/>
        <v>7.6939993999399938</v>
      </c>
      <c r="D160" s="140">
        <f t="shared" si="68"/>
        <v>8.0724079865287468</v>
      </c>
      <c r="E160" s="141"/>
      <c r="F160" s="175">
        <f t="shared" si="69"/>
        <v>8.0040499827134877</v>
      </c>
      <c r="G160" s="140">
        <f t="shared" si="74"/>
        <v>-6.8358003815259138E-2</v>
      </c>
      <c r="H160" s="141"/>
      <c r="I160" s="140">
        <f t="shared" si="70"/>
        <v>-0.67279865968974661</v>
      </c>
      <c r="J160" s="141"/>
      <c r="K160" s="126"/>
      <c r="L160" s="176">
        <f t="shared" si="71"/>
        <v>8.9393185848598637</v>
      </c>
      <c r="M160" s="174">
        <f t="shared" si="71"/>
        <v>8.2286013082344169</v>
      </c>
      <c r="N160" s="140">
        <f t="shared" si="71"/>
        <v>8.3119459353184055</v>
      </c>
      <c r="O160" s="141"/>
      <c r="P160" s="177">
        <f t="shared" si="72"/>
        <v>8.3718068894289868</v>
      </c>
      <c r="Q160" s="140">
        <f t="shared" si="75"/>
        <v>5.9860954110581233E-2</v>
      </c>
      <c r="R160" s="141"/>
      <c r="S160" s="140">
        <f t="shared" si="73"/>
        <v>-0.56751169543087698</v>
      </c>
      <c r="T160" s="141"/>
    </row>
    <row r="161" spans="1:20" x14ac:dyDescent="0.25">
      <c r="A161" s="54" t="s">
        <v>23</v>
      </c>
      <c r="B161" s="142">
        <f t="shared" si="68"/>
        <v>8.5</v>
      </c>
      <c r="C161" s="178">
        <f t="shared" si="68"/>
        <v>6.8227956989247316</v>
      </c>
      <c r="D161" s="144">
        <f t="shared" si="68"/>
        <v>6.9546925566343045</v>
      </c>
      <c r="E161" s="145"/>
      <c r="F161" s="179">
        <f t="shared" si="69"/>
        <v>6.960284145947691</v>
      </c>
      <c r="G161" s="144">
        <f t="shared" si="74"/>
        <v>5.5915893133864358E-3</v>
      </c>
      <c r="H161" s="145"/>
      <c r="I161" s="144">
        <f t="shared" si="70"/>
        <v>-1.539715854052309</v>
      </c>
      <c r="J161" s="145"/>
      <c r="K161" s="126"/>
      <c r="L161" s="180">
        <f t="shared" si="71"/>
        <v>9.1427152018787829</v>
      </c>
      <c r="M161" s="178">
        <f t="shared" si="71"/>
        <v>7.8494162849120732</v>
      </c>
      <c r="N161" s="144">
        <f t="shared" si="71"/>
        <v>8.1527860484900039</v>
      </c>
      <c r="O161" s="145"/>
      <c r="P161" s="181">
        <f t="shared" si="72"/>
        <v>7.8330938046222567</v>
      </c>
      <c r="Q161" s="144">
        <f t="shared" si="75"/>
        <v>-0.31969224386774719</v>
      </c>
      <c r="R161" s="145"/>
      <c r="S161" s="144">
        <f t="shared" si="73"/>
        <v>-1.3096213972565263</v>
      </c>
      <c r="T161" s="145"/>
    </row>
    <row r="162" spans="1:20" x14ac:dyDescent="0.25">
      <c r="A162" s="54" t="s">
        <v>24</v>
      </c>
      <c r="B162" s="142">
        <f t="shared" si="68"/>
        <v>4.0071942446043165</v>
      </c>
      <c r="C162" s="178">
        <f t="shared" si="68"/>
        <v>5.0247148288973387</v>
      </c>
      <c r="D162" s="144">
        <f t="shared" si="68"/>
        <v>5.1707865168539326</v>
      </c>
      <c r="E162" s="145"/>
      <c r="F162" s="179">
        <f t="shared" si="69"/>
        <v>3.8515283842794759</v>
      </c>
      <c r="G162" s="144">
        <f t="shared" si="74"/>
        <v>-1.3192581325744568</v>
      </c>
      <c r="H162" s="145"/>
      <c r="I162" s="144">
        <f t="shared" si="70"/>
        <v>-0.15566586032484064</v>
      </c>
      <c r="J162" s="145"/>
      <c r="K162" s="126"/>
      <c r="L162" s="180">
        <f t="shared" si="71"/>
        <v>6.2944915254237293</v>
      </c>
      <c r="M162" s="178">
        <f t="shared" si="71"/>
        <v>5.0580568720379144</v>
      </c>
      <c r="N162" s="144">
        <f t="shared" si="71"/>
        <v>5.4529585128088867</v>
      </c>
      <c r="O162" s="145"/>
      <c r="P162" s="181">
        <f t="shared" si="72"/>
        <v>5.144821658788139</v>
      </c>
      <c r="Q162" s="144">
        <f t="shared" si="75"/>
        <v>-0.30813685402074764</v>
      </c>
      <c r="R162" s="145"/>
      <c r="S162" s="144">
        <f t="shared" si="73"/>
        <v>-1.1496698666355902</v>
      </c>
      <c r="T162" s="145"/>
    </row>
    <row r="163" spans="1:20" x14ac:dyDescent="0.25">
      <c r="A163" s="54" t="s">
        <v>25</v>
      </c>
      <c r="B163" s="142">
        <f t="shared" si="68"/>
        <v>7.0703193160006981</v>
      </c>
      <c r="C163" s="178">
        <f t="shared" si="68"/>
        <v>7.0407784986098241</v>
      </c>
      <c r="D163" s="144">
        <f t="shared" si="68"/>
        <v>6.1857953505399967</v>
      </c>
      <c r="E163" s="145"/>
      <c r="F163" s="179">
        <f t="shared" si="69"/>
        <v>6.7114585394814963</v>
      </c>
      <c r="G163" s="144">
        <f t="shared" si="74"/>
        <v>0.52566318894149955</v>
      </c>
      <c r="H163" s="145"/>
      <c r="I163" s="144">
        <f t="shared" si="70"/>
        <v>-0.35886077651920179</v>
      </c>
      <c r="J163" s="145"/>
      <c r="K163" s="126"/>
      <c r="L163" s="180">
        <f t="shared" si="71"/>
        <v>7.9742254530204271</v>
      </c>
      <c r="M163" s="178">
        <f t="shared" si="71"/>
        <v>7.8704266576607003</v>
      </c>
      <c r="N163" s="144">
        <f t="shared" si="71"/>
        <v>7.6943232284224754</v>
      </c>
      <c r="O163" s="145"/>
      <c r="P163" s="181">
        <f t="shared" si="72"/>
        <v>8.1171969136454916</v>
      </c>
      <c r="Q163" s="144">
        <f t="shared" si="75"/>
        <v>0.42287368522301616</v>
      </c>
      <c r="R163" s="145"/>
      <c r="S163" s="144">
        <f t="shared" si="73"/>
        <v>0.14297146062506449</v>
      </c>
      <c r="T163" s="145"/>
    </row>
    <row r="164" spans="1:20" x14ac:dyDescent="0.25">
      <c r="A164" s="54" t="s">
        <v>26</v>
      </c>
      <c r="B164" s="142">
        <f t="shared" si="68"/>
        <v>5.2185215272136478</v>
      </c>
      <c r="C164" s="178">
        <f t="shared" si="68"/>
        <v>5.1012126865671643</v>
      </c>
      <c r="D164" s="144">
        <f t="shared" si="68"/>
        <v>4.1868300153139355</v>
      </c>
      <c r="E164" s="145"/>
      <c r="F164" s="179">
        <f t="shared" si="69"/>
        <v>4.223394495412844</v>
      </c>
      <c r="G164" s="144">
        <f t="shared" si="74"/>
        <v>3.6564480098908447E-2</v>
      </c>
      <c r="H164" s="145"/>
      <c r="I164" s="144">
        <f t="shared" si="70"/>
        <v>-0.99512703180080386</v>
      </c>
      <c r="J164" s="145"/>
      <c r="K164" s="126"/>
      <c r="L164" s="180">
        <f t="shared" si="71"/>
        <v>4.9765807962529278</v>
      </c>
      <c r="M164" s="178">
        <f t="shared" si="71"/>
        <v>4.9816317016317013</v>
      </c>
      <c r="N164" s="144">
        <f t="shared" si="71"/>
        <v>4.5306729793709843</v>
      </c>
      <c r="O164" s="145"/>
      <c r="P164" s="181">
        <f t="shared" si="72"/>
        <v>4.4181372390876534</v>
      </c>
      <c r="Q164" s="144">
        <f t="shared" si="75"/>
        <v>-0.11253574028333091</v>
      </c>
      <c r="R164" s="145"/>
      <c r="S164" s="144">
        <f t="shared" si="73"/>
        <v>-0.55844355716527438</v>
      </c>
      <c r="T164" s="145"/>
    </row>
    <row r="165" spans="1:20" x14ac:dyDescent="0.25">
      <c r="A165" s="54" t="s">
        <v>27</v>
      </c>
      <c r="B165" s="142">
        <f t="shared" si="68"/>
        <v>6.3648763853367436</v>
      </c>
      <c r="C165" s="178">
        <f t="shared" si="68"/>
        <v>6.9100701811653336</v>
      </c>
      <c r="D165" s="144">
        <f t="shared" si="68"/>
        <v>6.3759046402724566</v>
      </c>
      <c r="E165" s="145"/>
      <c r="F165" s="179">
        <f t="shared" si="69"/>
        <v>6.1715579406339094</v>
      </c>
      <c r="G165" s="144">
        <f t="shared" si="74"/>
        <v>-0.20434669963854724</v>
      </c>
      <c r="H165" s="145"/>
      <c r="I165" s="144">
        <f t="shared" si="70"/>
        <v>-0.19331844470283421</v>
      </c>
      <c r="J165" s="145"/>
      <c r="K165" s="126"/>
      <c r="L165" s="180">
        <f t="shared" si="71"/>
        <v>8.1169730117457188</v>
      </c>
      <c r="M165" s="178">
        <f t="shared" si="71"/>
        <v>7.8317614755566165</v>
      </c>
      <c r="N165" s="144">
        <f t="shared" si="71"/>
        <v>8.1924607281676209</v>
      </c>
      <c r="O165" s="145"/>
      <c r="P165" s="181">
        <f t="shared" si="72"/>
        <v>7.9693792841725761</v>
      </c>
      <c r="Q165" s="144">
        <f t="shared" si="75"/>
        <v>-0.22308144399504481</v>
      </c>
      <c r="R165" s="145"/>
      <c r="S165" s="144">
        <f t="shared" si="73"/>
        <v>-0.14759372757314271</v>
      </c>
      <c r="T165" s="145"/>
    </row>
    <row r="166" spans="1:20" x14ac:dyDescent="0.25">
      <c r="A166" s="54" t="s">
        <v>28</v>
      </c>
      <c r="B166" s="142">
        <f t="shared" si="68"/>
        <v>7.0510638297872337</v>
      </c>
      <c r="C166" s="178">
        <f t="shared" si="68"/>
        <v>5.5889423076923075</v>
      </c>
      <c r="D166" s="144">
        <f t="shared" si="68"/>
        <v>6.5271084337349397</v>
      </c>
      <c r="E166" s="145"/>
      <c r="F166" s="179">
        <f t="shared" si="69"/>
        <v>7.0856610800744875</v>
      </c>
      <c r="G166" s="144">
        <f t="shared" si="74"/>
        <v>0.55855264633954782</v>
      </c>
      <c r="H166" s="145"/>
      <c r="I166" s="144">
        <f t="shared" si="70"/>
        <v>3.45972502872538E-2</v>
      </c>
      <c r="J166" s="145"/>
      <c r="K166" s="126"/>
      <c r="L166" s="180">
        <f t="shared" si="71"/>
        <v>8.091370558375635</v>
      </c>
      <c r="M166" s="178">
        <f t="shared" si="71"/>
        <v>7.639831558087689</v>
      </c>
      <c r="N166" s="144">
        <f t="shared" si="71"/>
        <v>8.0312053358742261</v>
      </c>
      <c r="O166" s="145"/>
      <c r="P166" s="181">
        <f t="shared" si="72"/>
        <v>8.0956783919597992</v>
      </c>
      <c r="Q166" s="144">
        <f t="shared" si="75"/>
        <v>6.4473056085573077E-2</v>
      </c>
      <c r="R166" s="145"/>
      <c r="S166" s="144">
        <f t="shared" si="73"/>
        <v>4.3078335841642001E-3</v>
      </c>
      <c r="T166" s="145"/>
    </row>
    <row r="167" spans="1:20" x14ac:dyDescent="0.25">
      <c r="A167" s="54" t="s">
        <v>29</v>
      </c>
      <c r="B167" s="142">
        <f t="shared" si="68"/>
        <v>7.6775192256695837</v>
      </c>
      <c r="C167" s="178">
        <f t="shared" si="68"/>
        <v>7.2920708337276423</v>
      </c>
      <c r="D167" s="144">
        <f>D102/D37</f>
        <v>7.1169411992096903</v>
      </c>
      <c r="E167" s="145"/>
      <c r="F167" s="179">
        <f t="shared" si="69"/>
        <v>7.0109723107132789</v>
      </c>
      <c r="G167" s="144">
        <f t="shared" si="74"/>
        <v>-0.1059688884964114</v>
      </c>
      <c r="H167" s="145"/>
      <c r="I167" s="144">
        <f t="shared" si="70"/>
        <v>-0.6665469149563048</v>
      </c>
      <c r="J167" s="145"/>
      <c r="K167" s="126"/>
      <c r="L167" s="180">
        <f t="shared" si="71"/>
        <v>7.6698161200087762</v>
      </c>
      <c r="M167" s="178">
        <f t="shared" si="71"/>
        <v>7.4175139016410858</v>
      </c>
      <c r="N167" s="144">
        <f t="shared" si="71"/>
        <v>7.1863073800940152</v>
      </c>
      <c r="O167" s="145"/>
      <c r="P167" s="181">
        <f t="shared" si="72"/>
        <v>7.1314513492744025</v>
      </c>
      <c r="Q167" s="144">
        <f t="shared" si="75"/>
        <v>-5.4856030819612656E-2</v>
      </c>
      <c r="R167" s="145"/>
      <c r="S167" s="144">
        <f t="shared" si="73"/>
        <v>-0.53836477073437372</v>
      </c>
      <c r="T167" s="145"/>
    </row>
    <row r="168" spans="1:20" x14ac:dyDescent="0.25">
      <c r="A168" s="54" t="s">
        <v>30</v>
      </c>
      <c r="B168" s="142">
        <f t="shared" si="68"/>
        <v>6.4868670286652357</v>
      </c>
      <c r="C168" s="178">
        <f t="shared" si="68"/>
        <v>6.0832003004976993</v>
      </c>
      <c r="D168" s="144">
        <f t="shared" si="68"/>
        <v>6.5925264012997564</v>
      </c>
      <c r="E168" s="145"/>
      <c r="F168" s="179">
        <f t="shared" si="69"/>
        <v>6.5597231165486152</v>
      </c>
      <c r="G168" s="144">
        <f t="shared" si="74"/>
        <v>-3.2803284751141248E-2</v>
      </c>
      <c r="H168" s="145"/>
      <c r="I168" s="144">
        <f t="shared" si="70"/>
        <v>7.2856087883379494E-2</v>
      </c>
      <c r="J168" s="145"/>
      <c r="K168" s="126"/>
      <c r="L168" s="180">
        <f t="shared" si="71"/>
        <v>7.1954116078223294</v>
      </c>
      <c r="M168" s="178">
        <f t="shared" si="71"/>
        <v>6.5218446601941746</v>
      </c>
      <c r="N168" s="144">
        <f t="shared" si="71"/>
        <v>6.9833049605654445</v>
      </c>
      <c r="O168" s="145"/>
      <c r="P168" s="181">
        <f t="shared" si="72"/>
        <v>6.9136664992466095</v>
      </c>
      <c r="Q168" s="144">
        <f t="shared" si="75"/>
        <v>-6.9638461318834999E-2</v>
      </c>
      <c r="R168" s="145"/>
      <c r="S168" s="144">
        <f t="shared" si="73"/>
        <v>-0.28174510857571988</v>
      </c>
      <c r="T168" s="145"/>
    </row>
    <row r="169" spans="1:20" x14ac:dyDescent="0.25">
      <c r="A169" s="54" t="s">
        <v>31</v>
      </c>
      <c r="B169" s="142">
        <f t="shared" ref="B169:D184" si="76">B104/B39</f>
        <v>7.5779276137332401</v>
      </c>
      <c r="C169" s="178">
        <f t="shared" si="76"/>
        <v>7.9909271786709111</v>
      </c>
      <c r="D169" s="144">
        <f t="shared" si="76"/>
        <v>8.0441894376466117</v>
      </c>
      <c r="E169" s="145"/>
      <c r="F169" s="179">
        <f t="shared" si="69"/>
        <v>7.7017602870276933</v>
      </c>
      <c r="G169" s="144">
        <f t="shared" si="74"/>
        <v>-0.34242915061891832</v>
      </c>
      <c r="H169" s="145"/>
      <c r="I169" s="144">
        <f t="shared" si="70"/>
        <v>0.12383267329445324</v>
      </c>
      <c r="J169" s="145"/>
      <c r="K169" s="126"/>
      <c r="L169" s="180">
        <f t="shared" ref="L169:N184" si="77">L104/L39</f>
        <v>8.197011390453147</v>
      </c>
      <c r="M169" s="178">
        <f t="shared" si="77"/>
        <v>7.6385369812514616</v>
      </c>
      <c r="N169" s="144">
        <f t="shared" si="77"/>
        <v>8.0931569244116695</v>
      </c>
      <c r="O169" s="145"/>
      <c r="P169" s="181">
        <f t="shared" si="72"/>
        <v>7.8951374979700102</v>
      </c>
      <c r="Q169" s="144">
        <f t="shared" si="75"/>
        <v>-0.19801942644165926</v>
      </c>
      <c r="R169" s="145"/>
      <c r="S169" s="144">
        <f t="shared" si="73"/>
        <v>-0.30187389248313679</v>
      </c>
      <c r="T169" s="145"/>
    </row>
    <row r="170" spans="1:20" x14ac:dyDescent="0.25">
      <c r="A170" s="54" t="s">
        <v>32</v>
      </c>
      <c r="B170" s="142">
        <f t="shared" si="76"/>
        <v>7.406044558071585</v>
      </c>
      <c r="C170" s="178">
        <f t="shared" si="76"/>
        <v>6.5900134348410209</v>
      </c>
      <c r="D170" s="144">
        <f>D105/D40</f>
        <v>6.9854804465447575</v>
      </c>
      <c r="E170" s="145"/>
      <c r="F170" s="179">
        <f t="shared" si="69"/>
        <v>7.3837347294938915</v>
      </c>
      <c r="G170" s="144">
        <f t="shared" si="74"/>
        <v>0.39825428294913401</v>
      </c>
      <c r="H170" s="145"/>
      <c r="I170" s="144">
        <f t="shared" si="70"/>
        <v>-2.230982857769348E-2</v>
      </c>
      <c r="J170" s="145"/>
      <c r="K170" s="126"/>
      <c r="L170" s="180">
        <f t="shared" si="77"/>
        <v>8.0708142358891948</v>
      </c>
      <c r="M170" s="178">
        <f t="shared" si="77"/>
        <v>7.6328179109957697</v>
      </c>
      <c r="N170" s="144">
        <f t="shared" si="77"/>
        <v>7.6964827535985627</v>
      </c>
      <c r="O170" s="145"/>
      <c r="P170" s="181">
        <f t="shared" si="72"/>
        <v>7.6033135161462404</v>
      </c>
      <c r="Q170" s="144">
        <f t="shared" si="75"/>
        <v>-9.3169237452322307E-2</v>
      </c>
      <c r="R170" s="145"/>
      <c r="S170" s="144">
        <f t="shared" si="73"/>
        <v>-0.46750071974295437</v>
      </c>
      <c r="T170" s="145"/>
    </row>
    <row r="171" spans="1:20" x14ac:dyDescent="0.25">
      <c r="A171" s="54" t="s">
        <v>33</v>
      </c>
      <c r="B171" s="142">
        <f t="shared" si="76"/>
        <v>7.275225594749795</v>
      </c>
      <c r="C171" s="178">
        <f t="shared" si="76"/>
        <v>7.2395794217048444</v>
      </c>
      <c r="D171" s="144">
        <f t="shared" si="76"/>
        <v>7.4707929782082321</v>
      </c>
      <c r="E171" s="145"/>
      <c r="F171" s="179">
        <f t="shared" si="69"/>
        <v>7.1302626442870682</v>
      </c>
      <c r="G171" s="144">
        <f t="shared" si="74"/>
        <v>-0.34053033392116383</v>
      </c>
      <c r="H171" s="145"/>
      <c r="I171" s="144">
        <f t="shared" si="70"/>
        <v>-0.14496295046272678</v>
      </c>
      <c r="J171" s="145"/>
      <c r="K171" s="126"/>
      <c r="L171" s="180">
        <f t="shared" si="77"/>
        <v>7.6781198634467067</v>
      </c>
      <c r="M171" s="178">
        <f t="shared" si="77"/>
        <v>7.5985165193769735</v>
      </c>
      <c r="N171" s="144">
        <f t="shared" si="77"/>
        <v>7.7675934864142047</v>
      </c>
      <c r="O171" s="145"/>
      <c r="P171" s="181">
        <f t="shared" si="72"/>
        <v>7.4253826261505909</v>
      </c>
      <c r="Q171" s="144">
        <f t="shared" si="75"/>
        <v>-0.3422108602636138</v>
      </c>
      <c r="R171" s="145"/>
      <c r="S171" s="144">
        <f t="shared" si="73"/>
        <v>-0.25273723729611586</v>
      </c>
      <c r="T171" s="145"/>
    </row>
    <row r="172" spans="1:20" x14ac:dyDescent="0.25">
      <c r="A172" s="54" t="s">
        <v>34</v>
      </c>
      <c r="B172" s="142">
        <f t="shared" si="76"/>
        <v>9.2661448140900191</v>
      </c>
      <c r="C172" s="178">
        <f t="shared" si="76"/>
        <v>10.128835562549174</v>
      </c>
      <c r="D172" s="144">
        <f t="shared" si="76"/>
        <v>9.3404438327885781</v>
      </c>
      <c r="E172" s="145"/>
      <c r="F172" s="179">
        <f t="shared" si="69"/>
        <v>8.4786142829494864</v>
      </c>
      <c r="G172" s="144">
        <f t="shared" si="74"/>
        <v>-0.86182954983909177</v>
      </c>
      <c r="H172" s="145"/>
      <c r="I172" s="144">
        <f t="shared" si="70"/>
        <v>-0.78753053114053273</v>
      </c>
      <c r="J172" s="145"/>
      <c r="K172" s="126"/>
      <c r="L172" s="180">
        <f t="shared" si="77"/>
        <v>10.062946580469548</v>
      </c>
      <c r="M172" s="178">
        <f t="shared" si="77"/>
        <v>9.7775094941159928</v>
      </c>
      <c r="N172" s="144">
        <f t="shared" si="77"/>
        <v>9.5820247469066366</v>
      </c>
      <c r="O172" s="145"/>
      <c r="P172" s="181">
        <f t="shared" si="72"/>
        <v>8.912425571537085</v>
      </c>
      <c r="Q172" s="144">
        <f t="shared" si="75"/>
        <v>-0.6695991753695516</v>
      </c>
      <c r="R172" s="145"/>
      <c r="S172" s="144">
        <f t="shared" si="73"/>
        <v>-1.1505210089324631</v>
      </c>
      <c r="T172" s="145"/>
    </row>
    <row r="173" spans="1:20" x14ac:dyDescent="0.25">
      <c r="A173" s="54" t="s">
        <v>35</v>
      </c>
      <c r="B173" s="142">
        <f t="shared" si="76"/>
        <v>6.5429459408551516</v>
      </c>
      <c r="C173" s="178">
        <f t="shared" si="76"/>
        <v>6.2463347706781658</v>
      </c>
      <c r="D173" s="144">
        <f t="shared" si="76"/>
        <v>5.893161409164172</v>
      </c>
      <c r="E173" s="145"/>
      <c r="F173" s="179">
        <f t="shared" si="69"/>
        <v>5.9955713614708452</v>
      </c>
      <c r="G173" s="144">
        <f t="shared" si="74"/>
        <v>0.10240995230667327</v>
      </c>
      <c r="H173" s="145"/>
      <c r="I173" s="144">
        <f t="shared" si="70"/>
        <v>-0.54737457938430634</v>
      </c>
      <c r="J173" s="145"/>
      <c r="K173" s="126"/>
      <c r="L173" s="180">
        <f t="shared" si="77"/>
        <v>7.2049679117226093</v>
      </c>
      <c r="M173" s="178">
        <f t="shared" si="77"/>
        <v>6.3213899272083411</v>
      </c>
      <c r="N173" s="144">
        <f t="shared" si="77"/>
        <v>6.6477978453738906</v>
      </c>
      <c r="O173" s="145"/>
      <c r="P173" s="181">
        <f t="shared" si="72"/>
        <v>6.4052761144377914</v>
      </c>
      <c r="Q173" s="144">
        <f t="shared" si="75"/>
        <v>-0.24252173093609919</v>
      </c>
      <c r="R173" s="145"/>
      <c r="S173" s="144">
        <f t="shared" si="73"/>
        <v>-0.79969179728481787</v>
      </c>
      <c r="T173" s="145"/>
    </row>
    <row r="174" spans="1:20" x14ac:dyDescent="0.25">
      <c r="A174" s="54" t="s">
        <v>36</v>
      </c>
      <c r="B174" s="142">
        <f t="shared" si="76"/>
        <v>7.5550220856539276</v>
      </c>
      <c r="C174" s="178">
        <f t="shared" si="76"/>
        <v>6.9043981481481485</v>
      </c>
      <c r="D174" s="144">
        <f t="shared" si="76"/>
        <v>6.6163786141172674</v>
      </c>
      <c r="E174" s="145"/>
      <c r="F174" s="179">
        <f t="shared" si="69"/>
        <v>8.0487647690655209</v>
      </c>
      <c r="G174" s="144">
        <f t="shared" si="74"/>
        <v>1.4323861549482535</v>
      </c>
      <c r="H174" s="145"/>
      <c r="I174" s="144">
        <f t="shared" si="70"/>
        <v>0.49374268341159322</v>
      </c>
      <c r="J174" s="145"/>
      <c r="K174" s="126"/>
      <c r="L174" s="180">
        <f t="shared" si="77"/>
        <v>8.8457727058718021</v>
      </c>
      <c r="M174" s="178">
        <f t="shared" si="77"/>
        <v>8.1153493068943359</v>
      </c>
      <c r="N174" s="144">
        <f t="shared" si="77"/>
        <v>8.5645038705137235</v>
      </c>
      <c r="O174" s="145"/>
      <c r="P174" s="181">
        <f t="shared" si="72"/>
        <v>9.0664894331211894</v>
      </c>
      <c r="Q174" s="144">
        <f t="shared" si="75"/>
        <v>0.50198556260746585</v>
      </c>
      <c r="R174" s="145"/>
      <c r="S174" s="144">
        <f t="shared" si="73"/>
        <v>0.22071672724938729</v>
      </c>
      <c r="T174" s="145"/>
    </row>
    <row r="175" spans="1:20" x14ac:dyDescent="0.25">
      <c r="A175" s="54" t="s">
        <v>37</v>
      </c>
      <c r="B175" s="142">
        <f t="shared" si="76"/>
        <v>5.943398096748612</v>
      </c>
      <c r="C175" s="178">
        <f t="shared" si="76"/>
        <v>5.4060010171215458</v>
      </c>
      <c r="D175" s="144">
        <f t="shared" si="76"/>
        <v>5.2159447583176393</v>
      </c>
      <c r="E175" s="145"/>
      <c r="F175" s="179">
        <f t="shared" si="69"/>
        <v>5.6279271465741543</v>
      </c>
      <c r="G175" s="144">
        <f t="shared" si="74"/>
        <v>0.41198238825651501</v>
      </c>
      <c r="H175" s="145"/>
      <c r="I175" s="144">
        <f t="shared" si="70"/>
        <v>-0.3154709501744577</v>
      </c>
      <c r="J175" s="145"/>
      <c r="K175" s="126"/>
      <c r="L175" s="180">
        <f t="shared" si="77"/>
        <v>7.9950936910965735</v>
      </c>
      <c r="M175" s="178">
        <f t="shared" si="77"/>
        <v>7.451255039284348</v>
      </c>
      <c r="N175" s="144">
        <f t="shared" si="77"/>
        <v>7.4793830592070893</v>
      </c>
      <c r="O175" s="145"/>
      <c r="P175" s="181">
        <f t="shared" si="72"/>
        <v>7.710022664316293</v>
      </c>
      <c r="Q175" s="144">
        <f t="shared" si="75"/>
        <v>0.23063960510920367</v>
      </c>
      <c r="R175" s="145"/>
      <c r="S175" s="144">
        <f t="shared" si="73"/>
        <v>-0.28507102678028051</v>
      </c>
      <c r="T175" s="145"/>
    </row>
    <row r="176" spans="1:20" x14ac:dyDescent="0.25">
      <c r="A176" s="54" t="s">
        <v>38</v>
      </c>
      <c r="B176" s="142">
        <f t="shared" si="76"/>
        <v>6.9703923019985199</v>
      </c>
      <c r="C176" s="178">
        <f t="shared" si="76"/>
        <v>6.9643628509719226</v>
      </c>
      <c r="D176" s="144">
        <f t="shared" si="76"/>
        <v>7.1437290204455293</v>
      </c>
      <c r="E176" s="145"/>
      <c r="F176" s="179">
        <f t="shared" si="69"/>
        <v>6.4873820495940313</v>
      </c>
      <c r="G176" s="144">
        <f t="shared" si="74"/>
        <v>-0.65634697085149796</v>
      </c>
      <c r="H176" s="145"/>
      <c r="I176" s="144">
        <f t="shared" si="70"/>
        <v>-0.48301025240448858</v>
      </c>
      <c r="J176" s="145"/>
      <c r="K176" s="126"/>
      <c r="L176" s="180">
        <f t="shared" si="77"/>
        <v>6.591636908190301</v>
      </c>
      <c r="M176" s="178">
        <f t="shared" si="77"/>
        <v>7.1069203856984382</v>
      </c>
      <c r="N176" s="144">
        <f t="shared" si="77"/>
        <v>6.9521318750990648</v>
      </c>
      <c r="O176" s="145"/>
      <c r="P176" s="181">
        <f t="shared" si="72"/>
        <v>6.6539244975556766</v>
      </c>
      <c r="Q176" s="144">
        <f t="shared" si="75"/>
        <v>-0.29820737754338822</v>
      </c>
      <c r="R176" s="145"/>
      <c r="S176" s="144">
        <f t="shared" si="73"/>
        <v>6.2287589365375595E-2</v>
      </c>
      <c r="T176" s="145"/>
    </row>
    <row r="177" spans="1:20" x14ac:dyDescent="0.25">
      <c r="A177" s="54" t="s">
        <v>39</v>
      </c>
      <c r="B177" s="142">
        <f t="shared" si="76"/>
        <v>7.0044843049327357</v>
      </c>
      <c r="C177" s="178">
        <f t="shared" si="76"/>
        <v>5.5234159779614327</v>
      </c>
      <c r="D177" s="144">
        <f t="shared" si="76"/>
        <v>5.6284322409211693</v>
      </c>
      <c r="E177" s="145"/>
      <c r="F177" s="179">
        <f t="shared" si="69"/>
        <v>6.5306458247634716</v>
      </c>
      <c r="G177" s="144">
        <f t="shared" si="74"/>
        <v>0.90221358384230221</v>
      </c>
      <c r="H177" s="145"/>
      <c r="I177" s="144">
        <f t="shared" si="70"/>
        <v>-0.47383848016926411</v>
      </c>
      <c r="J177" s="145"/>
      <c r="K177" s="126"/>
      <c r="L177" s="180">
        <f t="shared" si="77"/>
        <v>7.0803814713896456</v>
      </c>
      <c r="M177" s="178">
        <f t="shared" si="77"/>
        <v>6.8301228695996832</v>
      </c>
      <c r="N177" s="144">
        <f t="shared" si="77"/>
        <v>6.6104676104676106</v>
      </c>
      <c r="O177" s="145"/>
      <c r="P177" s="181">
        <f t="shared" si="72"/>
        <v>6.576684561273602</v>
      </c>
      <c r="Q177" s="144">
        <f t="shared" si="75"/>
        <v>-3.3783049194008541E-2</v>
      </c>
      <c r="R177" s="145"/>
      <c r="S177" s="144">
        <f t="shared" si="73"/>
        <v>-0.50369691011604356</v>
      </c>
      <c r="T177" s="145"/>
    </row>
    <row r="178" spans="1:20" x14ac:dyDescent="0.25">
      <c r="A178" s="54" t="s">
        <v>40</v>
      </c>
      <c r="B178" s="142">
        <f t="shared" si="76"/>
        <v>5.7497612225405925</v>
      </c>
      <c r="C178" s="178">
        <f t="shared" si="76"/>
        <v>5.1626650660264106</v>
      </c>
      <c r="D178" s="144">
        <f t="shared" si="76"/>
        <v>5.9049382716049381</v>
      </c>
      <c r="E178" s="145"/>
      <c r="F178" s="179">
        <f t="shared" si="69"/>
        <v>5.6169491525423725</v>
      </c>
      <c r="G178" s="144">
        <f t="shared" si="74"/>
        <v>-0.28798911906256563</v>
      </c>
      <c r="H178" s="145"/>
      <c r="I178" s="144">
        <f t="shared" si="70"/>
        <v>-0.13281206999822004</v>
      </c>
      <c r="J178" s="145"/>
      <c r="K178" s="126"/>
      <c r="L178" s="180">
        <f t="shared" si="77"/>
        <v>6.0102884128858154</v>
      </c>
      <c r="M178" s="178">
        <f t="shared" si="77"/>
        <v>5.7799155840596397</v>
      </c>
      <c r="N178" s="144">
        <f t="shared" si="77"/>
        <v>5.8118561359118015</v>
      </c>
      <c r="O178" s="145"/>
      <c r="P178" s="181">
        <f t="shared" si="72"/>
        <v>5.8843057847107643</v>
      </c>
      <c r="Q178" s="144">
        <f t="shared" si="75"/>
        <v>7.2449648798962762E-2</v>
      </c>
      <c r="R178" s="145"/>
      <c r="S178" s="144">
        <f t="shared" si="73"/>
        <v>-0.12598262817505113</v>
      </c>
      <c r="T178" s="145"/>
    </row>
    <row r="179" spans="1:20" x14ac:dyDescent="0.25">
      <c r="A179" s="54" t="s">
        <v>41</v>
      </c>
      <c r="B179" s="142">
        <f t="shared" si="76"/>
        <v>6.822127659574468</v>
      </c>
      <c r="C179" s="178">
        <f t="shared" si="76"/>
        <v>5.4779874213836477</v>
      </c>
      <c r="D179" s="144">
        <f t="shared" si="76"/>
        <v>5.7038058466629895</v>
      </c>
      <c r="E179" s="145"/>
      <c r="F179" s="179">
        <f t="shared" si="69"/>
        <v>5.6462003019627582</v>
      </c>
      <c r="G179" s="144">
        <f t="shared" si="74"/>
        <v>-5.760554470023127E-2</v>
      </c>
      <c r="H179" s="145"/>
      <c r="I179" s="144">
        <f t="shared" si="70"/>
        <v>-1.1759273576117097</v>
      </c>
      <c r="J179" s="145"/>
      <c r="K179" s="126"/>
      <c r="L179" s="180">
        <f t="shared" si="77"/>
        <v>7.4154295140210635</v>
      </c>
      <c r="M179" s="178">
        <f t="shared" si="77"/>
        <v>6.8626178891091492</v>
      </c>
      <c r="N179" s="144">
        <f t="shared" si="77"/>
        <v>6.9726135535584159</v>
      </c>
      <c r="O179" s="145"/>
      <c r="P179" s="181">
        <f t="shared" si="72"/>
        <v>6.7287624466571838</v>
      </c>
      <c r="Q179" s="144">
        <f t="shared" si="75"/>
        <v>-0.24385110690123213</v>
      </c>
      <c r="R179" s="145"/>
      <c r="S179" s="144">
        <f t="shared" si="73"/>
        <v>-0.68666706736387972</v>
      </c>
      <c r="T179" s="145"/>
    </row>
    <row r="180" spans="1:20" x14ac:dyDescent="0.25">
      <c r="A180" s="54" t="s">
        <v>42</v>
      </c>
      <c r="B180" s="142">
        <f t="shared" si="76"/>
        <v>6.5865595325054782</v>
      </c>
      <c r="C180" s="178">
        <f t="shared" si="76"/>
        <v>6.1575492341356677</v>
      </c>
      <c r="D180" s="144">
        <f t="shared" si="76"/>
        <v>5.9279922153746352</v>
      </c>
      <c r="E180" s="145"/>
      <c r="F180" s="179">
        <f t="shared" si="69"/>
        <v>6.1936746005868928</v>
      </c>
      <c r="G180" s="144">
        <f t="shared" si="74"/>
        <v>0.26568238521225762</v>
      </c>
      <c r="H180" s="145"/>
      <c r="I180" s="144">
        <f t="shared" si="70"/>
        <v>-0.39288493191858542</v>
      </c>
      <c r="J180" s="145"/>
      <c r="K180" s="126"/>
      <c r="L180" s="180">
        <f t="shared" si="77"/>
        <v>6.5075867528697717</v>
      </c>
      <c r="M180" s="178">
        <f t="shared" si="77"/>
        <v>6.2373844769771818</v>
      </c>
      <c r="N180" s="144">
        <f t="shared" si="77"/>
        <v>6.2626275592067264</v>
      </c>
      <c r="O180" s="145"/>
      <c r="P180" s="181">
        <f t="shared" si="72"/>
        <v>6.138938029012329</v>
      </c>
      <c r="Q180" s="144">
        <f t="shared" si="75"/>
        <v>-0.12368953019439743</v>
      </c>
      <c r="R180" s="145"/>
      <c r="S180" s="144">
        <f t="shared" si="73"/>
        <v>-0.36864872385744274</v>
      </c>
      <c r="T180" s="145"/>
    </row>
    <row r="181" spans="1:20" x14ac:dyDescent="0.25">
      <c r="A181" s="54" t="s">
        <v>43</v>
      </c>
      <c r="B181" s="142">
        <f t="shared" si="76"/>
        <v>7.164168618266979</v>
      </c>
      <c r="C181" s="178">
        <f t="shared" si="76"/>
        <v>7.3158650394831302</v>
      </c>
      <c r="D181" s="144">
        <f t="shared" si="76"/>
        <v>7.1237198351971749</v>
      </c>
      <c r="E181" s="145"/>
      <c r="F181" s="179">
        <f t="shared" si="69"/>
        <v>7.0615948670944091</v>
      </c>
      <c r="G181" s="144">
        <f t="shared" si="74"/>
        <v>-6.2124968102765799E-2</v>
      </c>
      <c r="H181" s="145"/>
      <c r="I181" s="144">
        <f t="shared" si="70"/>
        <v>-0.10257375117256995</v>
      </c>
      <c r="J181" s="145"/>
      <c r="K181" s="126"/>
      <c r="L181" s="180">
        <f t="shared" si="77"/>
        <v>7.1414184081814138</v>
      </c>
      <c r="M181" s="178">
        <f t="shared" si="77"/>
        <v>7.1615501479948662</v>
      </c>
      <c r="N181" s="144">
        <f t="shared" si="77"/>
        <v>7.112355935514266</v>
      </c>
      <c r="O181" s="145"/>
      <c r="P181" s="181">
        <f t="shared" si="72"/>
        <v>7.009746125724174</v>
      </c>
      <c r="Q181" s="144">
        <f t="shared" si="75"/>
        <v>-0.10260980979009204</v>
      </c>
      <c r="R181" s="145"/>
      <c r="S181" s="144">
        <f t="shared" si="73"/>
        <v>-0.13167228245723983</v>
      </c>
      <c r="T181" s="145"/>
    </row>
    <row r="182" spans="1:20" x14ac:dyDescent="0.25">
      <c r="A182" s="54" t="s">
        <v>44</v>
      </c>
      <c r="B182" s="142">
        <f t="shared" si="76"/>
        <v>7.3453500522466042</v>
      </c>
      <c r="C182" s="178">
        <f t="shared" si="76"/>
        <v>6.7809128630705393</v>
      </c>
      <c r="D182" s="144">
        <f t="shared" si="76"/>
        <v>6.9843441252469978</v>
      </c>
      <c r="E182" s="145"/>
      <c r="F182" s="179">
        <f t="shared" si="69"/>
        <v>7.1666934576434658</v>
      </c>
      <c r="G182" s="144">
        <f t="shared" si="74"/>
        <v>0.182349332396468</v>
      </c>
      <c r="H182" s="145"/>
      <c r="I182" s="144">
        <f t="shared" si="70"/>
        <v>-0.17865659460313843</v>
      </c>
      <c r="J182" s="145"/>
      <c r="K182" s="126"/>
      <c r="L182" s="180">
        <f t="shared" si="77"/>
        <v>7.5821607370323196</v>
      </c>
      <c r="M182" s="178">
        <f t="shared" si="77"/>
        <v>7.0771895944564349</v>
      </c>
      <c r="N182" s="144">
        <f t="shared" si="77"/>
        <v>7.1945377321216908</v>
      </c>
      <c r="O182" s="145"/>
      <c r="P182" s="181">
        <f t="shared" si="72"/>
        <v>7.0970268585521854</v>
      </c>
      <c r="Q182" s="144">
        <f t="shared" si="75"/>
        <v>-9.7510873569505385E-2</v>
      </c>
      <c r="R182" s="145"/>
      <c r="S182" s="144">
        <f t="shared" si="73"/>
        <v>-0.48513387848013423</v>
      </c>
      <c r="T182" s="145"/>
    </row>
    <row r="183" spans="1:20" x14ac:dyDescent="0.25">
      <c r="A183" s="55" t="s">
        <v>45</v>
      </c>
      <c r="B183" s="142">
        <f t="shared" si="76"/>
        <v>9.1009755262707515</v>
      </c>
      <c r="C183" s="178">
        <f t="shared" si="76"/>
        <v>5.6856287425149699</v>
      </c>
      <c r="D183" s="144">
        <f t="shared" si="76"/>
        <v>6.1920199501246884</v>
      </c>
      <c r="E183" s="145"/>
      <c r="F183" s="179">
        <f t="shared" si="69"/>
        <v>5.7633872976338729</v>
      </c>
      <c r="G183" s="144">
        <f t="shared" si="74"/>
        <v>-0.4286326524908155</v>
      </c>
      <c r="H183" s="145"/>
      <c r="I183" s="144">
        <f t="shared" si="70"/>
        <v>-3.3375882286368785</v>
      </c>
      <c r="J183" s="145"/>
      <c r="K183" s="126"/>
      <c r="L183" s="180">
        <f t="shared" si="77"/>
        <v>8.731536388140162</v>
      </c>
      <c r="M183" s="178">
        <f t="shared" si="77"/>
        <v>6.4969825477083676</v>
      </c>
      <c r="N183" s="144">
        <f t="shared" si="77"/>
        <v>6.8571230020847809</v>
      </c>
      <c r="O183" s="145"/>
      <c r="P183" s="181">
        <f t="shared" si="72"/>
        <v>6.2045592705167172</v>
      </c>
      <c r="Q183" s="144">
        <f t="shared" si="75"/>
        <v>-0.65256373156806369</v>
      </c>
      <c r="R183" s="145"/>
      <c r="S183" s="144">
        <f t="shared" si="73"/>
        <v>-2.5269771176234448</v>
      </c>
      <c r="T183" s="145"/>
    </row>
    <row r="184" spans="1:20" x14ac:dyDescent="0.25">
      <c r="A184" s="53" t="s">
        <v>46</v>
      </c>
      <c r="B184" s="142">
        <f t="shared" si="76"/>
        <v>6.2422894671211235</v>
      </c>
      <c r="C184" s="178">
        <f t="shared" si="76"/>
        <v>5.9020534169044385</v>
      </c>
      <c r="D184" s="144">
        <f t="shared" si="76"/>
        <v>6.2869347001975546</v>
      </c>
      <c r="E184" s="145"/>
      <c r="F184" s="179">
        <f t="shared" si="69"/>
        <v>5.8439041231012032</v>
      </c>
      <c r="G184" s="144">
        <f t="shared" si="74"/>
        <v>-0.44303057709635141</v>
      </c>
      <c r="H184" s="145"/>
      <c r="I184" s="144">
        <f t="shared" si="70"/>
        <v>-0.39838534401992032</v>
      </c>
      <c r="J184" s="145"/>
      <c r="K184" s="126"/>
      <c r="L184" s="180">
        <f t="shared" si="77"/>
        <v>6.5274218925601257</v>
      </c>
      <c r="M184" s="178">
        <f t="shared" si="77"/>
        <v>5.8062034631406299</v>
      </c>
      <c r="N184" s="144">
        <f t="shared" si="77"/>
        <v>6.0361125358560814</v>
      </c>
      <c r="O184" s="145"/>
      <c r="P184" s="181">
        <f t="shared" si="72"/>
        <v>6.0318062873599869</v>
      </c>
      <c r="Q184" s="144">
        <f t="shared" si="75"/>
        <v>-4.3062484960945113E-3</v>
      </c>
      <c r="R184" s="145"/>
      <c r="S184" s="144">
        <f t="shared" si="73"/>
        <v>-0.49561560520013881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151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octubre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6.7786769972468175</v>
      </c>
      <c r="C188" s="182">
        <f t="shared" si="78"/>
        <v>6.4930304248760216</v>
      </c>
      <c r="D188" s="152">
        <f>D123/D58</f>
        <v>6.478512780395973</v>
      </c>
      <c r="E188" s="153"/>
      <c r="F188" s="156">
        <f t="shared" ref="F188:F198" si="79">E123/E58</f>
        <v>6.4268249356955938</v>
      </c>
      <c r="G188" s="113">
        <f>F188-D188</f>
        <v>-5.1687844700379237E-2</v>
      </c>
      <c r="H188" s="114"/>
      <c r="I188" s="113">
        <f t="shared" ref="I188:I198" si="80">F188-B188</f>
        <v>-0.35185206155122373</v>
      </c>
      <c r="J188" s="114"/>
      <c r="K188" s="115"/>
      <c r="L188" s="111">
        <f t="shared" ref="L188:N198" si="81">L123/L58</f>
        <v>7.0346410727851785</v>
      </c>
      <c r="M188" s="151">
        <f t="shared" si="81"/>
        <v>6.5800281949020381</v>
      </c>
      <c r="N188" s="152">
        <f>N123/N58</f>
        <v>6.62202487854191</v>
      </c>
      <c r="O188" s="153"/>
      <c r="P188" s="156">
        <f t="shared" ref="P188:P198" si="82">O123/O58</f>
        <v>6.5844038518834305</v>
      </c>
      <c r="Q188" s="119">
        <f>P188-N188</f>
        <v>-3.7621026658479551E-2</v>
      </c>
      <c r="R188" s="120"/>
      <c r="S188" s="119">
        <f t="shared" ref="S188:S198" si="83">P188-L188</f>
        <v>-0.450237220901748</v>
      </c>
      <c r="T188" s="120"/>
    </row>
    <row r="189" spans="1:20" x14ac:dyDescent="0.25">
      <c r="A189" s="183" t="s">
        <v>49</v>
      </c>
      <c r="B189" s="184">
        <f t="shared" si="78"/>
        <v>7.3055867189371115</v>
      </c>
      <c r="C189" s="185">
        <f t="shared" si="78"/>
        <v>7.0641728353204876</v>
      </c>
      <c r="D189" s="186">
        <f>D124/D59</f>
        <v>7.0118722097404369</v>
      </c>
      <c r="E189" s="187"/>
      <c r="F189" s="188">
        <f t="shared" si="79"/>
        <v>7.0798877672037257</v>
      </c>
      <c r="G189" s="140">
        <f t="shared" ref="G189:G198" si="84">F189-D189</f>
        <v>6.80155574632888E-2</v>
      </c>
      <c r="H189" s="141"/>
      <c r="I189" s="140">
        <f t="shared" si="80"/>
        <v>-0.22569895173338583</v>
      </c>
      <c r="J189" s="141"/>
      <c r="K189" s="126"/>
      <c r="L189" s="184">
        <f t="shared" si="81"/>
        <v>7.409586857418283</v>
      </c>
      <c r="M189" s="185">
        <f t="shared" si="81"/>
        <v>7.1764394690526592</v>
      </c>
      <c r="N189" s="186">
        <f t="shared" si="81"/>
        <v>7.177502117905652</v>
      </c>
      <c r="O189" s="187"/>
      <c r="P189" s="188">
        <f t="shared" si="82"/>
        <v>7.133719518433467</v>
      </c>
      <c r="Q189" s="140">
        <f t="shared" ref="Q189:Q198" si="85">P189-N189</f>
        <v>-4.3782599472184991E-2</v>
      </c>
      <c r="R189" s="141"/>
      <c r="S189" s="140">
        <f t="shared" si="83"/>
        <v>-0.27586733898481608</v>
      </c>
      <c r="T189" s="141"/>
    </row>
    <row r="190" spans="1:20" x14ac:dyDescent="0.25">
      <c r="A190" s="189" t="s">
        <v>50</v>
      </c>
      <c r="B190" s="142">
        <f t="shared" si="78"/>
        <v>7.5382472368397098</v>
      </c>
      <c r="C190" s="178">
        <f t="shared" si="78"/>
        <v>7.0836770928106425</v>
      </c>
      <c r="D190" s="144">
        <f t="shared" si="78"/>
        <v>7.2239690096301068</v>
      </c>
      <c r="E190" s="145"/>
      <c r="F190" s="179">
        <f t="shared" si="79"/>
        <v>6.9581148065238247</v>
      </c>
      <c r="G190" s="144">
        <f t="shared" si="84"/>
        <v>-0.26585420310628205</v>
      </c>
      <c r="H190" s="145"/>
      <c r="I190" s="144">
        <f t="shared" si="80"/>
        <v>-0.58013243031588502</v>
      </c>
      <c r="J190" s="145"/>
      <c r="K190" s="126"/>
      <c r="L190" s="142">
        <f t="shared" si="81"/>
        <v>7.7601168188476608</v>
      </c>
      <c r="M190" s="178">
        <f t="shared" si="81"/>
        <v>7.0956435227188654</v>
      </c>
      <c r="N190" s="144">
        <f t="shared" si="81"/>
        <v>7.3648104828392853</v>
      </c>
      <c r="O190" s="145"/>
      <c r="P190" s="179">
        <f t="shared" si="82"/>
        <v>7.2187133402448254</v>
      </c>
      <c r="Q190" s="144">
        <f t="shared" si="85"/>
        <v>-0.14609714259445994</v>
      </c>
      <c r="R190" s="145"/>
      <c r="S190" s="144">
        <f t="shared" si="83"/>
        <v>-0.54140347860283544</v>
      </c>
      <c r="T190" s="145"/>
    </row>
    <row r="191" spans="1:20" x14ac:dyDescent="0.25">
      <c r="A191" s="189" t="s">
        <v>51</v>
      </c>
      <c r="B191" s="142">
        <f t="shared" si="78"/>
        <v>5.3313270278016622</v>
      </c>
      <c r="C191" s="178">
        <f t="shared" si="78"/>
        <v>4.2964484884062228</v>
      </c>
      <c r="D191" s="144">
        <f t="shared" si="78"/>
        <v>4.1927966101694913</v>
      </c>
      <c r="E191" s="145"/>
      <c r="F191" s="179">
        <f t="shared" si="79"/>
        <v>4.5166666666666666</v>
      </c>
      <c r="G191" s="144">
        <f t="shared" si="84"/>
        <v>0.32387005649717526</v>
      </c>
      <c r="H191" s="145"/>
      <c r="I191" s="144">
        <f t="shared" si="80"/>
        <v>-0.81466036113499563</v>
      </c>
      <c r="J191" s="145"/>
      <c r="K191" s="126"/>
      <c r="L191" s="142">
        <f t="shared" si="81"/>
        <v>5.1541132116412163</v>
      </c>
      <c r="M191" s="178">
        <f t="shared" si="81"/>
        <v>4.6030697226237178</v>
      </c>
      <c r="N191" s="144">
        <f t="shared" si="81"/>
        <v>3.4379054904618962</v>
      </c>
      <c r="O191" s="145"/>
      <c r="P191" s="179">
        <f t="shared" si="82"/>
        <v>4.4501458535907767</v>
      </c>
      <c r="Q191" s="144">
        <f t="shared" si="85"/>
        <v>1.0122403631288805</v>
      </c>
      <c r="R191" s="145"/>
      <c r="S191" s="144">
        <f t="shared" si="83"/>
        <v>-0.70396735805043953</v>
      </c>
      <c r="T191" s="145"/>
    </row>
    <row r="192" spans="1:20" x14ac:dyDescent="0.25">
      <c r="A192" s="189" t="s">
        <v>52</v>
      </c>
      <c r="B192" s="142">
        <f t="shared" si="78"/>
        <v>6.2663492110880563</v>
      </c>
      <c r="C192" s="178">
        <f t="shared" si="78"/>
        <v>5.8589082295741068</v>
      </c>
      <c r="D192" s="144">
        <f t="shared" si="78"/>
        <v>6.0482481494536486</v>
      </c>
      <c r="E192" s="145"/>
      <c r="F192" s="179">
        <f t="shared" si="79"/>
        <v>5.9983995699607835</v>
      </c>
      <c r="G192" s="144">
        <f t="shared" si="84"/>
        <v>-4.9848579492865142E-2</v>
      </c>
      <c r="H192" s="145"/>
      <c r="I192" s="144">
        <f t="shared" si="80"/>
        <v>-0.26794964112727282</v>
      </c>
      <c r="J192" s="145"/>
      <c r="K192" s="126"/>
      <c r="L192" s="142">
        <f t="shared" si="81"/>
        <v>6.8895944445785169</v>
      </c>
      <c r="M192" s="178">
        <f t="shared" si="81"/>
        <v>6.0275923476223801</v>
      </c>
      <c r="N192" s="144">
        <f t="shared" si="81"/>
        <v>6.3150672241032551</v>
      </c>
      <c r="O192" s="145"/>
      <c r="P192" s="179">
        <f t="shared" si="82"/>
        <v>6.2083825907003813</v>
      </c>
      <c r="Q192" s="144">
        <f t="shared" si="85"/>
        <v>-0.10668463340287371</v>
      </c>
      <c r="R192" s="145"/>
      <c r="S192" s="144">
        <f t="shared" si="83"/>
        <v>-0.68121185387813554</v>
      </c>
      <c r="T192" s="145"/>
    </row>
    <row r="193" spans="1:20" x14ac:dyDescent="0.25">
      <c r="A193" s="189" t="s">
        <v>53</v>
      </c>
      <c r="B193" s="142">
        <f t="shared" si="78"/>
        <v>7.1109432695535411</v>
      </c>
      <c r="C193" s="178">
        <f t="shared" si="78"/>
        <v>6.6140648379052367</v>
      </c>
      <c r="D193" s="144">
        <f t="shared" si="78"/>
        <v>5.6104617742862617</v>
      </c>
      <c r="E193" s="145"/>
      <c r="F193" s="179">
        <f t="shared" si="79"/>
        <v>5.9437582500471429</v>
      </c>
      <c r="G193" s="144">
        <f t="shared" si="84"/>
        <v>0.33329647576088117</v>
      </c>
      <c r="H193" s="145"/>
      <c r="I193" s="144">
        <f t="shared" si="80"/>
        <v>-1.1671850195063982</v>
      </c>
      <c r="J193" s="145"/>
      <c r="K193" s="126"/>
      <c r="L193" s="142">
        <f t="shared" si="81"/>
        <v>7.3857061350516844</v>
      </c>
      <c r="M193" s="178">
        <f t="shared" si="81"/>
        <v>6.5804603235747301</v>
      </c>
      <c r="N193" s="144">
        <f t="shared" si="81"/>
        <v>5.6616735802907927</v>
      </c>
      <c r="O193" s="145"/>
      <c r="P193" s="179">
        <f t="shared" si="82"/>
        <v>6.149975069976847</v>
      </c>
      <c r="Q193" s="144">
        <f t="shared" si="85"/>
        <v>0.48830148968605425</v>
      </c>
      <c r="R193" s="145"/>
      <c r="S193" s="144">
        <f t="shared" si="83"/>
        <v>-1.2357310650748374</v>
      </c>
      <c r="T193" s="145"/>
    </row>
    <row r="194" spans="1:20" x14ac:dyDescent="0.25">
      <c r="A194" s="189" t="s">
        <v>54</v>
      </c>
      <c r="B194" s="142">
        <f t="shared" si="78"/>
        <v>2.147882422230551</v>
      </c>
      <c r="C194" s="178">
        <f t="shared" si="78"/>
        <v>2.1997993799015139</v>
      </c>
      <c r="D194" s="144">
        <f t="shared" si="78"/>
        <v>2.3996983408748114</v>
      </c>
      <c r="E194" s="145"/>
      <c r="F194" s="179">
        <f t="shared" si="79"/>
        <v>2.2301287686818019</v>
      </c>
      <c r="G194" s="144">
        <f t="shared" si="84"/>
        <v>-0.1695695721930095</v>
      </c>
      <c r="H194" s="145"/>
      <c r="I194" s="144">
        <f t="shared" si="80"/>
        <v>8.224634645125084E-2</v>
      </c>
      <c r="J194" s="145"/>
      <c r="K194" s="126"/>
      <c r="L194" s="142">
        <f t="shared" si="81"/>
        <v>2.2881213900465109</v>
      </c>
      <c r="M194" s="178">
        <f t="shared" si="81"/>
        <v>2.4088875302226049</v>
      </c>
      <c r="N194" s="144">
        <f t="shared" si="81"/>
        <v>2.3983013881405078</v>
      </c>
      <c r="O194" s="145"/>
      <c r="P194" s="179">
        <f t="shared" si="82"/>
        <v>2.3657590837007909</v>
      </c>
      <c r="Q194" s="144">
        <f>P194-N194</f>
        <v>-3.254230443971684E-2</v>
      </c>
      <c r="R194" s="145"/>
      <c r="S194" s="144">
        <f t="shared" si="83"/>
        <v>7.7637693654279971E-2</v>
      </c>
      <c r="T194" s="145"/>
    </row>
    <row r="195" spans="1:20" x14ac:dyDescent="0.25">
      <c r="A195" s="189" t="s">
        <v>55</v>
      </c>
      <c r="B195" s="142">
        <f t="shared" si="78"/>
        <v>2.2741073337609579</v>
      </c>
      <c r="C195" s="178">
        <f t="shared" si="78"/>
        <v>2.8807453416149067</v>
      </c>
      <c r="D195" s="144">
        <f t="shared" si="78"/>
        <v>2.5134645847476804</v>
      </c>
      <c r="E195" s="145"/>
      <c r="F195" s="179">
        <f t="shared" si="79"/>
        <v>2.4775360845700347</v>
      </c>
      <c r="G195" s="144">
        <f t="shared" si="84"/>
        <v>-3.5928500177645706E-2</v>
      </c>
      <c r="H195" s="145"/>
      <c r="I195" s="144">
        <f t="shared" si="80"/>
        <v>0.20342875080907685</v>
      </c>
      <c r="J195" s="145"/>
      <c r="K195" s="126"/>
      <c r="L195" s="142">
        <f t="shared" si="81"/>
        <v>2.4703854875283446</v>
      </c>
      <c r="M195" s="178">
        <f t="shared" si="81"/>
        <v>2.7142547190279886</v>
      </c>
      <c r="N195" s="144">
        <f t="shared" si="81"/>
        <v>2.5356731402238313</v>
      </c>
      <c r="O195" s="145"/>
      <c r="P195" s="179">
        <f t="shared" si="82"/>
        <v>2.6556664382388213</v>
      </c>
      <c r="Q195" s="144">
        <f t="shared" si="85"/>
        <v>0.11999329801499004</v>
      </c>
      <c r="R195" s="145"/>
      <c r="S195" s="144">
        <f t="shared" si="83"/>
        <v>0.18528095071047668</v>
      </c>
      <c r="T195" s="145"/>
    </row>
    <row r="196" spans="1:20" x14ac:dyDescent="0.25">
      <c r="A196" s="189" t="s">
        <v>56</v>
      </c>
      <c r="B196" s="142">
        <f t="shared" si="78"/>
        <v>7.0818751918607203</v>
      </c>
      <c r="C196" s="178">
        <f t="shared" si="78"/>
        <v>6.9025843149549875</v>
      </c>
      <c r="D196" s="144">
        <f t="shared" si="78"/>
        <v>6.8264086055904345</v>
      </c>
      <c r="E196" s="145"/>
      <c r="F196" s="179">
        <f t="shared" si="79"/>
        <v>6.499798836911598</v>
      </c>
      <c r="G196" s="144">
        <f t="shared" si="84"/>
        <v>-0.32660976867883651</v>
      </c>
      <c r="H196" s="145"/>
      <c r="I196" s="144">
        <f t="shared" si="80"/>
        <v>-0.58207635494912235</v>
      </c>
      <c r="J196" s="145"/>
      <c r="K196" s="126"/>
      <c r="L196" s="142">
        <f t="shared" si="81"/>
        <v>7.4490364301417813</v>
      </c>
      <c r="M196" s="178">
        <f t="shared" si="81"/>
        <v>6.7869924278388556</v>
      </c>
      <c r="N196" s="144">
        <f t="shared" si="81"/>
        <v>6.7920041694716495</v>
      </c>
      <c r="O196" s="145"/>
      <c r="P196" s="179">
        <f t="shared" si="82"/>
        <v>6.9067039314637348</v>
      </c>
      <c r="Q196" s="144">
        <f t="shared" si="85"/>
        <v>0.11469976199208531</v>
      </c>
      <c r="R196" s="145"/>
      <c r="S196" s="144">
        <f t="shared" si="83"/>
        <v>-0.54233249867804645</v>
      </c>
      <c r="T196" s="145"/>
    </row>
    <row r="197" spans="1:20" x14ac:dyDescent="0.25">
      <c r="A197" s="190" t="s">
        <v>57</v>
      </c>
      <c r="B197" s="142">
        <f t="shared" si="78"/>
        <v>5.6187209390959678</v>
      </c>
      <c r="C197" s="143">
        <f t="shared" si="78"/>
        <v>6.51228260133992</v>
      </c>
      <c r="D197" s="144">
        <f t="shared" si="78"/>
        <v>5.9405797936718345</v>
      </c>
      <c r="E197" s="145"/>
      <c r="F197" s="191">
        <f t="shared" si="79"/>
        <v>5.9375076235007116</v>
      </c>
      <c r="G197" s="144">
        <f t="shared" si="84"/>
        <v>-3.0721701711229343E-3</v>
      </c>
      <c r="H197" s="145"/>
      <c r="I197" s="144">
        <f t="shared" si="80"/>
        <v>0.31878668440474378</v>
      </c>
      <c r="J197" s="145"/>
      <c r="K197" s="126"/>
      <c r="L197" s="142">
        <f t="shared" si="81"/>
        <v>6.0348235697156563</v>
      </c>
      <c r="M197" s="143">
        <f t="shared" si="81"/>
        <v>6.2334418945570782</v>
      </c>
      <c r="N197" s="144">
        <f t="shared" si="81"/>
        <v>5.7621171246756937</v>
      </c>
      <c r="O197" s="145"/>
      <c r="P197" s="191">
        <f t="shared" si="82"/>
        <v>5.9146429070301121</v>
      </c>
      <c r="Q197" s="144">
        <f t="shared" si="85"/>
        <v>0.15252578235441838</v>
      </c>
      <c r="R197" s="145"/>
      <c r="S197" s="144">
        <f t="shared" si="83"/>
        <v>-0.12018066268554417</v>
      </c>
      <c r="T197" s="145"/>
    </row>
    <row r="198" spans="1:20" x14ac:dyDescent="0.25">
      <c r="A198" s="192" t="s">
        <v>58</v>
      </c>
      <c r="B198" s="146">
        <f t="shared" si="78"/>
        <v>5.2137252954613169</v>
      </c>
      <c r="C198" s="193">
        <f t="shared" si="78"/>
        <v>5.1535486568412248</v>
      </c>
      <c r="D198" s="194">
        <f t="shared" si="78"/>
        <v>5.0570218024538791</v>
      </c>
      <c r="E198" s="195"/>
      <c r="F198" s="196">
        <f t="shared" si="79"/>
        <v>5.0404305592018899</v>
      </c>
      <c r="G198" s="144">
        <f t="shared" si="84"/>
        <v>-1.6591243251989241E-2</v>
      </c>
      <c r="H198" s="145"/>
      <c r="I198" s="144">
        <f t="shared" si="80"/>
        <v>-0.17329473625942704</v>
      </c>
      <c r="J198" s="145"/>
      <c r="K198" s="126"/>
      <c r="L198" s="146">
        <f t="shared" si="81"/>
        <v>5.6721972031287038</v>
      </c>
      <c r="M198" s="193">
        <f t="shared" si="81"/>
        <v>5.434527794545355</v>
      </c>
      <c r="N198" s="194">
        <f t="shared" si="81"/>
        <v>6.343559920481856</v>
      </c>
      <c r="O198" s="195"/>
      <c r="P198" s="196">
        <f t="shared" si="82"/>
        <v>5.811351718414004</v>
      </c>
      <c r="Q198" s="144">
        <f t="shared" si="85"/>
        <v>-0.53220820206785202</v>
      </c>
      <c r="R198" s="145"/>
      <c r="S198" s="144">
        <f t="shared" si="83"/>
        <v>0.13915451528530021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151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octubre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0.6915</v>
      </c>
      <c r="C202" s="201">
        <v>0.72849999999999993</v>
      </c>
      <c r="D202" s="201">
        <v>0.78220000000000001</v>
      </c>
      <c r="E202" s="201">
        <v>0.79469999999999996</v>
      </c>
      <c r="F202" s="201">
        <f>E202/D202-1</f>
        <v>1.5980567629762188E-2</v>
      </c>
      <c r="G202" s="201">
        <f t="shared" ref="G202:G213" si="86">E202/B202-1</f>
        <v>0.14924078091106274</v>
      </c>
      <c r="H202" s="202">
        <f>(E202-D202)*100</f>
        <v>1.2499999999999956</v>
      </c>
      <c r="I202" s="203">
        <f t="shared" ref="I202:I213" si="87">(E202-B202)*100</f>
        <v>10.319999999999997</v>
      </c>
      <c r="J202" s="204"/>
      <c r="K202" s="205"/>
      <c r="L202" s="201">
        <v>0.70882558445649646</v>
      </c>
      <c r="M202" s="201">
        <v>0.68946690565281554</v>
      </c>
      <c r="N202" s="201">
        <v>0.75124292772170309</v>
      </c>
      <c r="O202" s="201">
        <v>0.77852532219636894</v>
      </c>
      <c r="P202" s="201">
        <f>O202/N202-1</f>
        <v>3.6316341183277867E-2</v>
      </c>
      <c r="Q202" s="201">
        <f t="shared" ref="Q202:Q213" si="88">O202/L202-1</f>
        <v>9.8331295128569529E-2</v>
      </c>
      <c r="R202" s="202">
        <f>(O202-N202)*100</f>
        <v>2.728239447466585</v>
      </c>
      <c r="S202" s="203">
        <f t="shared" ref="S202:S213" si="89">(O202-L202)*100</f>
        <v>6.969973773987248</v>
      </c>
      <c r="T202" s="204"/>
    </row>
    <row r="203" spans="1:20" x14ac:dyDescent="0.25">
      <c r="A203" s="206" t="s">
        <v>5</v>
      </c>
      <c r="B203" s="201">
        <v>0.74309999999999998</v>
      </c>
      <c r="C203" s="201">
        <v>0.78969999999999996</v>
      </c>
      <c r="D203" s="201">
        <v>0.84140000000000004</v>
      </c>
      <c r="E203" s="201">
        <v>0.84129999999999994</v>
      </c>
      <c r="F203" s="207">
        <f t="shared" ref="F203:F213" si="90">E203/D203-1</f>
        <v>-1.188495364868869E-4</v>
      </c>
      <c r="G203" s="207">
        <f t="shared" si="86"/>
        <v>0.13214910510025568</v>
      </c>
      <c r="H203" s="208">
        <f t="shared" ref="H203:H213" si="91">(E203-D203)*100</f>
        <v>-1.0000000000010001E-2</v>
      </c>
      <c r="I203" s="209">
        <f t="shared" si="87"/>
        <v>9.819999999999995</v>
      </c>
      <c r="J203" s="210"/>
      <c r="K203" s="205"/>
      <c r="L203" s="207">
        <v>0.74922294856203242</v>
      </c>
      <c r="M203" s="207">
        <v>0.73390534728265744</v>
      </c>
      <c r="N203" s="207">
        <v>0.80613803754821722</v>
      </c>
      <c r="O203" s="207">
        <v>0.81727993293992152</v>
      </c>
      <c r="P203" s="207">
        <f t="shared" ref="P203:P213" si="92">O203/N203-1</f>
        <v>1.3821324478858754E-2</v>
      </c>
      <c r="Q203" s="207">
        <f t="shared" si="88"/>
        <v>9.0836758949401464E-2</v>
      </c>
      <c r="R203" s="208">
        <f>(O203-N203)*100</f>
        <v>1.1141895391704293</v>
      </c>
      <c r="S203" s="209">
        <f t="shared" si="89"/>
        <v>6.8056984377889096</v>
      </c>
      <c r="T203" s="210"/>
    </row>
    <row r="204" spans="1:20" x14ac:dyDescent="0.25">
      <c r="A204" s="211" t="s">
        <v>6</v>
      </c>
      <c r="B204" s="212">
        <v>0.71189999999999998</v>
      </c>
      <c r="C204" s="212">
        <v>0.84709999999999996</v>
      </c>
      <c r="D204" s="212">
        <v>0.89700000000000002</v>
      </c>
      <c r="E204" s="212">
        <v>0.87849999999999995</v>
      </c>
      <c r="F204" s="212">
        <f t="shared" si="90"/>
        <v>-2.0624303232999019E-2</v>
      </c>
      <c r="G204" s="212">
        <f t="shared" si="86"/>
        <v>0.23402163225172079</v>
      </c>
      <c r="H204" s="213">
        <f t="shared" si="91"/>
        <v>-1.8500000000000072</v>
      </c>
      <c r="I204" s="214">
        <f t="shared" si="87"/>
        <v>16.659999999999997</v>
      </c>
      <c r="J204" s="215"/>
      <c r="K204" s="216"/>
      <c r="L204" s="212">
        <v>0.67192679486130846</v>
      </c>
      <c r="M204" s="212">
        <v>0.77440353132850659</v>
      </c>
      <c r="N204" s="212">
        <v>0.79339763013380837</v>
      </c>
      <c r="O204" s="212">
        <v>0.8084536076448543</v>
      </c>
      <c r="P204" s="212">
        <f>O204/N204-1</f>
        <v>1.8976584929434104E-2</v>
      </c>
      <c r="Q204" s="212">
        <f t="shared" si="88"/>
        <v>0.20318703440264829</v>
      </c>
      <c r="R204" s="213">
        <f t="shared" ref="R204:R213" si="93">(O204-N204)*100</f>
        <v>1.5055977511045926</v>
      </c>
      <c r="S204" s="214">
        <f t="shared" si="89"/>
        <v>13.652681278354583</v>
      </c>
      <c r="T204" s="215"/>
    </row>
    <row r="205" spans="1:20" x14ac:dyDescent="0.25">
      <c r="A205" s="37" t="s">
        <v>7</v>
      </c>
      <c r="B205" s="32">
        <v>0.80400000000000005</v>
      </c>
      <c r="C205" s="32">
        <v>0.82620000000000005</v>
      </c>
      <c r="D205" s="32">
        <v>0.86250000000000004</v>
      </c>
      <c r="E205" s="32">
        <v>0.87590000000000001</v>
      </c>
      <c r="F205" s="32">
        <f t="shared" si="90"/>
        <v>1.5536231884057949E-2</v>
      </c>
      <c r="G205" s="32">
        <f t="shared" si="86"/>
        <v>8.9427860696517314E-2</v>
      </c>
      <c r="H205" s="217">
        <f t="shared" si="91"/>
        <v>1.3399999999999967</v>
      </c>
      <c r="I205" s="218">
        <f t="shared" si="87"/>
        <v>7.1899999999999959</v>
      </c>
      <c r="J205" s="219"/>
      <c r="K205" s="216"/>
      <c r="L205" s="32">
        <v>0.80732725758196588</v>
      </c>
      <c r="M205" s="32">
        <v>0.76632356453871597</v>
      </c>
      <c r="N205" s="32">
        <v>0.84391071262789208</v>
      </c>
      <c r="O205" s="32">
        <v>0.85878878470681286</v>
      </c>
      <c r="P205" s="32">
        <f t="shared" si="92"/>
        <v>1.762991256810964E-2</v>
      </c>
      <c r="Q205" s="32">
        <f t="shared" si="88"/>
        <v>6.3743081435129412E-2</v>
      </c>
      <c r="R205" s="217">
        <f>(O205-N205)*100</f>
        <v>1.4878072078920779</v>
      </c>
      <c r="S205" s="218">
        <f t="shared" si="89"/>
        <v>5.1461527124846977</v>
      </c>
      <c r="T205" s="219"/>
    </row>
    <row r="206" spans="1:20" x14ac:dyDescent="0.25">
      <c r="A206" s="37" t="s">
        <v>8</v>
      </c>
      <c r="B206" s="32">
        <v>0.61609999999999998</v>
      </c>
      <c r="C206" s="32">
        <v>0.63700000000000001</v>
      </c>
      <c r="D206" s="32">
        <v>0.73370000000000002</v>
      </c>
      <c r="E206" s="32">
        <v>0.70430000000000004</v>
      </c>
      <c r="F206" s="32">
        <f>E206/D206-1</f>
        <v>-4.0070873654082018E-2</v>
      </c>
      <c r="G206" s="32">
        <f t="shared" si="86"/>
        <v>0.14315857815289745</v>
      </c>
      <c r="H206" s="217">
        <f t="shared" si="91"/>
        <v>-2.9399999999999982</v>
      </c>
      <c r="I206" s="218">
        <f t="shared" si="87"/>
        <v>8.8200000000000056</v>
      </c>
      <c r="J206" s="219"/>
      <c r="K206" s="216"/>
      <c r="L206" s="32">
        <v>0.67059728806212038</v>
      </c>
      <c r="M206" s="32">
        <v>0.60880710876235933</v>
      </c>
      <c r="N206" s="32">
        <v>0.71216652843887585</v>
      </c>
      <c r="O206" s="32">
        <v>0.70454277283351141</v>
      </c>
      <c r="P206" s="32">
        <f t="shared" si="92"/>
        <v>-1.0705018139614442E-2</v>
      </c>
      <c r="Q206" s="32">
        <f t="shared" si="88"/>
        <v>5.0619776392901938E-2</v>
      </c>
      <c r="R206" s="217">
        <f t="shared" si="93"/>
        <v>-0.76237556053644351</v>
      </c>
      <c r="S206" s="218">
        <f t="shared" si="89"/>
        <v>3.3945484771391032</v>
      </c>
      <c r="T206" s="219"/>
    </row>
    <row r="207" spans="1:20" x14ac:dyDescent="0.25">
      <c r="A207" s="37" t="s">
        <v>9</v>
      </c>
      <c r="B207" s="32">
        <v>0.51180000000000003</v>
      </c>
      <c r="C207" s="32">
        <v>0.55169999999999997</v>
      </c>
      <c r="D207" s="32">
        <v>0.5484</v>
      </c>
      <c r="E207" s="32">
        <v>0.5524</v>
      </c>
      <c r="F207" s="32">
        <f t="shared" si="90"/>
        <v>7.2939460247993804E-3</v>
      </c>
      <c r="G207" s="32">
        <f t="shared" si="86"/>
        <v>7.9327862446268105E-2</v>
      </c>
      <c r="H207" s="217">
        <f t="shared" si="91"/>
        <v>0.40000000000000036</v>
      </c>
      <c r="I207" s="218">
        <f t="shared" si="87"/>
        <v>4.0599999999999969</v>
      </c>
      <c r="J207" s="219"/>
      <c r="K207" s="216"/>
      <c r="L207" s="32">
        <v>0.55435387769741806</v>
      </c>
      <c r="M207" s="32">
        <v>0.50570958965845192</v>
      </c>
      <c r="N207" s="32">
        <v>0.55955128286187583</v>
      </c>
      <c r="O207" s="32">
        <v>0.57871391647652504</v>
      </c>
      <c r="P207" s="32">
        <f t="shared" si="92"/>
        <v>3.4246429597373451E-2</v>
      </c>
      <c r="Q207" s="32">
        <f t="shared" si="88"/>
        <v>4.3943119655425855E-2</v>
      </c>
      <c r="R207" s="217">
        <f t="shared" si="93"/>
        <v>1.9162633614649205</v>
      </c>
      <c r="S207" s="218">
        <f t="shared" si="89"/>
        <v>2.4360038779106974</v>
      </c>
      <c r="T207" s="219"/>
    </row>
    <row r="208" spans="1:20" x14ac:dyDescent="0.25">
      <c r="A208" s="220" t="s">
        <v>10</v>
      </c>
      <c r="B208" s="221">
        <v>0.58650000000000002</v>
      </c>
      <c r="C208" s="221">
        <v>0.67049999999999998</v>
      </c>
      <c r="D208" s="221">
        <v>0.64209999999999989</v>
      </c>
      <c r="E208" s="221">
        <v>0.58279999999999998</v>
      </c>
      <c r="F208" s="221">
        <f t="shared" si="90"/>
        <v>-9.2353216009967154E-2</v>
      </c>
      <c r="G208" s="221">
        <f t="shared" si="86"/>
        <v>-6.3086104006820909E-3</v>
      </c>
      <c r="H208" s="222">
        <f t="shared" si="91"/>
        <v>-5.9299999999999908</v>
      </c>
      <c r="I208" s="223">
        <f t="shared" si="87"/>
        <v>-0.37000000000000366</v>
      </c>
      <c r="J208" s="224"/>
      <c r="K208" s="216"/>
      <c r="L208" s="221">
        <v>0.613080945003873</v>
      </c>
      <c r="M208" s="221">
        <v>0.60282637708184794</v>
      </c>
      <c r="N208" s="221">
        <v>0.65261685755981069</v>
      </c>
      <c r="O208" s="221">
        <v>0.61440995579473379</v>
      </c>
      <c r="P208" s="221">
        <f t="shared" si="92"/>
        <v>-5.854415392813439E-2</v>
      </c>
      <c r="Q208" s="221">
        <f t="shared" si="88"/>
        <v>2.1677574579526127E-3</v>
      </c>
      <c r="R208" s="222">
        <f t="shared" si="93"/>
        <v>-3.8206901765076906</v>
      </c>
      <c r="S208" s="223">
        <f t="shared" si="89"/>
        <v>0.13290107908607851</v>
      </c>
      <c r="T208" s="224"/>
    </row>
    <row r="209" spans="1:20" x14ac:dyDescent="0.25">
      <c r="A209" s="206" t="s">
        <v>11</v>
      </c>
      <c r="B209" s="201">
        <v>0.58329999999999993</v>
      </c>
      <c r="C209" s="201">
        <v>0.57169999999999999</v>
      </c>
      <c r="D209" s="201">
        <v>0.63439999999999996</v>
      </c>
      <c r="E209" s="201">
        <v>0.67459999999999998</v>
      </c>
      <c r="F209" s="207">
        <f t="shared" si="90"/>
        <v>6.3366960907944581E-2</v>
      </c>
      <c r="G209" s="207">
        <f t="shared" si="86"/>
        <v>0.15652322989885148</v>
      </c>
      <c r="H209" s="208">
        <f t="shared" si="91"/>
        <v>4.0200000000000014</v>
      </c>
      <c r="I209" s="209">
        <f t="shared" si="87"/>
        <v>9.1300000000000043</v>
      </c>
      <c r="J209" s="210"/>
      <c r="K209" s="205"/>
      <c r="L209" s="207">
        <v>0.62712030722028722</v>
      </c>
      <c r="M209" s="207">
        <v>0.57251500136517075</v>
      </c>
      <c r="N209" s="207">
        <v>0.61630748918173017</v>
      </c>
      <c r="O209" s="207">
        <v>0.67954046974622995</v>
      </c>
      <c r="P209" s="207">
        <f t="shared" si="92"/>
        <v>0.10259972769186043</v>
      </c>
      <c r="Q209" s="207">
        <f t="shared" si="88"/>
        <v>8.3588686129931311E-2</v>
      </c>
      <c r="R209" s="208">
        <f t="shared" si="93"/>
        <v>6.3232980564499774</v>
      </c>
      <c r="S209" s="209">
        <f t="shared" si="89"/>
        <v>5.2420162525942722</v>
      </c>
      <c r="T209" s="210"/>
    </row>
    <row r="210" spans="1:20" x14ac:dyDescent="0.25">
      <c r="A210" s="36" t="s">
        <v>12</v>
      </c>
      <c r="B210" s="212">
        <v>0.79310000000000003</v>
      </c>
      <c r="C210" s="212">
        <v>0.68040000000000012</v>
      </c>
      <c r="D210" s="212">
        <v>0.62759999999999994</v>
      </c>
      <c r="E210" s="212">
        <v>0.91090000000000004</v>
      </c>
      <c r="F210" s="212">
        <f t="shared" si="90"/>
        <v>0.45140216698534119</v>
      </c>
      <c r="G210" s="212">
        <f t="shared" si="86"/>
        <v>0.1485310805699156</v>
      </c>
      <c r="H210" s="213">
        <f t="shared" si="91"/>
        <v>28.330000000000013</v>
      </c>
      <c r="I210" s="214">
        <f t="shared" si="87"/>
        <v>11.780000000000001</v>
      </c>
      <c r="J210" s="215"/>
      <c r="K210" s="216"/>
      <c r="L210" s="212">
        <v>0.75475978163204183</v>
      </c>
      <c r="M210" s="212">
        <v>0.66485721029029976</v>
      </c>
      <c r="N210" s="212">
        <v>0.64834329861024786</v>
      </c>
      <c r="O210" s="212">
        <v>0.88837615384734459</v>
      </c>
      <c r="P210" s="212">
        <f t="shared" si="92"/>
        <v>0.37022493446237137</v>
      </c>
      <c r="Q210" s="212">
        <f t="shared" si="88"/>
        <v>0.17703165360292483</v>
      </c>
      <c r="R210" s="213">
        <f t="shared" si="93"/>
        <v>24.003285523709671</v>
      </c>
      <c r="S210" s="214">
        <f t="shared" si="89"/>
        <v>13.361637221530277</v>
      </c>
      <c r="T210" s="215"/>
    </row>
    <row r="211" spans="1:20" x14ac:dyDescent="0.25">
      <c r="A211" s="37" t="s">
        <v>8</v>
      </c>
      <c r="B211" s="32">
        <v>0.58820000000000006</v>
      </c>
      <c r="C211" s="32">
        <v>0.5786</v>
      </c>
      <c r="D211" s="32">
        <v>0.67090000000000005</v>
      </c>
      <c r="E211" s="32">
        <v>0.69110000000000005</v>
      </c>
      <c r="F211" s="32">
        <f t="shared" si="90"/>
        <v>3.0108809062453501E-2</v>
      </c>
      <c r="G211" s="32">
        <f t="shared" si="86"/>
        <v>0.17494049642978582</v>
      </c>
      <c r="H211" s="217">
        <f t="shared" si="91"/>
        <v>2.0199999999999996</v>
      </c>
      <c r="I211" s="218">
        <f t="shared" si="87"/>
        <v>10.29</v>
      </c>
      <c r="J211" s="219"/>
      <c r="K211" s="216"/>
      <c r="L211" s="32">
        <v>0.63793020727810579</v>
      </c>
      <c r="M211" s="32">
        <v>0.58952732701127997</v>
      </c>
      <c r="N211" s="32">
        <v>0.6373938821642452</v>
      </c>
      <c r="O211" s="32">
        <v>0.69662134911697993</v>
      </c>
      <c r="P211" s="32">
        <f t="shared" si="92"/>
        <v>9.2921298133000985E-2</v>
      </c>
      <c r="Q211" s="32">
        <f t="shared" si="88"/>
        <v>9.200244974962879E-2</v>
      </c>
      <c r="R211" s="217">
        <f t="shared" si="93"/>
        <v>5.9227466952734726</v>
      </c>
      <c r="S211" s="218">
        <f t="shared" si="89"/>
        <v>5.8691141838874135</v>
      </c>
      <c r="T211" s="219"/>
    </row>
    <row r="212" spans="1:20" x14ac:dyDescent="0.25">
      <c r="A212" s="37" t="s">
        <v>9</v>
      </c>
      <c r="B212" s="32">
        <v>0.5575</v>
      </c>
      <c r="C212" s="32">
        <v>0.52890000000000004</v>
      </c>
      <c r="D212" s="32">
        <v>0.52689999999999992</v>
      </c>
      <c r="E212" s="32">
        <v>0.59119999999999995</v>
      </c>
      <c r="F212" s="32">
        <f t="shared" si="90"/>
        <v>0.12203454165875893</v>
      </c>
      <c r="G212" s="32">
        <f t="shared" si="86"/>
        <v>6.0448430493273531E-2</v>
      </c>
      <c r="H212" s="217">
        <f t="shared" si="91"/>
        <v>6.4300000000000024</v>
      </c>
      <c r="I212" s="218">
        <f t="shared" si="87"/>
        <v>3.3699999999999952</v>
      </c>
      <c r="J212" s="219"/>
      <c r="K212" s="216"/>
      <c r="L212" s="32">
        <v>0.6004781493855722</v>
      </c>
      <c r="M212" s="32">
        <v>0.51735513789013665</v>
      </c>
      <c r="N212" s="32">
        <v>0.5576315131759213</v>
      </c>
      <c r="O212" s="32">
        <v>0.59994556166604718</v>
      </c>
      <c r="P212" s="32">
        <f t="shared" si="92"/>
        <v>7.5881738191465375E-2</v>
      </c>
      <c r="Q212" s="32">
        <f t="shared" si="88"/>
        <v>-8.8693938333972433E-4</v>
      </c>
      <c r="R212" s="217">
        <f t="shared" si="93"/>
        <v>4.2314048490125877</v>
      </c>
      <c r="S212" s="218">
        <f t="shared" si="89"/>
        <v>-5.3258771952502393E-2</v>
      </c>
      <c r="T212" s="219"/>
    </row>
    <row r="213" spans="1:20" x14ac:dyDescent="0.25">
      <c r="A213" s="38" t="s">
        <v>10</v>
      </c>
      <c r="B213" s="101">
        <v>0.54449999999999998</v>
      </c>
      <c r="C213" s="101">
        <v>0.57389999999999997</v>
      </c>
      <c r="D213" s="101">
        <v>0.70669999999999999</v>
      </c>
      <c r="E213" s="101">
        <v>0.63869999999999993</v>
      </c>
      <c r="F213" s="101">
        <f t="shared" si="90"/>
        <v>-9.6221876326588407E-2</v>
      </c>
      <c r="G213" s="101">
        <f t="shared" si="86"/>
        <v>0.17300275482093652</v>
      </c>
      <c r="H213" s="225">
        <f t="shared" si="91"/>
        <v>-6.800000000000006</v>
      </c>
      <c r="I213" s="226">
        <f t="shared" si="87"/>
        <v>9.4199999999999946</v>
      </c>
      <c r="J213" s="227"/>
      <c r="K213" s="216"/>
      <c r="L213" s="101">
        <v>0.59407669807371999</v>
      </c>
      <c r="M213" s="101">
        <v>0.54848956321758369</v>
      </c>
      <c r="N213" s="101">
        <v>0.62357325372780248</v>
      </c>
      <c r="O213" s="101">
        <v>0.6528060977255149</v>
      </c>
      <c r="P213" s="101">
        <f t="shared" si="92"/>
        <v>4.6879566791799832E-2</v>
      </c>
      <c r="Q213" s="101">
        <f t="shared" si="88"/>
        <v>9.8858278471826377E-2</v>
      </c>
      <c r="R213" s="225">
        <f t="shared" si="93"/>
        <v>2.9232843997712421</v>
      </c>
      <c r="S213" s="226">
        <f t="shared" si="89"/>
        <v>5.8729399651794907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151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octubre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0.6915</v>
      </c>
      <c r="C218" s="201">
        <v>0.72849999999999993</v>
      </c>
      <c r="D218" s="201">
        <v>0.78220000000000001</v>
      </c>
      <c r="E218" s="201">
        <v>0.79469999999999996</v>
      </c>
      <c r="F218" s="228">
        <f>IFERROR(E218/D218-1,"-")</f>
        <v>1.5980567629762188E-2</v>
      </c>
      <c r="G218" s="228">
        <f t="shared" ref="G218:G228" si="94">IFERROR(E218/B218-1,"-")</f>
        <v>0.14924078091106274</v>
      </c>
      <c r="H218" s="202">
        <f>IFERROR((E218-D218)*100,"-")</f>
        <v>1.2499999999999956</v>
      </c>
      <c r="I218" s="203">
        <f t="shared" ref="I218:I228" si="95">IFERROR((E218-B218)*100,"-")</f>
        <v>10.319999999999997</v>
      </c>
      <c r="J218" s="204"/>
      <c r="K218" s="205"/>
      <c r="L218" s="201">
        <v>0.70882558445649646</v>
      </c>
      <c r="M218" s="201">
        <v>0.68946690565281554</v>
      </c>
      <c r="N218" s="201">
        <v>0.75124292772170309</v>
      </c>
      <c r="O218" s="201">
        <v>0.77852532219636894</v>
      </c>
      <c r="P218" s="228">
        <f>IFERROR(O218/N218-1,"-")</f>
        <v>3.6316341183277867E-2</v>
      </c>
      <c r="Q218" s="228">
        <f t="shared" ref="Q218:Q228" si="96">IFERROR(O218/L218-1,"-")</f>
        <v>9.8331295128569529E-2</v>
      </c>
      <c r="R218" s="202">
        <f>IFERROR((O218-N218)*100,"-")</f>
        <v>2.728239447466585</v>
      </c>
      <c r="S218" s="203">
        <f t="shared" ref="S218:S228" si="97">IFERROR((O218-L218)*100,"-")</f>
        <v>6.969973773987248</v>
      </c>
      <c r="T218" s="204"/>
    </row>
    <row r="219" spans="1:20" x14ac:dyDescent="0.25">
      <c r="A219" s="229" t="s">
        <v>49</v>
      </c>
      <c r="B219" s="212">
        <v>0.79150000000000009</v>
      </c>
      <c r="C219" s="212">
        <v>0.8234999999999999</v>
      </c>
      <c r="D219" s="212">
        <v>0.83819999999999995</v>
      </c>
      <c r="E219" s="212">
        <v>0.8397</v>
      </c>
      <c r="F219" s="230">
        <f>IFERROR(E219/D219-1,"-")</f>
        <v>1.7895490336437003E-3</v>
      </c>
      <c r="G219" s="230">
        <f t="shared" si="94"/>
        <v>6.089703095388499E-2</v>
      </c>
      <c r="H219" s="217">
        <f t="shared" ref="H219:H228" si="98">IFERROR((E219-D219)*100,"-")</f>
        <v>0.15000000000000568</v>
      </c>
      <c r="I219" s="218">
        <f t="shared" si="95"/>
        <v>4.8199999999999914</v>
      </c>
      <c r="J219" s="219"/>
      <c r="K219" s="199"/>
      <c r="L219" s="212">
        <v>0.77814131175091517</v>
      </c>
      <c r="M219" s="212">
        <v>0.78140134695992647</v>
      </c>
      <c r="N219" s="212">
        <v>0.81116098886616661</v>
      </c>
      <c r="O219" s="212">
        <v>0.8174734616875361</v>
      </c>
      <c r="P219" s="230">
        <f t="shared" ref="P219:P228" si="99">IFERROR(O219/N219-1,"-")</f>
        <v>7.782022197829086E-3</v>
      </c>
      <c r="Q219" s="230">
        <f t="shared" si="96"/>
        <v>5.0546281687729344E-2</v>
      </c>
      <c r="R219" s="217">
        <f t="shared" ref="R219:R228" si="100">IFERROR((O219-N219)*100,"-")</f>
        <v>0.63124728213694858</v>
      </c>
      <c r="S219" s="218">
        <f t="shared" si="97"/>
        <v>3.933214993662093</v>
      </c>
      <c r="T219" s="219"/>
    </row>
    <row r="220" spans="1:20" x14ac:dyDescent="0.25">
      <c r="A220" s="97" t="s">
        <v>50</v>
      </c>
      <c r="B220" s="32">
        <v>0.65040000000000009</v>
      </c>
      <c r="C220" s="32">
        <v>0.66269999999999996</v>
      </c>
      <c r="D220" s="32">
        <v>0.74870000000000003</v>
      </c>
      <c r="E220" s="32">
        <v>0.73659999999999992</v>
      </c>
      <c r="F220" s="230">
        <f t="shared" ref="F220:F228" si="101">IFERROR(E220/D220-1,"-")</f>
        <v>-1.6161346333645077E-2</v>
      </c>
      <c r="G220" s="230">
        <f t="shared" si="94"/>
        <v>0.13253382533825309</v>
      </c>
      <c r="H220" s="217">
        <f t="shared" si="98"/>
        <v>-1.2100000000000111</v>
      </c>
      <c r="I220" s="218">
        <f t="shared" si="95"/>
        <v>8.6199999999999832</v>
      </c>
      <c r="J220" s="219"/>
      <c r="K220" s="199"/>
      <c r="L220" s="32">
        <v>0.67249976727948801</v>
      </c>
      <c r="M220" s="32">
        <v>0.62991776084672402</v>
      </c>
      <c r="N220" s="32">
        <v>0.70830508668213976</v>
      </c>
      <c r="O220" s="32">
        <v>0.72581109642962038</v>
      </c>
      <c r="P220" s="230">
        <f t="shared" si="99"/>
        <v>2.4715352291881265E-2</v>
      </c>
      <c r="Q220" s="230">
        <f t="shared" si="96"/>
        <v>7.9273379328882898E-2</v>
      </c>
      <c r="R220" s="217">
        <f t="shared" si="100"/>
        <v>1.7506009747480622</v>
      </c>
      <c r="S220" s="218">
        <f t="shared" si="97"/>
        <v>5.3311329150132369</v>
      </c>
      <c r="T220" s="219"/>
    </row>
    <row r="221" spans="1:20" x14ac:dyDescent="0.25">
      <c r="A221" s="97" t="s">
        <v>51</v>
      </c>
      <c r="B221" s="32">
        <v>0.53239999999999998</v>
      </c>
      <c r="C221" s="32">
        <v>0.52579999999999993</v>
      </c>
      <c r="D221" s="32">
        <v>0.63</v>
      </c>
      <c r="E221" s="32">
        <v>0.63259999999999994</v>
      </c>
      <c r="F221" s="230">
        <f>IFERROR(E221/D221-1,"-")</f>
        <v>4.1269841269839791E-3</v>
      </c>
      <c r="G221" s="230">
        <f t="shared" si="94"/>
        <v>0.1882043576258452</v>
      </c>
      <c r="H221" s="217">
        <f t="shared" si="98"/>
        <v>0.25999999999999357</v>
      </c>
      <c r="I221" s="218">
        <f t="shared" si="95"/>
        <v>10.019999999999996</v>
      </c>
      <c r="J221" s="219"/>
      <c r="K221" s="199"/>
      <c r="L221" s="230">
        <v>0.55464846121514966</v>
      </c>
      <c r="M221" s="230">
        <v>0.51965873065207935</v>
      </c>
      <c r="N221" s="230">
        <v>0.52090203169875549</v>
      </c>
      <c r="O221" s="230">
        <v>0.58501515649538005</v>
      </c>
      <c r="P221" s="230">
        <f t="shared" si="99"/>
        <v>0.12308096512417133</v>
      </c>
      <c r="Q221" s="230">
        <f t="shared" si="96"/>
        <v>5.4749444745058273E-2</v>
      </c>
      <c r="R221" s="217">
        <f t="shared" si="100"/>
        <v>6.4113124796624561</v>
      </c>
      <c r="S221" s="218">
        <f t="shared" si="97"/>
        <v>3.0366695280230394</v>
      </c>
      <c r="T221" s="219"/>
    </row>
    <row r="222" spans="1:20" x14ac:dyDescent="0.25">
      <c r="A222" s="97" t="s">
        <v>52</v>
      </c>
      <c r="B222" s="32">
        <v>0.62960000000000005</v>
      </c>
      <c r="C222" s="32">
        <v>0.67110000000000003</v>
      </c>
      <c r="D222" s="32">
        <v>0.71200000000000008</v>
      </c>
      <c r="E222" s="32">
        <v>0.78510000000000002</v>
      </c>
      <c r="F222" s="230">
        <f t="shared" si="101"/>
        <v>0.10266853932584263</v>
      </c>
      <c r="G222" s="230">
        <f t="shared" si="94"/>
        <v>0.246982210927573</v>
      </c>
      <c r="H222" s="217">
        <f t="shared" si="98"/>
        <v>7.3099999999999943</v>
      </c>
      <c r="I222" s="218">
        <f t="shared" si="95"/>
        <v>15.549999999999997</v>
      </c>
      <c r="J222" s="219"/>
      <c r="K222" s="199"/>
      <c r="L222" s="230">
        <v>0.70468418889548501</v>
      </c>
      <c r="M222" s="230">
        <v>0.63564538533671411</v>
      </c>
      <c r="N222" s="230">
        <v>0.72544465923162038</v>
      </c>
      <c r="O222" s="230">
        <v>0.78513812183614595</v>
      </c>
      <c r="P222" s="230">
        <f t="shared" si="99"/>
        <v>8.2285342989156351E-2</v>
      </c>
      <c r="Q222" s="230">
        <f t="shared" si="96"/>
        <v>0.1141701973855318</v>
      </c>
      <c r="R222" s="217">
        <f>IFERROR((O222-N222)*100,"-")</f>
        <v>5.9693462604525571</v>
      </c>
      <c r="S222" s="218">
        <f t="shared" si="97"/>
        <v>8.0453932940660948</v>
      </c>
      <c r="T222" s="219"/>
    </row>
    <row r="223" spans="1:20" x14ac:dyDescent="0.25">
      <c r="A223" s="97" t="s">
        <v>53</v>
      </c>
      <c r="B223" s="32">
        <v>0.6633</v>
      </c>
      <c r="C223" s="32">
        <v>0.89290000000000003</v>
      </c>
      <c r="D223" s="32">
        <v>0.99150000000000005</v>
      </c>
      <c r="E223" s="32">
        <v>0.8478</v>
      </c>
      <c r="F223" s="230">
        <f t="shared" si="101"/>
        <v>-0.14493192133131627</v>
      </c>
      <c r="G223" s="230">
        <f t="shared" si="94"/>
        <v>0.27815468113975572</v>
      </c>
      <c r="H223" s="217">
        <f t="shared" si="98"/>
        <v>-14.370000000000005</v>
      </c>
      <c r="I223" s="218">
        <f t="shared" si="95"/>
        <v>18.45</v>
      </c>
      <c r="J223" s="219"/>
      <c r="K223" s="199"/>
      <c r="L223" s="230">
        <v>0.70264147690264245</v>
      </c>
      <c r="M223" s="230">
        <v>0.81001561791526022</v>
      </c>
      <c r="N223" s="230">
        <v>0.8317074243127901</v>
      </c>
      <c r="O223" s="230">
        <v>0.85147616167208329</v>
      </c>
      <c r="P223" s="230">
        <f t="shared" si="99"/>
        <v>2.3768860035880301E-2</v>
      </c>
      <c r="Q223" s="230">
        <f t="shared" si="96"/>
        <v>0.21182166106323286</v>
      </c>
      <c r="R223" s="217">
        <f t="shared" si="100"/>
        <v>1.9768737359293187</v>
      </c>
      <c r="S223" s="218">
        <f t="shared" si="97"/>
        <v>14.883468476944085</v>
      </c>
      <c r="T223" s="219"/>
    </row>
    <row r="224" spans="1:20" x14ac:dyDescent="0.25">
      <c r="A224" s="97" t="s">
        <v>54</v>
      </c>
      <c r="B224" s="230">
        <v>0.47789999999999999</v>
      </c>
      <c r="C224" s="230">
        <v>0.54949999999999999</v>
      </c>
      <c r="D224" s="230">
        <v>0.57689999999999997</v>
      </c>
      <c r="E224" s="230">
        <v>0.52039999999999997</v>
      </c>
      <c r="F224" s="230">
        <f t="shared" si="101"/>
        <v>-9.793725082336624E-2</v>
      </c>
      <c r="G224" s="230">
        <f t="shared" si="94"/>
        <v>8.8930738648252738E-2</v>
      </c>
      <c r="H224" s="217">
        <f t="shared" si="98"/>
        <v>-5.6499999999999995</v>
      </c>
      <c r="I224" s="218">
        <f t="shared" si="95"/>
        <v>4.2499999999999982</v>
      </c>
      <c r="J224" s="219"/>
      <c r="K224" s="199"/>
      <c r="L224" s="230">
        <v>0.49843856624975347</v>
      </c>
      <c r="M224" s="230">
        <v>0.53783303156920248</v>
      </c>
      <c r="N224" s="230">
        <v>0.55364561799642942</v>
      </c>
      <c r="O224" s="230">
        <v>0.57333606414187355</v>
      </c>
      <c r="P224" s="230">
        <f t="shared" si="99"/>
        <v>3.5565071781298085E-2</v>
      </c>
      <c r="Q224" s="230">
        <f t="shared" si="96"/>
        <v>0.15026425113058184</v>
      </c>
      <c r="R224" s="217">
        <f t="shared" si="100"/>
        <v>1.9690446145444129</v>
      </c>
      <c r="S224" s="218">
        <f t="shared" si="97"/>
        <v>7.4897497892120075</v>
      </c>
      <c r="T224" s="219"/>
    </row>
    <row r="225" spans="1:20" x14ac:dyDescent="0.25">
      <c r="A225" s="97" t="s">
        <v>55</v>
      </c>
      <c r="B225" s="230">
        <v>0.441</v>
      </c>
      <c r="C225" s="230">
        <v>0.56420000000000003</v>
      </c>
      <c r="D225" s="230">
        <v>0.53239999999999998</v>
      </c>
      <c r="E225" s="230">
        <v>0.58409999999999995</v>
      </c>
      <c r="F225" s="230">
        <f t="shared" si="101"/>
        <v>9.710743801652888E-2</v>
      </c>
      <c r="G225" s="230">
        <f t="shared" si="94"/>
        <v>0.32448979591836724</v>
      </c>
      <c r="H225" s="217">
        <f t="shared" si="98"/>
        <v>5.1699999999999964</v>
      </c>
      <c r="I225" s="218">
        <f t="shared" si="95"/>
        <v>14.309999999999995</v>
      </c>
      <c r="J225" s="219"/>
      <c r="K225" s="199"/>
      <c r="L225" s="230">
        <v>0.51184905376707823</v>
      </c>
      <c r="M225" s="230">
        <v>0.5682575252861729</v>
      </c>
      <c r="N225" s="230">
        <v>0.61293867828352899</v>
      </c>
      <c r="O225" s="230">
        <v>0.60414098847830855</v>
      </c>
      <c r="P225" s="230">
        <f t="shared" si="99"/>
        <v>-1.435329522662443E-2</v>
      </c>
      <c r="Q225" s="230">
        <f t="shared" si="96"/>
        <v>0.1803108436598353</v>
      </c>
      <c r="R225" s="217">
        <f t="shared" si="100"/>
        <v>-0.87976898052204433</v>
      </c>
      <c r="S225" s="218">
        <f t="shared" si="97"/>
        <v>9.2291934711230326</v>
      </c>
      <c r="T225" s="219"/>
    </row>
    <row r="226" spans="1:20" x14ac:dyDescent="0.25">
      <c r="A226" s="97" t="s">
        <v>56</v>
      </c>
      <c r="B226" s="32">
        <v>0.75609999999999999</v>
      </c>
      <c r="C226" s="32">
        <v>0.77500000000000002</v>
      </c>
      <c r="D226" s="32">
        <v>0.85840000000000005</v>
      </c>
      <c r="E226" s="32">
        <v>0.89359999999999995</v>
      </c>
      <c r="F226" s="230">
        <f t="shared" si="101"/>
        <v>4.1006523765144243E-2</v>
      </c>
      <c r="G226" s="230">
        <f t="shared" si="94"/>
        <v>0.18185425208305772</v>
      </c>
      <c r="H226" s="217">
        <f t="shared" si="98"/>
        <v>3.5199999999999898</v>
      </c>
      <c r="I226" s="218">
        <f t="shared" si="95"/>
        <v>13.749999999999996</v>
      </c>
      <c r="J226" s="219"/>
      <c r="K226" s="199"/>
      <c r="L226" s="230">
        <v>0.74573227790084795</v>
      </c>
      <c r="M226" s="230">
        <v>0.74066951727703789</v>
      </c>
      <c r="N226" s="230">
        <v>0.81090141467315047</v>
      </c>
      <c r="O226" s="230">
        <v>0.85128349283825056</v>
      </c>
      <c r="P226" s="230">
        <f t="shared" si="99"/>
        <v>4.9798998293000718E-2</v>
      </c>
      <c r="Q226" s="230">
        <f t="shared" si="96"/>
        <v>0.14154035981185809</v>
      </c>
      <c r="R226" s="217">
        <f t="shared" si="100"/>
        <v>4.0382078165100088</v>
      </c>
      <c r="S226" s="218">
        <f t="shared" si="97"/>
        <v>10.555121493740261</v>
      </c>
      <c r="T226" s="219"/>
    </row>
    <row r="227" spans="1:20" x14ac:dyDescent="0.25">
      <c r="A227" s="98" t="s">
        <v>57</v>
      </c>
      <c r="B227" s="231">
        <v>0.58420000000000005</v>
      </c>
      <c r="C227" s="231">
        <v>0.68049999999999999</v>
      </c>
      <c r="D227" s="231">
        <v>0.77760000000000007</v>
      </c>
      <c r="E227" s="231">
        <v>1.0205</v>
      </c>
      <c r="F227" s="231">
        <f t="shared" si="101"/>
        <v>0.31237139917695456</v>
      </c>
      <c r="G227" s="231">
        <f t="shared" si="94"/>
        <v>0.74683327627524809</v>
      </c>
      <c r="H227" s="232">
        <f t="shared" si="98"/>
        <v>24.289999999999988</v>
      </c>
      <c r="I227" s="233">
        <f t="shared" si="95"/>
        <v>43.629999999999988</v>
      </c>
      <c r="J227" s="234"/>
      <c r="K227" s="199"/>
      <c r="L227" s="231">
        <v>0.5694959912065175</v>
      </c>
      <c r="M227" s="231">
        <v>0.59481284178222849</v>
      </c>
      <c r="N227" s="231">
        <v>0.66916574728081646</v>
      </c>
      <c r="O227" s="231">
        <v>0.88582076505018592</v>
      </c>
      <c r="P227" s="231">
        <f t="shared" si="99"/>
        <v>0.3237688400067642</v>
      </c>
      <c r="Q227" s="231">
        <f t="shared" si="96"/>
        <v>0.55544688413611487</v>
      </c>
      <c r="R227" s="232">
        <f t="shared" si="100"/>
        <v>21.665501776936946</v>
      </c>
      <c r="S227" s="233">
        <f t="shared" si="97"/>
        <v>31.63247738436684</v>
      </c>
      <c r="T227" s="234"/>
    </row>
    <row r="228" spans="1:20" x14ac:dyDescent="0.25">
      <c r="A228" s="97" t="s">
        <v>58</v>
      </c>
      <c r="B228" s="230">
        <v>0.50070000000000003</v>
      </c>
      <c r="C228" s="230">
        <v>0.51619999999999999</v>
      </c>
      <c r="D228" s="230">
        <v>0.59499999999999997</v>
      </c>
      <c r="E228" s="230">
        <v>0.5968</v>
      </c>
      <c r="F228" s="230">
        <f t="shared" si="101"/>
        <v>3.0252100840335583E-3</v>
      </c>
      <c r="G228" s="230">
        <f t="shared" si="94"/>
        <v>0.19193129618534033</v>
      </c>
      <c r="H228" s="217">
        <f t="shared" si="98"/>
        <v>0.18000000000000238</v>
      </c>
      <c r="I228" s="218">
        <f t="shared" si="95"/>
        <v>9.6099999999999959</v>
      </c>
      <c r="J228" s="219"/>
      <c r="K228" s="199"/>
      <c r="L228" s="230">
        <v>0.58190711662361105</v>
      </c>
      <c r="M228" s="230">
        <v>0.50339652641381305</v>
      </c>
      <c r="N228" s="230">
        <v>0.68699510934879149</v>
      </c>
      <c r="O228" s="230">
        <v>0.65326560709238357</v>
      </c>
      <c r="P228" s="230">
        <f t="shared" si="99"/>
        <v>-4.9097150470809647E-2</v>
      </c>
      <c r="Q228" s="230">
        <f t="shared" si="96"/>
        <v>0.12262866088116353</v>
      </c>
      <c r="R228" s="217">
        <f t="shared" si="100"/>
        <v>-3.3729502256407917</v>
      </c>
      <c r="S228" s="218">
        <f t="shared" si="97"/>
        <v>7.1358490468772517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151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octubre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118502033.92</v>
      </c>
      <c r="C233" s="240">
        <v>135040900.16</v>
      </c>
      <c r="D233" s="240">
        <v>154764218.94</v>
      </c>
      <c r="E233" s="240">
        <v>175343457.41</v>
      </c>
      <c r="F233" s="241">
        <f>E233/D233-1</f>
        <v>0.13297155253940374</v>
      </c>
      <c r="G233" s="241">
        <f t="shared" ref="G233:G244" si="102">E233/B233-1</f>
        <v>0.47966622689677463</v>
      </c>
      <c r="H233" s="240">
        <f>E233-D233</f>
        <v>20579238.469999999</v>
      </c>
      <c r="I233" s="240">
        <f>E233-B233</f>
        <v>56841423.489999995</v>
      </c>
      <c r="J233" s="241">
        <f t="shared" ref="J233:J244" si="103">E233/$E$233</f>
        <v>1</v>
      </c>
      <c r="K233" s="242"/>
      <c r="L233" s="240">
        <v>1164045941.3</v>
      </c>
      <c r="M233" s="240">
        <v>1220647920.8699999</v>
      </c>
      <c r="N233" s="240">
        <v>1436841017.01</v>
      </c>
      <c r="O233" s="240">
        <v>1647597613.0800004</v>
      </c>
      <c r="P233" s="241">
        <f>O233/N233-1</f>
        <v>0.14668052594195502</v>
      </c>
      <c r="Q233" s="241">
        <f t="shared" ref="Q233:Q244" si="104">O233/L233-1</f>
        <v>0.41540600299673103</v>
      </c>
      <c r="R233" s="240">
        <f>O233-N233</f>
        <v>210756596.07000041</v>
      </c>
      <c r="S233" s="240">
        <f t="shared" ref="S233:S244" si="105">O233-L233</f>
        <v>483551671.78000045</v>
      </c>
      <c r="T233" s="241">
        <f>O233/$O$233</f>
        <v>1</v>
      </c>
    </row>
    <row r="234" spans="1:20" x14ac:dyDescent="0.25">
      <c r="A234" s="243" t="s">
        <v>5</v>
      </c>
      <c r="B234" s="244">
        <v>97547880.569999993</v>
      </c>
      <c r="C234" s="244">
        <v>116525061.14</v>
      </c>
      <c r="D234" s="244">
        <v>132648032.06999999</v>
      </c>
      <c r="E234" s="244">
        <v>149806326.16</v>
      </c>
      <c r="F234" s="245">
        <f t="shared" ref="F234:F244" si="106">E234/D234-1</f>
        <v>0.12935204406911494</v>
      </c>
      <c r="G234" s="245">
        <f t="shared" si="102"/>
        <v>0.53572097399388952</v>
      </c>
      <c r="H234" s="244">
        <f t="shared" ref="H234:H244" si="107">E234-D234</f>
        <v>17158294.090000004</v>
      </c>
      <c r="I234" s="244">
        <f t="shared" ref="I234:I244" si="108">E234-B234</f>
        <v>52258445.590000004</v>
      </c>
      <c r="J234" s="245">
        <f t="shared" si="103"/>
        <v>0.85435937201644574</v>
      </c>
      <c r="K234" s="246"/>
      <c r="L234" s="244">
        <v>941823371.97000003</v>
      </c>
      <c r="M234" s="244">
        <v>1046094274.28</v>
      </c>
      <c r="N234" s="244">
        <v>1221696516.73</v>
      </c>
      <c r="O234" s="244">
        <v>1403247976.6600001</v>
      </c>
      <c r="P234" s="247">
        <f t="shared" ref="P234:P244" si="109">O234/N234-1</f>
        <v>0.14860602239903398</v>
      </c>
      <c r="Q234" s="247">
        <f t="shared" si="104"/>
        <v>0.48992689969547487</v>
      </c>
      <c r="R234" s="248">
        <f t="shared" ref="R234:R244" si="110">O234-N234</f>
        <v>181551459.93000007</v>
      </c>
      <c r="S234" s="248">
        <f t="shared" si="105"/>
        <v>461424604.69000006</v>
      </c>
      <c r="T234" s="247">
        <f>O234/$O$233</f>
        <v>0.85169337799463318</v>
      </c>
    </row>
    <row r="235" spans="1:20" x14ac:dyDescent="0.25">
      <c r="A235" s="249" t="s">
        <v>72</v>
      </c>
      <c r="B235" s="250">
        <v>27617445.350000001</v>
      </c>
      <c r="C235" s="250">
        <v>38549453.25</v>
      </c>
      <c r="D235" s="250">
        <v>41678932.5</v>
      </c>
      <c r="E235" s="250">
        <v>47816240.159999996</v>
      </c>
      <c r="F235" s="251">
        <f t="shared" si="106"/>
        <v>0.14725203578570523</v>
      </c>
      <c r="G235" s="251">
        <f t="shared" si="102"/>
        <v>0.73137810373181367</v>
      </c>
      <c r="H235" s="250">
        <f t="shared" si="107"/>
        <v>6137307.6599999964</v>
      </c>
      <c r="I235" s="250">
        <f t="shared" si="108"/>
        <v>20198794.809999995</v>
      </c>
      <c r="J235" s="251">
        <f t="shared" si="103"/>
        <v>0.27270045239379997</v>
      </c>
      <c r="K235" s="252"/>
      <c r="L235" s="250">
        <v>255149383.73000005</v>
      </c>
      <c r="M235" s="250">
        <v>350095370.51999998</v>
      </c>
      <c r="N235" s="250">
        <v>356985623.77000004</v>
      </c>
      <c r="O235" s="250">
        <v>409499697.15000004</v>
      </c>
      <c r="P235" s="253">
        <f t="shared" si="109"/>
        <v>0.14710416858084452</v>
      </c>
      <c r="Q235" s="253">
        <f t="shared" si="104"/>
        <v>0.6049409611090184</v>
      </c>
      <c r="R235" s="254">
        <f t="shared" si="110"/>
        <v>52514073.379999995</v>
      </c>
      <c r="S235" s="254">
        <f t="shared" si="105"/>
        <v>154350313.41999999</v>
      </c>
      <c r="T235" s="253">
        <f t="shared" ref="T235:T244" si="111">O235/$O$233</f>
        <v>0.24854351201959191</v>
      </c>
    </row>
    <row r="236" spans="1:20" x14ac:dyDescent="0.25">
      <c r="A236" s="255" t="s">
        <v>73</v>
      </c>
      <c r="B236" s="256">
        <v>57473222.340000004</v>
      </c>
      <c r="C236" s="256">
        <v>67502474.920000002</v>
      </c>
      <c r="D236" s="256">
        <v>79243120.359999999</v>
      </c>
      <c r="E236" s="256">
        <v>89138486.209999993</v>
      </c>
      <c r="F236" s="32">
        <f t="shared" si="106"/>
        <v>0.12487350075369985</v>
      </c>
      <c r="G236" s="32">
        <f t="shared" si="102"/>
        <v>0.55095682094653875</v>
      </c>
      <c r="H236" s="256">
        <f t="shared" si="107"/>
        <v>9895365.849999994</v>
      </c>
      <c r="I236" s="256">
        <f t="shared" si="108"/>
        <v>31665263.86999999</v>
      </c>
      <c r="J236" s="32">
        <f t="shared" si="103"/>
        <v>0.50836505408679333</v>
      </c>
      <c r="K236" s="252"/>
      <c r="L236" s="256">
        <v>571110249.25</v>
      </c>
      <c r="M236" s="256">
        <v>597476944.20999992</v>
      </c>
      <c r="N236" s="256">
        <v>749408924.55000007</v>
      </c>
      <c r="O236" s="256">
        <v>863795138.67000008</v>
      </c>
      <c r="P236" s="230">
        <f t="shared" si="109"/>
        <v>0.15263524408744655</v>
      </c>
      <c r="Q236" s="230">
        <f t="shared" si="104"/>
        <v>0.51248404279972748</v>
      </c>
      <c r="R236" s="257">
        <f t="shared" si="110"/>
        <v>114386214.12</v>
      </c>
      <c r="S236" s="257">
        <f t="shared" si="105"/>
        <v>292684889.42000008</v>
      </c>
      <c r="T236" s="230">
        <f t="shared" si="111"/>
        <v>0.52427554629387396</v>
      </c>
    </row>
    <row r="237" spans="1:20" x14ac:dyDescent="0.25">
      <c r="A237" s="258" t="s">
        <v>74</v>
      </c>
      <c r="B237" s="256">
        <v>9394312.1799999997</v>
      </c>
      <c r="C237" s="256">
        <v>9351353.5600000005</v>
      </c>
      <c r="D237" s="256">
        <v>10436268.119999999</v>
      </c>
      <c r="E237" s="256">
        <v>11721551.140000001</v>
      </c>
      <c r="F237" s="32">
        <f t="shared" si="106"/>
        <v>0.12315542349251185</v>
      </c>
      <c r="G237" s="32">
        <f t="shared" si="102"/>
        <v>0.24772851012494246</v>
      </c>
      <c r="H237" s="256">
        <f t="shared" si="107"/>
        <v>1285283.0200000014</v>
      </c>
      <c r="I237" s="256">
        <f t="shared" si="108"/>
        <v>2327238.9600000009</v>
      </c>
      <c r="J237" s="32">
        <f t="shared" si="103"/>
        <v>6.6849093277497509E-2</v>
      </c>
      <c r="K237" s="252"/>
      <c r="L237" s="256">
        <v>99762806.74000001</v>
      </c>
      <c r="M237" s="256">
        <v>88373405.220000014</v>
      </c>
      <c r="N237" s="256">
        <v>102212306.54000001</v>
      </c>
      <c r="O237" s="256">
        <v>117160008.44</v>
      </c>
      <c r="P237" s="230">
        <f t="shared" si="109"/>
        <v>0.1462417042134776</v>
      </c>
      <c r="Q237" s="230">
        <f t="shared" si="104"/>
        <v>0.17438564800347134</v>
      </c>
      <c r="R237" s="257">
        <f t="shared" si="110"/>
        <v>14947701.899999991</v>
      </c>
      <c r="S237" s="257">
        <f t="shared" si="105"/>
        <v>17397201.699999988</v>
      </c>
      <c r="T237" s="230">
        <f t="shared" si="111"/>
        <v>7.110960073617878E-2</v>
      </c>
    </row>
    <row r="238" spans="1:20" x14ac:dyDescent="0.25">
      <c r="A238" s="258" t="s">
        <v>75</v>
      </c>
      <c r="B238" s="256">
        <v>741431.54</v>
      </c>
      <c r="C238" s="256">
        <v>825436.23</v>
      </c>
      <c r="D238" s="256">
        <v>923648.61</v>
      </c>
      <c r="E238" s="256">
        <v>830646.57</v>
      </c>
      <c r="F238" s="32">
        <f t="shared" si="106"/>
        <v>-0.10068985000691988</v>
      </c>
      <c r="G238" s="32">
        <f t="shared" si="102"/>
        <v>0.12032807506408472</v>
      </c>
      <c r="H238" s="256">
        <f t="shared" si="107"/>
        <v>-93002.040000000037</v>
      </c>
      <c r="I238" s="256">
        <f t="shared" si="108"/>
        <v>89215.029999999912</v>
      </c>
      <c r="J238" s="32">
        <f t="shared" si="103"/>
        <v>4.7372544277926813E-3</v>
      </c>
      <c r="K238" s="252"/>
      <c r="L238" s="256">
        <v>9326681.1600000001</v>
      </c>
      <c r="M238" s="256">
        <v>7218043.6799999997</v>
      </c>
      <c r="N238" s="256">
        <v>9671336.6400000025</v>
      </c>
      <c r="O238" s="256">
        <v>9156978.5899999999</v>
      </c>
      <c r="P238" s="230">
        <f t="shared" si="109"/>
        <v>-5.3183760336978914E-2</v>
      </c>
      <c r="Q238" s="230">
        <f t="shared" si="104"/>
        <v>-1.8195386664209723E-2</v>
      </c>
      <c r="R238" s="257">
        <f>O238-N238</f>
        <v>-514358.05000000261</v>
      </c>
      <c r="S238" s="257">
        <f t="shared" si="105"/>
        <v>-169702.5700000003</v>
      </c>
      <c r="T238" s="230">
        <f t="shared" si="111"/>
        <v>5.5577760718419876E-3</v>
      </c>
    </row>
    <row r="239" spans="1:20" x14ac:dyDescent="0.25">
      <c r="A239" s="259" t="s">
        <v>76</v>
      </c>
      <c r="B239" s="260">
        <v>2321469.15</v>
      </c>
      <c r="C239" s="260">
        <v>296343.15999999997</v>
      </c>
      <c r="D239" s="260">
        <v>366062.48</v>
      </c>
      <c r="E239" s="260">
        <v>299402.08</v>
      </c>
      <c r="F239" s="261">
        <f t="shared" si="106"/>
        <v>-0.18210115387952341</v>
      </c>
      <c r="G239" s="261">
        <f t="shared" si="102"/>
        <v>-0.87102905071988568</v>
      </c>
      <c r="H239" s="260">
        <f t="shared" si="107"/>
        <v>-66660.399999999965</v>
      </c>
      <c r="I239" s="260">
        <f t="shared" si="108"/>
        <v>-2022067.0699999998</v>
      </c>
      <c r="J239" s="261">
        <f t="shared" si="103"/>
        <v>1.7075178305622075E-3</v>
      </c>
      <c r="K239" s="252"/>
      <c r="L239" s="260">
        <v>6474251.0599999996</v>
      </c>
      <c r="M239" s="260">
        <v>2930510.62</v>
      </c>
      <c r="N239" s="260">
        <v>3418325.2</v>
      </c>
      <c r="O239" s="260">
        <v>3636153.77</v>
      </c>
      <c r="P239" s="262">
        <f t="shared" si="109"/>
        <v>6.3723770342271724E-2</v>
      </c>
      <c r="Q239" s="262">
        <f t="shared" si="104"/>
        <v>-0.43836688810767244</v>
      </c>
      <c r="R239" s="263">
        <f t="shared" si="110"/>
        <v>217828.56999999983</v>
      </c>
      <c r="S239" s="263">
        <f t="shared" si="105"/>
        <v>-2838097.2899999996</v>
      </c>
      <c r="T239" s="262">
        <f t="shared" si="111"/>
        <v>2.2069428488686719E-3</v>
      </c>
    </row>
    <row r="240" spans="1:20" x14ac:dyDescent="0.25">
      <c r="A240" s="243" t="s">
        <v>11</v>
      </c>
      <c r="B240" s="244">
        <v>20954153.359999999</v>
      </c>
      <c r="C240" s="244">
        <v>18515839.02</v>
      </c>
      <c r="D240" s="244">
        <v>22116186.870000001</v>
      </c>
      <c r="E240" s="244">
        <v>25537131.25</v>
      </c>
      <c r="F240" s="245">
        <f t="shared" si="106"/>
        <v>0.15468056949005149</v>
      </c>
      <c r="G240" s="245">
        <f t="shared" si="102"/>
        <v>0.21871453411945452</v>
      </c>
      <c r="H240" s="244">
        <f t="shared" si="107"/>
        <v>3420944.379999999</v>
      </c>
      <c r="I240" s="244">
        <f t="shared" si="108"/>
        <v>4582977.8900000006</v>
      </c>
      <c r="J240" s="245">
        <f t="shared" si="103"/>
        <v>0.14564062798355426</v>
      </c>
      <c r="K240" s="246"/>
      <c r="L240" s="244">
        <v>222222569.34000003</v>
      </c>
      <c r="M240" s="244">
        <v>174553646.57000002</v>
      </c>
      <c r="N240" s="244">
        <v>215144500.27000001</v>
      </c>
      <c r="O240" s="244">
        <v>244349636.43999997</v>
      </c>
      <c r="P240" s="247">
        <f t="shared" si="109"/>
        <v>0.13574660813243367</v>
      </c>
      <c r="Q240" s="247">
        <f t="shared" si="104"/>
        <v>9.9571646416100945E-2</v>
      </c>
      <c r="R240" s="248">
        <f t="shared" si="110"/>
        <v>29205136.169999957</v>
      </c>
      <c r="S240" s="248">
        <f t="shared" si="105"/>
        <v>22127067.099999934</v>
      </c>
      <c r="T240" s="247">
        <f>O240/$O$233</f>
        <v>0.14830662201750555</v>
      </c>
    </row>
    <row r="241" spans="1:20" x14ac:dyDescent="0.25">
      <c r="A241" s="36" t="s">
        <v>12</v>
      </c>
      <c r="B241" s="264">
        <v>1796708.51</v>
      </c>
      <c r="C241" s="264">
        <v>2037535.88</v>
      </c>
      <c r="D241" s="264">
        <v>2434386.6800000002</v>
      </c>
      <c r="E241" s="264">
        <v>2760929.76</v>
      </c>
      <c r="F241" s="265">
        <f t="shared" si="106"/>
        <v>0.13413772047093175</v>
      </c>
      <c r="G241" s="265">
        <f t="shared" si="102"/>
        <v>0.53665981133467211</v>
      </c>
      <c r="H241" s="264">
        <f t="shared" si="107"/>
        <v>326543.07999999961</v>
      </c>
      <c r="I241" s="264">
        <f t="shared" si="108"/>
        <v>964221.24999999977</v>
      </c>
      <c r="J241" s="265">
        <f t="shared" si="103"/>
        <v>1.5745838486258462E-2</v>
      </c>
      <c r="K241" s="252"/>
      <c r="L241" s="264">
        <v>16850551.649999999</v>
      </c>
      <c r="M241" s="264">
        <v>17570651.140000001</v>
      </c>
      <c r="N241" s="264">
        <v>20539370.539999999</v>
      </c>
      <c r="O241" s="264">
        <v>22068550.660000004</v>
      </c>
      <c r="P241" s="266">
        <f t="shared" si="109"/>
        <v>7.4451167674391971E-2</v>
      </c>
      <c r="Q241" s="266">
        <f t="shared" si="104"/>
        <v>0.30966339372040719</v>
      </c>
      <c r="R241" s="267">
        <f t="shared" si="110"/>
        <v>1529180.1200000048</v>
      </c>
      <c r="S241" s="267">
        <f t="shared" si="105"/>
        <v>5217999.0100000054</v>
      </c>
      <c r="T241" s="266">
        <f t="shared" si="111"/>
        <v>1.3394381300871942E-2</v>
      </c>
    </row>
    <row r="242" spans="1:20" x14ac:dyDescent="0.25">
      <c r="A242" s="37" t="s">
        <v>8</v>
      </c>
      <c r="B242" s="256">
        <v>12693713.470000001</v>
      </c>
      <c r="C242" s="256">
        <v>11125834.49</v>
      </c>
      <c r="D242" s="256">
        <v>14453597.82</v>
      </c>
      <c r="E242" s="256">
        <v>15831729.449999999</v>
      </c>
      <c r="F242" s="32">
        <f t="shared" si="106"/>
        <v>9.5348690835511229E-2</v>
      </c>
      <c r="G242" s="32">
        <f t="shared" si="102"/>
        <v>0.24721024209474285</v>
      </c>
      <c r="H242" s="256">
        <f t="shared" si="107"/>
        <v>1378131.629999999</v>
      </c>
      <c r="I242" s="256">
        <f t="shared" si="108"/>
        <v>3138015.9799999986</v>
      </c>
      <c r="J242" s="32">
        <f t="shared" si="103"/>
        <v>9.0289821381707866E-2</v>
      </c>
      <c r="K242" s="252"/>
      <c r="L242" s="256">
        <v>134124524.05000001</v>
      </c>
      <c r="M242" s="256">
        <v>111285956.80999999</v>
      </c>
      <c r="N242" s="256">
        <v>137762632.36999997</v>
      </c>
      <c r="O242" s="256">
        <v>153337292.81999999</v>
      </c>
      <c r="P242" s="230">
        <f t="shared" si="109"/>
        <v>0.11305431801106947</v>
      </c>
      <c r="Q242" s="230">
        <f t="shared" si="104"/>
        <v>0.14324575543573004</v>
      </c>
      <c r="R242" s="257">
        <f t="shared" si="110"/>
        <v>15574660.450000018</v>
      </c>
      <c r="S242" s="257">
        <f t="shared" si="105"/>
        <v>19212768.769999981</v>
      </c>
      <c r="T242" s="230">
        <f t="shared" si="111"/>
        <v>9.3067197720293482E-2</v>
      </c>
    </row>
    <row r="243" spans="1:20" x14ac:dyDescent="0.25">
      <c r="A243" s="37" t="s">
        <v>9</v>
      </c>
      <c r="B243" s="256">
        <v>4019521.95</v>
      </c>
      <c r="C243" s="256">
        <v>3655777.86</v>
      </c>
      <c r="D243" s="256">
        <v>3123339.25</v>
      </c>
      <c r="E243" s="256">
        <v>4562290.91</v>
      </c>
      <c r="F243" s="32">
        <f t="shared" si="106"/>
        <v>0.46070937058790529</v>
      </c>
      <c r="G243" s="32">
        <f t="shared" si="102"/>
        <v>0.13503321209627916</v>
      </c>
      <c r="H243" s="256">
        <f t="shared" si="107"/>
        <v>1438951.6600000001</v>
      </c>
      <c r="I243" s="256">
        <f t="shared" si="108"/>
        <v>542768.96</v>
      </c>
      <c r="J243" s="32">
        <f t="shared" si="103"/>
        <v>2.6019168193610675E-2</v>
      </c>
      <c r="K243" s="252"/>
      <c r="L243" s="256">
        <v>44525465.74000001</v>
      </c>
      <c r="M243" s="256">
        <v>29667227.810000002</v>
      </c>
      <c r="N243" s="256">
        <v>38550960.980000004</v>
      </c>
      <c r="O243" s="256">
        <v>45631441.249999985</v>
      </c>
      <c r="P243" s="230">
        <f t="shared" si="109"/>
        <v>0.18366546747494272</v>
      </c>
      <c r="Q243" s="230">
        <f t="shared" si="104"/>
        <v>2.4839167690196895E-2</v>
      </c>
      <c r="R243" s="257">
        <f t="shared" si="110"/>
        <v>7080480.2699999809</v>
      </c>
      <c r="S243" s="257">
        <f t="shared" si="105"/>
        <v>1105975.5099999756</v>
      </c>
      <c r="T243" s="230">
        <f t="shared" si="111"/>
        <v>2.7695743722702466E-2</v>
      </c>
    </row>
    <row r="244" spans="1:20" x14ac:dyDescent="0.25">
      <c r="A244" s="38" t="s">
        <v>10</v>
      </c>
      <c r="B244" s="268">
        <v>2444209.42</v>
      </c>
      <c r="C244" s="268">
        <v>1696690.78</v>
      </c>
      <c r="D244" s="268">
        <v>2104863.13</v>
      </c>
      <c r="E244" s="268">
        <v>2382181.14</v>
      </c>
      <c r="F244" s="101">
        <f t="shared" si="106"/>
        <v>0.13175108920265055</v>
      </c>
      <c r="G244" s="101">
        <f t="shared" si="102"/>
        <v>-2.5377645422870465E-2</v>
      </c>
      <c r="H244" s="268">
        <f t="shared" si="107"/>
        <v>277318.01000000024</v>
      </c>
      <c r="I244" s="268">
        <f t="shared" si="108"/>
        <v>-62028.279999999795</v>
      </c>
      <c r="J244" s="101">
        <f t="shared" si="103"/>
        <v>1.3585799979008183E-2</v>
      </c>
      <c r="K244" s="252"/>
      <c r="L244" s="268">
        <v>26722027.890000001</v>
      </c>
      <c r="M244" s="268">
        <v>16029810.799999999</v>
      </c>
      <c r="N244" s="268">
        <v>18291536.390000001</v>
      </c>
      <c r="O244" s="268">
        <v>23312351.710000001</v>
      </c>
      <c r="P244" s="269">
        <f t="shared" si="109"/>
        <v>0.27448844170054976</v>
      </c>
      <c r="Q244" s="269">
        <f t="shared" si="104"/>
        <v>-0.12759795753659775</v>
      </c>
      <c r="R244" s="270">
        <f t="shared" si="110"/>
        <v>5020815.32</v>
      </c>
      <c r="S244" s="270">
        <f t="shared" si="105"/>
        <v>-3409676.1799999997</v>
      </c>
      <c r="T244" s="269">
        <f t="shared" si="111"/>
        <v>1.4149299273637665E-2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151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octubre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118502033.92</v>
      </c>
      <c r="C249" s="240">
        <v>135040900.16</v>
      </c>
      <c r="D249" s="240">
        <v>154764218.94</v>
      </c>
      <c r="E249" s="240">
        <v>175343457.41</v>
      </c>
      <c r="F249" s="271">
        <f>E249/D249-1</f>
        <v>0.13297155253940374</v>
      </c>
      <c r="G249" s="271">
        <f t="shared" ref="G249:G259" si="112">E249/B249-1</f>
        <v>0.47966622689677463</v>
      </c>
      <c r="H249" s="240">
        <f>E249-D249</f>
        <v>20579238.469999999</v>
      </c>
      <c r="I249" s="240">
        <f t="shared" ref="I249:I259" si="113">E249-B249</f>
        <v>56841423.489999995</v>
      </c>
      <c r="J249" s="241">
        <f t="shared" ref="J249:J259" si="114">E249/$E$249</f>
        <v>1</v>
      </c>
      <c r="K249" s="242"/>
      <c r="L249" s="240">
        <v>1164045941.3</v>
      </c>
      <c r="M249" s="240">
        <v>1220647920.8699999</v>
      </c>
      <c r="N249" s="240">
        <v>1436841017.01</v>
      </c>
      <c r="O249" s="240">
        <v>1647597613.0800004</v>
      </c>
      <c r="P249" s="271">
        <f>O249/N249-1</f>
        <v>0.14668052594195502</v>
      </c>
      <c r="Q249" s="271">
        <f t="shared" ref="Q249:Q259" si="115">O249/L249-1</f>
        <v>0.41540600299673103</v>
      </c>
      <c r="R249" s="240">
        <f>O249-N249</f>
        <v>210756596.07000041</v>
      </c>
      <c r="S249" s="240">
        <f t="shared" ref="S249:S259" si="116">O249-L249</f>
        <v>483551671.78000045</v>
      </c>
      <c r="T249" s="241">
        <f>O249/$O$249</f>
        <v>1</v>
      </c>
    </row>
    <row r="250" spans="1:20" x14ac:dyDescent="0.25">
      <c r="A250" s="94" t="s">
        <v>49</v>
      </c>
      <c r="B250" s="272">
        <v>54691394.5</v>
      </c>
      <c r="C250" s="272">
        <v>65605493.899999999</v>
      </c>
      <c r="D250" s="272">
        <v>75041552.640000001</v>
      </c>
      <c r="E250" s="272">
        <v>82045251.849999994</v>
      </c>
      <c r="F250" s="273">
        <f t="shared" ref="F250:F259" si="117">E250/D250-1</f>
        <v>9.3330947503167172E-2</v>
      </c>
      <c r="G250" s="273">
        <f t="shared" si="112"/>
        <v>0.50014920263186924</v>
      </c>
      <c r="H250" s="272">
        <f t="shared" ref="H250:H259" si="118">E250-D250</f>
        <v>7003699.2099999934</v>
      </c>
      <c r="I250" s="272">
        <f t="shared" si="113"/>
        <v>27353857.349999994</v>
      </c>
      <c r="J250" s="96">
        <f t="shared" si="114"/>
        <v>0.46791168066314676</v>
      </c>
      <c r="K250" s="238"/>
      <c r="L250" s="272">
        <v>523122521.94</v>
      </c>
      <c r="M250" s="272">
        <v>594845246.01999998</v>
      </c>
      <c r="N250" s="272">
        <v>685482777.69000006</v>
      </c>
      <c r="O250" s="272">
        <v>764872263.66999996</v>
      </c>
      <c r="P250" s="273">
        <f t="shared" ref="P250:P259" si="119">O250/N250-1</f>
        <v>0.11581543484948464</v>
      </c>
      <c r="Q250" s="273">
        <f t="shared" si="115"/>
        <v>0.46212833818255605</v>
      </c>
      <c r="R250" s="272">
        <f t="shared" ref="R250:R259" si="120">O250-N250</f>
        <v>79389485.9799999</v>
      </c>
      <c r="S250" s="272">
        <f t="shared" si="116"/>
        <v>241749741.72999996</v>
      </c>
      <c r="T250" s="96">
        <f t="shared" ref="T250:T259" si="121">O250/$O$249</f>
        <v>0.46423486996934671</v>
      </c>
    </row>
    <row r="251" spans="1:20" x14ac:dyDescent="0.25">
      <c r="A251" s="97" t="s">
        <v>50</v>
      </c>
      <c r="B251" s="256">
        <v>32197889.84</v>
      </c>
      <c r="C251" s="256">
        <v>35398040.82</v>
      </c>
      <c r="D251" s="256">
        <v>37749114.700000003</v>
      </c>
      <c r="E251" s="256">
        <v>44156356.289999999</v>
      </c>
      <c r="F251" s="230">
        <f t="shared" si="117"/>
        <v>0.16973223454164854</v>
      </c>
      <c r="G251" s="230">
        <f t="shared" si="112"/>
        <v>0.37140528492472158</v>
      </c>
      <c r="H251" s="256">
        <f t="shared" si="118"/>
        <v>6407241.5899999961</v>
      </c>
      <c r="I251" s="256">
        <f t="shared" si="113"/>
        <v>11958466.449999999</v>
      </c>
      <c r="J251" s="32">
        <f t="shared" si="114"/>
        <v>0.25182779524388299</v>
      </c>
      <c r="K251" s="238"/>
      <c r="L251" s="256">
        <v>321254160.15999997</v>
      </c>
      <c r="M251" s="256">
        <v>303638448.10000002</v>
      </c>
      <c r="N251" s="256">
        <v>350771697.93999994</v>
      </c>
      <c r="O251" s="256">
        <v>415964844.41000003</v>
      </c>
      <c r="P251" s="230">
        <f t="shared" si="119"/>
        <v>0.18585634717072153</v>
      </c>
      <c r="Q251" s="230">
        <f t="shared" si="115"/>
        <v>0.29481543274904087</v>
      </c>
      <c r="R251" s="256">
        <f t="shared" si="120"/>
        <v>65193146.470000088</v>
      </c>
      <c r="S251" s="256">
        <f t="shared" si="116"/>
        <v>94710684.25000006</v>
      </c>
      <c r="T251" s="32">
        <f t="shared" si="121"/>
        <v>0.25246749637637556</v>
      </c>
    </row>
    <row r="252" spans="1:20" x14ac:dyDescent="0.25">
      <c r="A252" s="97" t="s">
        <v>51</v>
      </c>
      <c r="B252" s="256">
        <v>874392.26</v>
      </c>
      <c r="C252" s="256">
        <v>747294.64</v>
      </c>
      <c r="D252" s="256">
        <v>891304.72</v>
      </c>
      <c r="E252" s="256">
        <v>822294.74</v>
      </c>
      <c r="F252" s="230">
        <f t="shared" si="117"/>
        <v>-7.7425798889520059E-2</v>
      </c>
      <c r="G252" s="230">
        <f t="shared" si="112"/>
        <v>-5.9581405718298619E-2</v>
      </c>
      <c r="H252" s="256">
        <f t="shared" si="118"/>
        <v>-69009.979999999981</v>
      </c>
      <c r="I252" s="256">
        <f t="shared" si="113"/>
        <v>-52097.520000000019</v>
      </c>
      <c r="J252" s="32">
        <f t="shared" si="114"/>
        <v>4.6896231667045013E-3</v>
      </c>
      <c r="K252" s="238"/>
      <c r="L252" s="256">
        <v>7347700.6500000004</v>
      </c>
      <c r="M252" s="256">
        <v>6243688.21</v>
      </c>
      <c r="N252" s="256">
        <v>6759139.96</v>
      </c>
      <c r="O252" s="256">
        <v>7994701</v>
      </c>
      <c r="P252" s="230">
        <f>O252/N252-1</f>
        <v>0.18279855829468583</v>
      </c>
      <c r="Q252" s="230">
        <f t="shared" si="115"/>
        <v>8.8054805281159609E-2</v>
      </c>
      <c r="R252" s="256">
        <f t="shared" si="120"/>
        <v>1235561.04</v>
      </c>
      <c r="S252" s="256">
        <f t="shared" si="116"/>
        <v>647000.34999999963</v>
      </c>
      <c r="T252" s="32">
        <f t="shared" si="121"/>
        <v>4.8523382994314955E-3</v>
      </c>
    </row>
    <row r="253" spans="1:20" x14ac:dyDescent="0.25">
      <c r="A253" s="97" t="s">
        <v>52</v>
      </c>
      <c r="B253" s="256">
        <v>11540438.710000001</v>
      </c>
      <c r="C253" s="256">
        <v>11817210.33</v>
      </c>
      <c r="D253" s="256">
        <v>14100678.85</v>
      </c>
      <c r="E253" s="256">
        <v>18433014.07</v>
      </c>
      <c r="F253" s="230">
        <f t="shared" si="117"/>
        <v>0.30724302468600651</v>
      </c>
      <c r="G253" s="230">
        <f t="shared" si="112"/>
        <v>0.59725418878811398</v>
      </c>
      <c r="H253" s="256">
        <f t="shared" si="118"/>
        <v>4332335.2200000007</v>
      </c>
      <c r="I253" s="256">
        <f t="shared" si="113"/>
        <v>6892575.3599999994</v>
      </c>
      <c r="J253" s="32">
        <f t="shared" si="114"/>
        <v>0.10512518882811049</v>
      </c>
      <c r="K253" s="238"/>
      <c r="L253" s="256">
        <v>126677157.20000002</v>
      </c>
      <c r="M253" s="256">
        <v>107239354.64999999</v>
      </c>
      <c r="N253" s="256">
        <v>142318096.10999998</v>
      </c>
      <c r="O253" s="256">
        <v>176578922.98000002</v>
      </c>
      <c r="P253" s="230">
        <f t="shared" si="119"/>
        <v>0.24073415683919275</v>
      </c>
      <c r="Q253" s="230">
        <f t="shared" si="115"/>
        <v>0.39392868361589661</v>
      </c>
      <c r="R253" s="256">
        <f t="shared" si="120"/>
        <v>34260826.870000035</v>
      </c>
      <c r="S253" s="256">
        <f t="shared" si="116"/>
        <v>49901765.780000001</v>
      </c>
      <c r="T253" s="32">
        <f t="shared" si="121"/>
        <v>0.10717357295141097</v>
      </c>
    </row>
    <row r="254" spans="1:20" x14ac:dyDescent="0.25">
      <c r="A254" s="97" t="s">
        <v>53</v>
      </c>
      <c r="B254" s="256">
        <v>3499526.22</v>
      </c>
      <c r="C254" s="256">
        <v>5920144.1799999997</v>
      </c>
      <c r="D254" s="256">
        <v>8320254.0800000001</v>
      </c>
      <c r="E254" s="256">
        <v>8154875.0800000001</v>
      </c>
      <c r="F254" s="230">
        <f t="shared" si="117"/>
        <v>-1.9876676650720793E-2</v>
      </c>
      <c r="G254" s="230">
        <f t="shared" si="112"/>
        <v>1.3302797485540769</v>
      </c>
      <c r="H254" s="256">
        <f t="shared" si="118"/>
        <v>-165379</v>
      </c>
      <c r="I254" s="256">
        <f t="shared" si="113"/>
        <v>4655348.8599999994</v>
      </c>
      <c r="J254" s="32">
        <f t="shared" si="114"/>
        <v>4.6508008912654872E-2</v>
      </c>
      <c r="K254" s="238"/>
      <c r="L254" s="256">
        <v>34960119.090000004</v>
      </c>
      <c r="M254" s="256">
        <v>46052220.759999998</v>
      </c>
      <c r="N254" s="256">
        <v>64951309.950000003</v>
      </c>
      <c r="O254" s="256">
        <v>76152822.640000001</v>
      </c>
      <c r="P254" s="230">
        <f t="shared" si="119"/>
        <v>0.17246015051309982</v>
      </c>
      <c r="Q254" s="230">
        <f t="shared" si="115"/>
        <v>1.178276980234394</v>
      </c>
      <c r="R254" s="256">
        <f t="shared" si="120"/>
        <v>11201512.689999998</v>
      </c>
      <c r="S254" s="256">
        <f t="shared" si="116"/>
        <v>41192703.549999997</v>
      </c>
      <c r="T254" s="32">
        <f>O254/$O$249</f>
        <v>4.6220522556864339E-2</v>
      </c>
    </row>
    <row r="255" spans="1:20" x14ac:dyDescent="0.25">
      <c r="A255" s="97" t="s">
        <v>54</v>
      </c>
      <c r="B255" s="256">
        <v>1852650.93</v>
      </c>
      <c r="C255" s="256">
        <v>2374904.89</v>
      </c>
      <c r="D255" s="256">
        <v>2956131.67</v>
      </c>
      <c r="E255" s="256">
        <v>2956436.22</v>
      </c>
      <c r="F255" s="230">
        <f t="shared" si="117"/>
        <v>1.03023151198256E-4</v>
      </c>
      <c r="G255" s="230">
        <f t="shared" si="112"/>
        <v>0.59578697321032847</v>
      </c>
      <c r="H255" s="256">
        <f t="shared" si="118"/>
        <v>304.5500000002794</v>
      </c>
      <c r="I255" s="256">
        <f t="shared" si="113"/>
        <v>1103785.2900000003</v>
      </c>
      <c r="J255" s="32">
        <f t="shared" si="114"/>
        <v>1.6860829960065517E-2</v>
      </c>
      <c r="K255" s="238"/>
      <c r="L255" s="256">
        <v>18702773.41</v>
      </c>
      <c r="M255" s="256">
        <v>21970703.760000002</v>
      </c>
      <c r="N255" s="256">
        <v>26849083.819999997</v>
      </c>
      <c r="O255" s="256">
        <v>28977089.249999996</v>
      </c>
      <c r="P255" s="230">
        <f t="shared" si="119"/>
        <v>7.9258027732582725E-2</v>
      </c>
      <c r="Q255" s="230">
        <f t="shared" si="115"/>
        <v>0.54934718048321773</v>
      </c>
      <c r="R255" s="256">
        <f t="shared" si="120"/>
        <v>2128005.4299999997</v>
      </c>
      <c r="S255" s="256">
        <f t="shared" si="116"/>
        <v>10274315.839999996</v>
      </c>
      <c r="T255" s="32">
        <f t="shared" si="121"/>
        <v>1.7587479503463562E-2</v>
      </c>
    </row>
    <row r="256" spans="1:20" x14ac:dyDescent="0.25">
      <c r="A256" s="97" t="s">
        <v>55</v>
      </c>
      <c r="B256" s="256">
        <v>523789.96</v>
      </c>
      <c r="C256" s="256">
        <v>723208.7</v>
      </c>
      <c r="D256" s="256">
        <v>783456.5</v>
      </c>
      <c r="E256" s="256">
        <v>833572.83</v>
      </c>
      <c r="F256" s="230">
        <f t="shared" si="117"/>
        <v>6.3968235632737791E-2</v>
      </c>
      <c r="G256" s="230">
        <f t="shared" si="112"/>
        <v>0.59142575012319809</v>
      </c>
      <c r="H256" s="256">
        <f t="shared" si="118"/>
        <v>50116.329999999958</v>
      </c>
      <c r="I256" s="256">
        <f t="shared" si="113"/>
        <v>309782.86999999994</v>
      </c>
      <c r="J256" s="32">
        <f t="shared" si="114"/>
        <v>4.7539431599713661E-3</v>
      </c>
      <c r="K256" s="238"/>
      <c r="L256" s="256">
        <v>5388331.7799999993</v>
      </c>
      <c r="M256" s="256">
        <v>6282253.6500000004</v>
      </c>
      <c r="N256" s="256">
        <v>7104001.6600000001</v>
      </c>
      <c r="O256" s="256">
        <v>8097168.79</v>
      </c>
      <c r="P256" s="230">
        <f t="shared" si="119"/>
        <v>0.13980389891969702</v>
      </c>
      <c r="Q256" s="230">
        <f t="shared" si="115"/>
        <v>0.50272275735775152</v>
      </c>
      <c r="R256" s="256">
        <f t="shared" si="120"/>
        <v>993167.12999999989</v>
      </c>
      <c r="S256" s="256">
        <f t="shared" si="116"/>
        <v>2708837.0100000007</v>
      </c>
      <c r="T256" s="32">
        <f>O256/$O$249</f>
        <v>4.9145305417523906E-3</v>
      </c>
    </row>
    <row r="257" spans="1:20" x14ac:dyDescent="0.25">
      <c r="A257" s="97" t="s">
        <v>56</v>
      </c>
      <c r="B257" s="256">
        <v>5928808.2999999998</v>
      </c>
      <c r="C257" s="256">
        <v>7449049.7999999998</v>
      </c>
      <c r="D257" s="256">
        <v>9452902.6199999992</v>
      </c>
      <c r="E257" s="256">
        <v>10084901.09</v>
      </c>
      <c r="F257" s="230">
        <f t="shared" si="117"/>
        <v>6.6857609287421349E-2</v>
      </c>
      <c r="G257" s="230">
        <f t="shared" si="112"/>
        <v>0.70099969162436904</v>
      </c>
      <c r="H257" s="256">
        <f t="shared" si="118"/>
        <v>631998.47000000067</v>
      </c>
      <c r="I257" s="256">
        <f t="shared" si="113"/>
        <v>4156092.79</v>
      </c>
      <c r="J257" s="32">
        <f t="shared" si="114"/>
        <v>5.7515126249728259E-2</v>
      </c>
      <c r="K257" s="238"/>
      <c r="L257" s="256">
        <v>60653968.089999989</v>
      </c>
      <c r="M257" s="256">
        <v>71165589.230000004</v>
      </c>
      <c r="N257" s="256">
        <v>87274244.26000002</v>
      </c>
      <c r="O257" s="256">
        <v>100696035.88</v>
      </c>
      <c r="P257" s="230">
        <f t="shared" si="119"/>
        <v>0.15378868913507771</v>
      </c>
      <c r="Q257" s="230">
        <f t="shared" si="115"/>
        <v>0.66017226986014355</v>
      </c>
      <c r="R257" s="256">
        <f t="shared" si="120"/>
        <v>13421791.619999975</v>
      </c>
      <c r="S257" s="256">
        <f t="shared" si="116"/>
        <v>40042067.790000007</v>
      </c>
      <c r="T257" s="32">
        <f t="shared" si="121"/>
        <v>6.1116886235201541E-2</v>
      </c>
    </row>
    <row r="258" spans="1:20" x14ac:dyDescent="0.25">
      <c r="A258" s="97" t="s">
        <v>57</v>
      </c>
      <c r="B258" s="256">
        <v>6026548.6100000003</v>
      </c>
      <c r="C258" s="256">
        <v>3496943.42</v>
      </c>
      <c r="D258" s="256">
        <v>3585149.99</v>
      </c>
      <c r="E258" s="256">
        <v>5852209.29</v>
      </c>
      <c r="F258" s="230">
        <f t="shared" si="117"/>
        <v>0.63234712810439486</v>
      </c>
      <c r="G258" s="230">
        <f t="shared" si="112"/>
        <v>-2.8928551196071739E-2</v>
      </c>
      <c r="H258" s="256">
        <f t="shared" si="118"/>
        <v>2267059.2999999998</v>
      </c>
      <c r="I258" s="256">
        <f t="shared" si="113"/>
        <v>-174339.3200000003</v>
      </c>
      <c r="J258" s="32">
        <f t="shared" si="114"/>
        <v>3.3375692349421206E-2</v>
      </c>
      <c r="K258" s="238"/>
      <c r="L258" s="256">
        <v>49425635.010000005</v>
      </c>
      <c r="M258" s="256">
        <v>47355429.740000002</v>
      </c>
      <c r="N258" s="256">
        <v>46270284.170000009</v>
      </c>
      <c r="O258" s="256">
        <v>47401910.479999997</v>
      </c>
      <c r="P258" s="230">
        <f t="shared" si="119"/>
        <v>2.4456869679950977E-2</v>
      </c>
      <c r="Q258" s="230">
        <f t="shared" si="115"/>
        <v>-4.0944836208792412E-2</v>
      </c>
      <c r="R258" s="256">
        <f t="shared" si="120"/>
        <v>1131626.3099999875</v>
      </c>
      <c r="S258" s="256">
        <f t="shared" si="116"/>
        <v>-2023724.5300000086</v>
      </c>
      <c r="T258" s="32">
        <f>O258/$O$249</f>
        <v>2.8770319951718915E-2</v>
      </c>
    </row>
    <row r="259" spans="1:20" x14ac:dyDescent="0.25">
      <c r="A259" s="99" t="s">
        <v>58</v>
      </c>
      <c r="B259" s="268">
        <v>1366594.59</v>
      </c>
      <c r="C259" s="268">
        <v>1508609.47</v>
      </c>
      <c r="D259" s="268">
        <v>1883673.18</v>
      </c>
      <c r="E259" s="268">
        <v>2004545.95</v>
      </c>
      <c r="F259" s="269">
        <f t="shared" si="117"/>
        <v>6.4168652653429081E-2</v>
      </c>
      <c r="G259" s="269">
        <f t="shared" si="112"/>
        <v>0.46681829759036275</v>
      </c>
      <c r="H259" s="268">
        <f t="shared" si="118"/>
        <v>120872.77000000002</v>
      </c>
      <c r="I259" s="268">
        <f t="shared" si="113"/>
        <v>637951.35999999987</v>
      </c>
      <c r="J259" s="101">
        <f t="shared" si="114"/>
        <v>1.1432111466313991E-2</v>
      </c>
      <c r="K259" s="238"/>
      <c r="L259" s="268">
        <v>16513573.960000001</v>
      </c>
      <c r="M259" s="268">
        <v>15854986.770000001</v>
      </c>
      <c r="N259" s="268">
        <v>19060381.48</v>
      </c>
      <c r="O259" s="268">
        <v>20861853.960000001</v>
      </c>
      <c r="P259" s="269">
        <f t="shared" si="119"/>
        <v>9.4513978216557826E-2</v>
      </c>
      <c r="Q259" s="269">
        <f t="shared" si="115"/>
        <v>0.26331550096500123</v>
      </c>
      <c r="R259" s="268">
        <f t="shared" si="120"/>
        <v>1801472.4800000004</v>
      </c>
      <c r="S259" s="268">
        <f t="shared" si="116"/>
        <v>4348280</v>
      </c>
      <c r="T259" s="101">
        <f t="shared" si="121"/>
        <v>1.2661983602295398E-2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151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octubre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88.43</v>
      </c>
      <c r="C263" s="274">
        <v>105.25</v>
      </c>
      <c r="D263" s="274">
        <v>114.83</v>
      </c>
      <c r="E263" s="274">
        <v>123.97</v>
      </c>
      <c r="F263" s="275">
        <f>E263/D263-1</f>
        <v>7.9595924409997298E-2</v>
      </c>
      <c r="G263" s="275">
        <f t="shared" ref="G263:G274" si="122">E263/B263-1</f>
        <v>0.40189980775754819</v>
      </c>
      <c r="H263" s="276">
        <f>E263-D263</f>
        <v>9.14</v>
      </c>
      <c r="I263" s="277">
        <f t="shared" ref="I263:I274" si="123">E263-B263</f>
        <v>35.539999999999992</v>
      </c>
      <c r="J263" s="278"/>
      <c r="K263" s="279"/>
      <c r="L263" s="274">
        <v>86.996794276636223</v>
      </c>
      <c r="M263" s="274">
        <v>103.51059365237521</v>
      </c>
      <c r="N263" s="274">
        <v>110.49579813397699</v>
      </c>
      <c r="O263" s="274">
        <v>121.90621432671452</v>
      </c>
      <c r="P263" s="275">
        <f>O263/N263-1</f>
        <v>0.10326561177378268</v>
      </c>
      <c r="Q263" s="275">
        <f t="shared" ref="Q263:Q274" si="124">O263/L263-1</f>
        <v>0.40127248757088441</v>
      </c>
      <c r="R263" s="276">
        <f>O263-N263</f>
        <v>11.410416192737529</v>
      </c>
      <c r="S263" s="280">
        <f t="shared" ref="S263:S274" si="125">O263-L263</f>
        <v>34.909420050078296</v>
      </c>
      <c r="T263" s="281"/>
    </row>
    <row r="264" spans="1:20" x14ac:dyDescent="0.25">
      <c r="A264" s="243" t="s">
        <v>5</v>
      </c>
      <c r="B264" s="282">
        <v>95.55</v>
      </c>
      <c r="C264" s="282">
        <v>114.01</v>
      </c>
      <c r="D264" s="282">
        <v>124.57</v>
      </c>
      <c r="E264" s="282">
        <v>134.32</v>
      </c>
      <c r="F264" s="283">
        <f t="shared" ref="F264:F274" si="126">E264/D264-1</f>
        <v>7.8269246206951859E-2</v>
      </c>
      <c r="G264" s="283">
        <f t="shared" si="122"/>
        <v>0.40575614861329146</v>
      </c>
      <c r="H264" s="284">
        <f t="shared" ref="H264:H274" si="127">E264-D264</f>
        <v>9.75</v>
      </c>
      <c r="I264" s="285">
        <f t="shared" si="123"/>
        <v>38.769999999999996</v>
      </c>
      <c r="J264" s="286"/>
      <c r="K264" s="287"/>
      <c r="L264" s="282">
        <v>94.514496300607973</v>
      </c>
      <c r="M264" s="282">
        <v>111.69721154870632</v>
      </c>
      <c r="N264" s="282">
        <v>119.60182979611129</v>
      </c>
      <c r="O264" s="282">
        <v>132.31436962544038</v>
      </c>
      <c r="P264" s="283">
        <f t="shared" ref="P264:P274" si="128">O264/N264-1</f>
        <v>0.10629051287091951</v>
      </c>
      <c r="Q264" s="283">
        <f t="shared" si="124"/>
        <v>0.39993730913624148</v>
      </c>
      <c r="R264" s="284">
        <f t="shared" ref="R264:R274" si="129">O264-N264</f>
        <v>12.712539829329089</v>
      </c>
      <c r="S264" s="288">
        <f t="shared" si="125"/>
        <v>37.799873324832404</v>
      </c>
      <c r="T264" s="289"/>
    </row>
    <row r="265" spans="1:20" x14ac:dyDescent="0.25">
      <c r="A265" s="249" t="s">
        <v>72</v>
      </c>
      <c r="B265" s="290">
        <v>152.9</v>
      </c>
      <c r="C265" s="290">
        <v>200.16</v>
      </c>
      <c r="D265" s="290">
        <v>230.4</v>
      </c>
      <c r="E265" s="290">
        <v>225.32</v>
      </c>
      <c r="F265" s="291">
        <f t="shared" si="126"/>
        <v>-2.2048611111111116E-2</v>
      </c>
      <c r="G265" s="291">
        <f t="shared" si="122"/>
        <v>0.47364290385873109</v>
      </c>
      <c r="H265" s="292">
        <f t="shared" si="127"/>
        <v>-5.0800000000000125</v>
      </c>
      <c r="I265" s="293">
        <f t="shared" si="123"/>
        <v>72.419999999999987</v>
      </c>
      <c r="J265" s="294"/>
      <c r="K265" s="238"/>
      <c r="L265" s="290">
        <v>154.7839355061154</v>
      </c>
      <c r="M265" s="290">
        <v>198.21780084551281</v>
      </c>
      <c r="N265" s="290">
        <v>209.73288505174696</v>
      </c>
      <c r="O265" s="290">
        <v>221.44016042746389</v>
      </c>
      <c r="P265" s="291">
        <f t="shared" si="128"/>
        <v>5.5819931971223369E-2</v>
      </c>
      <c r="Q265" s="291">
        <f t="shared" si="124"/>
        <v>0.43064045828396025</v>
      </c>
      <c r="R265" s="292">
        <f>O265-N265</f>
        <v>11.707275375716932</v>
      </c>
      <c r="S265" s="295">
        <f t="shared" si="125"/>
        <v>66.656224921348496</v>
      </c>
      <c r="T265" s="296"/>
    </row>
    <row r="266" spans="1:20" x14ac:dyDescent="0.25">
      <c r="A266" s="255" t="s">
        <v>73</v>
      </c>
      <c r="B266" s="297">
        <v>88.34</v>
      </c>
      <c r="C266" s="297">
        <v>101.92</v>
      </c>
      <c r="D266" s="297">
        <v>110.52</v>
      </c>
      <c r="E266" s="297">
        <v>121.35</v>
      </c>
      <c r="F266" s="298">
        <f t="shared" si="126"/>
        <v>9.7991313789359324E-2</v>
      </c>
      <c r="G266" s="298">
        <f t="shared" si="122"/>
        <v>0.37366991170477681</v>
      </c>
      <c r="H266" s="299">
        <f t="shared" si="127"/>
        <v>10.829999999999998</v>
      </c>
      <c r="I266" s="300">
        <f t="shared" si="123"/>
        <v>33.009999999999991</v>
      </c>
      <c r="J266" s="301"/>
      <c r="K266" s="238"/>
      <c r="L266" s="297">
        <v>89.506836216924142</v>
      </c>
      <c r="M266" s="297">
        <v>98.704059500836479</v>
      </c>
      <c r="N266" s="297">
        <v>109.13509979418589</v>
      </c>
      <c r="O266" s="297">
        <v>121.75067083029727</v>
      </c>
      <c r="P266" s="298">
        <f t="shared" si="128"/>
        <v>0.11559590873974224</v>
      </c>
      <c r="Q266" s="298">
        <f t="shared" si="124"/>
        <v>0.36023879265745284</v>
      </c>
      <c r="R266" s="299">
        <f t="shared" si="129"/>
        <v>12.615571036111376</v>
      </c>
      <c r="S266" s="302">
        <f t="shared" si="125"/>
        <v>32.243834613373124</v>
      </c>
      <c r="T266" s="303"/>
    </row>
    <row r="267" spans="1:20" x14ac:dyDescent="0.25">
      <c r="A267" s="258" t="s">
        <v>74</v>
      </c>
      <c r="B267" s="297">
        <v>57.48</v>
      </c>
      <c r="C267" s="297">
        <v>65.400000000000006</v>
      </c>
      <c r="D267" s="297">
        <v>72.900000000000006</v>
      </c>
      <c r="E267" s="297">
        <v>80.91</v>
      </c>
      <c r="F267" s="304">
        <f t="shared" si="126"/>
        <v>0.1098765432098765</v>
      </c>
      <c r="G267" s="304">
        <f t="shared" si="122"/>
        <v>0.40762004175365352</v>
      </c>
      <c r="H267" s="305">
        <f t="shared" si="127"/>
        <v>8.0099999999999909</v>
      </c>
      <c r="I267" s="306">
        <f t="shared" si="123"/>
        <v>23.43</v>
      </c>
      <c r="J267" s="307"/>
      <c r="K267" s="238"/>
      <c r="L267" s="297">
        <v>60.380714345837973</v>
      </c>
      <c r="M267" s="297">
        <v>65.412832350275153</v>
      </c>
      <c r="N267" s="297">
        <v>72.262803523618189</v>
      </c>
      <c r="O267" s="297">
        <v>82.223265093885729</v>
      </c>
      <c r="P267" s="304">
        <f t="shared" si="128"/>
        <v>0.1378366335733443</v>
      </c>
      <c r="Q267" s="304">
        <f t="shared" si="124"/>
        <v>0.36174714036905664</v>
      </c>
      <c r="R267" s="305">
        <f t="shared" si="129"/>
        <v>9.9604615702675403</v>
      </c>
      <c r="S267" s="308">
        <f t="shared" si="125"/>
        <v>21.842550748047756</v>
      </c>
      <c r="T267" s="309"/>
    </row>
    <row r="268" spans="1:20" x14ac:dyDescent="0.25">
      <c r="A268" s="258" t="s">
        <v>75</v>
      </c>
      <c r="B268" s="297">
        <v>47.05</v>
      </c>
      <c r="C268" s="297">
        <v>48.1</v>
      </c>
      <c r="D268" s="297">
        <v>56.87</v>
      </c>
      <c r="E268" s="297">
        <v>49.67</v>
      </c>
      <c r="F268" s="304">
        <f t="shared" si="126"/>
        <v>-0.12660453666256366</v>
      </c>
      <c r="G268" s="304">
        <f t="shared" si="122"/>
        <v>5.5685441020191462E-2</v>
      </c>
      <c r="H268" s="305">
        <f t="shared" si="127"/>
        <v>-7.1999999999999957</v>
      </c>
      <c r="I268" s="306">
        <f t="shared" si="123"/>
        <v>2.6200000000000045</v>
      </c>
      <c r="J268" s="307"/>
      <c r="K268" s="238"/>
      <c r="L268" s="297">
        <v>52.654613760141757</v>
      </c>
      <c r="M268" s="297">
        <v>53.399607539692866</v>
      </c>
      <c r="N268" s="297">
        <v>59.400226134522505</v>
      </c>
      <c r="O268" s="297">
        <v>56.198362239028647</v>
      </c>
      <c r="P268" s="304">
        <f t="shared" si="128"/>
        <v>-5.3903227375644347E-2</v>
      </c>
      <c r="Q268" s="304">
        <f t="shared" si="124"/>
        <v>6.7301765710974015E-2</v>
      </c>
      <c r="R268" s="305">
        <f t="shared" si="129"/>
        <v>-3.2018638954938581</v>
      </c>
      <c r="S268" s="308">
        <f t="shared" si="125"/>
        <v>3.54374847888689</v>
      </c>
      <c r="T268" s="309"/>
    </row>
    <row r="269" spans="1:20" x14ac:dyDescent="0.25">
      <c r="A269" s="259" t="s">
        <v>76</v>
      </c>
      <c r="B269" s="310">
        <v>221.62</v>
      </c>
      <c r="C269" s="310">
        <v>42.31</v>
      </c>
      <c r="D269" s="310">
        <v>48.92</v>
      </c>
      <c r="E269" s="310">
        <v>43.13</v>
      </c>
      <c r="F269" s="311">
        <f t="shared" si="126"/>
        <v>-0.11835650040883072</v>
      </c>
      <c r="G269" s="311">
        <f t="shared" si="122"/>
        <v>-0.80538760039707613</v>
      </c>
      <c r="H269" s="312">
        <f t="shared" si="127"/>
        <v>-5.7899999999999991</v>
      </c>
      <c r="I269" s="313">
        <f t="shared" si="123"/>
        <v>-178.49</v>
      </c>
      <c r="J269" s="314"/>
      <c r="K269" s="238"/>
      <c r="L269" s="310">
        <v>60.895202304338795</v>
      </c>
      <c r="M269" s="310">
        <v>49.003338466300015</v>
      </c>
      <c r="N269" s="310">
        <v>49.928617041367843</v>
      </c>
      <c r="O269" s="310">
        <v>49.469659505472265</v>
      </c>
      <c r="P269" s="311">
        <f t="shared" si="128"/>
        <v>-9.1922741524227414E-3</v>
      </c>
      <c r="Q269" s="311">
        <f t="shared" si="124"/>
        <v>-0.18762632139334334</v>
      </c>
      <c r="R269" s="312">
        <f t="shared" si="129"/>
        <v>-0.45895753589557842</v>
      </c>
      <c r="S269" s="315">
        <f t="shared" si="125"/>
        <v>-11.42554279886653</v>
      </c>
      <c r="T269" s="316"/>
    </row>
    <row r="270" spans="1:20" x14ac:dyDescent="0.25">
      <c r="A270" s="243" t="s">
        <v>11</v>
      </c>
      <c r="B270" s="282">
        <v>65.66</v>
      </c>
      <c r="C270" s="282">
        <v>70.94</v>
      </c>
      <c r="D270" s="282">
        <v>78.150000000000006</v>
      </c>
      <c r="E270" s="282">
        <v>85.37</v>
      </c>
      <c r="F270" s="283">
        <f t="shared" si="126"/>
        <v>9.2386436340371025E-2</v>
      </c>
      <c r="G270" s="283">
        <f t="shared" si="122"/>
        <v>0.3001827596710327</v>
      </c>
      <c r="H270" s="284">
        <f t="shared" si="127"/>
        <v>7.2199999999999989</v>
      </c>
      <c r="I270" s="285">
        <f t="shared" si="123"/>
        <v>19.710000000000008</v>
      </c>
      <c r="J270" s="286"/>
      <c r="K270" s="287"/>
      <c r="L270" s="282">
        <v>65.063237896206019</v>
      </c>
      <c r="M270" s="282">
        <v>71.922049477890212</v>
      </c>
      <c r="N270" s="282">
        <v>77.140127813670802</v>
      </c>
      <c r="O270" s="282">
        <v>83.972994272686734</v>
      </c>
      <c r="P270" s="283">
        <f t="shared" si="128"/>
        <v>8.8577328722094784E-2</v>
      </c>
      <c r="Q270" s="283">
        <f t="shared" si="124"/>
        <v>0.29063657124852971</v>
      </c>
      <c r="R270" s="284">
        <f t="shared" si="129"/>
        <v>6.832866459015932</v>
      </c>
      <c r="S270" s="288">
        <f t="shared" si="125"/>
        <v>18.909756376480715</v>
      </c>
      <c r="T270" s="289"/>
    </row>
    <row r="271" spans="1:20" x14ac:dyDescent="0.25">
      <c r="A271" s="36" t="s">
        <v>12</v>
      </c>
      <c r="B271" s="317">
        <v>102.83</v>
      </c>
      <c r="C271" s="317">
        <v>127.51</v>
      </c>
      <c r="D271" s="317">
        <v>151.41999999999999</v>
      </c>
      <c r="E271" s="317">
        <v>143.43</v>
      </c>
      <c r="F271" s="318">
        <f t="shared" si="126"/>
        <v>-5.2767137762514738E-2</v>
      </c>
      <c r="G271" s="318">
        <f t="shared" si="122"/>
        <v>0.39482641252552764</v>
      </c>
      <c r="H271" s="319">
        <f t="shared" si="127"/>
        <v>-7.9899999999999807</v>
      </c>
      <c r="I271" s="320">
        <f t="shared" si="123"/>
        <v>40.600000000000009</v>
      </c>
      <c r="J271" s="321"/>
      <c r="K271" s="238"/>
      <c r="L271" s="317">
        <v>101.31864836711203</v>
      </c>
      <c r="M271" s="317">
        <v>118.79244023289316</v>
      </c>
      <c r="N271" s="317">
        <v>135.39667286301895</v>
      </c>
      <c r="O271" s="317">
        <v>141.66963999447955</v>
      </c>
      <c r="P271" s="318">
        <f t="shared" si="128"/>
        <v>4.6330290093664184E-2</v>
      </c>
      <c r="Q271" s="318">
        <f t="shared" si="124"/>
        <v>0.39825828983784017</v>
      </c>
      <c r="R271" s="319">
        <f t="shared" si="129"/>
        <v>6.2729671314606037</v>
      </c>
      <c r="S271" s="322">
        <f t="shared" si="125"/>
        <v>40.35099162736752</v>
      </c>
      <c r="T271" s="323"/>
    </row>
    <row r="272" spans="1:20" x14ac:dyDescent="0.25">
      <c r="A272" s="37" t="s">
        <v>8</v>
      </c>
      <c r="B272" s="297">
        <v>68.47</v>
      </c>
      <c r="C272" s="297">
        <v>71.16</v>
      </c>
      <c r="D272" s="297">
        <v>80.8</v>
      </c>
      <c r="E272" s="297">
        <v>85.36</v>
      </c>
      <c r="F272" s="324">
        <f t="shared" si="126"/>
        <v>5.6435643564356486E-2</v>
      </c>
      <c r="G272" s="324">
        <f t="shared" si="122"/>
        <v>0.2466773769534103</v>
      </c>
      <c r="H272" s="325">
        <f t="shared" si="127"/>
        <v>4.5600000000000023</v>
      </c>
      <c r="I272" s="326">
        <f t="shared" si="123"/>
        <v>16.89</v>
      </c>
      <c r="J272" s="327"/>
      <c r="K272" s="238"/>
      <c r="L272" s="297">
        <v>67.069277904981064</v>
      </c>
      <c r="M272" s="297">
        <v>73.835256748093983</v>
      </c>
      <c r="N272" s="297">
        <v>79.545940410046668</v>
      </c>
      <c r="O272" s="297">
        <v>84.304800328867756</v>
      </c>
      <c r="P272" s="324">
        <f t="shared" si="128"/>
        <v>5.9825302137229475E-2</v>
      </c>
      <c r="Q272" s="324">
        <f t="shared" si="124"/>
        <v>0.25698088547046449</v>
      </c>
      <c r="R272" s="325">
        <f t="shared" si="129"/>
        <v>4.7588599188210878</v>
      </c>
      <c r="S272" s="328">
        <f t="shared" si="125"/>
        <v>17.235522423886692</v>
      </c>
      <c r="T272" s="329"/>
    </row>
    <row r="273" spans="1:20" x14ac:dyDescent="0.25">
      <c r="A273" s="37" t="s">
        <v>9</v>
      </c>
      <c r="B273" s="297">
        <v>48.94</v>
      </c>
      <c r="C273" s="297">
        <v>56.4</v>
      </c>
      <c r="D273" s="297">
        <v>51.47</v>
      </c>
      <c r="E273" s="297">
        <v>69.72</v>
      </c>
      <c r="F273" s="324">
        <f t="shared" si="126"/>
        <v>0.35457548086263846</v>
      </c>
      <c r="G273" s="324">
        <f t="shared" si="122"/>
        <v>0.42460155292194535</v>
      </c>
      <c r="H273" s="325">
        <f t="shared" si="127"/>
        <v>18.25</v>
      </c>
      <c r="I273" s="326">
        <f t="shared" si="123"/>
        <v>20.78</v>
      </c>
      <c r="J273" s="327"/>
      <c r="K273" s="238"/>
      <c r="L273" s="297">
        <v>50.812206440502713</v>
      </c>
      <c r="M273" s="297">
        <v>53.165927629996283</v>
      </c>
      <c r="N273" s="297">
        <v>59.394626363012407</v>
      </c>
      <c r="O273" s="297">
        <v>69.300780940006334</v>
      </c>
      <c r="P273" s="324">
        <f t="shared" si="128"/>
        <v>0.16678536735712024</v>
      </c>
      <c r="Q273" s="324">
        <f t="shared" si="124"/>
        <v>0.36386088687473861</v>
      </c>
      <c r="R273" s="325">
        <f t="shared" si="129"/>
        <v>9.9061545769939272</v>
      </c>
      <c r="S273" s="328">
        <f t="shared" si="125"/>
        <v>18.488574499503621</v>
      </c>
      <c r="T273" s="329"/>
    </row>
    <row r="274" spans="1:20" x14ac:dyDescent="0.25">
      <c r="A274" s="38" t="s">
        <v>10</v>
      </c>
      <c r="B274" s="330">
        <v>71.599999999999994</v>
      </c>
      <c r="C274" s="330">
        <v>71.08</v>
      </c>
      <c r="D274" s="330">
        <v>76.98</v>
      </c>
      <c r="E274" s="330">
        <v>82.2</v>
      </c>
      <c r="F274" s="331">
        <f t="shared" si="126"/>
        <v>6.7809820732657844E-2</v>
      </c>
      <c r="G274" s="331">
        <f t="shared" si="122"/>
        <v>0.14804469273743037</v>
      </c>
      <c r="H274" s="332">
        <f t="shared" si="127"/>
        <v>5.2199999999999989</v>
      </c>
      <c r="I274" s="333">
        <f t="shared" si="123"/>
        <v>10.600000000000009</v>
      </c>
      <c r="J274" s="334"/>
      <c r="K274" s="238"/>
      <c r="L274" s="330">
        <v>71.625556357155432</v>
      </c>
      <c r="M274" s="330">
        <v>74.954815430139419</v>
      </c>
      <c r="N274" s="330">
        <v>71.346513398856658</v>
      </c>
      <c r="O274" s="330">
        <v>84.219903031676054</v>
      </c>
      <c r="P274" s="331">
        <f t="shared" si="128"/>
        <v>0.1804347405296709</v>
      </c>
      <c r="Q274" s="331">
        <f t="shared" si="124"/>
        <v>0.17583593503581119</v>
      </c>
      <c r="R274" s="332">
        <f t="shared" si="129"/>
        <v>12.873389632819396</v>
      </c>
      <c r="S274" s="335">
        <f t="shared" si="125"/>
        <v>12.594346674520622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151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octubre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88.43</v>
      </c>
      <c r="C279" s="274">
        <v>105.25</v>
      </c>
      <c r="D279" s="274">
        <v>114.83</v>
      </c>
      <c r="E279" s="274">
        <v>123.97</v>
      </c>
      <c r="F279" s="337">
        <f>E279/D279-1</f>
        <v>7.9595924409997298E-2</v>
      </c>
      <c r="G279" s="337">
        <f t="shared" ref="G279:G289" si="130">E279/B279-1</f>
        <v>0.40189980775754819</v>
      </c>
      <c r="H279" s="338">
        <f>E279-D279</f>
        <v>9.14</v>
      </c>
      <c r="I279" s="339">
        <f t="shared" ref="I279:I289" si="131">E279-B279</f>
        <v>35.539999999999992</v>
      </c>
      <c r="J279" s="340"/>
      <c r="K279" s="279"/>
      <c r="L279" s="274">
        <v>86.996794276636223</v>
      </c>
      <c r="M279" s="274">
        <v>103.51059365237521</v>
      </c>
      <c r="N279" s="274">
        <v>110.49579813397699</v>
      </c>
      <c r="O279" s="274">
        <v>121.90621432671452</v>
      </c>
      <c r="P279" s="337">
        <f>O279/N279-1</f>
        <v>0.10326561177378268</v>
      </c>
      <c r="Q279" s="337">
        <f t="shared" ref="Q279:Q289" si="132">O279/L279-1</f>
        <v>0.40127248757088441</v>
      </c>
      <c r="R279" s="274">
        <f>O279-N279</f>
        <v>11.410416192737529</v>
      </c>
      <c r="S279" s="339">
        <f t="shared" ref="S279:S289" si="133">O279-L279</f>
        <v>34.909420050078296</v>
      </c>
      <c r="T279" s="340"/>
    </row>
    <row r="280" spans="1:20" x14ac:dyDescent="0.25">
      <c r="A280" s="94" t="s">
        <v>49</v>
      </c>
      <c r="B280" s="341">
        <v>105.95</v>
      </c>
      <c r="C280" s="341">
        <v>129.80000000000001</v>
      </c>
      <c r="D280" s="341">
        <v>139.91999999999999</v>
      </c>
      <c r="E280" s="341">
        <v>149.41</v>
      </c>
      <c r="F280" s="342">
        <f t="shared" ref="F280:F289" si="134">E280/D280-1</f>
        <v>6.7824471126358032E-2</v>
      </c>
      <c r="G280" s="342">
        <f t="shared" si="130"/>
        <v>0.41019348749410089</v>
      </c>
      <c r="H280" s="343">
        <f t="shared" ref="H280:H289" si="135">E280-D280</f>
        <v>9.4900000000000091</v>
      </c>
      <c r="I280" s="344">
        <f t="shared" si="131"/>
        <v>43.459999999999994</v>
      </c>
      <c r="J280" s="345"/>
      <c r="K280" s="238"/>
      <c r="L280" s="341">
        <v>105.84973100534538</v>
      </c>
      <c r="M280" s="341">
        <v>127.80811517194637</v>
      </c>
      <c r="N280" s="341">
        <v>134.37015624961805</v>
      </c>
      <c r="O280" s="341">
        <v>146.89847035864958</v>
      </c>
      <c r="P280" s="342">
        <f t="shared" ref="P280:P289" si="136">O280/N280-1</f>
        <v>9.3237326343193372E-2</v>
      </c>
      <c r="Q280" s="342">
        <f t="shared" si="132"/>
        <v>0.38780201861099917</v>
      </c>
      <c r="R280" s="341">
        <f t="shared" ref="R280:R289" si="137">O280-N280</f>
        <v>12.528314109031527</v>
      </c>
      <c r="S280" s="344">
        <f t="shared" si="133"/>
        <v>41.0487393533042</v>
      </c>
      <c r="T280" s="345"/>
    </row>
    <row r="281" spans="1:20" x14ac:dyDescent="0.25">
      <c r="A281" s="97" t="s">
        <v>50</v>
      </c>
      <c r="B281" s="297">
        <v>83.67</v>
      </c>
      <c r="C281" s="297">
        <v>94.63</v>
      </c>
      <c r="D281" s="297">
        <v>100.29</v>
      </c>
      <c r="E281" s="297">
        <v>116.03</v>
      </c>
      <c r="F281" s="346">
        <f t="shared" si="134"/>
        <v>0.15694485990627172</v>
      </c>
      <c r="G281" s="346">
        <f t="shared" si="130"/>
        <v>0.3867574997012071</v>
      </c>
      <c r="H281" s="325">
        <f t="shared" si="135"/>
        <v>15.739999999999995</v>
      </c>
      <c r="I281" s="328">
        <f t="shared" si="131"/>
        <v>32.36</v>
      </c>
      <c r="J281" s="329"/>
      <c r="K281" s="238"/>
      <c r="L281" s="297">
        <v>83.920548374547039</v>
      </c>
      <c r="M281" s="297">
        <v>91.548614248291642</v>
      </c>
      <c r="N281" s="297">
        <v>98.588100555027395</v>
      </c>
      <c r="O281" s="297">
        <v>112.82684308235204</v>
      </c>
      <c r="P281" s="346">
        <f t="shared" si="136"/>
        <v>0.14442658340270209</v>
      </c>
      <c r="Q281" s="346">
        <f t="shared" si="132"/>
        <v>0.34444835344489033</v>
      </c>
      <c r="R281" s="297">
        <f t="shared" si="137"/>
        <v>14.238742527324646</v>
      </c>
      <c r="S281" s="328">
        <f t="shared" si="133"/>
        <v>28.906294707805003</v>
      </c>
      <c r="T281" s="329"/>
    </row>
    <row r="282" spans="1:20" x14ac:dyDescent="0.25">
      <c r="A282" s="97" t="s">
        <v>51</v>
      </c>
      <c r="B282" s="297">
        <v>73.069999999999993</v>
      </c>
      <c r="C282" s="297">
        <v>82.24</v>
      </c>
      <c r="D282" s="297">
        <v>85.13</v>
      </c>
      <c r="E282" s="297">
        <v>88.45</v>
      </c>
      <c r="F282" s="346">
        <f t="shared" si="134"/>
        <v>3.8999177728180623E-2</v>
      </c>
      <c r="G282" s="346">
        <f t="shared" si="130"/>
        <v>0.21048309839879575</v>
      </c>
      <c r="H282" s="325">
        <f t="shared" si="135"/>
        <v>3.3200000000000074</v>
      </c>
      <c r="I282" s="328">
        <f t="shared" si="131"/>
        <v>15.38000000000001</v>
      </c>
      <c r="J282" s="329"/>
      <c r="K282" s="238"/>
      <c r="L282" s="297">
        <v>67.827968328679049</v>
      </c>
      <c r="M282" s="297">
        <v>74.099782483795437</v>
      </c>
      <c r="N282" s="297">
        <v>78.150113391052273</v>
      </c>
      <c r="O282" s="297">
        <v>85.615358204838486</v>
      </c>
      <c r="P282" s="346">
        <f t="shared" si="136"/>
        <v>9.5524427155097902E-2</v>
      </c>
      <c r="Q282" s="346">
        <f t="shared" si="132"/>
        <v>0.26224270480822542</v>
      </c>
      <c r="R282" s="297">
        <f t="shared" si="137"/>
        <v>7.4652448137862137</v>
      </c>
      <c r="S282" s="328">
        <f t="shared" si="133"/>
        <v>17.787389876159438</v>
      </c>
      <c r="T282" s="329"/>
    </row>
    <row r="283" spans="1:20" x14ac:dyDescent="0.25">
      <c r="A283" s="97" t="s">
        <v>52</v>
      </c>
      <c r="B283" s="297">
        <v>52.46</v>
      </c>
      <c r="C283" s="297">
        <v>59.93</v>
      </c>
      <c r="D283" s="297">
        <v>63.77</v>
      </c>
      <c r="E283" s="297">
        <v>73.88</v>
      </c>
      <c r="F283" s="346">
        <f t="shared" si="134"/>
        <v>0.15853849772620343</v>
      </c>
      <c r="G283" s="346">
        <f t="shared" si="130"/>
        <v>0.4083110941669843</v>
      </c>
      <c r="H283" s="325">
        <f t="shared" si="135"/>
        <v>10.109999999999992</v>
      </c>
      <c r="I283" s="328">
        <f t="shared" si="131"/>
        <v>21.419999999999995</v>
      </c>
      <c r="J283" s="329"/>
      <c r="K283" s="238"/>
      <c r="L283" s="297">
        <v>52.356273922041225</v>
      </c>
      <c r="M283" s="297">
        <v>57.318687381177277</v>
      </c>
      <c r="N283" s="297">
        <v>64.195498656668704</v>
      </c>
      <c r="O283" s="297">
        <v>73.065673113639576</v>
      </c>
      <c r="P283" s="346">
        <f t="shared" si="136"/>
        <v>0.13817439918039209</v>
      </c>
      <c r="Q283" s="346">
        <f t="shared" si="132"/>
        <v>0.39554761330866972</v>
      </c>
      <c r="R283" s="297">
        <f t="shared" si="137"/>
        <v>8.8701744569708723</v>
      </c>
      <c r="S283" s="328">
        <f t="shared" si="133"/>
        <v>20.709399191598351</v>
      </c>
      <c r="T283" s="329"/>
    </row>
    <row r="284" spans="1:20" x14ac:dyDescent="0.25">
      <c r="A284" s="97" t="s">
        <v>53</v>
      </c>
      <c r="B284" s="297">
        <v>85.43</v>
      </c>
      <c r="C284" s="297">
        <v>143.53</v>
      </c>
      <c r="D284" s="297">
        <v>187.62</v>
      </c>
      <c r="E284" s="297">
        <v>173.54</v>
      </c>
      <c r="F284" s="346">
        <f t="shared" si="134"/>
        <v>-7.5045304338556718E-2</v>
      </c>
      <c r="G284" s="346">
        <f t="shared" si="130"/>
        <v>1.0313707128643332</v>
      </c>
      <c r="H284" s="325">
        <f t="shared" si="135"/>
        <v>-14.080000000000013</v>
      </c>
      <c r="I284" s="328">
        <f t="shared" si="131"/>
        <v>88.109999999999985</v>
      </c>
      <c r="J284" s="329"/>
      <c r="K284" s="238"/>
      <c r="L284" s="297">
        <v>84.964546790549306</v>
      </c>
      <c r="M284" s="297">
        <v>125.13765649100519</v>
      </c>
      <c r="N284" s="297">
        <v>147.444763844124</v>
      </c>
      <c r="O284" s="297">
        <v>162.97701786575212</v>
      </c>
      <c r="P284" s="346">
        <f t="shared" si="136"/>
        <v>0.10534286614646104</v>
      </c>
      <c r="Q284" s="346">
        <f t="shared" si="132"/>
        <v>0.91817674573743768</v>
      </c>
      <c r="R284" s="297">
        <f t="shared" si="137"/>
        <v>15.53225402162812</v>
      </c>
      <c r="S284" s="328">
        <f t="shared" si="133"/>
        <v>78.012471075202811</v>
      </c>
      <c r="T284" s="329"/>
    </row>
    <row r="285" spans="1:20" x14ac:dyDescent="0.25">
      <c r="A285" s="97" t="s">
        <v>54</v>
      </c>
      <c r="B285" s="297">
        <v>61.53</v>
      </c>
      <c r="C285" s="297">
        <v>73.739999999999995</v>
      </c>
      <c r="D285" s="297">
        <v>86.81</v>
      </c>
      <c r="E285" s="297">
        <v>94.49</v>
      </c>
      <c r="F285" s="346">
        <f t="shared" si="134"/>
        <v>8.8469070383596193E-2</v>
      </c>
      <c r="G285" s="346">
        <f t="shared" si="130"/>
        <v>0.53567365512758003</v>
      </c>
      <c r="H285" s="325">
        <f t="shared" si="135"/>
        <v>7.6799999999999926</v>
      </c>
      <c r="I285" s="328">
        <f t="shared" si="131"/>
        <v>32.959999999999994</v>
      </c>
      <c r="J285" s="329"/>
      <c r="K285" s="238"/>
      <c r="L285" s="297">
        <v>63.117308474887537</v>
      </c>
      <c r="M285" s="297">
        <v>74.958331798182044</v>
      </c>
      <c r="N285" s="297">
        <v>84.88833158174431</v>
      </c>
      <c r="O285" s="297">
        <v>93.94525585734722</v>
      </c>
      <c r="P285" s="346">
        <f>O285/N285-1</f>
        <v>0.10669221678460517</v>
      </c>
      <c r="Q285" s="346">
        <f t="shared" si="132"/>
        <v>0.48842303525545905</v>
      </c>
      <c r="R285" s="297">
        <f t="shared" si="137"/>
        <v>9.0569242756029098</v>
      </c>
      <c r="S285" s="328">
        <f t="shared" si="133"/>
        <v>30.827947382459683</v>
      </c>
      <c r="T285" s="329"/>
    </row>
    <row r="286" spans="1:20" x14ac:dyDescent="0.25">
      <c r="A286" s="97" t="s">
        <v>55</v>
      </c>
      <c r="B286" s="297">
        <v>77.37</v>
      </c>
      <c r="C286" s="297">
        <v>96.39</v>
      </c>
      <c r="D286" s="297">
        <v>100.96</v>
      </c>
      <c r="E286" s="297">
        <v>101.59</v>
      </c>
      <c r="F286" s="346">
        <f>E286/D286-1</f>
        <v>6.2400950871632777E-3</v>
      </c>
      <c r="G286" s="346">
        <f t="shared" si="130"/>
        <v>0.31304123045107923</v>
      </c>
      <c r="H286" s="325">
        <f t="shared" si="135"/>
        <v>0.63000000000000966</v>
      </c>
      <c r="I286" s="328">
        <f t="shared" si="131"/>
        <v>24.22</v>
      </c>
      <c r="J286" s="329"/>
      <c r="K286" s="238"/>
      <c r="L286" s="297">
        <v>80.121614921459411</v>
      </c>
      <c r="M286" s="297">
        <v>86.773208315154108</v>
      </c>
      <c r="N286" s="297">
        <v>94.378713253141612</v>
      </c>
      <c r="O286" s="297">
        <v>105.14661873674518</v>
      </c>
      <c r="P286" s="346">
        <f t="shared" si="136"/>
        <v>0.11409252269335357</v>
      </c>
      <c r="Q286" s="346">
        <f t="shared" si="132"/>
        <v>0.31233773607555171</v>
      </c>
      <c r="R286" s="297">
        <f t="shared" si="137"/>
        <v>10.76790548360357</v>
      </c>
      <c r="S286" s="328">
        <f t="shared" si="133"/>
        <v>25.025003815285771</v>
      </c>
      <c r="T286" s="329"/>
    </row>
    <row r="287" spans="1:20" x14ac:dyDescent="0.25">
      <c r="A287" s="97" t="s">
        <v>56</v>
      </c>
      <c r="B287" s="297">
        <v>86.13</v>
      </c>
      <c r="C287" s="297">
        <v>109.34</v>
      </c>
      <c r="D287" s="297">
        <v>129.44999999999999</v>
      </c>
      <c r="E287" s="297">
        <v>135.47</v>
      </c>
      <c r="F287" s="346">
        <f t="shared" si="134"/>
        <v>4.6504441869447799E-2</v>
      </c>
      <c r="G287" s="346">
        <f t="shared" si="130"/>
        <v>0.57285498664809009</v>
      </c>
      <c r="H287" s="325">
        <f t="shared" si="135"/>
        <v>6.0200000000000102</v>
      </c>
      <c r="I287" s="328">
        <f t="shared" si="131"/>
        <v>49.34</v>
      </c>
      <c r="J287" s="329"/>
      <c r="K287" s="238"/>
      <c r="L287" s="297">
        <v>92.923933731047526</v>
      </c>
      <c r="M287" s="297">
        <v>113.0872922383201</v>
      </c>
      <c r="N287" s="297">
        <v>127.44234677491137</v>
      </c>
      <c r="O287" s="297">
        <v>140.73387912372309</v>
      </c>
      <c r="P287" s="346">
        <f>O287/N287-1</f>
        <v>0.10429447263935909</v>
      </c>
      <c r="Q287" s="346">
        <f t="shared" si="132"/>
        <v>0.5145062576779551</v>
      </c>
      <c r="R287" s="297">
        <f>O287-N287</f>
        <v>13.291532348811714</v>
      </c>
      <c r="S287" s="347">
        <f t="shared" si="133"/>
        <v>47.809945392675559</v>
      </c>
      <c r="T287" s="348"/>
    </row>
    <row r="288" spans="1:20" x14ac:dyDescent="0.25">
      <c r="A288" s="97" t="s">
        <v>57</v>
      </c>
      <c r="B288" s="297">
        <v>169.63</v>
      </c>
      <c r="C288" s="297">
        <v>142.35</v>
      </c>
      <c r="D288" s="297">
        <v>198.53</v>
      </c>
      <c r="E288" s="297">
        <v>162.57</v>
      </c>
      <c r="F288" s="346">
        <f t="shared" si="134"/>
        <v>-0.18113131516647363</v>
      </c>
      <c r="G288" s="346">
        <f t="shared" si="130"/>
        <v>-4.161999646288983E-2</v>
      </c>
      <c r="H288" s="325">
        <f t="shared" si="135"/>
        <v>-35.960000000000008</v>
      </c>
      <c r="I288" s="328">
        <f t="shared" si="131"/>
        <v>-7.0600000000000023</v>
      </c>
      <c r="J288" s="329"/>
      <c r="K288" s="238"/>
      <c r="L288" s="297">
        <v>141.02678454344414</v>
      </c>
      <c r="M288" s="297">
        <v>192.18705437946062</v>
      </c>
      <c r="N288" s="297">
        <v>191.35902797693288</v>
      </c>
      <c r="O288" s="297">
        <v>191.94562821778089</v>
      </c>
      <c r="P288" s="346">
        <f t="shared" si="136"/>
        <v>3.0654432510950347E-3</v>
      </c>
      <c r="Q288" s="346">
        <f t="shared" si="132"/>
        <v>0.36105796384126521</v>
      </c>
      <c r="R288" s="297">
        <f t="shared" si="137"/>
        <v>0.58660024084801421</v>
      </c>
      <c r="S288" s="349">
        <f t="shared" si="133"/>
        <v>50.918843674336756</v>
      </c>
      <c r="T288" s="350"/>
    </row>
    <row r="289" spans="1:20" x14ac:dyDescent="0.25">
      <c r="A289" s="97" t="s">
        <v>80</v>
      </c>
      <c r="B289" s="330">
        <v>54.99</v>
      </c>
      <c r="C289" s="330">
        <v>63.81</v>
      </c>
      <c r="D289" s="330">
        <v>71.709999999999994</v>
      </c>
      <c r="E289" s="330">
        <v>69.08</v>
      </c>
      <c r="F289" s="346">
        <f t="shared" si="134"/>
        <v>-3.6675498535769013E-2</v>
      </c>
      <c r="G289" s="346">
        <f t="shared" si="130"/>
        <v>0.25622840516457535</v>
      </c>
      <c r="H289" s="325">
        <f t="shared" si="135"/>
        <v>-2.6299999999999955</v>
      </c>
      <c r="I289" s="328">
        <f t="shared" si="131"/>
        <v>14.089999999999996</v>
      </c>
      <c r="J289" s="329"/>
      <c r="K289" s="238"/>
      <c r="L289" s="330">
        <v>54.315439671720746</v>
      </c>
      <c r="M289" s="330">
        <v>61.652109414583627</v>
      </c>
      <c r="N289" s="330">
        <v>67.546040342056031</v>
      </c>
      <c r="O289" s="330">
        <v>70.370182125111114</v>
      </c>
      <c r="P289" s="346">
        <f t="shared" si="136"/>
        <v>4.1810619375369784E-2</v>
      </c>
      <c r="Q289" s="346">
        <f t="shared" si="132"/>
        <v>0.29558340225954649</v>
      </c>
      <c r="R289" s="330">
        <f t="shared" si="137"/>
        <v>2.824141783055083</v>
      </c>
      <c r="S289" s="328">
        <f t="shared" si="133"/>
        <v>16.054742453390368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151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octubre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68.760000000000005</v>
      </c>
      <c r="C294" s="274">
        <v>83.26</v>
      </c>
      <c r="D294" s="274">
        <v>94.83</v>
      </c>
      <c r="E294" s="274">
        <v>104.38</v>
      </c>
      <c r="F294" s="275">
        <f>E294/D294-1</f>
        <v>0.10070652747020992</v>
      </c>
      <c r="G294" s="275">
        <f t="shared" ref="G294:G305" si="138">E294/B294-1</f>
        <v>0.51803374054682938</v>
      </c>
      <c r="H294" s="351">
        <f>E294-D294</f>
        <v>9.5499999999999972</v>
      </c>
      <c r="I294" s="352">
        <f t="shared" ref="I294:I305" si="139">E294-B294</f>
        <v>35.61999999999999</v>
      </c>
      <c r="J294" s="353"/>
      <c r="K294" s="279"/>
      <c r="L294" s="274">
        <v>69.370348156872495</v>
      </c>
      <c r="M294" s="274">
        <v>77.585672942896579</v>
      </c>
      <c r="N294" s="274">
        <v>89.649875659827757</v>
      </c>
      <c r="O294" s="274">
        <v>101.16666562217193</v>
      </c>
      <c r="P294" s="275">
        <f>O294/N294-1</f>
        <v>0.12846409297927086</v>
      </c>
      <c r="Q294" s="275">
        <f t="shared" ref="Q294:Q305" si="140">O294/L294-1</f>
        <v>0.45835603121662283</v>
      </c>
      <c r="R294" s="274">
        <f>O294-N294</f>
        <v>11.516789962344177</v>
      </c>
      <c r="S294" s="352">
        <f t="shared" ref="S294:S305" si="141">O294-L294</f>
        <v>31.796317465299438</v>
      </c>
      <c r="T294" s="353"/>
    </row>
    <row r="295" spans="1:20" x14ac:dyDescent="0.25">
      <c r="A295" s="243" t="s">
        <v>5</v>
      </c>
      <c r="B295" s="282">
        <v>76.209999999999994</v>
      </c>
      <c r="C295" s="282">
        <v>92.41</v>
      </c>
      <c r="D295" s="282">
        <v>105.42</v>
      </c>
      <c r="E295" s="282">
        <v>114.72</v>
      </c>
      <c r="F295" s="283">
        <f t="shared" ref="F295:F305" si="142">E295/D295-1</f>
        <v>8.8218554354012602E-2</v>
      </c>
      <c r="G295" s="283">
        <f t="shared" si="138"/>
        <v>0.50531426322005002</v>
      </c>
      <c r="H295" s="354">
        <f t="shared" ref="H295:H305" si="143">E295-D295</f>
        <v>9.2999999999999972</v>
      </c>
      <c r="I295" s="355">
        <f t="shared" si="139"/>
        <v>38.510000000000005</v>
      </c>
      <c r="J295" s="356"/>
      <c r="K295" s="287"/>
      <c r="L295" s="282">
        <v>76.271506735493801</v>
      </c>
      <c r="M295" s="282">
        <v>84.909861828798356</v>
      </c>
      <c r="N295" s="282">
        <v>98.964701874921118</v>
      </c>
      <c r="O295" s="282">
        <v>110.96711210812491</v>
      </c>
      <c r="P295" s="283">
        <f t="shared" ref="P295:P305" si="144">O295/N295-1</f>
        <v>0.12127970888421724</v>
      </c>
      <c r="Q295" s="283">
        <f t="shared" si="140"/>
        <v>0.45489602680793917</v>
      </c>
      <c r="R295" s="282">
        <f t="shared" ref="R295:R305" si="145">O295-N295</f>
        <v>12.00241023320379</v>
      </c>
      <c r="S295" s="355">
        <f t="shared" si="141"/>
        <v>34.695605372631107</v>
      </c>
      <c r="T295" s="356"/>
    </row>
    <row r="296" spans="1:20" x14ac:dyDescent="0.25">
      <c r="A296" s="37" t="s">
        <v>72</v>
      </c>
      <c r="B296" s="290">
        <v>122.54</v>
      </c>
      <c r="C296" s="290">
        <v>151.37</v>
      </c>
      <c r="D296" s="290">
        <v>177.98</v>
      </c>
      <c r="E296" s="290">
        <v>180.43</v>
      </c>
      <c r="F296" s="346">
        <f t="shared" si="142"/>
        <v>1.3765591639510077E-2</v>
      </c>
      <c r="G296" s="346">
        <f t="shared" si="138"/>
        <v>0.47241716990370497</v>
      </c>
      <c r="H296" s="357">
        <f t="shared" si="143"/>
        <v>2.4500000000000171</v>
      </c>
      <c r="I296" s="358">
        <f t="shared" si="139"/>
        <v>57.89</v>
      </c>
      <c r="J296" s="359"/>
      <c r="K296" s="238"/>
      <c r="L296" s="290">
        <v>115.93069777483738</v>
      </c>
      <c r="M296" s="290">
        <v>141.17119071146465</v>
      </c>
      <c r="N296" s="290">
        <v>154.14195649673033</v>
      </c>
      <c r="O296" s="290">
        <v>165.88385107432541</v>
      </c>
      <c r="P296" s="346">
        <f t="shared" si="144"/>
        <v>7.6175850134899248E-2</v>
      </c>
      <c r="Q296" s="346">
        <f t="shared" si="140"/>
        <v>0.4308880586271282</v>
      </c>
      <c r="R296" s="290">
        <f t="shared" si="145"/>
        <v>11.741894577595076</v>
      </c>
      <c r="S296" s="328">
        <f t="shared" si="141"/>
        <v>49.953153299488022</v>
      </c>
      <c r="T296" s="329"/>
    </row>
    <row r="297" spans="1:20" x14ac:dyDescent="0.25">
      <c r="A297" s="37" t="s">
        <v>73</v>
      </c>
      <c r="B297" s="297">
        <v>72.27</v>
      </c>
      <c r="C297" s="297">
        <v>86.51</v>
      </c>
      <c r="D297" s="297">
        <v>96.63</v>
      </c>
      <c r="E297" s="297">
        <v>107.16</v>
      </c>
      <c r="F297" s="346">
        <f t="shared" si="142"/>
        <v>0.10897236882955608</v>
      </c>
      <c r="G297" s="346">
        <f t="shared" si="138"/>
        <v>0.48277293482772943</v>
      </c>
      <c r="H297" s="357">
        <f t="shared" si="143"/>
        <v>10.530000000000001</v>
      </c>
      <c r="I297" s="358">
        <f t="shared" si="139"/>
        <v>34.89</v>
      </c>
      <c r="J297" s="359"/>
      <c r="K297" s="238"/>
      <c r="L297" s="297">
        <v>74.970714636456677</v>
      </c>
      <c r="M297" s="297">
        <v>77.917333460258206</v>
      </c>
      <c r="N297" s="297">
        <v>93.925059458206533</v>
      </c>
      <c r="O297" s="297">
        <v>106.48171579172978</v>
      </c>
      <c r="P297" s="346">
        <f t="shared" si="144"/>
        <v>0.13368803177719091</v>
      </c>
      <c r="Q297" s="346">
        <f t="shared" si="140"/>
        <v>0.42031080146526945</v>
      </c>
      <c r="R297" s="297">
        <f t="shared" si="145"/>
        <v>12.55665633352325</v>
      </c>
      <c r="S297" s="328">
        <f t="shared" si="141"/>
        <v>31.511001155273107</v>
      </c>
      <c r="T297" s="329"/>
    </row>
    <row r="298" spans="1:20" x14ac:dyDescent="0.25">
      <c r="A298" s="37" t="s">
        <v>74</v>
      </c>
      <c r="B298" s="297">
        <v>43.67</v>
      </c>
      <c r="C298" s="297">
        <v>48.43</v>
      </c>
      <c r="D298" s="297">
        <v>60.31</v>
      </c>
      <c r="E298" s="297">
        <v>66.38</v>
      </c>
      <c r="F298" s="346">
        <f t="shared" si="142"/>
        <v>0.10064665892886748</v>
      </c>
      <c r="G298" s="346">
        <f t="shared" si="138"/>
        <v>0.52003663842454761</v>
      </c>
      <c r="H298" s="357">
        <f t="shared" si="143"/>
        <v>6.0699999999999932</v>
      </c>
      <c r="I298" s="358">
        <f t="shared" si="139"/>
        <v>22.709999999999994</v>
      </c>
      <c r="J298" s="359"/>
      <c r="K298" s="238"/>
      <c r="L298" s="297">
        <v>47.807845506272429</v>
      </c>
      <c r="M298" s="297">
        <v>46.603171401672419</v>
      </c>
      <c r="N298" s="297">
        <v>58.42760767830719</v>
      </c>
      <c r="O298" s="297">
        <v>66.973110916075228</v>
      </c>
      <c r="P298" s="346">
        <f t="shared" si="144"/>
        <v>0.14625796908917055</v>
      </c>
      <c r="Q298" s="346">
        <f t="shared" si="140"/>
        <v>0.40088117769892606</v>
      </c>
      <c r="R298" s="297">
        <f t="shared" si="145"/>
        <v>8.5455032377680382</v>
      </c>
      <c r="S298" s="328">
        <f t="shared" si="141"/>
        <v>19.165265409802799</v>
      </c>
      <c r="T298" s="329"/>
    </row>
    <row r="299" spans="1:20" x14ac:dyDescent="0.25">
      <c r="A299" s="37" t="s">
        <v>75</v>
      </c>
      <c r="B299" s="297">
        <v>26.52</v>
      </c>
      <c r="C299" s="297">
        <v>33.92</v>
      </c>
      <c r="D299" s="297">
        <v>43.5</v>
      </c>
      <c r="E299" s="297">
        <v>38.28</v>
      </c>
      <c r="F299" s="346">
        <f t="shared" si="142"/>
        <v>-0.12</v>
      </c>
      <c r="G299" s="346">
        <f t="shared" si="138"/>
        <v>0.4434389140271493</v>
      </c>
      <c r="H299" s="357">
        <f t="shared" si="143"/>
        <v>-5.2199999999999989</v>
      </c>
      <c r="I299" s="358">
        <f t="shared" si="139"/>
        <v>11.760000000000002</v>
      </c>
      <c r="J299" s="359"/>
      <c r="K299" s="238"/>
      <c r="L299" s="297">
        <v>33.236573365035071</v>
      </c>
      <c r="M299" s="297">
        <v>36.519523217315125</v>
      </c>
      <c r="N299" s="297">
        <v>45.280206543119604</v>
      </c>
      <c r="O299" s="297">
        <v>43.391794124244839</v>
      </c>
      <c r="P299" s="346">
        <f t="shared" si="144"/>
        <v>-4.1705031028877015E-2</v>
      </c>
      <c r="Q299" s="346">
        <f t="shared" si="140"/>
        <v>0.30554355431517122</v>
      </c>
      <c r="R299" s="297">
        <f t="shared" si="145"/>
        <v>-1.8884124188747649</v>
      </c>
      <c r="S299" s="328">
        <f t="shared" si="141"/>
        <v>10.155220759209769</v>
      </c>
      <c r="T299" s="329"/>
    </row>
    <row r="300" spans="1:20" x14ac:dyDescent="0.25">
      <c r="A300" s="37" t="s">
        <v>76</v>
      </c>
      <c r="B300" s="310">
        <v>142.63999999999999</v>
      </c>
      <c r="C300" s="310">
        <v>34.51</v>
      </c>
      <c r="D300" s="310">
        <v>37.369999999999997</v>
      </c>
      <c r="E300" s="310">
        <v>27.83</v>
      </c>
      <c r="F300" s="346">
        <f t="shared" si="142"/>
        <v>-0.25528498795825527</v>
      </c>
      <c r="G300" s="346">
        <f t="shared" si="138"/>
        <v>-0.80489343802579927</v>
      </c>
      <c r="H300" s="357">
        <f t="shared" si="143"/>
        <v>-9.5399999999999991</v>
      </c>
      <c r="I300" s="358">
        <f t="shared" si="139"/>
        <v>-114.80999999999999</v>
      </c>
      <c r="J300" s="359"/>
      <c r="K300" s="238"/>
      <c r="L300" s="310">
        <v>39.933511298425302</v>
      </c>
      <c r="M300" s="310">
        <v>37.47244404833377</v>
      </c>
      <c r="N300" s="310">
        <v>39.252458857079027</v>
      </c>
      <c r="O300" s="310">
        <v>34.764708328697182</v>
      </c>
      <c r="P300" s="346">
        <f t="shared" si="144"/>
        <v>-0.11433043073102911</v>
      </c>
      <c r="Q300" s="346">
        <f t="shared" si="140"/>
        <v>-0.12943522374231942</v>
      </c>
      <c r="R300" s="310">
        <f t="shared" si="145"/>
        <v>-4.4877505283818451</v>
      </c>
      <c r="S300" s="328">
        <f t="shared" si="141"/>
        <v>-5.1688029697281195</v>
      </c>
      <c r="T300" s="329"/>
    </row>
    <row r="301" spans="1:20" x14ac:dyDescent="0.25">
      <c r="A301" s="243" t="s">
        <v>11</v>
      </c>
      <c r="B301" s="282">
        <v>47.26</v>
      </c>
      <c r="C301" s="282">
        <v>51.29</v>
      </c>
      <c r="D301" s="282">
        <v>59.19</v>
      </c>
      <c r="E301" s="282">
        <v>68.28</v>
      </c>
      <c r="F301" s="283">
        <f t="shared" si="142"/>
        <v>0.1535732387227573</v>
      </c>
      <c r="G301" s="283">
        <f t="shared" si="138"/>
        <v>0.44477359289039375</v>
      </c>
      <c r="H301" s="354">
        <f t="shared" si="143"/>
        <v>9.0900000000000034</v>
      </c>
      <c r="I301" s="355">
        <f t="shared" si="139"/>
        <v>21.020000000000003</v>
      </c>
      <c r="J301" s="356"/>
      <c r="K301" s="287"/>
      <c r="L301" s="282">
        <v>50.140419230680116</v>
      </c>
      <c r="M301" s="282">
        <v>51.148345156839667</v>
      </c>
      <c r="N301" s="282">
        <v>58.425014935614875</v>
      </c>
      <c r="O301" s="282">
        <v>67.120263310604173</v>
      </c>
      <c r="P301" s="283">
        <f t="shared" si="144"/>
        <v>0.1488274908371281</v>
      </c>
      <c r="Q301" s="283">
        <f t="shared" si="140"/>
        <v>0.33864583384923841</v>
      </c>
      <c r="R301" s="282">
        <f t="shared" si="145"/>
        <v>8.6952483749892977</v>
      </c>
      <c r="S301" s="355">
        <f t="shared" si="141"/>
        <v>16.979844079924057</v>
      </c>
      <c r="T301" s="356"/>
    </row>
    <row r="302" spans="1:20" x14ac:dyDescent="0.25">
      <c r="A302" s="36" t="s">
        <v>12</v>
      </c>
      <c r="B302" s="317">
        <v>84.24</v>
      </c>
      <c r="C302" s="317">
        <v>95.26</v>
      </c>
      <c r="D302" s="317">
        <v>115.48</v>
      </c>
      <c r="E302" s="317">
        <v>130.78</v>
      </c>
      <c r="F302" s="346">
        <f t="shared" si="142"/>
        <v>0.13249047454104601</v>
      </c>
      <c r="G302" s="346">
        <f t="shared" si="138"/>
        <v>0.55246913580246915</v>
      </c>
      <c r="H302" s="357">
        <f t="shared" si="143"/>
        <v>15.299999999999997</v>
      </c>
      <c r="I302" s="358">
        <f t="shared" si="139"/>
        <v>46.540000000000006</v>
      </c>
      <c r="J302" s="359"/>
      <c r="K302" s="238"/>
      <c r="L302" s="317">
        <v>80.566458607855438</v>
      </c>
      <c r="M302" s="317">
        <v>85.678236672078569</v>
      </c>
      <c r="N302" s="317">
        <v>99.358732939338296</v>
      </c>
      <c r="O302" s="317">
        <v>125.78158565175175</v>
      </c>
      <c r="P302" s="346">
        <f t="shared" si="144"/>
        <v>0.26593387345776098</v>
      </c>
      <c r="Q302" s="346">
        <f t="shared" si="140"/>
        <v>0.56121527277218219</v>
      </c>
      <c r="R302" s="317">
        <f t="shared" si="145"/>
        <v>26.422852712413459</v>
      </c>
      <c r="S302" s="328">
        <f t="shared" si="141"/>
        <v>45.215127043896317</v>
      </c>
      <c r="T302" s="329"/>
    </row>
    <row r="303" spans="1:20" x14ac:dyDescent="0.25">
      <c r="A303" s="37" t="s">
        <v>8</v>
      </c>
      <c r="B303" s="297">
        <v>51.9</v>
      </c>
      <c r="C303" s="297">
        <v>51.68</v>
      </c>
      <c r="D303" s="297">
        <v>64.77</v>
      </c>
      <c r="E303" s="297">
        <v>69.63</v>
      </c>
      <c r="F303" s="346">
        <f t="shared" si="142"/>
        <v>7.5034738304770698E-2</v>
      </c>
      <c r="G303" s="346">
        <f t="shared" si="138"/>
        <v>0.34161849710982661</v>
      </c>
      <c r="H303" s="357">
        <f t="shared" si="143"/>
        <v>4.8599999999999994</v>
      </c>
      <c r="I303" s="358">
        <f t="shared" si="139"/>
        <v>17.729999999999997</v>
      </c>
      <c r="J303" s="359"/>
      <c r="K303" s="238"/>
      <c r="L303" s="297">
        <v>54.16646575020836</v>
      </c>
      <c r="M303" s="297">
        <v>54.362729009599434</v>
      </c>
      <c r="N303" s="297">
        <v>62.544332600922395</v>
      </c>
      <c r="O303" s="297">
        <v>69.43878580942949</v>
      </c>
      <c r="P303" s="346">
        <f t="shared" si="144"/>
        <v>0.11023306064353799</v>
      </c>
      <c r="Q303" s="346">
        <f t="shared" si="140"/>
        <v>0.28195156999259052</v>
      </c>
      <c r="R303" s="297">
        <f t="shared" si="145"/>
        <v>6.8944532085070946</v>
      </c>
      <c r="S303" s="328">
        <f t="shared" si="141"/>
        <v>15.27232005922113</v>
      </c>
      <c r="T303" s="329"/>
    </row>
    <row r="304" spans="1:20" x14ac:dyDescent="0.25">
      <c r="A304" s="37" t="s">
        <v>9</v>
      </c>
      <c r="B304" s="297">
        <v>31.84</v>
      </c>
      <c r="C304" s="297">
        <v>38.799999999999997</v>
      </c>
      <c r="D304" s="297">
        <v>32.39</v>
      </c>
      <c r="E304" s="297">
        <v>51.37</v>
      </c>
      <c r="F304" s="346">
        <f t="shared" si="142"/>
        <v>0.58598332818771226</v>
      </c>
      <c r="G304" s="346">
        <f t="shared" si="138"/>
        <v>0.61337939698492461</v>
      </c>
      <c r="H304" s="357">
        <f t="shared" si="143"/>
        <v>18.979999999999997</v>
      </c>
      <c r="I304" s="358">
        <f t="shared" si="139"/>
        <v>19.529999999999998</v>
      </c>
      <c r="J304" s="359"/>
      <c r="K304" s="238"/>
      <c r="L304" s="297">
        <v>36.0582350412217</v>
      </c>
      <c r="M304" s="297">
        <v>34.298988978768044</v>
      </c>
      <c r="N304" s="297">
        <v>40.821552146978306</v>
      </c>
      <c r="O304" s="297">
        <v>50.421430010925377</v>
      </c>
      <c r="P304" s="346">
        <f t="shared" si="144"/>
        <v>0.23516689981269301</v>
      </c>
      <c r="Q304" s="346">
        <f t="shared" si="140"/>
        <v>0.39833327818967579</v>
      </c>
      <c r="R304" s="297">
        <f t="shared" si="145"/>
        <v>9.5998778639470714</v>
      </c>
      <c r="S304" s="328">
        <f t="shared" si="141"/>
        <v>14.363194969703677</v>
      </c>
      <c r="T304" s="329"/>
    </row>
    <row r="305" spans="1:20" x14ac:dyDescent="0.25">
      <c r="A305" s="38" t="s">
        <v>10</v>
      </c>
      <c r="B305" s="330">
        <v>47.7</v>
      </c>
      <c r="C305" s="330">
        <v>56.31</v>
      </c>
      <c r="D305" s="330">
        <v>63.87</v>
      </c>
      <c r="E305" s="330">
        <v>64.900000000000006</v>
      </c>
      <c r="F305" s="360">
        <f t="shared" si="142"/>
        <v>1.6126506967277354E-2</v>
      </c>
      <c r="G305" s="360">
        <f t="shared" si="138"/>
        <v>0.36058700209643613</v>
      </c>
      <c r="H305" s="361">
        <f t="shared" si="143"/>
        <v>1.0300000000000082</v>
      </c>
      <c r="I305" s="362">
        <f t="shared" si="139"/>
        <v>17.200000000000003</v>
      </c>
      <c r="J305" s="363"/>
      <c r="K305" s="364"/>
      <c r="L305" s="330">
        <v>52.204002036041452</v>
      </c>
      <c r="M305" s="330">
        <v>54.248583665358318</v>
      </c>
      <c r="N305" s="330">
        <v>55.681141872421136</v>
      </c>
      <c r="O305" s="330">
        <v>66.271966847597668</v>
      </c>
      <c r="P305" s="360">
        <f t="shared" si="144"/>
        <v>0.19020488120453161</v>
      </c>
      <c r="Q305" s="360">
        <f t="shared" si="140"/>
        <v>0.26948058123673624</v>
      </c>
      <c r="R305" s="330">
        <f t="shared" si="145"/>
        <v>10.590824975176531</v>
      </c>
      <c r="S305" s="347">
        <f t="shared" si="141"/>
        <v>14.067964811556216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151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octubre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68.760000000000005</v>
      </c>
      <c r="C310" s="274">
        <v>83.26</v>
      </c>
      <c r="D310" s="274">
        <v>94.83</v>
      </c>
      <c r="E310" s="274">
        <v>104.38</v>
      </c>
      <c r="F310" s="337">
        <f>E310/D310-1</f>
        <v>0.10070652747020992</v>
      </c>
      <c r="G310" s="337">
        <f t="shared" ref="G310:G320" si="146">E310/B310-1</f>
        <v>0.51803374054682938</v>
      </c>
      <c r="H310" s="351">
        <f>E310-D310</f>
        <v>9.5499999999999972</v>
      </c>
      <c r="I310" s="352">
        <f t="shared" ref="I310:I320" si="147">E310-B310</f>
        <v>35.61999999999999</v>
      </c>
      <c r="J310" s="353"/>
      <c r="K310" s="279"/>
      <c r="L310" s="274">
        <v>69.370348156872495</v>
      </c>
      <c r="M310" s="274">
        <v>77.585672942896579</v>
      </c>
      <c r="N310" s="274">
        <v>89.649875659827757</v>
      </c>
      <c r="O310" s="274">
        <v>101.16666562217193</v>
      </c>
      <c r="P310" s="337">
        <f>O310/N310-1</f>
        <v>0.12846409297927086</v>
      </c>
      <c r="Q310" s="337">
        <f t="shared" ref="Q310:Q320" si="148">O310/L310-1</f>
        <v>0.45835603121662283</v>
      </c>
      <c r="R310" s="274">
        <f>O310-N310</f>
        <v>11.516789962344177</v>
      </c>
      <c r="S310" s="352">
        <f>O310-L310</f>
        <v>31.796317465299438</v>
      </c>
      <c r="T310" s="353"/>
    </row>
    <row r="311" spans="1:20" x14ac:dyDescent="0.25">
      <c r="A311" s="94" t="s">
        <v>49</v>
      </c>
      <c r="B311" s="341">
        <v>89.81</v>
      </c>
      <c r="C311" s="341">
        <v>112.13</v>
      </c>
      <c r="D311" s="341">
        <v>121.45</v>
      </c>
      <c r="E311" s="341">
        <v>131.94</v>
      </c>
      <c r="F311" s="368">
        <f t="shared" ref="F311:F320" si="149">E311/D311-1</f>
        <v>8.6372993001235132E-2</v>
      </c>
      <c r="G311" s="368">
        <f t="shared" si="146"/>
        <v>0.46910143636566071</v>
      </c>
      <c r="H311" s="369">
        <f t="shared" ref="H311:H320" si="150">E311-D311</f>
        <v>10.489999999999995</v>
      </c>
      <c r="I311" s="370">
        <f t="shared" si="147"/>
        <v>42.129999999999995</v>
      </c>
      <c r="J311" s="371"/>
      <c r="K311" s="238"/>
      <c r="L311" s="341">
        <v>88.957275549029447</v>
      </c>
      <c r="M311" s="341">
        <v>104.01424644615264</v>
      </c>
      <c r="N311" s="341">
        <v>114.8352025169124</v>
      </c>
      <c r="O311" s="341">
        <v>126.43260550178164</v>
      </c>
      <c r="P311" s="368">
        <f t="shared" ref="P311:P320" si="151">O311/N311-1</f>
        <v>0.1009917057721148</v>
      </c>
      <c r="Q311" s="368">
        <f t="shared" si="148"/>
        <v>0.421273355343458</v>
      </c>
      <c r="R311" s="341">
        <f t="shared" ref="R311:R320" si="152">O311-N311</f>
        <v>11.597402984869234</v>
      </c>
      <c r="S311" s="370">
        <f t="shared" ref="S311:S320" si="153">O311-L311</f>
        <v>37.47532995275219</v>
      </c>
      <c r="T311" s="371"/>
    </row>
    <row r="312" spans="1:20" x14ac:dyDescent="0.25">
      <c r="A312" s="97" t="s">
        <v>50</v>
      </c>
      <c r="B312" s="297">
        <v>66.17</v>
      </c>
      <c r="C312" s="297">
        <v>76.150000000000006</v>
      </c>
      <c r="D312" s="297">
        <v>85.81</v>
      </c>
      <c r="E312" s="297">
        <v>96.94</v>
      </c>
      <c r="F312" s="346">
        <f t="shared" si="149"/>
        <v>0.12970516256846509</v>
      </c>
      <c r="G312" s="346">
        <f t="shared" si="146"/>
        <v>0.46501435695934701</v>
      </c>
      <c r="H312" s="372">
        <f t="shared" si="150"/>
        <v>11.129999999999995</v>
      </c>
      <c r="I312" s="373">
        <f t="shared" si="147"/>
        <v>30.769999999999996</v>
      </c>
      <c r="J312" s="374"/>
      <c r="K312" s="238"/>
      <c r="L312" s="297">
        <v>67.230605328958305</v>
      </c>
      <c r="M312" s="297">
        <v>68.49298851867286</v>
      </c>
      <c r="N312" s="297">
        <v>80.655298704795626</v>
      </c>
      <c r="O312" s="297">
        <v>94.244930852908865</v>
      </c>
      <c r="P312" s="346">
        <f t="shared" si="151"/>
        <v>0.16849025874731804</v>
      </c>
      <c r="Q312" s="346">
        <f t="shared" si="148"/>
        <v>0.40181589012578245</v>
      </c>
      <c r="R312" s="297">
        <f t="shared" si="152"/>
        <v>13.589632148113239</v>
      </c>
      <c r="S312" s="373">
        <f t="shared" si="153"/>
        <v>27.014325523950561</v>
      </c>
      <c r="T312" s="374"/>
    </row>
    <row r="313" spans="1:20" x14ac:dyDescent="0.25">
      <c r="A313" s="97" t="s">
        <v>51</v>
      </c>
      <c r="B313" s="297">
        <v>54.56</v>
      </c>
      <c r="C313" s="297">
        <v>55.54</v>
      </c>
      <c r="D313" s="297">
        <v>63.89</v>
      </c>
      <c r="E313" s="297">
        <v>58.95</v>
      </c>
      <c r="F313" s="346">
        <f t="shared" si="149"/>
        <v>-7.7320394427922934E-2</v>
      </c>
      <c r="G313" s="346">
        <f t="shared" si="146"/>
        <v>8.046187683284467E-2</v>
      </c>
      <c r="H313" s="372">
        <f t="shared" si="150"/>
        <v>-4.9399999999999977</v>
      </c>
      <c r="I313" s="373">
        <f t="shared" si="147"/>
        <v>4.3900000000000006</v>
      </c>
      <c r="J313" s="374"/>
      <c r="K313" s="238"/>
      <c r="L313" s="297">
        <v>46.751112226260076</v>
      </c>
      <c r="M313" s="297">
        <v>50.025601581139455</v>
      </c>
      <c r="N313" s="297">
        <v>50.251032830058051</v>
      </c>
      <c r="O313" s="297">
        <v>59.182203294682672</v>
      </c>
      <c r="P313" s="346">
        <f t="shared" si="151"/>
        <v>0.17773108255960812</v>
      </c>
      <c r="Q313" s="346">
        <f t="shared" si="148"/>
        <v>0.26589936530836278</v>
      </c>
      <c r="R313" s="297">
        <f t="shared" si="152"/>
        <v>8.9311704646246213</v>
      </c>
      <c r="S313" s="373">
        <f t="shared" si="153"/>
        <v>12.431091068422596</v>
      </c>
      <c r="T313" s="374"/>
    </row>
    <row r="314" spans="1:20" x14ac:dyDescent="0.25">
      <c r="A314" s="97" t="s">
        <v>52</v>
      </c>
      <c r="B314" s="297">
        <v>35.979999999999997</v>
      </c>
      <c r="C314" s="297">
        <v>43.45</v>
      </c>
      <c r="D314" s="297">
        <v>48.08</v>
      </c>
      <c r="E314" s="297">
        <v>60.91</v>
      </c>
      <c r="F314" s="346">
        <f t="shared" si="149"/>
        <v>0.26684692179700487</v>
      </c>
      <c r="G314" s="346">
        <f t="shared" si="146"/>
        <v>0.69288493607559754</v>
      </c>
      <c r="H314" s="372">
        <f t="shared" si="150"/>
        <v>12.829999999999998</v>
      </c>
      <c r="I314" s="373">
        <f t="shared" si="147"/>
        <v>24.93</v>
      </c>
      <c r="J314" s="374"/>
      <c r="K314" s="238"/>
      <c r="L314" s="297">
        <v>40.534380255338569</v>
      </c>
      <c r="M314" s="297">
        <v>39.60714537859338</v>
      </c>
      <c r="N314" s="297">
        <v>50.12166719924582</v>
      </c>
      <c r="O314" s="297">
        <v>59.421838698956016</v>
      </c>
      <c r="P314" s="346">
        <f t="shared" si="151"/>
        <v>0.18555191834979778</v>
      </c>
      <c r="Q314" s="346">
        <f t="shared" si="148"/>
        <v>0.46596144617580237</v>
      </c>
      <c r="R314" s="297">
        <f t="shared" si="152"/>
        <v>9.3001714997101956</v>
      </c>
      <c r="S314" s="373">
        <f t="shared" si="153"/>
        <v>18.887458443617447</v>
      </c>
      <c r="T314" s="374"/>
    </row>
    <row r="315" spans="1:20" x14ac:dyDescent="0.25">
      <c r="A315" s="97" t="s">
        <v>53</v>
      </c>
      <c r="B315" s="297">
        <v>65.900000000000006</v>
      </c>
      <c r="C315" s="297">
        <v>106.99</v>
      </c>
      <c r="D315" s="297">
        <v>151.55000000000001</v>
      </c>
      <c r="E315" s="297">
        <v>147.13</v>
      </c>
      <c r="F315" s="346">
        <f t="shared" si="149"/>
        <v>-2.916529198284401E-2</v>
      </c>
      <c r="G315" s="346">
        <f t="shared" si="146"/>
        <v>1.2326251896813352</v>
      </c>
      <c r="H315" s="372">
        <f t="shared" si="150"/>
        <v>-4.4200000000000159</v>
      </c>
      <c r="I315" s="373">
        <f t="shared" si="147"/>
        <v>81.22999999999999</v>
      </c>
      <c r="J315" s="374"/>
      <c r="K315" s="238"/>
      <c r="L315" s="297">
        <v>67.133585236787823</v>
      </c>
      <c r="M315" s="297">
        <v>92.879581047894987</v>
      </c>
      <c r="N315" s="297">
        <v>119.79058866278812</v>
      </c>
      <c r="O315" s="297">
        <v>139.64471114150425</v>
      </c>
      <c r="P315" s="346">
        <f t="shared" si="151"/>
        <v>0.16574025305615381</v>
      </c>
      <c r="Q315" s="346">
        <f t="shared" si="148"/>
        <v>1.0801020927001201</v>
      </c>
      <c r="R315" s="297">
        <f t="shared" si="152"/>
        <v>19.854122478716121</v>
      </c>
      <c r="S315" s="373">
        <f t="shared" si="153"/>
        <v>72.511125904716422</v>
      </c>
      <c r="T315" s="374"/>
    </row>
    <row r="316" spans="1:20" x14ac:dyDescent="0.25">
      <c r="A316" s="97" t="s">
        <v>54</v>
      </c>
      <c r="B316" s="297">
        <v>40.44</v>
      </c>
      <c r="C316" s="297">
        <v>50.3</v>
      </c>
      <c r="D316" s="297">
        <v>65.09</v>
      </c>
      <c r="E316" s="297">
        <v>67.97</v>
      </c>
      <c r="F316" s="346">
        <f t="shared" si="149"/>
        <v>4.4246428022737705E-2</v>
      </c>
      <c r="G316" s="346">
        <f t="shared" si="146"/>
        <v>0.68076162215628089</v>
      </c>
      <c r="H316" s="372">
        <f t="shared" si="150"/>
        <v>2.8799999999999955</v>
      </c>
      <c r="I316" s="373">
        <f t="shared" si="147"/>
        <v>27.53</v>
      </c>
      <c r="J316" s="374"/>
      <c r="K316" s="238"/>
      <c r="L316" s="297">
        <v>41.977272225614726</v>
      </c>
      <c r="M316" s="297">
        <v>51.213056351013826</v>
      </c>
      <c r="N316" s="297">
        <v>59.584620895962217</v>
      </c>
      <c r="O316" s="297">
        <v>65.923131684236068</v>
      </c>
      <c r="P316" s="346">
        <f>O316/N316-1</f>
        <v>0.10637830186653718</v>
      </c>
      <c r="Q316" s="346">
        <f t="shared" si="148"/>
        <v>0.57044820182502165</v>
      </c>
      <c r="R316" s="297">
        <f>O316-N316</f>
        <v>6.3385107882738509</v>
      </c>
      <c r="S316" s="373">
        <f t="shared" si="153"/>
        <v>23.945859458621342</v>
      </c>
      <c r="T316" s="374"/>
    </row>
    <row r="317" spans="1:20" x14ac:dyDescent="0.25">
      <c r="A317" s="97" t="s">
        <v>55</v>
      </c>
      <c r="B317" s="297">
        <v>42.67</v>
      </c>
      <c r="C317" s="297">
        <v>68.819999999999993</v>
      </c>
      <c r="D317" s="297">
        <v>73.47</v>
      </c>
      <c r="E317" s="297">
        <v>78.17</v>
      </c>
      <c r="F317" s="346">
        <f t="shared" si="149"/>
        <v>6.3971689124812992E-2</v>
      </c>
      <c r="G317" s="346">
        <f t="shared" si="146"/>
        <v>0.8319662526365128</v>
      </c>
      <c r="H317" s="372">
        <f t="shared" si="150"/>
        <v>4.7000000000000028</v>
      </c>
      <c r="I317" s="373">
        <f t="shared" si="147"/>
        <v>35.5</v>
      </c>
      <c r="J317" s="374"/>
      <c r="K317" s="238"/>
      <c r="L317" s="297">
        <v>49.472754102882128</v>
      </c>
      <c r="M317" s="297">
        <v>62.210445017014813</v>
      </c>
      <c r="N317" s="297">
        <v>69.24384642754039</v>
      </c>
      <c r="O317" s="297">
        <v>77.175114123840046</v>
      </c>
      <c r="P317" s="346">
        <f t="shared" si="151"/>
        <v>0.11454111961557856</v>
      </c>
      <c r="Q317" s="346">
        <f t="shared" si="148"/>
        <v>0.55995184669422038</v>
      </c>
      <c r="R317" s="297">
        <f t="shared" si="152"/>
        <v>7.9312676962996562</v>
      </c>
      <c r="S317" s="373">
        <f t="shared" si="153"/>
        <v>27.702360020957919</v>
      </c>
      <c r="T317" s="374"/>
    </row>
    <row r="318" spans="1:20" x14ac:dyDescent="0.25">
      <c r="A318" s="97" t="s">
        <v>56</v>
      </c>
      <c r="B318" s="297">
        <v>67.56</v>
      </c>
      <c r="C318" s="297">
        <v>88.28</v>
      </c>
      <c r="D318" s="297">
        <v>112.03</v>
      </c>
      <c r="E318" s="297">
        <v>119.51</v>
      </c>
      <c r="F318" s="346">
        <f t="shared" si="149"/>
        <v>6.6767830045523446E-2</v>
      </c>
      <c r="G318" s="346">
        <f t="shared" si="146"/>
        <v>0.76894612196566015</v>
      </c>
      <c r="H318" s="372">
        <f t="shared" si="150"/>
        <v>7.480000000000004</v>
      </c>
      <c r="I318" s="373">
        <f t="shared" si="147"/>
        <v>51.95</v>
      </c>
      <c r="J318" s="374"/>
      <c r="K318" s="238"/>
      <c r="L318" s="297">
        <v>70.477269780045177</v>
      </c>
      <c r="M318" s="297">
        <v>86.024751063512028</v>
      </c>
      <c r="N318" s="297">
        <v>106.83229828268635</v>
      </c>
      <c r="O318" s="297">
        <v>121.29087797837335</v>
      </c>
      <c r="P318" s="346">
        <f t="shared" si="151"/>
        <v>0.1353390306874096</v>
      </c>
      <c r="Q318" s="346">
        <f t="shared" si="148"/>
        <v>0.720992858504792</v>
      </c>
      <c r="R318" s="297">
        <f t="shared" si="152"/>
        <v>14.458579695686993</v>
      </c>
      <c r="S318" s="375">
        <f t="shared" si="153"/>
        <v>50.813608198328168</v>
      </c>
      <c r="T318" s="376"/>
    </row>
    <row r="319" spans="1:20" x14ac:dyDescent="0.25">
      <c r="A319" s="97" t="s">
        <v>57</v>
      </c>
      <c r="B319" s="297">
        <v>124.3</v>
      </c>
      <c r="C319" s="297">
        <v>68.33</v>
      </c>
      <c r="D319" s="297">
        <v>107.98</v>
      </c>
      <c r="E319" s="297">
        <v>111.7</v>
      </c>
      <c r="F319" s="346">
        <f t="shared" si="149"/>
        <v>3.4450824226708532E-2</v>
      </c>
      <c r="G319" s="346">
        <f t="shared" si="146"/>
        <v>-0.10136765888978272</v>
      </c>
      <c r="H319" s="372">
        <f t="shared" si="150"/>
        <v>3.7199999999999989</v>
      </c>
      <c r="I319" s="373">
        <f t="shared" si="147"/>
        <v>-12.599999999999994</v>
      </c>
      <c r="J319" s="374"/>
      <c r="K319" s="238"/>
      <c r="L319" s="297">
        <v>103.95434052363009</v>
      </c>
      <c r="M319" s="297">
        <v>95.219807372673046</v>
      </c>
      <c r="N319" s="297">
        <v>102.5404156281558</v>
      </c>
      <c r="O319" s="297">
        <v>115.72404366047181</v>
      </c>
      <c r="P319" s="346">
        <f t="shared" si="151"/>
        <v>0.12857006626659317</v>
      </c>
      <c r="Q319" s="346">
        <f t="shared" si="148"/>
        <v>0.1132199298033767</v>
      </c>
      <c r="R319" s="297">
        <f t="shared" si="152"/>
        <v>13.183628032316008</v>
      </c>
      <c r="S319" s="373">
        <f t="shared" si="153"/>
        <v>11.769703136841713</v>
      </c>
      <c r="T319" s="374"/>
    </row>
    <row r="320" spans="1:20" x14ac:dyDescent="0.25">
      <c r="A320" s="97" t="s">
        <v>80</v>
      </c>
      <c r="B320" s="330">
        <v>31.35</v>
      </c>
      <c r="C320" s="330">
        <v>39.69</v>
      </c>
      <c r="D320" s="330">
        <v>49.04</v>
      </c>
      <c r="E320" s="330">
        <v>50.64</v>
      </c>
      <c r="F320" s="346">
        <f t="shared" si="149"/>
        <v>3.2626427406199143E-2</v>
      </c>
      <c r="G320" s="346">
        <f t="shared" si="146"/>
        <v>0.61531100478468903</v>
      </c>
      <c r="H320" s="372">
        <f t="shared" si="150"/>
        <v>1.6000000000000014</v>
      </c>
      <c r="I320" s="373">
        <f t="shared" si="147"/>
        <v>19.29</v>
      </c>
      <c r="J320" s="374"/>
      <c r="K320" s="238"/>
      <c r="L320" s="330">
        <v>38.633748055363441</v>
      </c>
      <c r="M320" s="330">
        <v>39.834097092059437</v>
      </c>
      <c r="N320" s="330">
        <v>51.340786959775158</v>
      </c>
      <c r="O320" s="330">
        <v>53.985598568714423</v>
      </c>
      <c r="P320" s="346">
        <f t="shared" si="151"/>
        <v>5.1514824091251965E-2</v>
      </c>
      <c r="Q320" s="346">
        <f t="shared" si="148"/>
        <v>0.39736891412532049</v>
      </c>
      <c r="R320" s="330">
        <f t="shared" si="152"/>
        <v>2.6448116089392641</v>
      </c>
      <c r="S320" s="373">
        <f t="shared" si="153"/>
        <v>15.351850513350982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151</v>
      </c>
      <c r="C324" s="12"/>
      <c r="D324" s="12"/>
      <c r="E324" s="12"/>
      <c r="F324" s="12"/>
      <c r="G324" s="12"/>
      <c r="H324" s="12"/>
      <c r="I324" s="12"/>
      <c r="J324" s="12"/>
      <c r="K324" s="379"/>
      <c r="L324" s="11" t="str">
        <f>CONCATENATE("acumulado ",B324)</f>
        <v>acumulado octubre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80">
        <f>B$6</f>
        <v>2019</v>
      </c>
      <c r="C325" s="380">
        <f>C$6</f>
        <v>2022</v>
      </c>
      <c r="D325" s="380">
        <f>D$6</f>
        <v>2023</v>
      </c>
      <c r="E325" s="380">
        <f>E$6</f>
        <v>2024</v>
      </c>
      <c r="F325" s="380" t="str">
        <f>CONCATENATE("var ",RIGHT(E325,2),"/",RIGHT(D325,2))</f>
        <v>var 24/23</v>
      </c>
      <c r="G325" s="380" t="str">
        <f>CONCATENATE("var ",RIGHT(E325,2),"/",RIGHT(B325,2))</f>
        <v>var 24/19</v>
      </c>
      <c r="H325" s="380" t="str">
        <f>CONCATENATE("dif ",RIGHT(E325,2),"-",RIGHT(D325,2))</f>
        <v>dif 24-23</v>
      </c>
      <c r="I325" s="380" t="str">
        <f>CONCATENATE("dif ",RIGHT(E325,2),"-",RIGHT(B325,2))</f>
        <v>dif 24-19</v>
      </c>
      <c r="J325" s="381" t="str">
        <f>CONCATENATE("cuota ",RIGHT(E325,2))</f>
        <v>cuota 24</v>
      </c>
      <c r="K325" s="382"/>
      <c r="L325" s="380">
        <f>L$6</f>
        <v>2019</v>
      </c>
      <c r="M325" s="380">
        <f>M$6</f>
        <v>2022</v>
      </c>
      <c r="N325" s="380">
        <f>N$6</f>
        <v>2023</v>
      </c>
      <c r="O325" s="380">
        <f>O$6</f>
        <v>2024</v>
      </c>
      <c r="P325" s="380" t="str">
        <f>CONCATENATE("var ",RIGHT(O325,2),"/",RIGHT(N325,2))</f>
        <v>var 24/23</v>
      </c>
      <c r="Q325" s="380" t="str">
        <f>CONCATENATE("var ",RIGHT(O325,2),"/",RIGHT(L325,2))</f>
        <v>var 24/19</v>
      </c>
      <c r="R325" s="380" t="str">
        <f>CONCATENATE("dif ",RIGHT(O325,2),"-",RIGHT(N325,2))</f>
        <v>dif 24-23</v>
      </c>
      <c r="S325" s="380" t="str">
        <f>CONCATENATE("dif ",RIGHT(O325,2),"-",RIGHT(L325,2))</f>
        <v>dif 24-19</v>
      </c>
      <c r="T325" s="381" t="str">
        <f>CONCATENATE("cuota ",RIGHT(O325,2))</f>
        <v>cuota 24</v>
      </c>
    </row>
    <row r="326" spans="1:20" x14ac:dyDescent="0.25">
      <c r="A326" s="383" t="s">
        <v>4</v>
      </c>
      <c r="B326" s="384">
        <v>390</v>
      </c>
      <c r="C326" s="384">
        <v>299</v>
      </c>
      <c r="D326" s="384">
        <v>313</v>
      </c>
      <c r="E326" s="384">
        <v>324</v>
      </c>
      <c r="F326" s="385">
        <f t="shared" ref="F326:F337" si="154">E326/D326-1</f>
        <v>3.514376996805102E-2</v>
      </c>
      <c r="G326" s="385">
        <f t="shared" ref="G326:G337" si="155">E326/B326-1</f>
        <v>-0.16923076923076918</v>
      </c>
      <c r="H326" s="386">
        <f t="shared" ref="H326:H337" si="156">E326-D326</f>
        <v>11</v>
      </c>
      <c r="I326" s="386">
        <f t="shared" ref="I326:I337" si="157">E326-B326</f>
        <v>-66</v>
      </c>
      <c r="J326" s="385">
        <f t="shared" ref="J326:J337" si="158">E326/$E$326</f>
        <v>1</v>
      </c>
      <c r="K326" s="387"/>
      <c r="L326" s="388">
        <v>387.6</v>
      </c>
      <c r="M326" s="388">
        <v>290.89999999999998</v>
      </c>
      <c r="N326" s="388">
        <v>306.8</v>
      </c>
      <c r="O326" s="388">
        <v>320.39999999999998</v>
      </c>
      <c r="P326" s="385">
        <f t="shared" ref="P326:P337" si="159">O326/N326-1</f>
        <v>4.4328552803128973E-2</v>
      </c>
      <c r="Q326" s="385">
        <f t="shared" ref="Q326:Q337" si="160">O326/L326-1</f>
        <v>-0.17337461300309609</v>
      </c>
      <c r="R326" s="386">
        <f t="shared" ref="R326:R337" si="161">O326-N326</f>
        <v>13.599999999999966</v>
      </c>
      <c r="S326" s="386">
        <f t="shared" ref="S326:S337" si="162">O326-L326</f>
        <v>-67.200000000000045</v>
      </c>
      <c r="T326" s="385">
        <f>O326/$O$326</f>
        <v>1</v>
      </c>
    </row>
    <row r="327" spans="1:20" x14ac:dyDescent="0.25">
      <c r="A327" s="389" t="s">
        <v>5</v>
      </c>
      <c r="B327" s="390">
        <v>232</v>
      </c>
      <c r="C327" s="390">
        <v>197</v>
      </c>
      <c r="D327" s="390">
        <v>205</v>
      </c>
      <c r="E327" s="390">
        <v>213</v>
      </c>
      <c r="F327" s="391">
        <f t="shared" si="154"/>
        <v>3.9024390243902474E-2</v>
      </c>
      <c r="G327" s="391">
        <f t="shared" si="155"/>
        <v>-8.18965517241379E-2</v>
      </c>
      <c r="H327" s="392">
        <f t="shared" si="156"/>
        <v>8</v>
      </c>
      <c r="I327" s="392">
        <f t="shared" si="157"/>
        <v>-19</v>
      </c>
      <c r="J327" s="391">
        <f t="shared" si="158"/>
        <v>0.65740740740740744</v>
      </c>
      <c r="K327" s="393"/>
      <c r="L327" s="394">
        <v>229.9</v>
      </c>
      <c r="M327" s="394">
        <v>192.4</v>
      </c>
      <c r="N327" s="394">
        <v>197.6</v>
      </c>
      <c r="O327" s="394">
        <v>209.7</v>
      </c>
      <c r="P327" s="391">
        <f t="shared" si="159"/>
        <v>6.1234817813765163E-2</v>
      </c>
      <c r="Q327" s="391">
        <f t="shared" si="160"/>
        <v>-8.7864288821226655E-2</v>
      </c>
      <c r="R327" s="392">
        <f t="shared" si="161"/>
        <v>12.099999999999994</v>
      </c>
      <c r="S327" s="392">
        <f t="shared" si="162"/>
        <v>-20.200000000000017</v>
      </c>
      <c r="T327" s="391">
        <f t="shared" ref="T327:T337" si="163">O327/$O$326</f>
        <v>0.6544943820224719</v>
      </c>
    </row>
    <row r="328" spans="1:20" x14ac:dyDescent="0.25">
      <c r="A328" s="395" t="s">
        <v>6</v>
      </c>
      <c r="B328" s="396">
        <v>26</v>
      </c>
      <c r="C328" s="396">
        <v>29</v>
      </c>
      <c r="D328" s="396">
        <v>30</v>
      </c>
      <c r="E328" s="396">
        <v>31</v>
      </c>
      <c r="F328" s="397">
        <f t="shared" si="154"/>
        <v>3.3333333333333437E-2</v>
      </c>
      <c r="G328" s="397">
        <f t="shared" si="155"/>
        <v>0.19230769230769229</v>
      </c>
      <c r="H328" s="398">
        <f t="shared" si="156"/>
        <v>1</v>
      </c>
      <c r="I328" s="398">
        <f t="shared" si="157"/>
        <v>5</v>
      </c>
      <c r="J328" s="397">
        <f t="shared" si="158"/>
        <v>9.5679012345679007E-2</v>
      </c>
      <c r="K328" s="399"/>
      <c r="L328" s="400">
        <v>25.9</v>
      </c>
      <c r="M328" s="400">
        <v>29</v>
      </c>
      <c r="N328" s="400">
        <v>27.9</v>
      </c>
      <c r="O328" s="400">
        <v>30.4</v>
      </c>
      <c r="P328" s="397">
        <f t="shared" si="159"/>
        <v>8.9605734767025158E-2</v>
      </c>
      <c r="Q328" s="397">
        <f t="shared" si="160"/>
        <v>0.17374517374517384</v>
      </c>
      <c r="R328" s="398">
        <f t="shared" si="161"/>
        <v>2.5</v>
      </c>
      <c r="S328" s="398">
        <f t="shared" si="162"/>
        <v>4.5</v>
      </c>
      <c r="T328" s="397">
        <f t="shared" si="163"/>
        <v>9.4881398252184765E-2</v>
      </c>
    </row>
    <row r="329" spans="1:20" x14ac:dyDescent="0.25">
      <c r="A329" s="37" t="s">
        <v>7</v>
      </c>
      <c r="B329" s="401">
        <v>100</v>
      </c>
      <c r="C329" s="401">
        <v>99</v>
      </c>
      <c r="D329" s="401">
        <v>104</v>
      </c>
      <c r="E329" s="401">
        <v>107</v>
      </c>
      <c r="F329" s="324">
        <f t="shared" si="154"/>
        <v>2.8846153846153744E-2</v>
      </c>
      <c r="G329" s="324">
        <f t="shared" si="155"/>
        <v>7.0000000000000062E-2</v>
      </c>
      <c r="H329" s="402">
        <f t="shared" si="156"/>
        <v>3</v>
      </c>
      <c r="I329" s="402">
        <f t="shared" si="157"/>
        <v>7</v>
      </c>
      <c r="J329" s="324">
        <f t="shared" si="158"/>
        <v>0.33024691358024694</v>
      </c>
      <c r="K329" s="403"/>
      <c r="L329" s="404">
        <v>97.2</v>
      </c>
      <c r="M329" s="404">
        <v>98.8</v>
      </c>
      <c r="N329" s="404">
        <v>103</v>
      </c>
      <c r="O329" s="404">
        <v>105.1</v>
      </c>
      <c r="P329" s="324">
        <f t="shared" si="159"/>
        <v>2.0388349514563142E-2</v>
      </c>
      <c r="Q329" s="324">
        <f t="shared" si="160"/>
        <v>8.1275720164609044E-2</v>
      </c>
      <c r="R329" s="402">
        <f t="shared" si="161"/>
        <v>2.0999999999999943</v>
      </c>
      <c r="S329" s="402">
        <f t="shared" si="162"/>
        <v>7.8999999999999915</v>
      </c>
      <c r="T329" s="324">
        <f t="shared" si="163"/>
        <v>0.32802746566791513</v>
      </c>
    </row>
    <row r="330" spans="1:20" x14ac:dyDescent="0.25">
      <c r="A330" s="37" t="s">
        <v>8</v>
      </c>
      <c r="B330" s="401">
        <v>52</v>
      </c>
      <c r="C330" s="401">
        <v>44</v>
      </c>
      <c r="D330" s="401">
        <v>43</v>
      </c>
      <c r="E330" s="401">
        <v>43</v>
      </c>
      <c r="F330" s="324">
        <f t="shared" si="154"/>
        <v>0</v>
      </c>
      <c r="G330" s="324">
        <f t="shared" si="155"/>
        <v>-0.17307692307692313</v>
      </c>
      <c r="H330" s="402">
        <f t="shared" si="156"/>
        <v>0</v>
      </c>
      <c r="I330" s="402">
        <f t="shared" si="157"/>
        <v>-9</v>
      </c>
      <c r="J330" s="324">
        <f t="shared" si="158"/>
        <v>0.13271604938271606</v>
      </c>
      <c r="K330" s="403"/>
      <c r="L330" s="404">
        <v>52.5</v>
      </c>
      <c r="M330" s="404">
        <v>43.6</v>
      </c>
      <c r="N330" s="404">
        <v>42.7</v>
      </c>
      <c r="O330" s="404">
        <v>43.3</v>
      </c>
      <c r="P330" s="324">
        <f t="shared" si="159"/>
        <v>1.4051522248243353E-2</v>
      </c>
      <c r="Q330" s="324">
        <f t="shared" si="160"/>
        <v>-0.1752380952380953</v>
      </c>
      <c r="R330" s="402">
        <f t="shared" si="161"/>
        <v>0.59999999999999432</v>
      </c>
      <c r="S330" s="402">
        <f t="shared" si="162"/>
        <v>-9.2000000000000028</v>
      </c>
      <c r="T330" s="324">
        <f t="shared" si="163"/>
        <v>0.13514357053682896</v>
      </c>
    </row>
    <row r="331" spans="1:20" x14ac:dyDescent="0.25">
      <c r="A331" s="37" t="s">
        <v>9</v>
      </c>
      <c r="B331" s="401">
        <v>22</v>
      </c>
      <c r="C331" s="401">
        <v>15</v>
      </c>
      <c r="D331" s="401">
        <v>15</v>
      </c>
      <c r="E331" s="401">
        <v>16</v>
      </c>
      <c r="F331" s="324">
        <f t="shared" si="154"/>
        <v>6.6666666666666652E-2</v>
      </c>
      <c r="G331" s="324">
        <f t="shared" si="155"/>
        <v>-0.27272727272727271</v>
      </c>
      <c r="H331" s="402">
        <f t="shared" si="156"/>
        <v>1</v>
      </c>
      <c r="I331" s="402">
        <f t="shared" si="157"/>
        <v>-6</v>
      </c>
      <c r="J331" s="324">
        <f t="shared" si="158"/>
        <v>4.9382716049382713E-2</v>
      </c>
      <c r="K331" s="403"/>
      <c r="L331" s="404">
        <v>22</v>
      </c>
      <c r="M331" s="404">
        <v>11.7</v>
      </c>
      <c r="N331" s="404">
        <v>13.4</v>
      </c>
      <c r="O331" s="404">
        <v>15.3</v>
      </c>
      <c r="P331" s="324">
        <f t="shared" si="159"/>
        <v>0.14179104477611948</v>
      </c>
      <c r="Q331" s="324">
        <f t="shared" si="160"/>
        <v>-0.30454545454545456</v>
      </c>
      <c r="R331" s="402">
        <f t="shared" si="161"/>
        <v>1.9000000000000004</v>
      </c>
      <c r="S331" s="402">
        <f t="shared" si="162"/>
        <v>-6.6999999999999993</v>
      </c>
      <c r="T331" s="324">
        <f t="shared" si="163"/>
        <v>4.7752808988764051E-2</v>
      </c>
    </row>
    <row r="332" spans="1:20" x14ac:dyDescent="0.25">
      <c r="A332" s="405" t="s">
        <v>10</v>
      </c>
      <c r="B332" s="406">
        <v>32</v>
      </c>
      <c r="C332" s="406">
        <v>10</v>
      </c>
      <c r="D332" s="406">
        <v>13</v>
      </c>
      <c r="E332" s="406">
        <v>16</v>
      </c>
      <c r="F332" s="407">
        <f t="shared" si="154"/>
        <v>0.23076923076923084</v>
      </c>
      <c r="G332" s="407">
        <f t="shared" si="155"/>
        <v>-0.5</v>
      </c>
      <c r="H332" s="408">
        <f t="shared" si="156"/>
        <v>3</v>
      </c>
      <c r="I332" s="408">
        <f t="shared" si="157"/>
        <v>-16</v>
      </c>
      <c r="J332" s="407">
        <f t="shared" si="158"/>
        <v>4.9382716049382713E-2</v>
      </c>
      <c r="K332" s="409"/>
      <c r="L332" s="410">
        <v>32.299999999999997</v>
      </c>
      <c r="M332" s="410">
        <v>9.3000000000000007</v>
      </c>
      <c r="N332" s="410">
        <v>10.6</v>
      </c>
      <c r="O332" s="410">
        <v>15.6</v>
      </c>
      <c r="P332" s="407">
        <f t="shared" si="159"/>
        <v>0.47169811320754729</v>
      </c>
      <c r="Q332" s="407">
        <f t="shared" si="160"/>
        <v>-0.51702786377708976</v>
      </c>
      <c r="R332" s="408">
        <f t="shared" si="161"/>
        <v>5</v>
      </c>
      <c r="S332" s="408">
        <f t="shared" si="162"/>
        <v>-16.699999999999996</v>
      </c>
      <c r="T332" s="407">
        <f t="shared" si="163"/>
        <v>4.8689138576779027E-2</v>
      </c>
    </row>
    <row r="333" spans="1:20" x14ac:dyDescent="0.25">
      <c r="A333" s="411" t="s">
        <v>11</v>
      </c>
      <c r="B333" s="390">
        <v>158</v>
      </c>
      <c r="C333" s="390">
        <v>102</v>
      </c>
      <c r="D333" s="390">
        <v>108</v>
      </c>
      <c r="E333" s="390">
        <v>111</v>
      </c>
      <c r="F333" s="391">
        <f t="shared" si="154"/>
        <v>2.7777777777777679E-2</v>
      </c>
      <c r="G333" s="391">
        <f t="shared" si="155"/>
        <v>-0.29746835443037978</v>
      </c>
      <c r="H333" s="392">
        <f t="shared" si="156"/>
        <v>3</v>
      </c>
      <c r="I333" s="392">
        <f t="shared" si="157"/>
        <v>-47</v>
      </c>
      <c r="J333" s="391">
        <f t="shared" si="158"/>
        <v>0.34259259259259262</v>
      </c>
      <c r="K333" s="393"/>
      <c r="L333" s="394">
        <v>157.69999999999999</v>
      </c>
      <c r="M333" s="394">
        <v>98.5</v>
      </c>
      <c r="N333" s="394">
        <v>109.2</v>
      </c>
      <c r="O333" s="394">
        <v>110.7</v>
      </c>
      <c r="P333" s="391">
        <f t="shared" si="159"/>
        <v>1.3736263736263687E-2</v>
      </c>
      <c r="Q333" s="391">
        <f t="shared" si="160"/>
        <v>-0.29803424223208619</v>
      </c>
      <c r="R333" s="392">
        <f t="shared" si="161"/>
        <v>1.5</v>
      </c>
      <c r="S333" s="392">
        <f t="shared" si="162"/>
        <v>-46.999999999999986</v>
      </c>
      <c r="T333" s="391">
        <f t="shared" si="163"/>
        <v>0.3455056179775281</v>
      </c>
    </row>
    <row r="334" spans="1:20" x14ac:dyDescent="0.25">
      <c r="A334" s="395" t="s">
        <v>12</v>
      </c>
      <c r="B334" s="401">
        <v>5</v>
      </c>
      <c r="C334" s="401">
        <v>5</v>
      </c>
      <c r="D334" s="396">
        <v>5</v>
      </c>
      <c r="E334" s="396">
        <v>5</v>
      </c>
      <c r="F334" s="397">
        <f t="shared" si="154"/>
        <v>0</v>
      </c>
      <c r="G334" s="397">
        <f t="shared" si="155"/>
        <v>0</v>
      </c>
      <c r="H334" s="398">
        <f t="shared" si="156"/>
        <v>0</v>
      </c>
      <c r="I334" s="398">
        <f t="shared" si="157"/>
        <v>0</v>
      </c>
      <c r="J334" s="397">
        <f t="shared" si="158"/>
        <v>1.5432098765432098E-2</v>
      </c>
      <c r="K334" s="399"/>
      <c r="L334" s="404">
        <v>5</v>
      </c>
      <c r="M334" s="404">
        <v>5</v>
      </c>
      <c r="N334" s="400">
        <v>5</v>
      </c>
      <c r="O334" s="400">
        <v>5</v>
      </c>
      <c r="P334" s="397">
        <f t="shared" si="159"/>
        <v>0</v>
      </c>
      <c r="Q334" s="397">
        <f t="shared" si="160"/>
        <v>0</v>
      </c>
      <c r="R334" s="398">
        <f t="shared" si="161"/>
        <v>0</v>
      </c>
      <c r="S334" s="398">
        <f t="shared" si="162"/>
        <v>0</v>
      </c>
      <c r="T334" s="397">
        <f t="shared" si="163"/>
        <v>1.5605493133583023E-2</v>
      </c>
    </row>
    <row r="335" spans="1:20" x14ac:dyDescent="0.25">
      <c r="A335" s="37" t="s">
        <v>8</v>
      </c>
      <c r="B335" s="401">
        <v>61</v>
      </c>
      <c r="C335" s="401">
        <v>50</v>
      </c>
      <c r="D335" s="401">
        <v>52</v>
      </c>
      <c r="E335" s="401">
        <v>54</v>
      </c>
      <c r="F335" s="324">
        <f t="shared" si="154"/>
        <v>3.8461538461538547E-2</v>
      </c>
      <c r="G335" s="324">
        <f t="shared" si="155"/>
        <v>-0.11475409836065575</v>
      </c>
      <c r="H335" s="402">
        <f t="shared" si="156"/>
        <v>2</v>
      </c>
      <c r="I335" s="402">
        <f t="shared" si="157"/>
        <v>-7</v>
      </c>
      <c r="J335" s="324">
        <f t="shared" si="158"/>
        <v>0.16666666666666666</v>
      </c>
      <c r="K335" s="403"/>
      <c r="L335" s="404">
        <v>61.8</v>
      </c>
      <c r="M335" s="404">
        <v>48.6</v>
      </c>
      <c r="N335" s="404">
        <v>52.9</v>
      </c>
      <c r="O335" s="404">
        <v>53.5</v>
      </c>
      <c r="P335" s="324">
        <f t="shared" si="159"/>
        <v>1.1342155009451904E-2</v>
      </c>
      <c r="Q335" s="324">
        <f t="shared" si="160"/>
        <v>-0.13430420711974111</v>
      </c>
      <c r="R335" s="402">
        <f t="shared" si="161"/>
        <v>0.60000000000000142</v>
      </c>
      <c r="S335" s="402">
        <f t="shared" si="162"/>
        <v>-8.2999999999999972</v>
      </c>
      <c r="T335" s="324">
        <f t="shared" si="163"/>
        <v>0.16697877652933835</v>
      </c>
    </row>
    <row r="336" spans="1:20" x14ac:dyDescent="0.25">
      <c r="A336" s="37" t="s">
        <v>9</v>
      </c>
      <c r="B336" s="401">
        <v>53</v>
      </c>
      <c r="C336" s="401">
        <v>31</v>
      </c>
      <c r="D336" s="401">
        <v>32</v>
      </c>
      <c r="E336" s="401">
        <v>31</v>
      </c>
      <c r="F336" s="324">
        <f t="shared" si="154"/>
        <v>-3.125E-2</v>
      </c>
      <c r="G336" s="324">
        <f t="shared" si="155"/>
        <v>-0.41509433962264153</v>
      </c>
      <c r="H336" s="402">
        <f t="shared" si="156"/>
        <v>-1</v>
      </c>
      <c r="I336" s="402">
        <f t="shared" si="157"/>
        <v>-22</v>
      </c>
      <c r="J336" s="324">
        <f t="shared" si="158"/>
        <v>9.5679012345679007E-2</v>
      </c>
      <c r="K336" s="403"/>
      <c r="L336" s="404">
        <v>52.3</v>
      </c>
      <c r="M336" s="404">
        <v>28.9</v>
      </c>
      <c r="N336" s="404">
        <v>32.200000000000003</v>
      </c>
      <c r="O336" s="404">
        <v>31.6</v>
      </c>
      <c r="P336" s="324">
        <f t="shared" si="159"/>
        <v>-1.8633540372670843E-2</v>
      </c>
      <c r="Q336" s="324">
        <f t="shared" si="160"/>
        <v>-0.39579349904397698</v>
      </c>
      <c r="R336" s="402">
        <f t="shared" si="161"/>
        <v>-0.60000000000000142</v>
      </c>
      <c r="S336" s="402">
        <f t="shared" si="162"/>
        <v>-20.699999999999996</v>
      </c>
      <c r="T336" s="324">
        <f t="shared" si="163"/>
        <v>9.8626716604244699E-2</v>
      </c>
    </row>
    <row r="337" spans="1:20" x14ac:dyDescent="0.25">
      <c r="A337" s="412" t="s">
        <v>10</v>
      </c>
      <c r="B337" s="406">
        <v>39</v>
      </c>
      <c r="C337" s="406">
        <v>16</v>
      </c>
      <c r="D337" s="406">
        <v>19</v>
      </c>
      <c r="E337" s="406">
        <v>21</v>
      </c>
      <c r="F337" s="413">
        <f t="shared" si="154"/>
        <v>0.10526315789473695</v>
      </c>
      <c r="G337" s="413">
        <f t="shared" si="155"/>
        <v>-0.46153846153846156</v>
      </c>
      <c r="H337" s="414">
        <f t="shared" si="156"/>
        <v>2</v>
      </c>
      <c r="I337" s="414">
        <f t="shared" si="157"/>
        <v>-18</v>
      </c>
      <c r="J337" s="413">
        <f t="shared" si="158"/>
        <v>6.4814814814814811E-2</v>
      </c>
      <c r="K337" s="415"/>
      <c r="L337" s="410">
        <v>38.6</v>
      </c>
      <c r="M337" s="410">
        <v>16</v>
      </c>
      <c r="N337" s="410">
        <v>19.100000000000001</v>
      </c>
      <c r="O337" s="410">
        <v>20.6</v>
      </c>
      <c r="P337" s="413">
        <f t="shared" si="159"/>
        <v>7.8534031413612482E-2</v>
      </c>
      <c r="Q337" s="413">
        <f t="shared" si="160"/>
        <v>-0.46632124352331605</v>
      </c>
      <c r="R337" s="414">
        <f t="shared" si="161"/>
        <v>1.5</v>
      </c>
      <c r="S337" s="414">
        <f t="shared" si="162"/>
        <v>-18</v>
      </c>
      <c r="T337" s="413">
        <f t="shared" si="163"/>
        <v>6.4294631710362052E-2</v>
      </c>
    </row>
    <row r="338" spans="1:20" ht="21" x14ac:dyDescent="0.35">
      <c r="A338" s="416" t="s">
        <v>85</v>
      </c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</row>
    <row r="339" spans="1:20" x14ac:dyDescent="0.25">
      <c r="A339" s="72"/>
      <c r="B339" s="11" t="s">
        <v>151</v>
      </c>
      <c r="C339" s="12"/>
      <c r="D339" s="12"/>
      <c r="E339" s="12"/>
      <c r="F339" s="12"/>
      <c r="G339" s="12"/>
      <c r="H339" s="12"/>
      <c r="I339" s="12"/>
      <c r="J339" s="12"/>
      <c r="K339" s="379"/>
      <c r="L339" s="11" t="str">
        <f>CONCATENATE("acumulado ",B339)</f>
        <v>acumulado octubre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80">
        <f>B$6</f>
        <v>2019</v>
      </c>
      <c r="C340" s="380">
        <f>C$6</f>
        <v>2022</v>
      </c>
      <c r="D340" s="380">
        <f>D$6</f>
        <v>2023</v>
      </c>
      <c r="E340" s="380">
        <f>E$6</f>
        <v>2024</v>
      </c>
      <c r="F340" s="380" t="str">
        <f>CONCATENATE("var ",RIGHT(E340,2),"/",RIGHT(D340,2))</f>
        <v>var 24/23</v>
      </c>
      <c r="G340" s="380" t="str">
        <f>CONCATENATE("var ",RIGHT(E340,2),"/",RIGHT(B340,2))</f>
        <v>var 24/19</v>
      </c>
      <c r="H340" s="380" t="str">
        <f>CONCATENATE("dif ",RIGHT(E340,2),"-",RIGHT(D340,2))</f>
        <v>dif 24-23</v>
      </c>
      <c r="I340" s="380" t="str">
        <f>CONCATENATE("dif ",RIGHT(E340,2),"-",RIGHT(B340,2))</f>
        <v>dif 24-19</v>
      </c>
      <c r="J340" s="380" t="str">
        <f>CONCATENATE("cuota ",RIGHT(E340,2))</f>
        <v>cuota 24</v>
      </c>
      <c r="K340" s="382"/>
      <c r="L340" s="380">
        <f>L$6</f>
        <v>2019</v>
      </c>
      <c r="M340" s="380">
        <f>M$6</f>
        <v>2022</v>
      </c>
      <c r="N340" s="380">
        <f>N$6</f>
        <v>2023</v>
      </c>
      <c r="O340" s="380">
        <f>O$6</f>
        <v>2024</v>
      </c>
      <c r="P340" s="380" t="str">
        <f>CONCATENATE("var ",RIGHT(O340,2),"/",RIGHT(N340,2))</f>
        <v>var 24/23</v>
      </c>
      <c r="Q340" s="380" t="str">
        <f>CONCATENATE("var ",RIGHT(O340,2),"/",RIGHT(L340,2))</f>
        <v>var 24/19</v>
      </c>
      <c r="R340" s="380" t="str">
        <f>CONCATENATE("dif ",RIGHT(O340,2),"-",RIGHT(N340,2))</f>
        <v>dif 24-23</v>
      </c>
      <c r="S340" s="380" t="str">
        <f>CONCATENATE("dif ",RIGHT(O340,2),"-",RIGHT(L340,2))</f>
        <v>dif 24-19</v>
      </c>
      <c r="T340" s="380" t="str">
        <f>CONCATENATE("cuota ",RIGHT(O340,2))</f>
        <v>cuota 24</v>
      </c>
    </row>
    <row r="341" spans="1:20" x14ac:dyDescent="0.25">
      <c r="A341" s="383" t="s">
        <v>48</v>
      </c>
      <c r="B341" s="384">
        <v>390</v>
      </c>
      <c r="C341" s="384">
        <v>299</v>
      </c>
      <c r="D341" s="384">
        <v>313</v>
      </c>
      <c r="E341" s="384">
        <v>324</v>
      </c>
      <c r="F341" s="385">
        <f t="shared" ref="F341:F351" si="164">E341/D341-1</f>
        <v>3.514376996805102E-2</v>
      </c>
      <c r="G341" s="385">
        <f t="shared" ref="G341:G351" si="165">E341/B341-1</f>
        <v>-0.16923076923076918</v>
      </c>
      <c r="H341" s="386">
        <f t="shared" ref="H341:H351" si="166">E341-D341</f>
        <v>11</v>
      </c>
      <c r="I341" s="386">
        <f t="shared" ref="I341:I351" si="167">E341-B341</f>
        <v>-66</v>
      </c>
      <c r="J341" s="385">
        <f t="shared" ref="J341:J351" si="168">E341/$E$341</f>
        <v>1</v>
      </c>
      <c r="K341" s="387"/>
      <c r="L341" s="388">
        <v>387.6</v>
      </c>
      <c r="M341" s="388">
        <v>290.89999999999998</v>
      </c>
      <c r="N341" s="388">
        <v>306.8</v>
      </c>
      <c r="O341" s="388">
        <v>320.39999999999998</v>
      </c>
      <c r="P341" s="385">
        <f t="shared" ref="P341:P351" si="169">O341/N341-1</f>
        <v>4.4328552803128973E-2</v>
      </c>
      <c r="Q341" s="385">
        <f t="shared" ref="Q341:Q351" si="170">O341/L341-1</f>
        <v>-0.17337461300309609</v>
      </c>
      <c r="R341" s="386">
        <f t="shared" ref="R341:R351" si="171">O341-N341</f>
        <v>13.599999999999966</v>
      </c>
      <c r="S341" s="386">
        <f t="shared" ref="S341:S351" si="172">O341-L341</f>
        <v>-67.200000000000045</v>
      </c>
      <c r="T341" s="385">
        <f>O341/$O$341</f>
        <v>1</v>
      </c>
    </row>
    <row r="342" spans="1:20" x14ac:dyDescent="0.25">
      <c r="A342" s="94" t="s">
        <v>49</v>
      </c>
      <c r="B342" s="401">
        <v>101</v>
      </c>
      <c r="C342" s="401">
        <v>84</v>
      </c>
      <c r="D342" s="396">
        <v>91</v>
      </c>
      <c r="E342" s="401">
        <v>95</v>
      </c>
      <c r="F342" s="324">
        <f t="shared" si="164"/>
        <v>4.3956043956044022E-2</v>
      </c>
      <c r="G342" s="324">
        <f t="shared" si="165"/>
        <v>-5.9405940594059459E-2</v>
      </c>
      <c r="H342" s="402">
        <f t="shared" si="166"/>
        <v>4</v>
      </c>
      <c r="I342" s="402">
        <f t="shared" si="167"/>
        <v>-6</v>
      </c>
      <c r="J342" s="324">
        <f t="shared" si="168"/>
        <v>0.2932098765432099</v>
      </c>
      <c r="K342" s="403"/>
      <c r="L342" s="404">
        <v>99.7</v>
      </c>
      <c r="M342" s="404">
        <v>83.2</v>
      </c>
      <c r="N342" s="400">
        <v>90.1</v>
      </c>
      <c r="O342" s="404">
        <v>93.7</v>
      </c>
      <c r="P342" s="324">
        <f t="shared" si="169"/>
        <v>3.9955604883462836E-2</v>
      </c>
      <c r="Q342" s="324">
        <f t="shared" si="170"/>
        <v>-6.0180541624874628E-2</v>
      </c>
      <c r="R342" s="402">
        <f t="shared" si="171"/>
        <v>3.6000000000000085</v>
      </c>
      <c r="S342" s="402">
        <f t="shared" si="172"/>
        <v>-6</v>
      </c>
      <c r="T342" s="324">
        <f t="shared" ref="T342:T351" si="173">O342/$O$341</f>
        <v>0.29244694132334587</v>
      </c>
    </row>
    <row r="343" spans="1:20" x14ac:dyDescent="0.25">
      <c r="A343" s="97" t="s">
        <v>50</v>
      </c>
      <c r="B343" s="401">
        <v>104</v>
      </c>
      <c r="C343" s="401">
        <v>79</v>
      </c>
      <c r="D343" s="401">
        <v>80</v>
      </c>
      <c r="E343" s="401">
        <v>81</v>
      </c>
      <c r="F343" s="324">
        <f t="shared" si="164"/>
        <v>1.2499999999999956E-2</v>
      </c>
      <c r="G343" s="324">
        <f t="shared" si="165"/>
        <v>-0.22115384615384615</v>
      </c>
      <c r="H343" s="402">
        <f t="shared" si="166"/>
        <v>1</v>
      </c>
      <c r="I343" s="402">
        <f t="shared" si="167"/>
        <v>-23</v>
      </c>
      <c r="J343" s="324">
        <f t="shared" si="168"/>
        <v>0.25</v>
      </c>
      <c r="K343" s="403"/>
      <c r="L343" s="404">
        <v>103.1</v>
      </c>
      <c r="M343" s="404">
        <v>76.8</v>
      </c>
      <c r="N343" s="404">
        <v>78.7</v>
      </c>
      <c r="O343" s="404">
        <v>80.900000000000006</v>
      </c>
      <c r="P343" s="324">
        <f t="shared" si="169"/>
        <v>2.7954256670902122E-2</v>
      </c>
      <c r="Q343" s="324">
        <f t="shared" si="170"/>
        <v>-0.215324927255092</v>
      </c>
      <c r="R343" s="402">
        <f t="shared" si="171"/>
        <v>2.2000000000000028</v>
      </c>
      <c r="S343" s="402">
        <f t="shared" si="172"/>
        <v>-22.199999999999989</v>
      </c>
      <c r="T343" s="324">
        <f t="shared" si="173"/>
        <v>0.25249687890137335</v>
      </c>
    </row>
    <row r="344" spans="1:20" x14ac:dyDescent="0.25">
      <c r="A344" s="97" t="s">
        <v>52</v>
      </c>
      <c r="B344" s="401">
        <v>78</v>
      </c>
      <c r="C344" s="401">
        <v>59</v>
      </c>
      <c r="D344" s="401">
        <v>62</v>
      </c>
      <c r="E344" s="401">
        <v>64</v>
      </c>
      <c r="F344" s="324">
        <f t="shared" si="164"/>
        <v>3.2258064516129004E-2</v>
      </c>
      <c r="G344" s="324">
        <f t="shared" si="165"/>
        <v>-0.17948717948717952</v>
      </c>
      <c r="H344" s="402">
        <f t="shared" si="166"/>
        <v>2</v>
      </c>
      <c r="I344" s="402">
        <f t="shared" si="167"/>
        <v>-14</v>
      </c>
      <c r="J344" s="324">
        <f t="shared" si="168"/>
        <v>0.19753086419753085</v>
      </c>
      <c r="K344" s="403"/>
      <c r="L344" s="404">
        <v>78.2</v>
      </c>
      <c r="M344" s="404">
        <v>59.1</v>
      </c>
      <c r="N344" s="404">
        <v>61.6</v>
      </c>
      <c r="O344" s="404">
        <v>63.7</v>
      </c>
      <c r="P344" s="324">
        <f t="shared" si="169"/>
        <v>3.4090909090909172E-2</v>
      </c>
      <c r="Q344" s="324">
        <f t="shared" si="170"/>
        <v>-0.18542199488491051</v>
      </c>
      <c r="R344" s="402">
        <f t="shared" si="171"/>
        <v>2.1000000000000014</v>
      </c>
      <c r="S344" s="402">
        <f t="shared" si="172"/>
        <v>-14.5</v>
      </c>
      <c r="T344" s="324">
        <f t="shared" si="173"/>
        <v>0.1988139825218477</v>
      </c>
    </row>
    <row r="345" spans="1:20" x14ac:dyDescent="0.25">
      <c r="A345" s="97" t="s">
        <v>53</v>
      </c>
      <c r="B345" s="401">
        <v>15</v>
      </c>
      <c r="C345" s="401">
        <v>12</v>
      </c>
      <c r="D345" s="401">
        <v>11</v>
      </c>
      <c r="E345" s="401">
        <v>12</v>
      </c>
      <c r="F345" s="324">
        <f t="shared" si="164"/>
        <v>9.0909090909090828E-2</v>
      </c>
      <c r="G345" s="324">
        <f t="shared" si="165"/>
        <v>-0.19999999999999996</v>
      </c>
      <c r="H345" s="402">
        <f t="shared" si="166"/>
        <v>1</v>
      </c>
      <c r="I345" s="402">
        <f t="shared" si="167"/>
        <v>-3</v>
      </c>
      <c r="J345" s="324">
        <f t="shared" si="168"/>
        <v>3.7037037037037035E-2</v>
      </c>
      <c r="K345" s="403"/>
      <c r="L345" s="404">
        <v>15</v>
      </c>
      <c r="M345" s="404">
        <v>10.8</v>
      </c>
      <c r="N345" s="404">
        <v>11.9</v>
      </c>
      <c r="O345" s="404">
        <v>12</v>
      </c>
      <c r="P345" s="324">
        <f t="shared" si="169"/>
        <v>8.4033613445377853E-3</v>
      </c>
      <c r="Q345" s="324">
        <f t="shared" si="170"/>
        <v>-0.19999999999999996</v>
      </c>
      <c r="R345" s="402">
        <f t="shared" si="171"/>
        <v>9.9999999999999645E-2</v>
      </c>
      <c r="S345" s="402">
        <f t="shared" si="172"/>
        <v>-3</v>
      </c>
      <c r="T345" s="324">
        <f t="shared" si="173"/>
        <v>3.7453183520599252E-2</v>
      </c>
    </row>
    <row r="346" spans="1:20" x14ac:dyDescent="0.25">
      <c r="A346" s="97" t="s">
        <v>54</v>
      </c>
      <c r="B346" s="401">
        <v>23</v>
      </c>
      <c r="C346" s="401">
        <v>19</v>
      </c>
      <c r="D346" s="401">
        <v>20</v>
      </c>
      <c r="E346" s="401">
        <v>20</v>
      </c>
      <c r="F346" s="324">
        <f t="shared" si="164"/>
        <v>0</v>
      </c>
      <c r="G346" s="324">
        <f t="shared" si="165"/>
        <v>-0.13043478260869568</v>
      </c>
      <c r="H346" s="402">
        <f t="shared" si="166"/>
        <v>0</v>
      </c>
      <c r="I346" s="402">
        <f t="shared" si="167"/>
        <v>-3</v>
      </c>
      <c r="J346" s="324">
        <f t="shared" si="168"/>
        <v>6.1728395061728392E-2</v>
      </c>
      <c r="K346" s="403"/>
      <c r="L346" s="404">
        <v>23</v>
      </c>
      <c r="M346" s="404">
        <v>16.2</v>
      </c>
      <c r="N346" s="404">
        <v>18.600000000000001</v>
      </c>
      <c r="O346" s="404">
        <v>19.7</v>
      </c>
      <c r="P346" s="324">
        <f t="shared" si="169"/>
        <v>5.9139784946236507E-2</v>
      </c>
      <c r="Q346" s="324">
        <f t="shared" si="170"/>
        <v>-0.14347826086956528</v>
      </c>
      <c r="R346" s="402">
        <f t="shared" si="171"/>
        <v>1.0999999999999979</v>
      </c>
      <c r="S346" s="402">
        <f t="shared" si="172"/>
        <v>-3.3000000000000007</v>
      </c>
      <c r="T346" s="324">
        <f t="shared" si="173"/>
        <v>6.1485642946317108E-2</v>
      </c>
    </row>
    <row r="347" spans="1:20" x14ac:dyDescent="0.25">
      <c r="A347" s="97" t="s">
        <v>55</v>
      </c>
      <c r="B347" s="401">
        <v>9</v>
      </c>
      <c r="C347" s="401">
        <v>5</v>
      </c>
      <c r="D347" s="401">
        <v>6</v>
      </c>
      <c r="E347" s="401">
        <v>6</v>
      </c>
      <c r="F347" s="324">
        <f t="shared" si="164"/>
        <v>0</v>
      </c>
      <c r="G347" s="324">
        <f t="shared" si="165"/>
        <v>-0.33333333333333337</v>
      </c>
      <c r="H347" s="402">
        <f t="shared" si="166"/>
        <v>0</v>
      </c>
      <c r="I347" s="402">
        <f t="shared" si="167"/>
        <v>-3</v>
      </c>
      <c r="J347" s="324">
        <f t="shared" si="168"/>
        <v>1.8518518518518517E-2</v>
      </c>
      <c r="K347" s="403"/>
      <c r="L347" s="404">
        <v>8.6</v>
      </c>
      <c r="M347" s="404">
        <v>4.7</v>
      </c>
      <c r="N347" s="404">
        <v>5</v>
      </c>
      <c r="O347" s="404">
        <v>6</v>
      </c>
      <c r="P347" s="324">
        <f t="shared" si="169"/>
        <v>0.19999999999999996</v>
      </c>
      <c r="Q347" s="324">
        <f t="shared" si="170"/>
        <v>-0.30232558139534882</v>
      </c>
      <c r="R347" s="402">
        <f t="shared" si="171"/>
        <v>1</v>
      </c>
      <c r="S347" s="402">
        <f t="shared" si="172"/>
        <v>-2.5999999999999996</v>
      </c>
      <c r="T347" s="324">
        <f t="shared" si="173"/>
        <v>1.8726591760299626E-2</v>
      </c>
    </row>
    <row r="348" spans="1:20" x14ac:dyDescent="0.25">
      <c r="A348" s="97" t="s">
        <v>56</v>
      </c>
      <c r="B348" s="401">
        <v>19</v>
      </c>
      <c r="C348" s="401">
        <v>14</v>
      </c>
      <c r="D348" s="401">
        <v>14</v>
      </c>
      <c r="E348" s="401">
        <v>14</v>
      </c>
      <c r="F348" s="324">
        <f t="shared" si="164"/>
        <v>0</v>
      </c>
      <c r="G348" s="324">
        <f t="shared" si="165"/>
        <v>-0.26315789473684215</v>
      </c>
      <c r="H348" s="402">
        <f t="shared" si="166"/>
        <v>0</v>
      </c>
      <c r="I348" s="402">
        <f t="shared" si="167"/>
        <v>-5</v>
      </c>
      <c r="J348" s="324">
        <f t="shared" si="168"/>
        <v>4.3209876543209874E-2</v>
      </c>
      <c r="K348" s="403"/>
      <c r="L348" s="404">
        <v>19</v>
      </c>
      <c r="M348" s="404">
        <v>14</v>
      </c>
      <c r="N348" s="404">
        <v>13.7</v>
      </c>
      <c r="O348" s="404">
        <v>14</v>
      </c>
      <c r="P348" s="324">
        <f t="shared" si="169"/>
        <v>2.1897810218978186E-2</v>
      </c>
      <c r="Q348" s="324">
        <f t="shared" si="170"/>
        <v>-0.26315789473684215</v>
      </c>
      <c r="R348" s="402">
        <f t="shared" si="171"/>
        <v>0.30000000000000071</v>
      </c>
      <c r="S348" s="402">
        <f t="shared" si="172"/>
        <v>-5</v>
      </c>
      <c r="T348" s="324">
        <f t="shared" si="173"/>
        <v>4.3695380774032462E-2</v>
      </c>
    </row>
    <row r="349" spans="1:20" x14ac:dyDescent="0.25">
      <c r="A349" s="97" t="s">
        <v>51</v>
      </c>
      <c r="B349" s="401">
        <v>13</v>
      </c>
      <c r="C349" s="401">
        <v>6</v>
      </c>
      <c r="D349" s="401">
        <v>7</v>
      </c>
      <c r="E349" s="401">
        <v>7</v>
      </c>
      <c r="F349" s="324">
        <f t="shared" si="164"/>
        <v>0</v>
      </c>
      <c r="G349" s="324">
        <f t="shared" si="165"/>
        <v>-0.46153846153846156</v>
      </c>
      <c r="H349" s="402">
        <f t="shared" si="166"/>
        <v>0</v>
      </c>
      <c r="I349" s="402">
        <f t="shared" si="167"/>
        <v>-6</v>
      </c>
      <c r="J349" s="324">
        <f t="shared" si="168"/>
        <v>2.1604938271604937E-2</v>
      </c>
      <c r="K349" s="403"/>
      <c r="L349" s="404">
        <v>13</v>
      </c>
      <c r="M349" s="404">
        <v>5</v>
      </c>
      <c r="N349" s="404">
        <v>6.9</v>
      </c>
      <c r="O349" s="404">
        <v>7</v>
      </c>
      <c r="P349" s="324">
        <f t="shared" si="169"/>
        <v>1.4492753623188248E-2</v>
      </c>
      <c r="Q349" s="324">
        <f t="shared" si="170"/>
        <v>-0.46153846153846156</v>
      </c>
      <c r="R349" s="402">
        <f t="shared" si="171"/>
        <v>9.9999999999999645E-2</v>
      </c>
      <c r="S349" s="402">
        <f t="shared" si="172"/>
        <v>-6</v>
      </c>
      <c r="T349" s="324">
        <f t="shared" si="173"/>
        <v>2.1847690387016231E-2</v>
      </c>
    </row>
    <row r="350" spans="1:20" x14ac:dyDescent="0.25">
      <c r="A350" s="98" t="s">
        <v>57</v>
      </c>
      <c r="B350" s="401">
        <v>6</v>
      </c>
      <c r="C350" s="401">
        <v>5</v>
      </c>
      <c r="D350" s="401">
        <v>4</v>
      </c>
      <c r="E350" s="401">
        <v>6</v>
      </c>
      <c r="F350" s="324">
        <f t="shared" si="164"/>
        <v>0.5</v>
      </c>
      <c r="G350" s="324">
        <f t="shared" si="165"/>
        <v>0</v>
      </c>
      <c r="H350" s="402">
        <f t="shared" si="166"/>
        <v>2</v>
      </c>
      <c r="I350" s="402">
        <f t="shared" si="167"/>
        <v>0</v>
      </c>
      <c r="J350" s="324">
        <f t="shared" si="168"/>
        <v>1.8518518518518517E-2</v>
      </c>
      <c r="K350" s="403"/>
      <c r="L350" s="404">
        <v>6</v>
      </c>
      <c r="M350" s="404">
        <v>5</v>
      </c>
      <c r="N350" s="404">
        <v>4.4000000000000004</v>
      </c>
      <c r="O350" s="404">
        <v>5.0999999999999996</v>
      </c>
      <c r="P350" s="324">
        <f t="shared" si="169"/>
        <v>0.15909090909090895</v>
      </c>
      <c r="Q350" s="324">
        <f t="shared" si="170"/>
        <v>-0.15000000000000002</v>
      </c>
      <c r="R350" s="402">
        <f t="shared" si="171"/>
        <v>0.69999999999999929</v>
      </c>
      <c r="S350" s="402">
        <f t="shared" si="172"/>
        <v>-0.90000000000000036</v>
      </c>
      <c r="T350" s="324">
        <f t="shared" si="173"/>
        <v>1.5917602996254682E-2</v>
      </c>
    </row>
    <row r="351" spans="1:20" x14ac:dyDescent="0.25">
      <c r="A351" s="99" t="s">
        <v>58</v>
      </c>
      <c r="B351" s="401">
        <v>22</v>
      </c>
      <c r="C351" s="401">
        <v>16</v>
      </c>
      <c r="D351" s="401">
        <v>18</v>
      </c>
      <c r="E351" s="401">
        <v>19</v>
      </c>
      <c r="F351" s="324">
        <f t="shared" si="164"/>
        <v>5.555555555555558E-2</v>
      </c>
      <c r="G351" s="324">
        <f t="shared" si="165"/>
        <v>-0.13636363636363635</v>
      </c>
      <c r="H351" s="402">
        <f t="shared" si="166"/>
        <v>1</v>
      </c>
      <c r="I351" s="402">
        <f t="shared" si="167"/>
        <v>-3</v>
      </c>
      <c r="J351" s="324">
        <f t="shared" si="168"/>
        <v>5.8641975308641972E-2</v>
      </c>
      <c r="K351" s="403"/>
      <c r="L351" s="404">
        <v>22</v>
      </c>
      <c r="M351" s="404">
        <v>16.100000000000001</v>
      </c>
      <c r="N351" s="404">
        <v>15.9</v>
      </c>
      <c r="O351" s="404">
        <v>18.3</v>
      </c>
      <c r="P351" s="324">
        <f t="shared" si="169"/>
        <v>0.15094339622641506</v>
      </c>
      <c r="Q351" s="324">
        <f t="shared" si="170"/>
        <v>-0.1681818181818181</v>
      </c>
      <c r="R351" s="402">
        <f t="shared" si="171"/>
        <v>2.4000000000000004</v>
      </c>
      <c r="S351" s="402">
        <f t="shared" si="172"/>
        <v>-3.6999999999999993</v>
      </c>
      <c r="T351" s="324">
        <f t="shared" si="173"/>
        <v>5.7116104868913865E-2</v>
      </c>
    </row>
    <row r="352" spans="1:20" ht="21" x14ac:dyDescent="0.35">
      <c r="A352" s="416" t="s">
        <v>86</v>
      </c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</row>
    <row r="353" spans="1:20" x14ac:dyDescent="0.25">
      <c r="A353" s="72"/>
      <c r="B353" s="11" t="s">
        <v>151</v>
      </c>
      <c r="C353" s="12"/>
      <c r="D353" s="12"/>
      <c r="E353" s="12"/>
      <c r="F353" s="12"/>
      <c r="G353" s="12"/>
      <c r="H353" s="12"/>
      <c r="I353" s="12"/>
      <c r="J353" s="12"/>
      <c r="K353" s="379"/>
      <c r="L353" s="11" t="str">
        <f>CONCATENATE("acumulado ",B353)</f>
        <v>acumulado octubre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80">
        <f>B$6</f>
        <v>2019</v>
      </c>
      <c r="C354" s="380">
        <f>C$6</f>
        <v>2022</v>
      </c>
      <c r="D354" s="380">
        <f>D$6</f>
        <v>2023</v>
      </c>
      <c r="E354" s="380">
        <f>E$6</f>
        <v>2024</v>
      </c>
      <c r="F354" s="380" t="str">
        <f>CONCATENATE("var ",RIGHT(E354,2),"/",RIGHT(D354,2))</f>
        <v>var 24/23</v>
      </c>
      <c r="G354" s="380" t="str">
        <f>CONCATENATE("var ",RIGHT(E354,2),"/",RIGHT(B354,2))</f>
        <v>var 24/19</v>
      </c>
      <c r="H354" s="380" t="str">
        <f>CONCATENATE("dif ",RIGHT(E354,2),"-",RIGHT(D354,2))</f>
        <v>dif 24-23</v>
      </c>
      <c r="I354" s="380" t="str">
        <f>CONCATENATE("dif ",RIGHT(E354,2),"-",RIGHT(B354,2))</f>
        <v>dif 24-19</v>
      </c>
      <c r="J354" s="380" t="str">
        <f>CONCATENATE("cuota ",RIGHT(E354,2))</f>
        <v>cuota 24</v>
      </c>
      <c r="K354" s="382"/>
      <c r="L354" s="380">
        <f>L$6</f>
        <v>2019</v>
      </c>
      <c r="M354" s="380">
        <f>M$6</f>
        <v>2022</v>
      </c>
      <c r="N354" s="380">
        <f>N$6</f>
        <v>2023</v>
      </c>
      <c r="O354" s="380">
        <f>O$6</f>
        <v>2024</v>
      </c>
      <c r="P354" s="380" t="str">
        <f>CONCATENATE("var ",RIGHT(O354,2),"/",RIGHT(N354,2))</f>
        <v>var 24/23</v>
      </c>
      <c r="Q354" s="380" t="str">
        <f>CONCATENATE("var ",RIGHT(O354,2),"/",RIGHT(L354,2))</f>
        <v>var 24/19</v>
      </c>
      <c r="R354" s="380" t="str">
        <f>CONCATENATE("dif ",RIGHT(O354,2),"-",RIGHT(N354,2))</f>
        <v>dif 24-23</v>
      </c>
      <c r="S354" s="380" t="str">
        <f>CONCATENATE("dif ",RIGHT(O354,2),"-",RIGHT(L354,2))</f>
        <v>dif 24-19</v>
      </c>
      <c r="T354" s="380" t="str">
        <f>CONCATENATE("cuota ",RIGHT(O354,2))</f>
        <v>cuota 24</v>
      </c>
    </row>
    <row r="355" spans="1:20" x14ac:dyDescent="0.25">
      <c r="A355" s="383" t="s">
        <v>4</v>
      </c>
      <c r="B355" s="417">
        <v>132895</v>
      </c>
      <c r="C355" s="417">
        <v>124421</v>
      </c>
      <c r="D355" s="417">
        <v>126023</v>
      </c>
      <c r="E355" s="417">
        <v>128503</v>
      </c>
      <c r="F355" s="385">
        <f t="shared" ref="F355:F366" si="174">E355/D355-1</f>
        <v>1.9678947493711574E-2</v>
      </c>
      <c r="G355" s="385">
        <f t="shared" ref="G355:G366" si="175">E355/B355-1</f>
        <v>-3.3048647428420952E-2</v>
      </c>
      <c r="H355" s="418">
        <f t="shared" ref="H355:H366" si="176">E355-D355</f>
        <v>2480</v>
      </c>
      <c r="I355" s="418">
        <f t="shared" ref="I355:I366" si="177">E355-B355</f>
        <v>-4392</v>
      </c>
      <c r="J355" s="385">
        <f t="shared" ref="J355:J366" si="178">E355/$E$355</f>
        <v>1</v>
      </c>
      <c r="K355" s="387"/>
      <c r="L355" s="417">
        <v>131930.6</v>
      </c>
      <c r="M355" s="417">
        <v>123193.1</v>
      </c>
      <c r="N355" s="417">
        <v>125291.2</v>
      </c>
      <c r="O355" s="417">
        <v>127227.3</v>
      </c>
      <c r="P355" s="385">
        <f t="shared" ref="P355:P366" si="179">O355/N355-1</f>
        <v>1.5452801154430595E-2</v>
      </c>
      <c r="Q355" s="385">
        <f t="shared" ref="Q355:Q366" si="180">O355/L355-1</f>
        <v>-3.5649803760462007E-2</v>
      </c>
      <c r="R355" s="418">
        <f t="shared" ref="R355:R366" si="181">O355-N355</f>
        <v>1936.1000000000058</v>
      </c>
      <c r="S355" s="418">
        <f t="shared" ref="S355:S366" si="182">O355-L355</f>
        <v>-4703.3000000000029</v>
      </c>
      <c r="T355" s="385">
        <f>O355/$O$355</f>
        <v>1</v>
      </c>
    </row>
    <row r="356" spans="1:20" x14ac:dyDescent="0.25">
      <c r="A356" s="389" t="s">
        <v>5</v>
      </c>
      <c r="B356" s="419">
        <v>89989</v>
      </c>
      <c r="C356" s="419">
        <v>89470</v>
      </c>
      <c r="D356" s="419">
        <v>89973</v>
      </c>
      <c r="E356" s="419">
        <v>92593</v>
      </c>
      <c r="F356" s="391">
        <f t="shared" si="174"/>
        <v>2.9119847065230742E-2</v>
      </c>
      <c r="G356" s="391">
        <f t="shared" si="175"/>
        <v>2.893687006189638E-2</v>
      </c>
      <c r="H356" s="420">
        <f t="shared" si="176"/>
        <v>2620</v>
      </c>
      <c r="I356" s="420">
        <f t="shared" si="177"/>
        <v>2604</v>
      </c>
      <c r="J356" s="391">
        <f t="shared" si="178"/>
        <v>0.72055127117654838</v>
      </c>
      <c r="K356" s="393"/>
      <c r="L356" s="419">
        <v>88279.8</v>
      </c>
      <c r="M356" s="419">
        <v>89280.8</v>
      </c>
      <c r="N356" s="419">
        <v>89058.2</v>
      </c>
      <c r="O356" s="419">
        <v>91427.1</v>
      </c>
      <c r="P356" s="391">
        <f t="shared" si="179"/>
        <v>2.6599459679176096E-2</v>
      </c>
      <c r="Q356" s="391">
        <f t="shared" si="180"/>
        <v>3.5651417425050846E-2</v>
      </c>
      <c r="R356" s="420">
        <f t="shared" si="181"/>
        <v>2368.9000000000087</v>
      </c>
      <c r="S356" s="420">
        <f t="shared" si="182"/>
        <v>3147.3000000000029</v>
      </c>
      <c r="T356" s="391">
        <f t="shared" ref="T356:T366" si="183">O356/$O$355</f>
        <v>0.71861227896842894</v>
      </c>
    </row>
    <row r="357" spans="1:20" x14ac:dyDescent="0.25">
      <c r="A357" s="395" t="s">
        <v>6</v>
      </c>
      <c r="B357" s="421">
        <v>15702</v>
      </c>
      <c r="C357" s="421">
        <v>17598</v>
      </c>
      <c r="D357" s="421">
        <v>17518</v>
      </c>
      <c r="E357" s="421">
        <v>18590</v>
      </c>
      <c r="F357" s="397">
        <f t="shared" si="174"/>
        <v>6.1194200251170283E-2</v>
      </c>
      <c r="G357" s="397">
        <f t="shared" si="175"/>
        <v>0.18392561457139212</v>
      </c>
      <c r="H357" s="422">
        <f t="shared" si="176"/>
        <v>1072</v>
      </c>
      <c r="I357" s="422">
        <f t="shared" si="177"/>
        <v>2888</v>
      </c>
      <c r="J357" s="397">
        <f t="shared" si="178"/>
        <v>0.14466588328677152</v>
      </c>
      <c r="K357" s="399"/>
      <c r="L357" s="421">
        <v>15645.3</v>
      </c>
      <c r="M357" s="421">
        <v>17658.2</v>
      </c>
      <c r="N357" s="421">
        <v>16690.599999999999</v>
      </c>
      <c r="O357" s="421">
        <v>17946.8</v>
      </c>
      <c r="P357" s="397">
        <f t="shared" si="179"/>
        <v>7.5263921009430579E-2</v>
      </c>
      <c r="Q357" s="397">
        <f t="shared" si="180"/>
        <v>0.14710488133816546</v>
      </c>
      <c r="R357" s="422">
        <f t="shared" si="181"/>
        <v>1256.2000000000007</v>
      </c>
      <c r="S357" s="422">
        <f t="shared" si="182"/>
        <v>2301.5</v>
      </c>
      <c r="T357" s="397">
        <f t="shared" si="183"/>
        <v>0.14106092010126756</v>
      </c>
    </row>
    <row r="358" spans="1:20" x14ac:dyDescent="0.25">
      <c r="A358" s="37" t="s">
        <v>7</v>
      </c>
      <c r="B358" s="423">
        <v>54304</v>
      </c>
      <c r="C358" s="423">
        <v>53579</v>
      </c>
      <c r="D358" s="423">
        <v>56479</v>
      </c>
      <c r="E358" s="423">
        <v>57370</v>
      </c>
      <c r="F358" s="324">
        <f t="shared" si="174"/>
        <v>1.5775775066839026E-2</v>
      </c>
      <c r="G358" s="324">
        <f t="shared" si="175"/>
        <v>5.6459929286976962E-2</v>
      </c>
      <c r="H358" s="424">
        <f t="shared" si="176"/>
        <v>891</v>
      </c>
      <c r="I358" s="424">
        <f t="shared" si="177"/>
        <v>3066</v>
      </c>
      <c r="J358" s="324">
        <f t="shared" si="178"/>
        <v>0.4464487210415321</v>
      </c>
      <c r="K358" s="403"/>
      <c r="L358" s="423">
        <v>53129.8</v>
      </c>
      <c r="M358" s="423">
        <v>53662.6</v>
      </c>
      <c r="N358" s="423">
        <v>55905</v>
      </c>
      <c r="O358" s="423">
        <v>56826.8</v>
      </c>
      <c r="P358" s="324">
        <f t="shared" si="179"/>
        <v>1.6488686164028321E-2</v>
      </c>
      <c r="Q358" s="324">
        <f t="shared" si="180"/>
        <v>6.9584301089030909E-2</v>
      </c>
      <c r="R358" s="424">
        <f t="shared" si="181"/>
        <v>921.80000000000291</v>
      </c>
      <c r="S358" s="424">
        <f t="shared" si="182"/>
        <v>3697</v>
      </c>
      <c r="T358" s="324">
        <f t="shared" si="183"/>
        <v>0.44665570989874032</v>
      </c>
    </row>
    <row r="359" spans="1:20" x14ac:dyDescent="0.25">
      <c r="A359" s="37" t="s">
        <v>8</v>
      </c>
      <c r="B359" s="423">
        <v>16568</v>
      </c>
      <c r="C359" s="423">
        <v>15495</v>
      </c>
      <c r="D359" s="423">
        <v>13274</v>
      </c>
      <c r="E359" s="423">
        <v>13847</v>
      </c>
      <c r="F359" s="324">
        <f t="shared" si="174"/>
        <v>4.3167093566370385E-2</v>
      </c>
      <c r="G359" s="324">
        <f t="shared" si="175"/>
        <v>-0.16423225494929983</v>
      </c>
      <c r="H359" s="424">
        <f t="shared" si="176"/>
        <v>573</v>
      </c>
      <c r="I359" s="424">
        <f t="shared" si="177"/>
        <v>-2721</v>
      </c>
      <c r="J359" s="324">
        <f t="shared" si="178"/>
        <v>0.10775623915394972</v>
      </c>
      <c r="K359" s="403"/>
      <c r="L359" s="423">
        <v>16026</v>
      </c>
      <c r="M359" s="423">
        <v>15435.8</v>
      </c>
      <c r="N359" s="423">
        <v>13786</v>
      </c>
      <c r="O359" s="423">
        <v>13893.2</v>
      </c>
      <c r="P359" s="324">
        <f t="shared" si="179"/>
        <v>7.7760046423909213E-3</v>
      </c>
      <c r="Q359" s="324">
        <f t="shared" si="180"/>
        <v>-0.13308373892424807</v>
      </c>
      <c r="R359" s="424">
        <f t="shared" si="181"/>
        <v>107.20000000000073</v>
      </c>
      <c r="S359" s="424">
        <f t="shared" si="182"/>
        <v>-2132.7999999999993</v>
      </c>
      <c r="T359" s="324">
        <f t="shared" si="183"/>
        <v>0.10919983368349404</v>
      </c>
    </row>
    <row r="360" spans="1:20" x14ac:dyDescent="0.25">
      <c r="A360" s="37" t="s">
        <v>9</v>
      </c>
      <c r="B360" s="423">
        <v>2410</v>
      </c>
      <c r="C360" s="423">
        <v>2213</v>
      </c>
      <c r="D360" s="423">
        <v>2064</v>
      </c>
      <c r="E360" s="423">
        <v>2094</v>
      </c>
      <c r="F360" s="324">
        <f t="shared" si="174"/>
        <v>1.4534883720930258E-2</v>
      </c>
      <c r="G360" s="324">
        <f t="shared" si="175"/>
        <v>-0.13112033195020745</v>
      </c>
      <c r="H360" s="424">
        <f t="shared" si="176"/>
        <v>30</v>
      </c>
      <c r="I360" s="424">
        <f t="shared" si="177"/>
        <v>-316</v>
      </c>
      <c r="J360" s="324">
        <f t="shared" si="178"/>
        <v>1.6295339408418482E-2</v>
      </c>
      <c r="K360" s="403"/>
      <c r="L360" s="423">
        <v>2459.3000000000002</v>
      </c>
      <c r="M360" s="423">
        <v>1984.3</v>
      </c>
      <c r="N360" s="423">
        <v>2081.6</v>
      </c>
      <c r="O360" s="423">
        <v>2078</v>
      </c>
      <c r="P360" s="324">
        <f t="shared" si="179"/>
        <v>-1.7294388931590188E-3</v>
      </c>
      <c r="Q360" s="324">
        <f t="shared" si="180"/>
        <v>-0.15504411824502917</v>
      </c>
      <c r="R360" s="424">
        <f t="shared" si="181"/>
        <v>-3.5999999999999091</v>
      </c>
      <c r="S360" s="424">
        <f t="shared" si="182"/>
        <v>-381.30000000000018</v>
      </c>
      <c r="T360" s="324">
        <f t="shared" si="183"/>
        <v>1.6332972561706488E-2</v>
      </c>
    </row>
    <row r="361" spans="1:20" x14ac:dyDescent="0.25">
      <c r="A361" s="405" t="s">
        <v>10</v>
      </c>
      <c r="B361" s="425">
        <v>1005</v>
      </c>
      <c r="C361" s="425">
        <v>585</v>
      </c>
      <c r="D361" s="425">
        <v>638</v>
      </c>
      <c r="E361" s="425">
        <v>692</v>
      </c>
      <c r="F361" s="407">
        <f t="shared" si="174"/>
        <v>8.4639498432601989E-2</v>
      </c>
      <c r="G361" s="407">
        <f t="shared" si="175"/>
        <v>-0.3114427860696517</v>
      </c>
      <c r="H361" s="426">
        <f t="shared" si="176"/>
        <v>54</v>
      </c>
      <c r="I361" s="426">
        <f t="shared" si="177"/>
        <v>-313</v>
      </c>
      <c r="J361" s="407">
        <f t="shared" si="178"/>
        <v>5.3850882858765946E-3</v>
      </c>
      <c r="K361" s="409"/>
      <c r="L361" s="425">
        <v>1019.4</v>
      </c>
      <c r="M361" s="425">
        <v>539.9</v>
      </c>
      <c r="N361" s="425">
        <v>595</v>
      </c>
      <c r="O361" s="425">
        <v>682.3</v>
      </c>
      <c r="P361" s="407">
        <f t="shared" si="179"/>
        <v>0.14672268907563013</v>
      </c>
      <c r="Q361" s="407">
        <f t="shared" si="180"/>
        <v>-0.33068471649990194</v>
      </c>
      <c r="R361" s="426">
        <f t="shared" si="181"/>
        <v>87.299999999999955</v>
      </c>
      <c r="S361" s="426">
        <f t="shared" si="182"/>
        <v>-337.1</v>
      </c>
      <c r="T361" s="407">
        <f t="shared" si="183"/>
        <v>5.3628427232205664E-3</v>
      </c>
    </row>
    <row r="362" spans="1:20" x14ac:dyDescent="0.25">
      <c r="A362" s="411" t="s">
        <v>11</v>
      </c>
      <c r="B362" s="419">
        <v>42906</v>
      </c>
      <c r="C362" s="419">
        <v>34951</v>
      </c>
      <c r="D362" s="419">
        <v>36050</v>
      </c>
      <c r="E362" s="419">
        <v>35910</v>
      </c>
      <c r="F362" s="391">
        <f t="shared" si="174"/>
        <v>-3.8834951456310218E-3</v>
      </c>
      <c r="G362" s="391">
        <f t="shared" si="175"/>
        <v>-0.16305411830513217</v>
      </c>
      <c r="H362" s="420">
        <f t="shared" si="176"/>
        <v>-140</v>
      </c>
      <c r="I362" s="420">
        <f t="shared" si="177"/>
        <v>-6996</v>
      </c>
      <c r="J362" s="391">
        <f t="shared" si="178"/>
        <v>0.27944872882345162</v>
      </c>
      <c r="K362" s="393"/>
      <c r="L362" s="419">
        <v>43650.8</v>
      </c>
      <c r="M362" s="419">
        <v>33912.300000000003</v>
      </c>
      <c r="N362" s="419">
        <v>36233</v>
      </c>
      <c r="O362" s="419">
        <v>35800.199999999997</v>
      </c>
      <c r="P362" s="391">
        <f t="shared" si="179"/>
        <v>-1.194491209670745E-2</v>
      </c>
      <c r="Q362" s="391">
        <f t="shared" si="180"/>
        <v>-0.1798500829308971</v>
      </c>
      <c r="R362" s="420">
        <f t="shared" si="181"/>
        <v>-432.80000000000291</v>
      </c>
      <c r="S362" s="420">
        <f t="shared" si="182"/>
        <v>-7850.6000000000058</v>
      </c>
      <c r="T362" s="391">
        <f t="shared" si="183"/>
        <v>0.281387721031571</v>
      </c>
    </row>
    <row r="363" spans="1:20" x14ac:dyDescent="0.25">
      <c r="A363" s="395" t="s">
        <v>12</v>
      </c>
      <c r="B363" s="423">
        <v>1933</v>
      </c>
      <c r="C363" s="423">
        <v>2230</v>
      </c>
      <c r="D363" s="421">
        <v>2117</v>
      </c>
      <c r="E363" s="423">
        <v>2119</v>
      </c>
      <c r="F363" s="397">
        <f t="shared" si="174"/>
        <v>9.4473311289555717E-4</v>
      </c>
      <c r="G363" s="397">
        <f t="shared" si="175"/>
        <v>9.6223486808070247E-2</v>
      </c>
      <c r="H363" s="422">
        <f t="shared" si="176"/>
        <v>2</v>
      </c>
      <c r="I363" s="422">
        <f t="shared" si="177"/>
        <v>186</v>
      </c>
      <c r="J363" s="397">
        <f t="shared" si="178"/>
        <v>1.6489887395625003E-2</v>
      </c>
      <c r="K363" s="399"/>
      <c r="L363" s="423">
        <v>1933</v>
      </c>
      <c r="M363" s="423">
        <v>2230</v>
      </c>
      <c r="N363" s="421">
        <v>2117</v>
      </c>
      <c r="O363" s="423">
        <v>2118</v>
      </c>
      <c r="P363" s="397">
        <f t="shared" si="179"/>
        <v>4.7236655644788961E-4</v>
      </c>
      <c r="Q363" s="397">
        <f t="shared" si="180"/>
        <v>9.5706156233833495E-2</v>
      </c>
      <c r="R363" s="422">
        <f t="shared" si="181"/>
        <v>1</v>
      </c>
      <c r="S363" s="422">
        <f t="shared" si="182"/>
        <v>185</v>
      </c>
      <c r="T363" s="397">
        <f t="shared" si="183"/>
        <v>1.6647370493596894E-2</v>
      </c>
    </row>
    <row r="364" spans="1:20" x14ac:dyDescent="0.25">
      <c r="A364" s="37" t="s">
        <v>8</v>
      </c>
      <c r="B364" s="423">
        <v>23374</v>
      </c>
      <c r="C364" s="423">
        <v>20579</v>
      </c>
      <c r="D364" s="423">
        <v>21372</v>
      </c>
      <c r="E364" s="423">
        <v>21514</v>
      </c>
      <c r="F364" s="324">
        <f t="shared" si="174"/>
        <v>6.6442073741344032E-3</v>
      </c>
      <c r="G364" s="324">
        <f t="shared" si="175"/>
        <v>-7.9575596816976124E-2</v>
      </c>
      <c r="H364" s="424">
        <f t="shared" si="176"/>
        <v>142</v>
      </c>
      <c r="I364" s="424">
        <f t="shared" si="177"/>
        <v>-1860</v>
      </c>
      <c r="J364" s="324">
        <f t="shared" si="178"/>
        <v>0.16742021587044661</v>
      </c>
      <c r="K364" s="403"/>
      <c r="L364" s="423">
        <v>23998.400000000001</v>
      </c>
      <c r="M364" s="423">
        <v>20070</v>
      </c>
      <c r="N364" s="423">
        <v>21494.799999999999</v>
      </c>
      <c r="O364" s="423">
        <v>21267.200000000001</v>
      </c>
      <c r="P364" s="324">
        <f t="shared" si="179"/>
        <v>-1.0588607477157175E-2</v>
      </c>
      <c r="Q364" s="324">
        <f t="shared" si="180"/>
        <v>-0.11380758717247819</v>
      </c>
      <c r="R364" s="424">
        <f t="shared" si="181"/>
        <v>-227.59999999999854</v>
      </c>
      <c r="S364" s="424">
        <f t="shared" si="182"/>
        <v>-2731.2000000000007</v>
      </c>
      <c r="T364" s="324">
        <f t="shared" si="183"/>
        <v>0.16715909242749002</v>
      </c>
    </row>
    <row r="365" spans="1:20" x14ac:dyDescent="0.25">
      <c r="A365" s="37" t="s">
        <v>9</v>
      </c>
      <c r="B365" s="423">
        <v>12397</v>
      </c>
      <c r="C365" s="423">
        <v>9144</v>
      </c>
      <c r="D365" s="423">
        <v>9303</v>
      </c>
      <c r="E365" s="423">
        <v>8757</v>
      </c>
      <c r="F365" s="324">
        <f t="shared" si="174"/>
        <v>-5.8690744920993243E-2</v>
      </c>
      <c r="G365" s="324">
        <f t="shared" si="175"/>
        <v>-0.29361942405420671</v>
      </c>
      <c r="H365" s="424">
        <f t="shared" si="176"/>
        <v>-546</v>
      </c>
      <c r="I365" s="424">
        <f t="shared" si="177"/>
        <v>-3640</v>
      </c>
      <c r="J365" s="324">
        <f t="shared" si="178"/>
        <v>6.814626895870135E-2</v>
      </c>
      <c r="K365" s="403"/>
      <c r="L365" s="423">
        <v>12389</v>
      </c>
      <c r="M365" s="423">
        <v>8614.2999999999993</v>
      </c>
      <c r="N365" s="423">
        <v>9292.2000000000007</v>
      </c>
      <c r="O365" s="423">
        <v>8964.4</v>
      </c>
      <c r="P365" s="324">
        <f t="shared" si="179"/>
        <v>-3.5276898904457621E-2</v>
      </c>
      <c r="Q365" s="324">
        <f t="shared" si="180"/>
        <v>-0.27642263298087011</v>
      </c>
      <c r="R365" s="424">
        <f t="shared" si="181"/>
        <v>-327.80000000000109</v>
      </c>
      <c r="S365" s="424">
        <f t="shared" si="182"/>
        <v>-3424.6000000000004</v>
      </c>
      <c r="T365" s="324">
        <f t="shared" si="183"/>
        <v>7.0459720515958446E-2</v>
      </c>
    </row>
    <row r="366" spans="1:20" x14ac:dyDescent="0.25">
      <c r="A366" s="412" t="s">
        <v>10</v>
      </c>
      <c r="B366" s="425">
        <v>5202</v>
      </c>
      <c r="C366" s="425">
        <v>2998</v>
      </c>
      <c r="D366" s="425">
        <v>3258</v>
      </c>
      <c r="E366" s="425">
        <v>3520</v>
      </c>
      <c r="F366" s="413">
        <f t="shared" si="174"/>
        <v>8.0417434008594135E-2</v>
      </c>
      <c r="G366" s="413">
        <f t="shared" si="175"/>
        <v>-0.32333717800845829</v>
      </c>
      <c r="H366" s="427">
        <f t="shared" si="176"/>
        <v>262</v>
      </c>
      <c r="I366" s="427">
        <f t="shared" si="177"/>
        <v>-1682</v>
      </c>
      <c r="J366" s="413">
        <f t="shared" si="178"/>
        <v>2.7392356598678631E-2</v>
      </c>
      <c r="K366" s="415"/>
      <c r="L366" s="425">
        <v>5330.4</v>
      </c>
      <c r="M366" s="425">
        <v>2998</v>
      </c>
      <c r="N366" s="425">
        <v>3329</v>
      </c>
      <c r="O366" s="425">
        <v>3450.6</v>
      </c>
      <c r="P366" s="413">
        <f t="shared" si="179"/>
        <v>3.6527485731450815E-2</v>
      </c>
      <c r="Q366" s="413">
        <f t="shared" si="180"/>
        <v>-0.3526564610535794</v>
      </c>
      <c r="R366" s="427">
        <f t="shared" si="181"/>
        <v>121.59999999999991</v>
      </c>
      <c r="S366" s="427">
        <f t="shared" si="182"/>
        <v>-1879.7999999999997</v>
      </c>
      <c r="T366" s="413">
        <f t="shared" si="183"/>
        <v>2.7121537594525701E-2</v>
      </c>
    </row>
    <row r="367" spans="1:20" ht="21" x14ac:dyDescent="0.35">
      <c r="A367" s="416" t="s">
        <v>87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</row>
    <row r="368" spans="1:20" x14ac:dyDescent="0.25">
      <c r="A368" s="72"/>
      <c r="B368" s="11" t="s">
        <v>151</v>
      </c>
      <c r="C368" s="12"/>
      <c r="D368" s="12"/>
      <c r="E368" s="12"/>
      <c r="F368" s="12"/>
      <c r="G368" s="12"/>
      <c r="H368" s="12"/>
      <c r="I368" s="12"/>
      <c r="J368" s="12"/>
      <c r="K368" s="379"/>
      <c r="L368" s="11" t="str">
        <f>CONCATENATE("acumulado ",B368)</f>
        <v>acumulado octubre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80">
        <f>B$6</f>
        <v>2019</v>
      </c>
      <c r="C369" s="380">
        <f>C$6</f>
        <v>2022</v>
      </c>
      <c r="D369" s="380">
        <f>D$6</f>
        <v>2023</v>
      </c>
      <c r="E369" s="380">
        <f>E$6</f>
        <v>2024</v>
      </c>
      <c r="F369" s="380" t="str">
        <f>CONCATENATE("var ",RIGHT(E369,2),"/",RIGHT(D369,2))</f>
        <v>var 24/23</v>
      </c>
      <c r="G369" s="380" t="str">
        <f>CONCATENATE("var ",RIGHT(E369,2),"/",RIGHT(B369,2))</f>
        <v>var 24/19</v>
      </c>
      <c r="H369" s="380" t="str">
        <f>CONCATENATE("dif ",RIGHT(E369,2),"-",RIGHT(D369,2))</f>
        <v>dif 24-23</v>
      </c>
      <c r="I369" s="380" t="str">
        <f>CONCATENATE("dif ",RIGHT(E369,2),"-",RIGHT(B369,2))</f>
        <v>dif 24-19</v>
      </c>
      <c r="J369" s="380" t="str">
        <f>CONCATENATE("cuota ",RIGHT(E369,2))</f>
        <v>cuota 24</v>
      </c>
      <c r="K369" s="382"/>
      <c r="L369" s="380">
        <f>L$6</f>
        <v>2019</v>
      </c>
      <c r="M369" s="380">
        <f>M$6</f>
        <v>2022</v>
      </c>
      <c r="N369" s="380">
        <f>N$6</f>
        <v>2023</v>
      </c>
      <c r="O369" s="380">
        <f>O$6</f>
        <v>2024</v>
      </c>
      <c r="P369" s="380" t="str">
        <f>CONCATENATE("var ",RIGHT(O369,2),"/",RIGHT(N369,2))</f>
        <v>var 24/23</v>
      </c>
      <c r="Q369" s="380" t="str">
        <f>CONCATENATE("var ",RIGHT(O369,2),"/",RIGHT(L369,2))</f>
        <v>var 24/19</v>
      </c>
      <c r="R369" s="380" t="str">
        <f>CONCATENATE("dif ",RIGHT(O369,2),"-",RIGHT(N369,2))</f>
        <v>dif 24-23</v>
      </c>
      <c r="S369" s="380" t="str">
        <f>CONCATENATE("dif ",RIGHT(O369,2),"-",RIGHT(L369,2))</f>
        <v>dif 24-19</v>
      </c>
      <c r="T369" s="380" t="str">
        <f>CONCATENATE("cuota ",RIGHT(O369,2))</f>
        <v>cuota 24</v>
      </c>
    </row>
    <row r="370" spans="1:20" x14ac:dyDescent="0.25">
      <c r="A370" s="383" t="s">
        <v>48</v>
      </c>
      <c r="B370" s="417">
        <v>132895</v>
      </c>
      <c r="C370" s="417">
        <v>124421</v>
      </c>
      <c r="D370" s="417">
        <v>126023</v>
      </c>
      <c r="E370" s="417">
        <v>128503</v>
      </c>
      <c r="F370" s="385">
        <f t="shared" ref="F370:F380" si="184">E370/D370-1</f>
        <v>1.9678947493711574E-2</v>
      </c>
      <c r="G370" s="385">
        <f t="shared" ref="G370:G380" si="185">E370/B370-1</f>
        <v>-3.3048647428420952E-2</v>
      </c>
      <c r="H370" s="418">
        <f t="shared" ref="H370:H380" si="186">E370-D370</f>
        <v>2480</v>
      </c>
      <c r="I370" s="418">
        <f t="shared" ref="I370:I380" si="187">E370-B370</f>
        <v>-4392</v>
      </c>
      <c r="J370" s="385">
        <f t="shared" ref="J370:J380" si="188">E370/$E$370</f>
        <v>1</v>
      </c>
      <c r="K370" s="387"/>
      <c r="L370" s="417">
        <v>131930.6</v>
      </c>
      <c r="M370" s="417">
        <v>123193.1</v>
      </c>
      <c r="N370" s="417">
        <v>125291.2</v>
      </c>
      <c r="O370" s="417">
        <v>127227.3</v>
      </c>
      <c r="P370" s="385">
        <f t="shared" ref="P370:P380" si="189">O370/N370-1</f>
        <v>1.5452801154430595E-2</v>
      </c>
      <c r="Q370" s="385">
        <f t="shared" ref="Q370:Q380" si="190">O370/L370-1</f>
        <v>-3.5649803760462007E-2</v>
      </c>
      <c r="R370" s="418">
        <f t="shared" ref="R370:R380" si="191">O370-N370</f>
        <v>1936.1000000000058</v>
      </c>
      <c r="S370" s="418">
        <f t="shared" ref="S370:S380" si="192">O370-L370</f>
        <v>-4703.3000000000029</v>
      </c>
      <c r="T370" s="385">
        <f>O370/$O$370</f>
        <v>1</v>
      </c>
    </row>
    <row r="371" spans="1:20" x14ac:dyDescent="0.25">
      <c r="A371" s="94" t="s">
        <v>49</v>
      </c>
      <c r="B371" s="423">
        <v>47242</v>
      </c>
      <c r="C371" s="423">
        <v>44073</v>
      </c>
      <c r="D371" s="421">
        <v>46483</v>
      </c>
      <c r="E371" s="423">
        <v>47015</v>
      </c>
      <c r="F371" s="324">
        <f t="shared" si="184"/>
        <v>1.1445044424843509E-2</v>
      </c>
      <c r="G371" s="324">
        <f t="shared" si="185"/>
        <v>-4.8050463570551427E-3</v>
      </c>
      <c r="H371" s="424">
        <f t="shared" si="186"/>
        <v>532</v>
      </c>
      <c r="I371" s="424">
        <f t="shared" si="187"/>
        <v>-227</v>
      </c>
      <c r="J371" s="324">
        <f t="shared" si="188"/>
        <v>0.36586694474058973</v>
      </c>
      <c r="K371" s="403"/>
      <c r="L371" s="423">
        <v>46529.2</v>
      </c>
      <c r="M371" s="423">
        <v>44026</v>
      </c>
      <c r="N371" s="421">
        <v>45768.3</v>
      </c>
      <c r="O371" s="423">
        <v>46422.1</v>
      </c>
      <c r="P371" s="324">
        <f t="shared" si="189"/>
        <v>1.4284996383959969E-2</v>
      </c>
      <c r="Q371" s="324">
        <f t="shared" si="190"/>
        <v>-2.3017803873696119E-3</v>
      </c>
      <c r="R371" s="424">
        <f t="shared" si="191"/>
        <v>653.79999999999563</v>
      </c>
      <c r="S371" s="424">
        <f t="shared" si="192"/>
        <v>-107.09999999999854</v>
      </c>
      <c r="T371" s="324">
        <f t="shared" ref="T371:T380" si="193">O371/$O$370</f>
        <v>0.36487530585023809</v>
      </c>
    </row>
    <row r="372" spans="1:20" x14ac:dyDescent="0.25">
      <c r="A372" s="97" t="s">
        <v>50</v>
      </c>
      <c r="B372" s="423">
        <v>41069</v>
      </c>
      <c r="C372" s="423">
        <v>39033</v>
      </c>
      <c r="D372" s="423">
        <v>37203</v>
      </c>
      <c r="E372" s="423">
        <v>38115</v>
      </c>
      <c r="F372" s="324">
        <f t="shared" si="184"/>
        <v>2.4514152084509355E-2</v>
      </c>
      <c r="G372" s="324">
        <f t="shared" si="185"/>
        <v>-7.1927731378898963E-2</v>
      </c>
      <c r="H372" s="424">
        <f t="shared" si="186"/>
        <v>912</v>
      </c>
      <c r="I372" s="424">
        <f t="shared" si="187"/>
        <v>-2954</v>
      </c>
      <c r="J372" s="324">
        <f t="shared" si="188"/>
        <v>0.29660786129506705</v>
      </c>
      <c r="K372" s="403"/>
      <c r="L372" s="423">
        <v>41101.4</v>
      </c>
      <c r="M372" s="423">
        <v>38045.300000000003</v>
      </c>
      <c r="N372" s="423">
        <v>37429.300000000003</v>
      </c>
      <c r="O372" s="423">
        <v>37776.199999999997</v>
      </c>
      <c r="P372" s="324">
        <f t="shared" si="189"/>
        <v>9.268140200324293E-3</v>
      </c>
      <c r="Q372" s="324">
        <f t="shared" si="190"/>
        <v>-8.0902353691115203E-2</v>
      </c>
      <c r="R372" s="424">
        <f t="shared" si="191"/>
        <v>346.89999999999418</v>
      </c>
      <c r="S372" s="424">
        <f t="shared" si="192"/>
        <v>-3325.2000000000044</v>
      </c>
      <c r="T372" s="324">
        <f t="shared" si="193"/>
        <v>0.29691897886695701</v>
      </c>
    </row>
    <row r="373" spans="1:20" x14ac:dyDescent="0.25">
      <c r="A373" s="97" t="s">
        <v>52</v>
      </c>
      <c r="B373" s="423">
        <v>21508</v>
      </c>
      <c r="C373" s="423">
        <v>18073</v>
      </c>
      <c r="D373" s="423">
        <v>19434</v>
      </c>
      <c r="E373" s="423">
        <v>20174</v>
      </c>
      <c r="F373" s="324">
        <f t="shared" si="184"/>
        <v>3.8077595965833044E-2</v>
      </c>
      <c r="G373" s="324">
        <f t="shared" si="185"/>
        <v>-6.202343314115677E-2</v>
      </c>
      <c r="H373" s="424">
        <f t="shared" si="186"/>
        <v>740</v>
      </c>
      <c r="I373" s="424">
        <f t="shared" si="187"/>
        <v>-1334</v>
      </c>
      <c r="J373" s="324">
        <f t="shared" si="188"/>
        <v>0.15699244375617691</v>
      </c>
      <c r="K373" s="403"/>
      <c r="L373" s="423">
        <v>21323.7</v>
      </c>
      <c r="M373" s="423">
        <v>18323</v>
      </c>
      <c r="N373" s="423">
        <v>19164.400000000001</v>
      </c>
      <c r="O373" s="423">
        <v>20043.8</v>
      </c>
      <c r="P373" s="324">
        <f t="shared" si="189"/>
        <v>4.5887165786562489E-2</v>
      </c>
      <c r="Q373" s="324">
        <f t="shared" si="190"/>
        <v>-6.002241637239325E-2</v>
      </c>
      <c r="R373" s="424">
        <f t="shared" si="191"/>
        <v>879.39999999999782</v>
      </c>
      <c r="S373" s="424">
        <f t="shared" si="192"/>
        <v>-1279.9000000000015</v>
      </c>
      <c r="T373" s="324">
        <f t="shared" si="193"/>
        <v>0.15754323168062201</v>
      </c>
    </row>
    <row r="374" spans="1:20" x14ac:dyDescent="0.25">
      <c r="A374" s="97" t="s">
        <v>53</v>
      </c>
      <c r="B374" s="423">
        <v>4121</v>
      </c>
      <c r="C374" s="423">
        <v>4791</v>
      </c>
      <c r="D374" s="423">
        <v>4763</v>
      </c>
      <c r="E374" s="423">
        <v>4797</v>
      </c>
      <c r="F374" s="324">
        <f t="shared" si="184"/>
        <v>7.1383581776192084E-3</v>
      </c>
      <c r="G374" s="324">
        <f t="shared" si="185"/>
        <v>0.16403785488959</v>
      </c>
      <c r="H374" s="424">
        <f t="shared" si="186"/>
        <v>34</v>
      </c>
      <c r="I374" s="424">
        <f t="shared" si="187"/>
        <v>676</v>
      </c>
      <c r="J374" s="324">
        <f t="shared" si="188"/>
        <v>3.7329867785187897E-2</v>
      </c>
      <c r="K374" s="403"/>
      <c r="L374" s="423">
        <v>4121</v>
      </c>
      <c r="M374" s="423">
        <v>4438</v>
      </c>
      <c r="N374" s="423">
        <v>4788.2</v>
      </c>
      <c r="O374" s="423">
        <v>4797</v>
      </c>
      <c r="P374" s="324">
        <f t="shared" si="189"/>
        <v>1.8378513846539768E-3</v>
      </c>
      <c r="Q374" s="324">
        <f t="shared" si="190"/>
        <v>0.16403785488959</v>
      </c>
      <c r="R374" s="424">
        <f t="shared" si="191"/>
        <v>8.8000000000001819</v>
      </c>
      <c r="S374" s="424">
        <f t="shared" si="192"/>
        <v>676</v>
      </c>
      <c r="T374" s="324">
        <f t="shared" si="193"/>
        <v>3.7704171981956705E-2</v>
      </c>
    </row>
    <row r="375" spans="1:20" x14ac:dyDescent="0.25">
      <c r="A375" s="97" t="s">
        <v>54</v>
      </c>
      <c r="B375" s="423">
        <v>2708</v>
      </c>
      <c r="C375" s="423">
        <v>2832</v>
      </c>
      <c r="D375" s="423">
        <v>2758</v>
      </c>
      <c r="E375" s="423">
        <v>2673</v>
      </c>
      <c r="F375" s="324">
        <f t="shared" si="184"/>
        <v>-3.0819434372733823E-2</v>
      </c>
      <c r="G375" s="324">
        <f t="shared" si="185"/>
        <v>-1.292466765140321E-2</v>
      </c>
      <c r="H375" s="424">
        <f t="shared" si="186"/>
        <v>-85</v>
      </c>
      <c r="I375" s="424">
        <f t="shared" si="187"/>
        <v>-35</v>
      </c>
      <c r="J375" s="324">
        <f t="shared" si="188"/>
        <v>2.0801070792121585E-2</v>
      </c>
      <c r="K375" s="403"/>
      <c r="L375" s="423">
        <v>2685.9</v>
      </c>
      <c r="M375" s="423">
        <v>2649.9</v>
      </c>
      <c r="N375" s="423">
        <v>2777.3</v>
      </c>
      <c r="O375" s="423">
        <v>2721.4</v>
      </c>
      <c r="P375" s="324">
        <f t="shared" si="189"/>
        <v>-2.0127461923450829E-2</v>
      </c>
      <c r="Q375" s="324">
        <f t="shared" si="190"/>
        <v>1.3217171153058649E-2</v>
      </c>
      <c r="R375" s="424">
        <f t="shared" si="191"/>
        <v>-55.900000000000091</v>
      </c>
      <c r="S375" s="424">
        <f t="shared" si="192"/>
        <v>35.5</v>
      </c>
      <c r="T375" s="324">
        <f t="shared" si="193"/>
        <v>2.139006329616364E-2</v>
      </c>
    </row>
    <row r="376" spans="1:20" x14ac:dyDescent="0.25">
      <c r="A376" s="97" t="s">
        <v>55</v>
      </c>
      <c r="B376" s="423">
        <v>778</v>
      </c>
      <c r="C376" s="423">
        <v>663</v>
      </c>
      <c r="D376" s="423">
        <v>673</v>
      </c>
      <c r="E376" s="423">
        <v>673</v>
      </c>
      <c r="F376" s="324">
        <f t="shared" si="184"/>
        <v>0</v>
      </c>
      <c r="G376" s="324">
        <f t="shared" si="185"/>
        <v>-0.13496143958868889</v>
      </c>
      <c r="H376" s="424">
        <f t="shared" si="186"/>
        <v>0</v>
      </c>
      <c r="I376" s="424">
        <f t="shared" si="187"/>
        <v>-105</v>
      </c>
      <c r="J376" s="324">
        <f t="shared" si="188"/>
        <v>5.2372318155996357E-3</v>
      </c>
      <c r="K376" s="403"/>
      <c r="L376" s="423">
        <v>700.4</v>
      </c>
      <c r="M376" s="423">
        <v>651.6</v>
      </c>
      <c r="N376" s="423">
        <v>661.5</v>
      </c>
      <c r="O376" s="423">
        <v>673</v>
      </c>
      <c r="P376" s="324">
        <f t="shared" si="189"/>
        <v>1.7384731670445852E-2</v>
      </c>
      <c r="Q376" s="324">
        <f t="shared" si="190"/>
        <v>-3.9120502569960025E-2</v>
      </c>
      <c r="R376" s="424">
        <f t="shared" si="191"/>
        <v>11.5</v>
      </c>
      <c r="S376" s="424">
        <f t="shared" si="192"/>
        <v>-27.399999999999977</v>
      </c>
      <c r="T376" s="324">
        <f t="shared" si="193"/>
        <v>5.2897452040560474E-3</v>
      </c>
    </row>
    <row r="377" spans="1:20" x14ac:dyDescent="0.25">
      <c r="A377" s="97" t="s">
        <v>56</v>
      </c>
      <c r="B377" s="423">
        <v>6890</v>
      </c>
      <c r="C377" s="423">
        <v>6415</v>
      </c>
      <c r="D377" s="423">
        <v>6415</v>
      </c>
      <c r="E377" s="423">
        <v>6415</v>
      </c>
      <c r="F377" s="324">
        <f t="shared" si="184"/>
        <v>0</v>
      </c>
      <c r="G377" s="324">
        <f t="shared" si="185"/>
        <v>-6.8940493468795383E-2</v>
      </c>
      <c r="H377" s="424">
        <f t="shared" si="186"/>
        <v>0</v>
      </c>
      <c r="I377" s="424">
        <f t="shared" si="187"/>
        <v>-475</v>
      </c>
      <c r="J377" s="324">
        <f t="shared" si="188"/>
        <v>4.9921013517194149E-2</v>
      </c>
      <c r="K377" s="403"/>
      <c r="L377" s="423">
        <v>6890</v>
      </c>
      <c r="M377" s="423">
        <v>6412.9</v>
      </c>
      <c r="N377" s="423">
        <v>6343.6</v>
      </c>
      <c r="O377" s="423">
        <v>6415</v>
      </c>
      <c r="P377" s="324">
        <f t="shared" si="189"/>
        <v>1.1255438552241648E-2</v>
      </c>
      <c r="Q377" s="324">
        <f t="shared" si="190"/>
        <v>-6.8940493468795383E-2</v>
      </c>
      <c r="R377" s="424">
        <f t="shared" si="191"/>
        <v>71.399999999999636</v>
      </c>
      <c r="S377" s="424">
        <f t="shared" si="192"/>
        <v>-475</v>
      </c>
      <c r="T377" s="324">
        <f t="shared" si="193"/>
        <v>5.0421568326923544E-2</v>
      </c>
    </row>
    <row r="378" spans="1:20" x14ac:dyDescent="0.25">
      <c r="A378" s="97" t="s">
        <v>51</v>
      </c>
      <c r="B378" s="423">
        <v>1127</v>
      </c>
      <c r="C378" s="423">
        <v>898</v>
      </c>
      <c r="D378" s="423">
        <v>912</v>
      </c>
      <c r="E378" s="423">
        <v>912</v>
      </c>
      <c r="F378" s="324">
        <f t="shared" si="184"/>
        <v>0</v>
      </c>
      <c r="G378" s="324">
        <f t="shared" si="185"/>
        <v>-0.1907719609582964</v>
      </c>
      <c r="H378" s="424">
        <f t="shared" si="186"/>
        <v>0</v>
      </c>
      <c r="I378" s="424">
        <f t="shared" si="187"/>
        <v>-215</v>
      </c>
      <c r="J378" s="324">
        <f t="shared" si="188"/>
        <v>7.0971105732940088E-3</v>
      </c>
      <c r="K378" s="403"/>
      <c r="L378" s="423">
        <v>1127</v>
      </c>
      <c r="M378" s="423">
        <v>846.4</v>
      </c>
      <c r="N378" s="423">
        <v>897.1</v>
      </c>
      <c r="O378" s="423">
        <v>897.5</v>
      </c>
      <c r="P378" s="324">
        <f t="shared" si="189"/>
        <v>4.4588117266752825E-4</v>
      </c>
      <c r="Q378" s="324">
        <f t="shared" si="190"/>
        <v>-0.20363797692990238</v>
      </c>
      <c r="R378" s="424">
        <f t="shared" si="191"/>
        <v>0.39999999999997726</v>
      </c>
      <c r="S378" s="424">
        <f t="shared" si="192"/>
        <v>-229.5</v>
      </c>
      <c r="T378" s="324">
        <f t="shared" si="193"/>
        <v>7.0543035967909401E-3</v>
      </c>
    </row>
    <row r="379" spans="1:20" x14ac:dyDescent="0.25">
      <c r="A379" s="98" t="s">
        <v>57</v>
      </c>
      <c r="B379" s="423">
        <v>4070</v>
      </c>
      <c r="C379" s="423">
        <v>4562</v>
      </c>
      <c r="D379" s="423">
        <v>4276</v>
      </c>
      <c r="E379" s="423">
        <v>4616</v>
      </c>
      <c r="F379" s="324">
        <f t="shared" si="184"/>
        <v>7.9513564078578014E-2</v>
      </c>
      <c r="G379" s="324">
        <f t="shared" si="185"/>
        <v>0.13415233415233407</v>
      </c>
      <c r="H379" s="424">
        <f t="shared" si="186"/>
        <v>340</v>
      </c>
      <c r="I379" s="424">
        <f t="shared" si="187"/>
        <v>546</v>
      </c>
      <c r="J379" s="324">
        <f t="shared" si="188"/>
        <v>3.5921340357812657E-2</v>
      </c>
      <c r="K379" s="403"/>
      <c r="L379" s="423">
        <v>4070</v>
      </c>
      <c r="M379" s="423">
        <v>4562</v>
      </c>
      <c r="N379" s="423">
        <v>4390.3999999999996</v>
      </c>
      <c r="O379" s="423">
        <v>4388.6000000000004</v>
      </c>
      <c r="P379" s="324">
        <f t="shared" si="189"/>
        <v>-4.0998542274039984E-4</v>
      </c>
      <c r="Q379" s="324">
        <f t="shared" si="190"/>
        <v>7.8280098280098409E-2</v>
      </c>
      <c r="R379" s="424">
        <f t="shared" si="191"/>
        <v>-1.7999999999992724</v>
      </c>
      <c r="S379" s="424">
        <f t="shared" si="192"/>
        <v>318.60000000000036</v>
      </c>
      <c r="T379" s="324">
        <f t="shared" si="193"/>
        <v>3.4494169097355677E-2</v>
      </c>
    </row>
    <row r="380" spans="1:20" x14ac:dyDescent="0.25">
      <c r="A380" s="99" t="s">
        <v>58</v>
      </c>
      <c r="B380" s="423">
        <v>3382</v>
      </c>
      <c r="C380" s="423">
        <v>3081</v>
      </c>
      <c r="D380" s="423">
        <v>3106</v>
      </c>
      <c r="E380" s="423">
        <v>3113</v>
      </c>
      <c r="F380" s="324">
        <f t="shared" si="184"/>
        <v>2.2537025112685516E-3</v>
      </c>
      <c r="G380" s="324">
        <f t="shared" si="185"/>
        <v>-7.953873447664106E-2</v>
      </c>
      <c r="H380" s="424">
        <f t="shared" si="186"/>
        <v>7</v>
      </c>
      <c r="I380" s="424">
        <f t="shared" si="187"/>
        <v>-269</v>
      </c>
      <c r="J380" s="324">
        <f t="shared" si="188"/>
        <v>2.4225115366956415E-2</v>
      </c>
      <c r="K380" s="403"/>
      <c r="L380" s="423">
        <v>3382</v>
      </c>
      <c r="M380" s="423">
        <v>3238</v>
      </c>
      <c r="N380" s="423">
        <v>3071.1</v>
      </c>
      <c r="O380" s="423">
        <v>3092.7</v>
      </c>
      <c r="P380" s="324">
        <f t="shared" si="189"/>
        <v>7.0333105401974017E-3</v>
      </c>
      <c r="Q380" s="324">
        <f t="shared" si="190"/>
        <v>-8.5541099940863452E-2</v>
      </c>
      <c r="R380" s="424">
        <f t="shared" si="191"/>
        <v>21.599999999999909</v>
      </c>
      <c r="S380" s="424">
        <f t="shared" si="192"/>
        <v>-289.30000000000018</v>
      </c>
      <c r="T380" s="324">
        <f t="shared" si="193"/>
        <v>2.430846209893631E-2</v>
      </c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200A-D309-435F-8921-0DD416F4ABE7}">
  <sheetPr codeName="Hoja15"/>
  <dimension ref="A1:Z411"/>
  <sheetViews>
    <sheetView workbookViewId="0">
      <selection activeCell="G18" sqref="G18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469" customWidth="1"/>
    <col min="6" max="6" width="12.28515625" style="469" customWidth="1"/>
    <col min="7" max="9" width="12.7109375" style="469" customWidth="1"/>
    <col min="10" max="10" width="11.42578125" style="469" customWidth="1"/>
    <col min="11" max="11" width="1.28515625" style="469" customWidth="1"/>
    <col min="12" max="14" width="12.5703125" style="469" customWidth="1"/>
    <col min="15" max="17" width="11.42578125" style="469" customWidth="1"/>
    <col min="18" max="19" width="14" style="469" customWidth="1"/>
    <col min="20" max="20" width="11.42578125" style="469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6" ht="21" x14ac:dyDescent="0.35">
      <c r="A2" s="428" t="s">
        <v>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6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6" ht="21" x14ac:dyDescent="0.35">
      <c r="A4" s="429" t="s">
        <v>91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</row>
    <row r="5" spans="1:26" x14ac:dyDescent="0.25">
      <c r="A5" s="72"/>
      <c r="B5" s="11" t="s">
        <v>151</v>
      </c>
      <c r="C5" s="12"/>
      <c r="D5" s="12"/>
      <c r="E5" s="12"/>
      <c r="F5" s="12"/>
      <c r="G5" s="12"/>
      <c r="H5" s="12"/>
      <c r="I5" s="12"/>
      <c r="J5" s="13"/>
      <c r="K5" s="430"/>
      <c r="L5" s="11" t="str">
        <f>CONCATENATE("acumulado ",B5)</f>
        <v>acumulado octubre</v>
      </c>
      <c r="M5" s="12"/>
      <c r="N5" s="12"/>
      <c r="O5" s="12"/>
      <c r="P5" s="12"/>
      <c r="Q5" s="12"/>
      <c r="R5" s="12"/>
      <c r="S5" s="12"/>
      <c r="T5" s="13"/>
    </row>
    <row r="6" spans="1:26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",RIGHT(E6,2),"-",RIGHT(D6,2))</f>
        <v>dif 24-23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431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  <c r="Z6" s="432"/>
    </row>
    <row r="7" spans="1:26" x14ac:dyDescent="0.25">
      <c r="A7" s="433" t="s">
        <v>92</v>
      </c>
      <c r="B7" s="434">
        <v>727644</v>
      </c>
      <c r="C7" s="434">
        <v>759922</v>
      </c>
      <c r="D7" s="434">
        <v>820630</v>
      </c>
      <c r="E7" s="434">
        <v>887450</v>
      </c>
      <c r="F7" s="435">
        <f>IFERROR(E7/D7-1,"-")</f>
        <v>8.1425246456990452E-2</v>
      </c>
      <c r="G7" s="435">
        <f>IFERROR(E7/B7-1,"-")</f>
        <v>0.21962113341139355</v>
      </c>
      <c r="H7" s="434">
        <f>IFERROR(E7-D7,"-")</f>
        <v>66820</v>
      </c>
      <c r="I7" s="434">
        <f>IFERROR(E7-B7,"-")</f>
        <v>159806</v>
      </c>
      <c r="J7" s="435">
        <f>E7/$E$7</f>
        <v>1</v>
      </c>
      <c r="K7" s="436"/>
      <c r="L7" s="434">
        <v>6961294</v>
      </c>
      <c r="M7" s="434">
        <v>6570643</v>
      </c>
      <c r="N7" s="434">
        <v>7455185</v>
      </c>
      <c r="O7" s="434">
        <v>8302017</v>
      </c>
      <c r="P7" s="435">
        <f>IFERROR(O7/N7-1,"-")</f>
        <v>0.11358966947164961</v>
      </c>
      <c r="Q7" s="435">
        <f>IFERROR(O7/L7-1,"-")</f>
        <v>0.19259680743264118</v>
      </c>
      <c r="R7" s="434">
        <f>IFERROR(O7-N7,"-")</f>
        <v>846832</v>
      </c>
      <c r="S7" s="434">
        <f>IFERROR(O7-L7,"-")</f>
        <v>1340723</v>
      </c>
      <c r="T7" s="435">
        <f>O7/$O$7</f>
        <v>1</v>
      </c>
      <c r="Z7" s="437"/>
    </row>
    <row r="8" spans="1:26" x14ac:dyDescent="0.25">
      <c r="A8" s="438" t="s">
        <v>93</v>
      </c>
      <c r="B8" s="439">
        <v>645168</v>
      </c>
      <c r="C8" s="439">
        <v>697051</v>
      </c>
      <c r="D8" s="439">
        <v>750216</v>
      </c>
      <c r="E8" s="439">
        <v>821715</v>
      </c>
      <c r="F8" s="440">
        <f>IFERROR(E8/D8-1,"-")</f>
        <v>9.5304552288940858E-2</v>
      </c>
      <c r="G8" s="441">
        <f>IFERROR(E8/B8-1,"-")</f>
        <v>0.27364500409195736</v>
      </c>
      <c r="H8" s="439">
        <f>IFERROR(E8-D8,"-")</f>
        <v>71499</v>
      </c>
      <c r="I8" s="439">
        <f>IFERROR(E8-B8,"-")</f>
        <v>176547</v>
      </c>
      <c r="J8" s="440">
        <f>E8/$E$7</f>
        <v>0.9259282213082427</v>
      </c>
      <c r="K8" s="431"/>
      <c r="L8" s="439">
        <v>6281966</v>
      </c>
      <c r="M8" s="439">
        <v>6069679</v>
      </c>
      <c r="N8" s="439">
        <v>6878014</v>
      </c>
      <c r="O8" s="439">
        <v>7718219</v>
      </c>
      <c r="P8" s="440">
        <f>IFERROR(O8/N8-1,"-")</f>
        <v>0.12215808226037339</v>
      </c>
      <c r="Q8" s="440">
        <f>IFERROR(O8/L8-1,"-")</f>
        <v>0.22863113235569887</v>
      </c>
      <c r="R8" s="439">
        <f>IFERROR(O8-N8,"-")</f>
        <v>840205</v>
      </c>
      <c r="S8" s="439">
        <f>IFERROR(O8-L8,"-")</f>
        <v>1436253</v>
      </c>
      <c r="T8" s="440">
        <f>O8/$O$7</f>
        <v>0.92967998017831088</v>
      </c>
    </row>
    <row r="9" spans="1:26" x14ac:dyDescent="0.25">
      <c r="A9" s="438" t="s">
        <v>94</v>
      </c>
      <c r="B9" s="439">
        <v>82476</v>
      </c>
      <c r="C9" s="439">
        <v>62871</v>
      </c>
      <c r="D9" s="439">
        <v>70414</v>
      </c>
      <c r="E9" s="439">
        <v>65735</v>
      </c>
      <c r="F9" s="440">
        <f>IFERROR(E9/D9-1,"-")</f>
        <v>-6.644985372227119E-2</v>
      </c>
      <c r="G9" s="441">
        <f>IFERROR(E9/B9-1,"-")</f>
        <v>-0.20298026092439014</v>
      </c>
      <c r="H9" s="439">
        <f t="shared" ref="H9" si="0">IFERROR(E9-D9,"-")</f>
        <v>-4679</v>
      </c>
      <c r="I9" s="439">
        <f>IFERROR(E9-B9,"-")</f>
        <v>-16741</v>
      </c>
      <c r="J9" s="440">
        <f>E9/$E$7</f>
        <v>7.4071778691757281E-2</v>
      </c>
      <c r="K9" s="431"/>
      <c r="L9" s="439">
        <v>679328</v>
      </c>
      <c r="M9" s="439">
        <v>500964</v>
      </c>
      <c r="N9" s="439">
        <v>577171</v>
      </c>
      <c r="O9" s="439">
        <v>583798</v>
      </c>
      <c r="P9" s="440">
        <f>IFERROR(O9/N9-1,"-")</f>
        <v>1.1481865859511275E-2</v>
      </c>
      <c r="Q9" s="440">
        <f>IFERROR(O9/L9-1,"-")</f>
        <v>-0.1406242639785199</v>
      </c>
      <c r="R9" s="439">
        <f>IFERROR(O9-N9,"-")</f>
        <v>6627</v>
      </c>
      <c r="S9" s="439">
        <f>IFERROR(O9-L9,"-")</f>
        <v>-95530</v>
      </c>
      <c r="T9" s="440">
        <f>O9/$O$7</f>
        <v>7.0320019821689117E-2</v>
      </c>
    </row>
    <row r="10" spans="1:26" ht="21" x14ac:dyDescent="0.35">
      <c r="A10" s="429" t="s">
        <v>95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</row>
    <row r="11" spans="1:26" x14ac:dyDescent="0.25">
      <c r="A11" s="72"/>
      <c r="B11" s="11" t="s">
        <v>151</v>
      </c>
      <c r="C11" s="12"/>
      <c r="D11" s="12"/>
      <c r="E11" s="12"/>
      <c r="F11" s="12"/>
      <c r="G11" s="12"/>
      <c r="H11" s="12"/>
      <c r="I11" s="12"/>
      <c r="J11" s="13"/>
      <c r="K11" s="430"/>
      <c r="L11" s="11" t="str">
        <f>CONCATENATE("acumulado ",B11)</f>
        <v>acumulado octubre</v>
      </c>
      <c r="M11" s="12"/>
      <c r="N11" s="12"/>
      <c r="O11" s="12"/>
      <c r="P11" s="12"/>
      <c r="Q11" s="12"/>
      <c r="R11" s="12"/>
      <c r="S11" s="12"/>
      <c r="T11" s="13"/>
      <c r="Y11" s="442"/>
    </row>
    <row r="12" spans="1:26" x14ac:dyDescent="0.25">
      <c r="A12" s="15" t="s">
        <v>96</v>
      </c>
      <c r="B12" s="16">
        <f>B$6</f>
        <v>2019</v>
      </c>
      <c r="C12" s="16">
        <f t="shared" ref="C12" si="1">C$6</f>
        <v>2022</v>
      </c>
      <c r="D12" s="16">
        <f>D$6</f>
        <v>2023</v>
      </c>
      <c r="E12" s="16">
        <v>2024</v>
      </c>
      <c r="F12" s="16" t="str">
        <f>CONCATENATE("var ",RIGHT(E12,2),"/",RIGHT(D12,2))</f>
        <v>var 24/23</v>
      </c>
      <c r="G12" s="16" t="str">
        <f>CONCATENATE("var ",RIGHT(E12,2),"/",RIGHT(B12,2))</f>
        <v>var 24/19</v>
      </c>
      <c r="H12" s="16" t="str">
        <f>CONCATENATE("dif ",RIGHT(E12,2),"-",RIGHT(D12,2))</f>
        <v>dif 24-23</v>
      </c>
      <c r="I12" s="16" t="str">
        <f>CONCATENATE("dif ",RIGHT(E12,2),"-",RIGHT(B12,2))</f>
        <v>dif 24-19</v>
      </c>
      <c r="J12" s="16" t="str">
        <f>CONCATENATE("cuota ",RIGHT(E12,2))</f>
        <v>cuota 24</v>
      </c>
      <c r="K12" s="431"/>
      <c r="L12" s="16">
        <f>L$6</f>
        <v>2019</v>
      </c>
      <c r="M12" s="16">
        <f>M$6</f>
        <v>2022</v>
      </c>
      <c r="N12" s="16">
        <f t="shared" ref="N12:O12" si="2">N$6</f>
        <v>2023</v>
      </c>
      <c r="O12" s="16">
        <f t="shared" si="2"/>
        <v>2024</v>
      </c>
      <c r="P12" s="16" t="str">
        <f>CONCATENATE("var ",RIGHT(O12,2),"/",RIGHT(N12,2))</f>
        <v>var 24/23</v>
      </c>
      <c r="Q12" s="16" t="str">
        <f>CONCATENATE("var ",RIGHT(O12,2),"/",RIGHT(L12,2))</f>
        <v>var 24/19</v>
      </c>
      <c r="R12" s="16" t="str">
        <f>CONCATENATE("dif ",RIGHT(O12,2),"-",RIGHT(N12,2))</f>
        <v>dif 24-23</v>
      </c>
      <c r="S12" s="16" t="str">
        <f>CONCATENATE("dif ",RIGHT(O12,2),"-",RIGHT(L12,2))</f>
        <v>dif 24-19</v>
      </c>
      <c r="T12" s="16" t="str">
        <f>CONCATENATE("cuota ",RIGHT(O12,2))</f>
        <v>cuota 24</v>
      </c>
      <c r="Y12" s="443"/>
    </row>
    <row r="13" spans="1:26" x14ac:dyDescent="0.25">
      <c r="A13" s="444" t="s">
        <v>97</v>
      </c>
      <c r="B13" s="445">
        <v>727644</v>
      </c>
      <c r="C13" s="445">
        <v>759922</v>
      </c>
      <c r="D13" s="445">
        <v>820630</v>
      </c>
      <c r="E13" s="445">
        <v>887450</v>
      </c>
      <c r="F13" s="446">
        <f>IFERROR(E13/D13-1,"-")</f>
        <v>8.1425246456990452E-2</v>
      </c>
      <c r="G13" s="446">
        <f>IFERROR(E13/B13-1,"-")</f>
        <v>0.21962113341139355</v>
      </c>
      <c r="H13" s="445">
        <f>IFERROR(E13-D13,"-")</f>
        <v>66820</v>
      </c>
      <c r="I13" s="445">
        <f>IFERROR(E13-B13,"-")</f>
        <v>159806</v>
      </c>
      <c r="J13" s="446">
        <f>IFERROR(E13/$E$7,"-")</f>
        <v>1</v>
      </c>
      <c r="K13" s="436"/>
      <c r="L13" s="434">
        <v>6961294</v>
      </c>
      <c r="M13" s="434">
        <v>6570643</v>
      </c>
      <c r="N13" s="434">
        <v>7455185</v>
      </c>
      <c r="O13" s="434">
        <v>8302017</v>
      </c>
      <c r="P13" s="435">
        <f t="shared" ref="P13:P47" si="3">IFERROR(O13/N13-1,"-")</f>
        <v>0.11358966947164961</v>
      </c>
      <c r="Q13" s="435">
        <f t="shared" ref="Q13:Q47" si="4">IFERROR(O13/L13-1,"-")</f>
        <v>0.19259680743264118</v>
      </c>
      <c r="R13" s="434">
        <f t="shared" ref="R13:R47" si="5">IFERROR(O13-N13,"-")</f>
        <v>846832</v>
      </c>
      <c r="S13" s="434">
        <f t="shared" ref="S13:S47" si="6">IFERROR(O13-L13,"-")</f>
        <v>1340723</v>
      </c>
      <c r="T13" s="435">
        <f>O13/$O$13</f>
        <v>1</v>
      </c>
      <c r="Y13" s="443"/>
    </row>
    <row r="14" spans="1:26" x14ac:dyDescent="0.25">
      <c r="A14" s="447" t="s">
        <v>98</v>
      </c>
      <c r="B14" s="448">
        <v>301189</v>
      </c>
      <c r="C14" s="448">
        <v>305924</v>
      </c>
      <c r="D14" s="448">
        <v>320035</v>
      </c>
      <c r="E14" s="448">
        <v>343314</v>
      </c>
      <c r="F14" s="449">
        <f t="shared" ref="F14:F47" si="7">IFERROR(E14/D14-1,"-")</f>
        <v>7.2738919180714623E-2</v>
      </c>
      <c r="G14" s="449">
        <f t="shared" ref="G14:G47" si="8">IFERROR(E14/B14-1,"-")</f>
        <v>0.13986234557038935</v>
      </c>
      <c r="H14" s="448">
        <f t="shared" ref="H14:H47" si="9">IFERROR(E14-D14,"-")</f>
        <v>23279</v>
      </c>
      <c r="I14" s="448">
        <f t="shared" ref="I14:I47" si="10">IFERROR(E14-B14,"-")</f>
        <v>42125</v>
      </c>
      <c r="J14" s="449">
        <f t="shared" ref="J14:J20" si="11">IFERROR(E14/$E$7,"-")</f>
        <v>0.3868544706744042</v>
      </c>
      <c r="K14" s="436"/>
      <c r="L14" s="448">
        <v>2860337</v>
      </c>
      <c r="M14" s="448">
        <v>2636031</v>
      </c>
      <c r="N14" s="448">
        <v>2964841</v>
      </c>
      <c r="O14" s="448">
        <v>3269906</v>
      </c>
      <c r="P14" s="449">
        <f>IFERROR(O14/N14-1,"-")</f>
        <v>0.10289421928528375</v>
      </c>
      <c r="Q14" s="449">
        <f t="shared" si="4"/>
        <v>0.14318907177720663</v>
      </c>
      <c r="R14" s="448">
        <f t="shared" si="5"/>
        <v>305065</v>
      </c>
      <c r="S14" s="448">
        <f t="shared" si="6"/>
        <v>409569</v>
      </c>
      <c r="T14" s="449">
        <f t="shared" ref="T14:T47" si="12">O14/$O$13</f>
        <v>0.39386886343403055</v>
      </c>
    </row>
    <row r="15" spans="1:26" x14ac:dyDescent="0.25">
      <c r="A15" s="438" t="s">
        <v>99</v>
      </c>
      <c r="B15" s="439">
        <v>125601</v>
      </c>
      <c r="C15" s="439">
        <v>124664</v>
      </c>
      <c r="D15" s="439">
        <v>130725</v>
      </c>
      <c r="E15" s="439">
        <v>135280</v>
      </c>
      <c r="F15" s="440">
        <f t="shared" si="7"/>
        <v>3.4844138458596241E-2</v>
      </c>
      <c r="G15" s="440">
        <f t="shared" si="8"/>
        <v>7.7061488363946218E-2</v>
      </c>
      <c r="H15" s="439">
        <f t="shared" si="9"/>
        <v>4555</v>
      </c>
      <c r="I15" s="439">
        <f t="shared" si="10"/>
        <v>9679</v>
      </c>
      <c r="J15" s="440">
        <f t="shared" si="11"/>
        <v>0.15243675700039439</v>
      </c>
      <c r="K15" s="431"/>
      <c r="L15" s="439">
        <v>1200565</v>
      </c>
      <c r="M15" s="439">
        <v>1077464</v>
      </c>
      <c r="N15" s="439">
        <v>1214853</v>
      </c>
      <c r="O15" s="439">
        <v>1291679</v>
      </c>
      <c r="P15" s="440">
        <f t="shared" si="3"/>
        <v>6.3238926849585875E-2</v>
      </c>
      <c r="Q15" s="440">
        <f>IFERROR(O15/L15-1,"-")</f>
        <v>7.5892600567232904E-2</v>
      </c>
      <c r="R15" s="439">
        <f>IFERROR(O15-N15,"-")</f>
        <v>76826</v>
      </c>
      <c r="S15" s="439">
        <f t="shared" si="6"/>
        <v>91114</v>
      </c>
      <c r="T15" s="440">
        <f t="shared" si="12"/>
        <v>0.15558616659060082</v>
      </c>
    </row>
    <row r="16" spans="1:26" x14ac:dyDescent="0.25">
      <c r="A16" s="450" t="s">
        <v>100</v>
      </c>
      <c r="B16" s="451">
        <v>175588</v>
      </c>
      <c r="C16" s="451">
        <v>181260</v>
      </c>
      <c r="D16" s="451">
        <v>189310</v>
      </c>
      <c r="E16" s="451">
        <v>208034</v>
      </c>
      <c r="F16" s="452">
        <f t="shared" si="7"/>
        <v>9.8906555385346762E-2</v>
      </c>
      <c r="G16" s="452">
        <f t="shared" si="8"/>
        <v>0.18478483723261263</v>
      </c>
      <c r="H16" s="451">
        <f t="shared" si="9"/>
        <v>18724</v>
      </c>
      <c r="I16" s="451">
        <f t="shared" si="10"/>
        <v>32446</v>
      </c>
      <c r="J16" s="452">
        <f t="shared" si="11"/>
        <v>0.23441771367400979</v>
      </c>
      <c r="K16" s="431"/>
      <c r="L16" s="451">
        <v>1659772</v>
      </c>
      <c r="M16" s="451">
        <v>1558567</v>
      </c>
      <c r="N16" s="451">
        <v>1749988</v>
      </c>
      <c r="O16" s="451">
        <v>1978227</v>
      </c>
      <c r="P16" s="452">
        <f t="shared" si="3"/>
        <v>0.13042318004466313</v>
      </c>
      <c r="Q16" s="452">
        <f t="shared" si="4"/>
        <v>0.1918667142233994</v>
      </c>
      <c r="R16" s="451">
        <f t="shared" si="5"/>
        <v>228239</v>
      </c>
      <c r="S16" s="451">
        <f t="shared" si="6"/>
        <v>318455</v>
      </c>
      <c r="T16" s="452">
        <f t="shared" si="12"/>
        <v>0.23828269684342973</v>
      </c>
    </row>
    <row r="17" spans="1:21" x14ac:dyDescent="0.25">
      <c r="A17" s="447" t="s">
        <v>101</v>
      </c>
      <c r="B17" s="448">
        <v>426455</v>
      </c>
      <c r="C17" s="448">
        <v>453998</v>
      </c>
      <c r="D17" s="448">
        <v>500595</v>
      </c>
      <c r="E17" s="448">
        <v>544136</v>
      </c>
      <c r="F17" s="449">
        <f t="shared" si="7"/>
        <v>8.6978495590247507E-2</v>
      </c>
      <c r="G17" s="449">
        <f t="shared" si="8"/>
        <v>0.27595174168435133</v>
      </c>
      <c r="H17" s="448">
        <f t="shared" si="9"/>
        <v>43541</v>
      </c>
      <c r="I17" s="448">
        <f t="shared" si="10"/>
        <v>117681</v>
      </c>
      <c r="J17" s="449">
        <f t="shared" si="11"/>
        <v>0.61314552932559585</v>
      </c>
      <c r="K17" s="436"/>
      <c r="L17" s="448">
        <v>4100957</v>
      </c>
      <c r="M17" s="448">
        <v>3934612</v>
      </c>
      <c r="N17" s="448">
        <v>4490344</v>
      </c>
      <c r="O17" s="448">
        <v>5032111</v>
      </c>
      <c r="P17" s="449">
        <f t="shared" si="3"/>
        <v>0.12065155809888961</v>
      </c>
      <c r="Q17" s="449">
        <f t="shared" si="4"/>
        <v>0.2270577331096133</v>
      </c>
      <c r="R17" s="448">
        <f t="shared" si="5"/>
        <v>541767</v>
      </c>
      <c r="S17" s="448">
        <f t="shared" si="6"/>
        <v>931154</v>
      </c>
      <c r="T17" s="449">
        <f t="shared" si="12"/>
        <v>0.6061311365659694</v>
      </c>
    </row>
    <row r="18" spans="1:21" x14ac:dyDescent="0.25">
      <c r="A18" s="438" t="s">
        <v>29</v>
      </c>
      <c r="B18" s="439">
        <v>194286</v>
      </c>
      <c r="C18" s="439">
        <v>221506</v>
      </c>
      <c r="D18" s="439">
        <v>234770</v>
      </c>
      <c r="E18" s="439">
        <v>248577</v>
      </c>
      <c r="F18" s="440">
        <f t="shared" si="7"/>
        <v>5.8810750947736024E-2</v>
      </c>
      <c r="G18" s="440">
        <f>IFERROR(E18/B18-1,"-")</f>
        <v>0.27943855964917708</v>
      </c>
      <c r="H18" s="439">
        <f t="shared" si="9"/>
        <v>13807</v>
      </c>
      <c r="I18" s="439">
        <f t="shared" si="10"/>
        <v>54291</v>
      </c>
      <c r="J18" s="440">
        <f t="shared" si="11"/>
        <v>0.28010254098822468</v>
      </c>
      <c r="K18" s="431"/>
      <c r="L18" s="439">
        <v>1882957</v>
      </c>
      <c r="M18" s="439">
        <v>1883062</v>
      </c>
      <c r="N18" s="439">
        <v>2115948</v>
      </c>
      <c r="O18" s="439">
        <v>2300584</v>
      </c>
      <c r="P18" s="440">
        <f t="shared" si="3"/>
        <v>8.7259233213670573E-2</v>
      </c>
      <c r="Q18" s="440">
        <f t="shared" si="4"/>
        <v>0.22179316893588119</v>
      </c>
      <c r="R18" s="439">
        <f t="shared" si="5"/>
        <v>184636</v>
      </c>
      <c r="S18" s="439">
        <f t="shared" si="6"/>
        <v>417627</v>
      </c>
      <c r="T18" s="440">
        <f t="shared" si="12"/>
        <v>0.27711145375876728</v>
      </c>
      <c r="U18" s="453"/>
    </row>
    <row r="19" spans="1:21" x14ac:dyDescent="0.25">
      <c r="A19" s="438" t="s">
        <v>22</v>
      </c>
      <c r="B19" s="439">
        <v>60251</v>
      </c>
      <c r="C19" s="439">
        <v>47642</v>
      </c>
      <c r="D19" s="439">
        <v>57654</v>
      </c>
      <c r="E19" s="439">
        <v>63515</v>
      </c>
      <c r="F19" s="440">
        <f>IFERROR(E19/D19-1,"-")</f>
        <v>0.10165816769001279</v>
      </c>
      <c r="G19" s="440">
        <f t="shared" si="8"/>
        <v>5.4173374715772438E-2</v>
      </c>
      <c r="H19" s="439">
        <f t="shared" si="9"/>
        <v>5861</v>
      </c>
      <c r="I19" s="439">
        <f t="shared" si="10"/>
        <v>3264</v>
      </c>
      <c r="J19" s="440">
        <f t="shared" si="11"/>
        <v>7.1570229308693445E-2</v>
      </c>
      <c r="K19" s="431"/>
      <c r="L19" s="439">
        <v>654945</v>
      </c>
      <c r="M19" s="439">
        <v>493359</v>
      </c>
      <c r="N19" s="439">
        <v>595271</v>
      </c>
      <c r="O19" s="439">
        <v>652705</v>
      </c>
      <c r="P19" s="440">
        <f t="shared" si="3"/>
        <v>9.6483786376289071E-2</v>
      </c>
      <c r="Q19" s="440">
        <f t="shared" si="4"/>
        <v>-3.4201345151119167E-3</v>
      </c>
      <c r="R19" s="439">
        <f t="shared" si="5"/>
        <v>57434</v>
      </c>
      <c r="S19" s="439">
        <f t="shared" si="6"/>
        <v>-2240</v>
      </c>
      <c r="T19" s="440">
        <f t="shared" si="12"/>
        <v>7.8620051006881825E-2</v>
      </c>
      <c r="U19" s="453"/>
    </row>
    <row r="20" spans="1:21" x14ac:dyDescent="0.25">
      <c r="A20" s="438" t="s">
        <v>102</v>
      </c>
      <c r="B20" s="439">
        <v>20711</v>
      </c>
      <c r="C20" s="439">
        <v>24082</v>
      </c>
      <c r="D20" s="439">
        <v>22677</v>
      </c>
      <c r="E20" s="439">
        <v>23442</v>
      </c>
      <c r="F20" s="440">
        <f t="shared" si="7"/>
        <v>3.3734620981611396E-2</v>
      </c>
      <c r="G20" s="440">
        <f t="shared" si="8"/>
        <v>0.13186229539858041</v>
      </c>
      <c r="H20" s="439">
        <f t="shared" si="9"/>
        <v>765</v>
      </c>
      <c r="I20" s="439">
        <f t="shared" si="10"/>
        <v>2731</v>
      </c>
      <c r="J20" s="440">
        <f t="shared" si="11"/>
        <v>2.6415009296298381E-2</v>
      </c>
      <c r="K20" s="431"/>
      <c r="L20" s="439">
        <v>201184</v>
      </c>
      <c r="M20" s="439">
        <v>200161</v>
      </c>
      <c r="N20" s="439">
        <v>203488</v>
      </c>
      <c r="O20" s="439">
        <v>215687</v>
      </c>
      <c r="P20" s="440">
        <f t="shared" si="3"/>
        <v>5.9949481050479703E-2</v>
      </c>
      <c r="Q20" s="440">
        <f t="shared" si="4"/>
        <v>7.2088237633211483E-2</v>
      </c>
      <c r="R20" s="439">
        <f t="shared" si="5"/>
        <v>12199</v>
      </c>
      <c r="S20" s="439">
        <f t="shared" si="6"/>
        <v>14503</v>
      </c>
      <c r="T20" s="440">
        <f t="shared" si="12"/>
        <v>2.5980072071642348E-2</v>
      </c>
      <c r="U20" s="453"/>
    </row>
    <row r="21" spans="1:21" x14ac:dyDescent="0.25">
      <c r="A21" s="438" t="s">
        <v>103</v>
      </c>
      <c r="B21" s="439">
        <v>18366</v>
      </c>
      <c r="C21" s="439">
        <v>16753</v>
      </c>
      <c r="D21" s="439">
        <v>22490</v>
      </c>
      <c r="E21" s="439">
        <v>23047</v>
      </c>
      <c r="F21" s="440">
        <f t="shared" si="7"/>
        <v>2.4766562916851864E-2</v>
      </c>
      <c r="G21" s="440">
        <f t="shared" si="8"/>
        <v>0.25487313514102139</v>
      </c>
      <c r="H21" s="439">
        <f t="shared" si="9"/>
        <v>557</v>
      </c>
      <c r="I21" s="439">
        <f t="shared" si="10"/>
        <v>4681</v>
      </c>
      <c r="J21" s="440">
        <f>IFERROR(E21/$E$7,"-")</f>
        <v>2.5969913797960448E-2</v>
      </c>
      <c r="K21" s="431"/>
      <c r="L21" s="439">
        <v>152290</v>
      </c>
      <c r="M21" s="439">
        <v>168823</v>
      </c>
      <c r="N21" s="439">
        <v>174574</v>
      </c>
      <c r="O21" s="439">
        <v>187838</v>
      </c>
      <c r="P21" s="440">
        <f t="shared" si="3"/>
        <v>7.597924089497865E-2</v>
      </c>
      <c r="Q21" s="440">
        <f t="shared" si="4"/>
        <v>0.23342307439753096</v>
      </c>
      <c r="R21" s="439">
        <f t="shared" si="5"/>
        <v>13264</v>
      </c>
      <c r="S21" s="439">
        <f t="shared" si="6"/>
        <v>35548</v>
      </c>
      <c r="T21" s="440">
        <f t="shared" si="12"/>
        <v>2.262558604734247E-2</v>
      </c>
      <c r="U21" s="453"/>
    </row>
    <row r="22" spans="1:21" x14ac:dyDescent="0.25">
      <c r="A22" s="438" t="s">
        <v>28</v>
      </c>
      <c r="B22" s="439">
        <v>2244</v>
      </c>
      <c r="C22" s="439">
        <v>2531</v>
      </c>
      <c r="D22" s="439">
        <v>2638</v>
      </c>
      <c r="E22" s="439">
        <v>2706</v>
      </c>
      <c r="F22" s="440">
        <f t="shared" si="7"/>
        <v>2.5777103866565509E-2</v>
      </c>
      <c r="G22" s="440">
        <f t="shared" si="8"/>
        <v>0.20588235294117641</v>
      </c>
      <c r="H22" s="439">
        <f t="shared" si="9"/>
        <v>68</v>
      </c>
      <c r="I22" s="439">
        <f t="shared" si="10"/>
        <v>462</v>
      </c>
      <c r="J22" s="440">
        <f t="shared" ref="J22:J47" si="13">IFERROR(E22/$E$7,"-")</f>
        <v>3.0491858696264579E-3</v>
      </c>
      <c r="K22" s="431"/>
      <c r="L22" s="439">
        <v>14582</v>
      </c>
      <c r="M22" s="439">
        <v>18149</v>
      </c>
      <c r="N22" s="439">
        <v>21424</v>
      </c>
      <c r="O22" s="439">
        <v>22516</v>
      </c>
      <c r="P22" s="440">
        <f t="shared" si="3"/>
        <v>5.0970873786407855E-2</v>
      </c>
      <c r="Q22" s="440">
        <f t="shared" si="4"/>
        <v>0.54409546015635724</v>
      </c>
      <c r="R22" s="439">
        <f t="shared" si="5"/>
        <v>1092</v>
      </c>
      <c r="S22" s="439">
        <f t="shared" si="6"/>
        <v>7934</v>
      </c>
      <c r="T22" s="440">
        <f t="shared" si="12"/>
        <v>2.7121120084432496E-3</v>
      </c>
      <c r="U22" s="453"/>
    </row>
    <row r="23" spans="1:21" x14ac:dyDescent="0.25">
      <c r="A23" s="438" t="s">
        <v>104</v>
      </c>
      <c r="B23" s="439">
        <f>B24+B25+B26+B27</f>
        <v>35815</v>
      </c>
      <c r="C23" s="439">
        <f t="shared" ref="C23:D23" si="14">C24+C25+C26+C27</f>
        <v>27799</v>
      </c>
      <c r="D23" s="439">
        <f t="shared" si="14"/>
        <v>31128</v>
      </c>
      <c r="E23" s="439">
        <f>E24+E25+E26+E27</f>
        <v>25386</v>
      </c>
      <c r="F23" s="440">
        <f t="shared" si="7"/>
        <v>-0.18446414803392441</v>
      </c>
      <c r="G23" s="440">
        <f t="shared" si="8"/>
        <v>-0.29119084182605048</v>
      </c>
      <c r="H23" s="439">
        <f t="shared" si="9"/>
        <v>-5742</v>
      </c>
      <c r="I23" s="439">
        <f t="shared" si="10"/>
        <v>-10429</v>
      </c>
      <c r="J23" s="440">
        <f t="shared" si="13"/>
        <v>2.8605555242548875E-2</v>
      </c>
      <c r="K23" s="431"/>
      <c r="L23" s="439">
        <f>L24+L25+L26+L27</f>
        <v>277468</v>
      </c>
      <c r="M23" s="439">
        <f t="shared" ref="M23:O23" si="15">M24+M25+M26+M27</f>
        <v>157607</v>
      </c>
      <c r="N23" s="439">
        <f t="shared" si="15"/>
        <v>217797</v>
      </c>
      <c r="O23" s="439">
        <f t="shared" si="15"/>
        <v>207980</v>
      </c>
      <c r="P23" s="440">
        <f t="shared" si="3"/>
        <v>-4.5074082746777933E-2</v>
      </c>
      <c r="Q23" s="440">
        <f t="shared" si="4"/>
        <v>-0.25043608632346792</v>
      </c>
      <c r="R23" s="439">
        <f t="shared" si="5"/>
        <v>-9817</v>
      </c>
      <c r="S23" s="439">
        <f t="shared" si="6"/>
        <v>-69488</v>
      </c>
      <c r="T23" s="440">
        <f t="shared" si="12"/>
        <v>2.5051743449814666E-2</v>
      </c>
      <c r="U23" s="453"/>
    </row>
    <row r="24" spans="1:21" x14ac:dyDescent="0.25">
      <c r="A24" s="438" t="s">
        <v>27</v>
      </c>
      <c r="B24" s="439">
        <v>9899</v>
      </c>
      <c r="C24" s="439">
        <v>6873</v>
      </c>
      <c r="D24" s="439">
        <v>8294</v>
      </c>
      <c r="E24" s="439">
        <v>6430</v>
      </c>
      <c r="F24" s="440">
        <f>IFERROR(E24/D24-1,"-")</f>
        <v>-0.22474077646491442</v>
      </c>
      <c r="G24" s="440">
        <f t="shared" si="8"/>
        <v>-0.35043943832710378</v>
      </c>
      <c r="H24" s="439">
        <f>IFERROR(E24-D24,"-")</f>
        <v>-1864</v>
      </c>
      <c r="I24" s="439">
        <f t="shared" si="10"/>
        <v>-3469</v>
      </c>
      <c r="J24" s="440">
        <f t="shared" si="13"/>
        <v>7.245478618513719E-3</v>
      </c>
      <c r="K24" s="431"/>
      <c r="L24" s="439">
        <v>68137</v>
      </c>
      <c r="M24" s="439">
        <v>35910</v>
      </c>
      <c r="N24" s="439">
        <v>50763</v>
      </c>
      <c r="O24" s="439">
        <v>47784</v>
      </c>
      <c r="P24" s="440">
        <f t="shared" si="3"/>
        <v>-5.8684474912830242E-2</v>
      </c>
      <c r="Q24" s="440">
        <f t="shared" si="4"/>
        <v>-0.29870701674567413</v>
      </c>
      <c r="R24" s="439">
        <f t="shared" si="5"/>
        <v>-2979</v>
      </c>
      <c r="S24" s="439">
        <f t="shared" si="6"/>
        <v>-20353</v>
      </c>
      <c r="T24" s="440">
        <f t="shared" si="12"/>
        <v>5.755709726925397E-3</v>
      </c>
      <c r="U24" s="453"/>
    </row>
    <row r="25" spans="1:21" x14ac:dyDescent="0.25">
      <c r="A25" s="438" t="s">
        <v>37</v>
      </c>
      <c r="B25" s="439">
        <v>10398</v>
      </c>
      <c r="C25" s="439">
        <v>5220</v>
      </c>
      <c r="D25" s="439">
        <v>5954</v>
      </c>
      <c r="E25" s="439">
        <v>5573</v>
      </c>
      <c r="F25" s="440">
        <f t="shared" si="7"/>
        <v>-6.3990594558280156E-2</v>
      </c>
      <c r="G25" s="440">
        <f>IFERROR(E25/B25-1,"-")</f>
        <v>-0.46403154452779383</v>
      </c>
      <c r="H25" s="439">
        <f t="shared" si="9"/>
        <v>-381</v>
      </c>
      <c r="I25" s="439">
        <f>IFERROR(E25-B25,"-")</f>
        <v>-4825</v>
      </c>
      <c r="J25" s="440">
        <f>IFERROR(E25/$E$7,"-")</f>
        <v>6.2797904107273648E-3</v>
      </c>
      <c r="K25" s="431"/>
      <c r="L25" s="439">
        <v>76154</v>
      </c>
      <c r="M25" s="439">
        <v>31010</v>
      </c>
      <c r="N25" s="439">
        <v>46884</v>
      </c>
      <c r="O25" s="439">
        <v>46756</v>
      </c>
      <c r="P25" s="440">
        <f>IFERROR(O25/N25-1,"-")</f>
        <v>-2.7301424793106932E-3</v>
      </c>
      <c r="Q25" s="440">
        <f>IFERROR(O25/L25-1,"-")</f>
        <v>-0.38603356356855845</v>
      </c>
      <c r="R25" s="439">
        <f>IFERROR(O25-N25,"-")</f>
        <v>-128</v>
      </c>
      <c r="S25" s="439">
        <f>IFERROR(O25-L25,"-")</f>
        <v>-29398</v>
      </c>
      <c r="T25" s="440">
        <f>O25/$O$13</f>
        <v>5.6318843962858663E-3</v>
      </c>
      <c r="U25" s="453"/>
    </row>
    <row r="26" spans="1:21" x14ac:dyDescent="0.25">
      <c r="A26" s="438" t="s">
        <v>25</v>
      </c>
      <c r="B26" s="439">
        <v>8729</v>
      </c>
      <c r="C26" s="439">
        <v>9953</v>
      </c>
      <c r="D26" s="439">
        <v>8685</v>
      </c>
      <c r="E26" s="439">
        <v>6870</v>
      </c>
      <c r="F26" s="440">
        <f t="shared" si="7"/>
        <v>-0.20898100172711576</v>
      </c>
      <c r="G26" s="440">
        <f t="shared" si="8"/>
        <v>-0.21296826669721614</v>
      </c>
      <c r="H26" s="439">
        <f t="shared" si="9"/>
        <v>-1815</v>
      </c>
      <c r="I26" s="439">
        <f t="shared" si="10"/>
        <v>-1859</v>
      </c>
      <c r="J26" s="440">
        <f t="shared" si="13"/>
        <v>7.7412811989407858E-3</v>
      </c>
      <c r="K26" s="431"/>
      <c r="L26" s="439">
        <v>75558</v>
      </c>
      <c r="M26" s="439">
        <v>64074</v>
      </c>
      <c r="N26" s="439">
        <v>71859</v>
      </c>
      <c r="O26" s="439">
        <v>62832</v>
      </c>
      <c r="P26" s="440">
        <f t="shared" si="3"/>
        <v>-0.12562100780695529</v>
      </c>
      <c r="Q26" s="440">
        <f t="shared" si="4"/>
        <v>-0.1684269038354641</v>
      </c>
      <c r="R26" s="439">
        <f t="shared" si="5"/>
        <v>-9027</v>
      </c>
      <c r="S26" s="439">
        <f t="shared" si="6"/>
        <v>-12726</v>
      </c>
      <c r="T26" s="440">
        <f t="shared" si="12"/>
        <v>7.5682812983880908E-3</v>
      </c>
      <c r="U26" s="453"/>
    </row>
    <row r="27" spans="1:21" x14ac:dyDescent="0.25">
      <c r="A27" s="438" t="s">
        <v>36</v>
      </c>
      <c r="B27" s="439">
        <v>6789</v>
      </c>
      <c r="C27" s="439">
        <v>5753</v>
      </c>
      <c r="D27" s="439">
        <v>8195</v>
      </c>
      <c r="E27" s="439">
        <v>6513</v>
      </c>
      <c r="F27" s="440">
        <f t="shared" si="7"/>
        <v>-0.20524710189139717</v>
      </c>
      <c r="G27" s="440">
        <f t="shared" si="8"/>
        <v>-4.0653999116217365E-2</v>
      </c>
      <c r="H27" s="439">
        <f t="shared" si="9"/>
        <v>-1682</v>
      </c>
      <c r="I27" s="439">
        <f t="shared" si="10"/>
        <v>-276</v>
      </c>
      <c r="J27" s="440">
        <f t="shared" si="13"/>
        <v>7.3390050143670067E-3</v>
      </c>
      <c r="K27" s="431"/>
      <c r="L27" s="439">
        <v>57619</v>
      </c>
      <c r="M27" s="439">
        <v>26613</v>
      </c>
      <c r="N27" s="439">
        <v>48291</v>
      </c>
      <c r="O27" s="439">
        <v>50608</v>
      </c>
      <c r="P27" s="440">
        <f t="shared" si="3"/>
        <v>4.7979954857012785E-2</v>
      </c>
      <c r="Q27" s="440">
        <f t="shared" si="4"/>
        <v>-0.12167861295753135</v>
      </c>
      <c r="R27" s="439">
        <f t="shared" si="5"/>
        <v>2317</v>
      </c>
      <c r="S27" s="439">
        <f t="shared" si="6"/>
        <v>-7011</v>
      </c>
      <c r="T27" s="440">
        <f t="shared" si="12"/>
        <v>6.095868028215312E-3</v>
      </c>
      <c r="U27" s="453"/>
    </row>
    <row r="28" spans="1:21" x14ac:dyDescent="0.25">
      <c r="A28" s="438" t="s">
        <v>30</v>
      </c>
      <c r="B28" s="439">
        <v>14420</v>
      </c>
      <c r="C28" s="439">
        <v>19599</v>
      </c>
      <c r="D28" s="439">
        <v>20021</v>
      </c>
      <c r="E28" s="439">
        <v>21467</v>
      </c>
      <c r="F28" s="440">
        <f t="shared" si="7"/>
        <v>7.2224164627141541E-2</v>
      </c>
      <c r="G28" s="440">
        <f t="shared" si="8"/>
        <v>0.4886962552011096</v>
      </c>
      <c r="H28" s="439">
        <f t="shared" si="9"/>
        <v>1446</v>
      </c>
      <c r="I28" s="439">
        <f t="shared" si="10"/>
        <v>7047</v>
      </c>
      <c r="J28" s="440">
        <f t="shared" si="13"/>
        <v>2.418953180460871E-2</v>
      </c>
      <c r="K28" s="431"/>
      <c r="L28" s="439">
        <v>141682</v>
      </c>
      <c r="M28" s="439">
        <v>169385</v>
      </c>
      <c r="N28" s="439">
        <v>193909</v>
      </c>
      <c r="O28" s="439">
        <v>214191</v>
      </c>
      <c r="P28" s="440">
        <f t="shared" si="3"/>
        <v>0.10459545456889563</v>
      </c>
      <c r="Q28" s="440">
        <f t="shared" si="4"/>
        <v>0.51177284340988982</v>
      </c>
      <c r="R28" s="439">
        <f t="shared" si="5"/>
        <v>20282</v>
      </c>
      <c r="S28" s="439">
        <f t="shared" si="6"/>
        <v>72509</v>
      </c>
      <c r="T28" s="440">
        <f t="shared" si="12"/>
        <v>2.5799874897871205E-2</v>
      </c>
      <c r="U28" s="453"/>
    </row>
    <row r="29" spans="1:21" x14ac:dyDescent="0.25">
      <c r="A29" s="438" t="s">
        <v>35</v>
      </c>
      <c r="B29" s="439">
        <v>15171</v>
      </c>
      <c r="C29" s="439">
        <v>26633</v>
      </c>
      <c r="D29" s="439">
        <v>28063</v>
      </c>
      <c r="E29" s="439">
        <v>41360</v>
      </c>
      <c r="F29" s="440">
        <f t="shared" si="7"/>
        <v>0.47382674696219218</v>
      </c>
      <c r="G29" s="440">
        <f t="shared" si="8"/>
        <v>1.726254037308022</v>
      </c>
      <c r="H29" s="439">
        <f t="shared" si="9"/>
        <v>13297</v>
      </c>
      <c r="I29" s="439">
        <f t="shared" si="10"/>
        <v>26189</v>
      </c>
      <c r="J29" s="440">
        <f t="shared" si="13"/>
        <v>4.6605442560144233E-2</v>
      </c>
      <c r="K29" s="431"/>
      <c r="L29" s="439">
        <v>170231</v>
      </c>
      <c r="M29" s="439">
        <v>245887</v>
      </c>
      <c r="N29" s="439">
        <v>259452</v>
      </c>
      <c r="O29" s="439">
        <v>352142</v>
      </c>
      <c r="P29" s="440">
        <f t="shared" si="3"/>
        <v>0.35725297935648981</v>
      </c>
      <c r="Q29" s="440">
        <f t="shared" si="4"/>
        <v>1.0686126498698827</v>
      </c>
      <c r="R29" s="439">
        <f t="shared" si="5"/>
        <v>92690</v>
      </c>
      <c r="S29" s="439">
        <f t="shared" si="6"/>
        <v>181911</v>
      </c>
      <c r="T29" s="440">
        <f t="shared" si="12"/>
        <v>4.2416439282164806E-2</v>
      </c>
      <c r="U29" s="453"/>
    </row>
    <row r="30" spans="1:21" x14ac:dyDescent="0.25">
      <c r="A30" s="438" t="s">
        <v>43</v>
      </c>
      <c r="B30" s="439">
        <v>8174</v>
      </c>
      <c r="C30" s="439">
        <v>9926</v>
      </c>
      <c r="D30" s="439">
        <v>14141</v>
      </c>
      <c r="E30" s="439">
        <v>18931</v>
      </c>
      <c r="F30" s="440">
        <f t="shared" si="7"/>
        <v>0.33873134856092224</v>
      </c>
      <c r="G30" s="440">
        <f t="shared" si="8"/>
        <v>1.3160019574259847</v>
      </c>
      <c r="H30" s="439">
        <f t="shared" si="9"/>
        <v>4790</v>
      </c>
      <c r="I30" s="439">
        <f t="shared" si="10"/>
        <v>10757</v>
      </c>
      <c r="J30" s="440">
        <f t="shared" si="13"/>
        <v>2.133190602287453E-2</v>
      </c>
      <c r="K30" s="431"/>
      <c r="L30" s="439">
        <v>95231</v>
      </c>
      <c r="M30" s="439">
        <v>102469</v>
      </c>
      <c r="N30" s="439">
        <v>122089</v>
      </c>
      <c r="O30" s="439">
        <v>181328</v>
      </c>
      <c r="P30" s="440">
        <f t="shared" si="3"/>
        <v>0.48521160792536588</v>
      </c>
      <c r="Q30" s="440">
        <f t="shared" si="4"/>
        <v>0.90408585439615252</v>
      </c>
      <c r="R30" s="439">
        <f t="shared" si="5"/>
        <v>59239</v>
      </c>
      <c r="S30" s="439">
        <f t="shared" si="6"/>
        <v>86097</v>
      </c>
      <c r="T30" s="440">
        <f t="shared" si="12"/>
        <v>2.1841439255062958E-2</v>
      </c>
      <c r="U30" s="453"/>
    </row>
    <row r="31" spans="1:21" x14ac:dyDescent="0.25">
      <c r="A31" s="438" t="s">
        <v>33</v>
      </c>
      <c r="B31" s="439">
        <v>14463</v>
      </c>
      <c r="C31" s="439">
        <v>12010</v>
      </c>
      <c r="D31" s="439">
        <v>14659</v>
      </c>
      <c r="E31" s="439">
        <v>20433</v>
      </c>
      <c r="F31" s="440">
        <f t="shared" si="7"/>
        <v>0.39388771403233513</v>
      </c>
      <c r="G31" s="440">
        <f t="shared" si="8"/>
        <v>0.41277743206803574</v>
      </c>
      <c r="H31" s="439">
        <f t="shared" si="9"/>
        <v>5774</v>
      </c>
      <c r="I31" s="439">
        <f t="shared" si="10"/>
        <v>5970</v>
      </c>
      <c r="J31" s="440">
        <f t="shared" si="13"/>
        <v>2.3024395740605105E-2</v>
      </c>
      <c r="K31" s="431"/>
      <c r="L31" s="439">
        <v>133773</v>
      </c>
      <c r="M31" s="439">
        <v>126620</v>
      </c>
      <c r="N31" s="439">
        <v>144526</v>
      </c>
      <c r="O31" s="439">
        <v>196356</v>
      </c>
      <c r="P31" s="440">
        <f t="shared" si="3"/>
        <v>0.35862059421834136</v>
      </c>
      <c r="Q31" s="440">
        <f t="shared" si="4"/>
        <v>0.46782983113184273</v>
      </c>
      <c r="R31" s="439">
        <f t="shared" si="5"/>
        <v>51830</v>
      </c>
      <c r="S31" s="439">
        <f t="shared" si="6"/>
        <v>62583</v>
      </c>
      <c r="T31" s="440">
        <f t="shared" si="12"/>
        <v>2.3651601773400369E-2</v>
      </c>
      <c r="U31" s="453"/>
    </row>
    <row r="32" spans="1:21" x14ac:dyDescent="0.25">
      <c r="A32" s="438" t="s">
        <v>44</v>
      </c>
      <c r="B32" s="439">
        <v>9377</v>
      </c>
      <c r="C32" s="439">
        <v>11113</v>
      </c>
      <c r="D32" s="439">
        <v>11095</v>
      </c>
      <c r="E32" s="439">
        <v>11625</v>
      </c>
      <c r="F32" s="440">
        <f t="shared" si="7"/>
        <v>4.776926543488047E-2</v>
      </c>
      <c r="G32" s="440">
        <f t="shared" si="8"/>
        <v>0.23973552308840773</v>
      </c>
      <c r="H32" s="439">
        <f t="shared" si="9"/>
        <v>530</v>
      </c>
      <c r="I32" s="439">
        <f t="shared" si="10"/>
        <v>2248</v>
      </c>
      <c r="J32" s="440">
        <f t="shared" si="13"/>
        <v>1.3099329539692377E-2</v>
      </c>
      <c r="K32" s="431"/>
      <c r="L32" s="439">
        <v>81376</v>
      </c>
      <c r="M32" s="439">
        <v>75779</v>
      </c>
      <c r="N32" s="439">
        <v>91583</v>
      </c>
      <c r="O32" s="439">
        <v>91517</v>
      </c>
      <c r="P32" s="440">
        <f t="shared" si="3"/>
        <v>-7.2065776399554693E-4</v>
      </c>
      <c r="Q32" s="440">
        <f t="shared" si="4"/>
        <v>0.12461905230043246</v>
      </c>
      <c r="R32" s="439">
        <f t="shared" si="5"/>
        <v>-66</v>
      </c>
      <c r="S32" s="439">
        <f t="shared" si="6"/>
        <v>10141</v>
      </c>
      <c r="T32" s="440">
        <f t="shared" si="12"/>
        <v>1.1023465743324785E-2</v>
      </c>
      <c r="U32" s="453"/>
    </row>
    <row r="33" spans="1:21" x14ac:dyDescent="0.25">
      <c r="A33" s="438" t="s">
        <v>23</v>
      </c>
      <c r="B33" s="439">
        <v>4117</v>
      </c>
      <c r="C33" s="439">
        <v>6706</v>
      </c>
      <c r="D33" s="439">
        <v>7840</v>
      </c>
      <c r="E33" s="439">
        <v>9350</v>
      </c>
      <c r="F33" s="440">
        <f t="shared" si="7"/>
        <v>0.19260204081632648</v>
      </c>
      <c r="G33" s="440">
        <f t="shared" si="8"/>
        <v>1.2710711683264515</v>
      </c>
      <c r="H33" s="439">
        <f t="shared" si="9"/>
        <v>1510</v>
      </c>
      <c r="I33" s="439">
        <f t="shared" si="10"/>
        <v>5233</v>
      </c>
      <c r="J33" s="440">
        <f t="shared" si="13"/>
        <v>1.0535804834075159E-2</v>
      </c>
      <c r="K33" s="431"/>
      <c r="L33" s="439">
        <v>46655</v>
      </c>
      <c r="M33" s="439">
        <v>56641</v>
      </c>
      <c r="N33" s="439">
        <v>70555</v>
      </c>
      <c r="O33" s="439">
        <v>84058</v>
      </c>
      <c r="P33" s="440">
        <f t="shared" si="3"/>
        <v>0.19138260931188444</v>
      </c>
      <c r="Q33" s="440">
        <f t="shared" si="4"/>
        <v>0.80169328046297283</v>
      </c>
      <c r="R33" s="439">
        <f t="shared" si="5"/>
        <v>13503</v>
      </c>
      <c r="S33" s="439">
        <f t="shared" si="6"/>
        <v>37403</v>
      </c>
      <c r="T33" s="440">
        <f t="shared" si="12"/>
        <v>1.0125009380250606E-2</v>
      </c>
      <c r="U33" s="453"/>
    </row>
    <row r="34" spans="1:21" x14ac:dyDescent="0.25">
      <c r="A34" s="438" t="s">
        <v>40</v>
      </c>
      <c r="B34" s="439">
        <v>7244</v>
      </c>
      <c r="C34" s="439">
        <v>5868</v>
      </c>
      <c r="D34" s="439">
        <v>5188</v>
      </c>
      <c r="E34" s="439">
        <v>4167</v>
      </c>
      <c r="F34" s="440">
        <f t="shared" si="7"/>
        <v>-0.19680030840400931</v>
      </c>
      <c r="G34" s="440">
        <f t="shared" si="8"/>
        <v>-0.42476532302595249</v>
      </c>
      <c r="H34" s="439">
        <f t="shared" si="9"/>
        <v>-1021</v>
      </c>
      <c r="I34" s="439">
        <f t="shared" si="10"/>
        <v>-3077</v>
      </c>
      <c r="J34" s="440">
        <f t="shared" si="13"/>
        <v>4.6954758014536033E-3</v>
      </c>
      <c r="K34" s="431"/>
      <c r="L34" s="439">
        <v>46905</v>
      </c>
      <c r="M34" s="439">
        <v>54013</v>
      </c>
      <c r="N34" s="439">
        <v>58356</v>
      </c>
      <c r="O34" s="439">
        <v>38927</v>
      </c>
      <c r="P34" s="440">
        <f t="shared" si="3"/>
        <v>-0.33293920076770167</v>
      </c>
      <c r="Q34" s="440">
        <f t="shared" si="4"/>
        <v>-0.17008847670824001</v>
      </c>
      <c r="R34" s="439">
        <f t="shared" si="5"/>
        <v>-19429</v>
      </c>
      <c r="S34" s="439">
        <f t="shared" si="6"/>
        <v>-7978</v>
      </c>
      <c r="T34" s="440">
        <f t="shared" si="12"/>
        <v>4.6888605503939583E-3</v>
      </c>
      <c r="U34" s="453"/>
    </row>
    <row r="35" spans="1:21" x14ac:dyDescent="0.25">
      <c r="A35" s="438" t="s">
        <v>105</v>
      </c>
      <c r="B35" s="439">
        <v>8303</v>
      </c>
      <c r="C35" s="439">
        <v>0</v>
      </c>
      <c r="D35" s="439">
        <v>0</v>
      </c>
      <c r="E35" s="439">
        <v>0</v>
      </c>
      <c r="F35" s="440" t="str">
        <f>IFERROR(E35/D35-1,"-")</f>
        <v>-</v>
      </c>
      <c r="G35" s="440">
        <f t="shared" si="8"/>
        <v>-1</v>
      </c>
      <c r="H35" s="439">
        <f t="shared" si="9"/>
        <v>0</v>
      </c>
      <c r="I35" s="439">
        <f t="shared" si="10"/>
        <v>-8303</v>
      </c>
      <c r="J35" s="440">
        <f t="shared" si="13"/>
        <v>0</v>
      </c>
      <c r="K35" s="431"/>
      <c r="L35" s="439">
        <v>77803</v>
      </c>
      <c r="M35" s="439">
        <v>779</v>
      </c>
      <c r="N35" s="439">
        <v>0</v>
      </c>
      <c r="O35" s="439">
        <v>0</v>
      </c>
      <c r="P35" s="440" t="str">
        <f t="shared" si="3"/>
        <v>-</v>
      </c>
      <c r="Q35" s="440">
        <f t="shared" si="4"/>
        <v>-1</v>
      </c>
      <c r="R35" s="439">
        <f t="shared" si="5"/>
        <v>0</v>
      </c>
      <c r="S35" s="439">
        <f t="shared" si="6"/>
        <v>-77803</v>
      </c>
      <c r="T35" s="440">
        <f t="shared" si="12"/>
        <v>0</v>
      </c>
      <c r="U35" s="453"/>
    </row>
    <row r="36" spans="1:21" x14ac:dyDescent="0.25">
      <c r="A36" s="438" t="s">
        <v>41</v>
      </c>
      <c r="B36" s="439">
        <v>1248</v>
      </c>
      <c r="C36" s="439">
        <v>1256</v>
      </c>
      <c r="D36" s="439">
        <v>1072</v>
      </c>
      <c r="E36" s="439">
        <v>659</v>
      </c>
      <c r="F36" s="440">
        <f t="shared" si="7"/>
        <v>-0.38526119402985071</v>
      </c>
      <c r="G36" s="440">
        <f t="shared" si="8"/>
        <v>-0.47195512820512819</v>
      </c>
      <c r="H36" s="439">
        <f t="shared" si="9"/>
        <v>-413</v>
      </c>
      <c r="I36" s="439">
        <f t="shared" si="10"/>
        <v>-589</v>
      </c>
      <c r="J36" s="440">
        <f t="shared" si="13"/>
        <v>7.4257704659417428E-4</v>
      </c>
      <c r="K36" s="431"/>
      <c r="L36" s="439">
        <v>3419</v>
      </c>
      <c r="M36" s="439">
        <v>8562</v>
      </c>
      <c r="N36" s="439">
        <v>6743</v>
      </c>
      <c r="O36" s="439">
        <v>10672</v>
      </c>
      <c r="P36" s="440">
        <f t="shared" si="3"/>
        <v>0.58267833308616335</v>
      </c>
      <c r="Q36" s="440">
        <f t="shared" si="4"/>
        <v>2.1213805206200642</v>
      </c>
      <c r="R36" s="439">
        <f t="shared" si="5"/>
        <v>3929</v>
      </c>
      <c r="S36" s="439">
        <f t="shared" si="6"/>
        <v>7253</v>
      </c>
      <c r="T36" s="440">
        <f t="shared" si="12"/>
        <v>1.285470747650842E-3</v>
      </c>
      <c r="U36" s="453"/>
    </row>
    <row r="37" spans="1:21" x14ac:dyDescent="0.25">
      <c r="A37" s="438" t="s">
        <v>106</v>
      </c>
      <c r="B37" s="439">
        <v>2287</v>
      </c>
      <c r="C37" s="439">
        <v>3794</v>
      </c>
      <c r="D37" s="439">
        <v>4521</v>
      </c>
      <c r="E37" s="439">
        <v>5733</v>
      </c>
      <c r="F37" s="440">
        <f t="shared" si="7"/>
        <v>0.2680822826808229</v>
      </c>
      <c r="G37" s="440">
        <f t="shared" si="8"/>
        <v>1.5067774376912988</v>
      </c>
      <c r="H37" s="439">
        <f t="shared" si="9"/>
        <v>1212</v>
      </c>
      <c r="I37" s="439">
        <f t="shared" si="10"/>
        <v>3446</v>
      </c>
      <c r="J37" s="440">
        <f t="shared" si="13"/>
        <v>6.4600822581553892E-3</v>
      </c>
      <c r="K37" s="431"/>
      <c r="L37" s="439">
        <v>17850</v>
      </c>
      <c r="M37" s="439">
        <v>34469</v>
      </c>
      <c r="N37" s="439">
        <v>34336</v>
      </c>
      <c r="O37" s="439">
        <v>43552</v>
      </c>
      <c r="P37" s="440">
        <f t="shared" si="3"/>
        <v>0.2684063373718546</v>
      </c>
      <c r="Q37" s="440">
        <f t="shared" si="4"/>
        <v>1.4398879551820727</v>
      </c>
      <c r="R37" s="439">
        <f t="shared" si="5"/>
        <v>9216</v>
      </c>
      <c r="S37" s="439">
        <f t="shared" si="6"/>
        <v>25702</v>
      </c>
      <c r="T37" s="440">
        <f t="shared" si="12"/>
        <v>5.2459540856155803E-3</v>
      </c>
      <c r="U37" s="453"/>
    </row>
    <row r="38" spans="1:21" x14ac:dyDescent="0.25">
      <c r="A38" s="438" t="s">
        <v>107</v>
      </c>
      <c r="B38" s="439">
        <v>502</v>
      </c>
      <c r="C38" s="439">
        <v>772</v>
      </c>
      <c r="D38" s="439">
        <v>311</v>
      </c>
      <c r="E38" s="439">
        <v>262</v>
      </c>
      <c r="F38" s="440">
        <f t="shared" si="7"/>
        <v>-0.157556270096463</v>
      </c>
      <c r="G38" s="440">
        <f t="shared" si="8"/>
        <v>-0.47808764940239046</v>
      </c>
      <c r="H38" s="439">
        <f t="shared" si="9"/>
        <v>-49</v>
      </c>
      <c r="I38" s="439">
        <f t="shared" si="10"/>
        <v>-240</v>
      </c>
      <c r="J38" s="440">
        <f t="shared" si="13"/>
        <v>2.9522790016338948E-4</v>
      </c>
      <c r="K38" s="431"/>
      <c r="L38" s="439">
        <v>6093</v>
      </c>
      <c r="M38" s="439">
        <v>6281</v>
      </c>
      <c r="N38" s="439">
        <v>4713</v>
      </c>
      <c r="O38" s="439">
        <v>6566</v>
      </c>
      <c r="P38" s="440">
        <f t="shared" si="3"/>
        <v>0.39316783365160202</v>
      </c>
      <c r="Q38" s="440">
        <f t="shared" si="4"/>
        <v>7.7630067290333171E-2</v>
      </c>
      <c r="R38" s="439">
        <f t="shared" si="5"/>
        <v>1853</v>
      </c>
      <c r="S38" s="439">
        <f t="shared" si="6"/>
        <v>473</v>
      </c>
      <c r="T38" s="440">
        <f t="shared" si="12"/>
        <v>7.9089214103030621E-4</v>
      </c>
      <c r="U38" s="453"/>
    </row>
    <row r="39" spans="1:21" x14ac:dyDescent="0.25">
      <c r="A39" s="438" t="s">
        <v>108</v>
      </c>
      <c r="B39" s="439">
        <v>1480</v>
      </c>
      <c r="C39" s="439">
        <v>2004</v>
      </c>
      <c r="D39" s="439">
        <v>5076</v>
      </c>
      <c r="E39" s="439">
        <v>6565</v>
      </c>
      <c r="F39" s="440">
        <f t="shared" si="7"/>
        <v>0.29334121355397946</v>
      </c>
      <c r="G39" s="440">
        <f t="shared" si="8"/>
        <v>3.4358108108108105</v>
      </c>
      <c r="H39" s="439">
        <f t="shared" si="9"/>
        <v>1489</v>
      </c>
      <c r="I39" s="439">
        <f t="shared" si="10"/>
        <v>5085</v>
      </c>
      <c r="J39" s="440">
        <f t="shared" si="13"/>
        <v>7.3975998647811143E-3</v>
      </c>
      <c r="K39" s="431"/>
      <c r="L39" s="439">
        <v>14400</v>
      </c>
      <c r="M39" s="439">
        <v>18677</v>
      </c>
      <c r="N39" s="439">
        <v>26714</v>
      </c>
      <c r="O39" s="439">
        <v>64370</v>
      </c>
      <c r="P39" s="440">
        <f t="shared" si="3"/>
        <v>1.4095979636145839</v>
      </c>
      <c r="Q39" s="440">
        <f t="shared" si="4"/>
        <v>3.4701388888888891</v>
      </c>
      <c r="R39" s="439">
        <f t="shared" si="5"/>
        <v>37656</v>
      </c>
      <c r="S39" s="439">
        <f t="shared" si="6"/>
        <v>49970</v>
      </c>
      <c r="T39" s="440">
        <f t="shared" si="12"/>
        <v>7.7535374837223291E-3</v>
      </c>
      <c r="U39" s="453"/>
    </row>
    <row r="40" spans="1:21" x14ac:dyDescent="0.25">
      <c r="A40" s="438" t="s">
        <v>34</v>
      </c>
      <c r="B40" s="439">
        <v>4031</v>
      </c>
      <c r="C40" s="439">
        <v>8164</v>
      </c>
      <c r="D40" s="439">
        <v>8166</v>
      </c>
      <c r="E40" s="439">
        <v>7811</v>
      </c>
      <c r="F40" s="440">
        <f t="shared" si="7"/>
        <v>-4.3472936566250286E-2</v>
      </c>
      <c r="G40" s="440">
        <f t="shared" si="8"/>
        <v>0.93773257256263953</v>
      </c>
      <c r="H40" s="439">
        <f t="shared" si="9"/>
        <v>-355</v>
      </c>
      <c r="I40" s="439">
        <f t="shared" si="10"/>
        <v>3780</v>
      </c>
      <c r="J40" s="440">
        <f t="shared" si="13"/>
        <v>8.8016226266268514E-3</v>
      </c>
      <c r="K40" s="431"/>
      <c r="L40" s="439">
        <v>30010</v>
      </c>
      <c r="M40" s="439">
        <v>59492</v>
      </c>
      <c r="N40" s="439">
        <v>63152</v>
      </c>
      <c r="O40" s="439">
        <v>62994</v>
      </c>
      <c r="P40" s="440">
        <f t="shared" si="3"/>
        <v>-2.5019001773498584E-3</v>
      </c>
      <c r="Q40" s="440">
        <f t="shared" si="4"/>
        <v>1.0991002999000332</v>
      </c>
      <c r="R40" s="439">
        <f t="shared" si="5"/>
        <v>-158</v>
      </c>
      <c r="S40" s="439">
        <f t="shared" si="6"/>
        <v>32984</v>
      </c>
      <c r="T40" s="440">
        <f t="shared" si="12"/>
        <v>7.5877946287028807E-3</v>
      </c>
      <c r="U40" s="453"/>
    </row>
    <row r="41" spans="1:21" x14ac:dyDescent="0.25">
      <c r="A41" s="438" t="s">
        <v>109</v>
      </c>
      <c r="B41" s="439">
        <v>338</v>
      </c>
      <c r="C41" s="439">
        <v>2699</v>
      </c>
      <c r="D41" s="439">
        <v>2275</v>
      </c>
      <c r="E41" s="439">
        <v>2228</v>
      </c>
      <c r="F41" s="440">
        <f t="shared" si="7"/>
        <v>-2.0659340659340608E-2</v>
      </c>
      <c r="G41" s="440">
        <f t="shared" si="8"/>
        <v>5.5917159763313613</v>
      </c>
      <c r="H41" s="439">
        <f t="shared" si="9"/>
        <v>-47</v>
      </c>
      <c r="I41" s="439">
        <f t="shared" si="10"/>
        <v>1890</v>
      </c>
      <c r="J41" s="440">
        <f t="shared" si="13"/>
        <v>2.510563975435236E-3</v>
      </c>
      <c r="K41" s="431"/>
      <c r="L41" s="439">
        <v>4863</v>
      </c>
      <c r="M41" s="439">
        <v>13396</v>
      </c>
      <c r="N41" s="439">
        <v>18057</v>
      </c>
      <c r="O41" s="439">
        <v>14950</v>
      </c>
      <c r="P41" s="440">
        <f t="shared" si="3"/>
        <v>-0.17206623470122395</v>
      </c>
      <c r="Q41" s="440">
        <f t="shared" si="4"/>
        <v>2.0742340119267944</v>
      </c>
      <c r="R41" s="439">
        <f t="shared" si="5"/>
        <v>-3107</v>
      </c>
      <c r="S41" s="439">
        <f t="shared" si="6"/>
        <v>10087</v>
      </c>
      <c r="T41" s="440">
        <f t="shared" si="12"/>
        <v>1.8007672111488087E-3</v>
      </c>
      <c r="U41" s="453"/>
    </row>
    <row r="42" spans="1:21" x14ac:dyDescent="0.25">
      <c r="A42" s="438" t="s">
        <v>110</v>
      </c>
      <c r="B42" s="439">
        <v>400</v>
      </c>
      <c r="C42" s="439">
        <v>1164</v>
      </c>
      <c r="D42" s="439">
        <v>2060</v>
      </c>
      <c r="E42" s="439">
        <v>697</v>
      </c>
      <c r="F42" s="440">
        <f t="shared" si="7"/>
        <v>-0.6616504854368932</v>
      </c>
      <c r="G42" s="440">
        <f t="shared" si="8"/>
        <v>0.74249999999999994</v>
      </c>
      <c r="H42" s="439">
        <f t="shared" si="9"/>
        <v>-1363</v>
      </c>
      <c r="I42" s="439">
        <f t="shared" si="10"/>
        <v>297</v>
      </c>
      <c r="J42" s="440">
        <f t="shared" si="13"/>
        <v>7.8539636035833004E-4</v>
      </c>
      <c r="K42" s="431"/>
      <c r="L42" s="439">
        <v>5279</v>
      </c>
      <c r="M42" s="439">
        <v>7860</v>
      </c>
      <c r="N42" s="439">
        <v>22624</v>
      </c>
      <c r="O42" s="439">
        <v>23392</v>
      </c>
      <c r="P42" s="440">
        <f t="shared" si="3"/>
        <v>3.3946251768034008E-2</v>
      </c>
      <c r="Q42" s="440">
        <f t="shared" si="4"/>
        <v>3.4311422617920062</v>
      </c>
      <c r="R42" s="439">
        <f t="shared" si="5"/>
        <v>768</v>
      </c>
      <c r="S42" s="439">
        <f t="shared" si="6"/>
        <v>18113</v>
      </c>
      <c r="T42" s="440">
        <f t="shared" si="12"/>
        <v>2.8176285353306309E-3</v>
      </c>
      <c r="U42" s="453"/>
    </row>
    <row r="43" spans="1:21" x14ac:dyDescent="0.25">
      <c r="A43" s="438" t="s">
        <v>42</v>
      </c>
      <c r="B43" s="439">
        <v>1021</v>
      </c>
      <c r="C43" s="439">
        <v>1966</v>
      </c>
      <c r="D43" s="439">
        <v>3661</v>
      </c>
      <c r="E43" s="439">
        <v>3294</v>
      </c>
      <c r="F43" s="440">
        <f t="shared" si="7"/>
        <v>-0.10024583447145585</v>
      </c>
      <c r="G43" s="440">
        <f t="shared" si="8"/>
        <v>2.2262487757100882</v>
      </c>
      <c r="H43" s="439">
        <f t="shared" si="9"/>
        <v>-367</v>
      </c>
      <c r="I43" s="439">
        <f t="shared" si="10"/>
        <v>2273</v>
      </c>
      <c r="J43" s="440">
        <f t="shared" si="13"/>
        <v>3.7117584089244463E-3</v>
      </c>
      <c r="K43" s="431"/>
      <c r="L43" s="439">
        <v>16244</v>
      </c>
      <c r="M43" s="439">
        <v>24760</v>
      </c>
      <c r="N43" s="439">
        <v>28682</v>
      </c>
      <c r="O43" s="439">
        <v>39095</v>
      </c>
      <c r="P43" s="440">
        <f t="shared" si="3"/>
        <v>0.36304999651349279</v>
      </c>
      <c r="Q43" s="440">
        <f t="shared" si="4"/>
        <v>1.4067347943856192</v>
      </c>
      <c r="R43" s="439">
        <f t="shared" si="5"/>
        <v>10413</v>
      </c>
      <c r="S43" s="439">
        <f t="shared" si="6"/>
        <v>22851</v>
      </c>
      <c r="T43" s="440">
        <f t="shared" si="12"/>
        <v>4.7090965966463333E-3</v>
      </c>
      <c r="U43" s="453"/>
    </row>
    <row r="44" spans="1:21" x14ac:dyDescent="0.25">
      <c r="A44" s="438" t="s">
        <v>111</v>
      </c>
      <c r="B44" s="439">
        <v>811</v>
      </c>
      <c r="C44" s="439">
        <v>0</v>
      </c>
      <c r="D44" s="439">
        <v>0</v>
      </c>
      <c r="E44" s="439">
        <v>0</v>
      </c>
      <c r="F44" s="440" t="str">
        <f t="shared" si="7"/>
        <v>-</v>
      </c>
      <c r="G44" s="440">
        <f t="shared" si="8"/>
        <v>-1</v>
      </c>
      <c r="H44" s="439">
        <f t="shared" si="9"/>
        <v>0</v>
      </c>
      <c r="I44" s="439">
        <f t="shared" si="10"/>
        <v>-811</v>
      </c>
      <c r="J44" s="440">
        <f t="shared" si="13"/>
        <v>0</v>
      </c>
      <c r="K44" s="431"/>
      <c r="L44" s="439">
        <v>12269</v>
      </c>
      <c r="M44" s="439">
        <v>555</v>
      </c>
      <c r="N44" s="439">
        <v>0</v>
      </c>
      <c r="O44" s="439">
        <v>0</v>
      </c>
      <c r="P44" s="440" t="str">
        <f t="shared" si="3"/>
        <v>-</v>
      </c>
      <c r="Q44" s="440">
        <f t="shared" si="4"/>
        <v>-1</v>
      </c>
      <c r="R44" s="439">
        <f t="shared" si="5"/>
        <v>0</v>
      </c>
      <c r="S44" s="439">
        <f t="shared" si="6"/>
        <v>-12269</v>
      </c>
      <c r="T44" s="440">
        <f t="shared" si="12"/>
        <v>0</v>
      </c>
      <c r="U44" s="453"/>
    </row>
    <row r="45" spans="1:21" x14ac:dyDescent="0.25">
      <c r="A45" s="438" t="s">
        <v>26</v>
      </c>
      <c r="B45" s="439">
        <v>1</v>
      </c>
      <c r="C45" s="439">
        <v>0</v>
      </c>
      <c r="D45" s="439">
        <v>1</v>
      </c>
      <c r="E45" s="439">
        <v>1308</v>
      </c>
      <c r="F45" s="440">
        <f t="shared" si="7"/>
        <v>1307</v>
      </c>
      <c r="G45" s="440">
        <f t="shared" si="8"/>
        <v>1307</v>
      </c>
      <c r="H45" s="439">
        <f t="shared" si="9"/>
        <v>1307</v>
      </c>
      <c r="I45" s="439">
        <f t="shared" si="10"/>
        <v>1307</v>
      </c>
      <c r="J45" s="440">
        <f t="shared" si="13"/>
        <v>1.4738858527240971E-3</v>
      </c>
      <c r="K45" s="431"/>
      <c r="L45" s="439">
        <v>49</v>
      </c>
      <c r="M45" s="439">
        <v>7469</v>
      </c>
      <c r="N45" s="439">
        <v>6763</v>
      </c>
      <c r="O45" s="439">
        <v>8491</v>
      </c>
      <c r="P45" s="440">
        <f t="shared" si="3"/>
        <v>0.25550791069052203</v>
      </c>
      <c r="Q45" s="440">
        <f t="shared" si="4"/>
        <v>172.28571428571428</v>
      </c>
      <c r="R45" s="439">
        <f t="shared" si="5"/>
        <v>1728</v>
      </c>
      <c r="S45" s="439">
        <f t="shared" si="6"/>
        <v>8442</v>
      </c>
      <c r="T45" s="440">
        <f t="shared" si="12"/>
        <v>1.0227635043387649E-3</v>
      </c>
      <c r="U45" s="453"/>
    </row>
    <row r="46" spans="1:21" x14ac:dyDescent="0.25">
      <c r="A46" s="438" t="s">
        <v>112</v>
      </c>
      <c r="B46" s="439">
        <v>817</v>
      </c>
      <c r="C46" s="439">
        <v>0</v>
      </c>
      <c r="D46" s="439">
        <v>1079</v>
      </c>
      <c r="E46" s="439">
        <v>1066</v>
      </c>
      <c r="F46" s="440">
        <f t="shared" si="7"/>
        <v>-1.2048192771084376E-2</v>
      </c>
      <c r="G46" s="440">
        <f t="shared" si="8"/>
        <v>0.3047735618115055</v>
      </c>
      <c r="H46" s="439">
        <f t="shared" si="9"/>
        <v>-13</v>
      </c>
      <c r="I46" s="439">
        <f t="shared" si="10"/>
        <v>249</v>
      </c>
      <c r="J46" s="440">
        <f t="shared" si="13"/>
        <v>1.2011944334892107E-3</v>
      </c>
      <c r="K46" s="431"/>
      <c r="L46" s="439">
        <v>8050</v>
      </c>
      <c r="M46" s="439">
        <v>0</v>
      </c>
      <c r="N46" s="439">
        <v>8339</v>
      </c>
      <c r="O46" s="439">
        <v>10086</v>
      </c>
      <c r="P46" s="440">
        <f t="shared" si="3"/>
        <v>0.20949754167166335</v>
      </c>
      <c r="Q46" s="440">
        <f t="shared" si="4"/>
        <v>0.25291925465838516</v>
      </c>
      <c r="R46" s="439">
        <f t="shared" si="5"/>
        <v>1747</v>
      </c>
      <c r="S46" s="439">
        <f t="shared" si="6"/>
        <v>2036</v>
      </c>
      <c r="T46" s="440">
        <f t="shared" si="12"/>
        <v>1.2148854910800592E-3</v>
      </c>
      <c r="U46" s="453"/>
    </row>
    <row r="47" spans="1:21" x14ac:dyDescent="0.25">
      <c r="A47" s="438" t="s">
        <v>113</v>
      </c>
      <c r="B47" s="439">
        <f>IFERROR(B17-SUM(B18:B22)-SUM(B24:B46),"-")</f>
        <v>577</v>
      </c>
      <c r="C47" s="439">
        <f>IFERROR(C17-SUM(C18:C22)-SUM(C24:C46),"-")</f>
        <v>11</v>
      </c>
      <c r="D47" s="439">
        <f>IFERROR(D17-SUM(D18:D22)-SUM(D24:D46),"-")</f>
        <v>9</v>
      </c>
      <c r="E47" s="439">
        <f>IFERROR(E17-SUM(E18:E22)-SUM(E24:E46),"-")</f>
        <v>507</v>
      </c>
      <c r="F47" s="440">
        <f t="shared" si="7"/>
        <v>55.333333333333336</v>
      </c>
      <c r="G47" s="440">
        <f t="shared" si="8"/>
        <v>-0.121317157712305</v>
      </c>
      <c r="H47" s="439">
        <f t="shared" si="9"/>
        <v>498</v>
      </c>
      <c r="I47" s="439">
        <f t="shared" si="10"/>
        <v>-70</v>
      </c>
      <c r="J47" s="440">
        <f t="shared" si="13"/>
        <v>5.7129979153755137E-4</v>
      </c>
      <c r="K47" s="431"/>
      <c r="L47" s="439">
        <f>IFERROR(L17-SUM(L18:L22)-SUM(L24:L46),"-")</f>
        <v>5349</v>
      </c>
      <c r="M47" s="439">
        <f>IFERROR(M17-SUM(M18:M22)-SUM(M24:M46),"-")</f>
        <v>357</v>
      </c>
      <c r="N47" s="439">
        <f>IFERROR(N17-SUM(N18:N22)-SUM(N24:N46),"-")</f>
        <v>1249</v>
      </c>
      <c r="O47" s="439">
        <f>IFERROR(O17-SUM(O18:O22)-SUM(O24:O46),"-")</f>
        <v>2114</v>
      </c>
      <c r="P47" s="440">
        <f t="shared" si="3"/>
        <v>0.69255404323458758</v>
      </c>
      <c r="Q47" s="440">
        <f t="shared" si="4"/>
        <v>-0.60478594129743879</v>
      </c>
      <c r="R47" s="439">
        <f t="shared" si="5"/>
        <v>865</v>
      </c>
      <c r="S47" s="439">
        <f t="shared" si="6"/>
        <v>-3235</v>
      </c>
      <c r="T47" s="440">
        <f t="shared" si="12"/>
        <v>2.5463691534238005E-4</v>
      </c>
      <c r="U47" s="453"/>
    </row>
    <row r="48" spans="1:21" ht="21" x14ac:dyDescent="0.35">
      <c r="A48" s="429" t="s">
        <v>114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53"/>
    </row>
    <row r="49" spans="1:21" x14ac:dyDescent="0.25">
      <c r="A49" s="72"/>
      <c r="B49" s="11" t="s">
        <v>151</v>
      </c>
      <c r="C49" s="12"/>
      <c r="D49" s="12"/>
      <c r="E49" s="12"/>
      <c r="F49" s="12"/>
      <c r="G49" s="12"/>
      <c r="H49" s="12"/>
      <c r="I49" s="12"/>
      <c r="J49" s="13"/>
      <c r="K49" s="430"/>
      <c r="L49" s="11" t="str">
        <f>CONCATENATE("acumulado ",B49)</f>
        <v>acumulado octubre</v>
      </c>
      <c r="M49" s="12"/>
      <c r="N49" s="12"/>
      <c r="O49" s="12"/>
      <c r="P49" s="12"/>
      <c r="Q49" s="12"/>
      <c r="R49" s="12"/>
      <c r="S49" s="12"/>
      <c r="T49" s="13"/>
      <c r="U49" s="453"/>
    </row>
    <row r="50" spans="1:21" x14ac:dyDescent="0.25">
      <c r="A50" s="15"/>
      <c r="B50" s="16">
        <f>B$6</f>
        <v>2019</v>
      </c>
      <c r="C50" s="16">
        <f t="shared" ref="C50:E50" si="16">C$6</f>
        <v>2022</v>
      </c>
      <c r="D50" s="16">
        <f t="shared" si="16"/>
        <v>2023</v>
      </c>
      <c r="E50" s="16">
        <f t="shared" si="16"/>
        <v>2024</v>
      </c>
      <c r="F50" s="16" t="str">
        <f>CONCATENATE("var ",RIGHT(E50,2),"/",RIGHT(D50,2))</f>
        <v>var 24/23</v>
      </c>
      <c r="G50" s="16" t="str">
        <f>CONCATENATE("var ",RIGHT(E50,2),"/",RIGHT(B50,2))</f>
        <v>var 24/19</v>
      </c>
      <c r="H50" s="16" t="str">
        <f>CONCATENATE("dif ",RIGHT(E50,2),"-",RIGHT(D50,2))</f>
        <v>dif 24-23</v>
      </c>
      <c r="I50" s="16" t="str">
        <f>CONCATENATE("dif ",RIGHT(E50,2),"-",RIGHT(B50,2))</f>
        <v>dif 24-19</v>
      </c>
      <c r="J50" s="16" t="str">
        <f>CONCATENATE("cuota ",RIGHT(E50,2))</f>
        <v>cuota 24</v>
      </c>
      <c r="K50" s="431"/>
      <c r="L50" s="16">
        <f>L$6</f>
        <v>2019</v>
      </c>
      <c r="M50" s="16">
        <f>M$6</f>
        <v>2022</v>
      </c>
      <c r="N50" s="16">
        <f t="shared" ref="N50:O50" si="17">N$6</f>
        <v>2023</v>
      </c>
      <c r="O50" s="16">
        <f t="shared" si="17"/>
        <v>2024</v>
      </c>
      <c r="P50" s="16" t="str">
        <f>CONCATENATE("var ",RIGHT(O50,2),"/",RIGHT(N50,2))</f>
        <v>var 24/23</v>
      </c>
      <c r="Q50" s="16" t="str">
        <f>CONCATENATE("var ",RIGHT(O50,2),"/",RIGHT(L50,2))</f>
        <v>var 24/19</v>
      </c>
      <c r="R50" s="16" t="str">
        <f>CONCATENATE("dif ",RIGHT(O50,2),"-",RIGHT(N50,2))</f>
        <v>dif 24-23</v>
      </c>
      <c r="S50" s="16" t="str">
        <f>CONCATENATE("dif ",RIGHT(O50,2),"-",RIGHT(L50,2))</f>
        <v>dif 24-19</v>
      </c>
      <c r="T50" s="16" t="str">
        <f>CONCATENATE("cuota ",RIGHT(O50,2))</f>
        <v>cuota 24</v>
      </c>
    </row>
    <row r="51" spans="1:21" x14ac:dyDescent="0.25">
      <c r="A51" s="455" t="s">
        <v>92</v>
      </c>
      <c r="B51" s="434">
        <v>727644</v>
      </c>
      <c r="C51" s="434">
        <v>759922</v>
      </c>
      <c r="D51" s="434">
        <v>820630</v>
      </c>
      <c r="E51" s="434">
        <v>887450</v>
      </c>
      <c r="F51" s="435">
        <f>IFERROR(E51/D51-1,"-")</f>
        <v>8.1425246456990452E-2</v>
      </c>
      <c r="G51" s="435">
        <f>IFERROR(E51/B51-1,"-")</f>
        <v>0.21962113341139355</v>
      </c>
      <c r="H51" s="434">
        <f>IFERROR(E51-D51,"-")</f>
        <v>66820</v>
      </c>
      <c r="I51" s="434">
        <f>IFERROR(E51-B51,"-")</f>
        <v>159806</v>
      </c>
      <c r="J51" s="435">
        <f>E51/$E$51</f>
        <v>1</v>
      </c>
      <c r="K51" s="436"/>
      <c r="L51" s="434">
        <v>6961294</v>
      </c>
      <c r="M51" s="434">
        <v>6570643</v>
      </c>
      <c r="N51" s="434">
        <v>7455185</v>
      </c>
      <c r="O51" s="434">
        <v>8302017</v>
      </c>
      <c r="P51" s="435">
        <f>IFERROR(O51/N51-1,"-")</f>
        <v>0.11358966947164961</v>
      </c>
      <c r="Q51" s="435">
        <f>IFERROR(O51/L51-1,"-")</f>
        <v>0.19259680743264118</v>
      </c>
      <c r="R51" s="434">
        <f>IFERROR(O51-N51,"-")</f>
        <v>846832</v>
      </c>
      <c r="S51" s="434">
        <f>IFERROR(O51-L51,"-")</f>
        <v>1340723</v>
      </c>
      <c r="T51" s="435">
        <f>O51/$O$51</f>
        <v>1</v>
      </c>
    </row>
    <row r="52" spans="1:21" x14ac:dyDescent="0.25">
      <c r="A52" s="438" t="s">
        <v>115</v>
      </c>
      <c r="B52" s="439">
        <v>254930</v>
      </c>
      <c r="C52" s="439">
        <v>265069</v>
      </c>
      <c r="D52" s="439">
        <v>275208</v>
      </c>
      <c r="E52" s="439">
        <v>296389</v>
      </c>
      <c r="F52" s="440">
        <f>IFERROR(E52/D52-1,"-")</f>
        <v>7.6963605709136296E-2</v>
      </c>
      <c r="G52" s="440">
        <f>IFERROR(E52/B52-1,"-")</f>
        <v>0.16262895696857971</v>
      </c>
      <c r="H52" s="439">
        <f>IFERROR(E52-D52,"-")</f>
        <v>21181</v>
      </c>
      <c r="I52" s="439">
        <f>IFERROR(E52-B52,"-")</f>
        <v>41459</v>
      </c>
      <c r="J52" s="440">
        <f>E52/$E$51</f>
        <v>0.333978252295904</v>
      </c>
      <c r="K52" s="431"/>
      <c r="L52" s="439">
        <v>2427906</v>
      </c>
      <c r="M52" s="439">
        <v>2292194</v>
      </c>
      <c r="N52" s="439">
        <v>2541746</v>
      </c>
      <c r="O52" s="439">
        <v>2791774</v>
      </c>
      <c r="P52" s="440">
        <f>IFERROR(O52/N52-1,"-")</f>
        <v>9.8368601740693284E-2</v>
      </c>
      <c r="Q52" s="440">
        <f>IFERROR(O52/L52-1,"-")</f>
        <v>0.14986906412356982</v>
      </c>
      <c r="R52" s="439">
        <f>IFERROR(O52-N52,"-")</f>
        <v>250028</v>
      </c>
      <c r="S52" s="439">
        <f>IFERROR(O52-L52,"-")</f>
        <v>363868</v>
      </c>
      <c r="T52" s="440">
        <f>O52/$O$51</f>
        <v>0.33627659398914744</v>
      </c>
    </row>
    <row r="53" spans="1:21" x14ac:dyDescent="0.25">
      <c r="A53" s="438" t="s">
        <v>116</v>
      </c>
      <c r="B53" s="439">
        <v>472714</v>
      </c>
      <c r="C53" s="439">
        <v>494853</v>
      </c>
      <c r="D53" s="439">
        <v>545422</v>
      </c>
      <c r="E53" s="439">
        <v>591061</v>
      </c>
      <c r="F53" s="440">
        <f>IFERROR(E53/D53-1,"-")</f>
        <v>8.3676492697397631E-2</v>
      </c>
      <c r="G53" s="440">
        <f>IFERROR(E53/B53-1,"-")</f>
        <v>0.25035645231577663</v>
      </c>
      <c r="H53" s="439">
        <f>IFERROR(E53-D53,"-")</f>
        <v>45639</v>
      </c>
      <c r="I53" s="439">
        <f>IFERROR(E53-B53,"-")</f>
        <v>118347</v>
      </c>
      <c r="J53" s="440">
        <f>E53/$E$51</f>
        <v>0.66602174770409606</v>
      </c>
      <c r="K53" s="431"/>
      <c r="L53" s="439">
        <v>4533388</v>
      </c>
      <c r="M53" s="439">
        <v>4278449</v>
      </c>
      <c r="N53" s="439">
        <v>4913439</v>
      </c>
      <c r="O53" s="439">
        <v>5510243</v>
      </c>
      <c r="P53" s="440">
        <f>IFERROR(O53/N53-1,"-")</f>
        <v>0.1214636021735489</v>
      </c>
      <c r="Q53" s="440">
        <f>IFERROR(O53/L53-1,"-")</f>
        <v>0.21548012215146817</v>
      </c>
      <c r="R53" s="439">
        <f>IFERROR(O53-N53,"-")</f>
        <v>596804</v>
      </c>
      <c r="S53" s="439">
        <f>IFERROR(O53-L53,"-")</f>
        <v>976855</v>
      </c>
      <c r="T53" s="440">
        <f>O53/$O$51</f>
        <v>0.66372340601085256</v>
      </c>
    </row>
    <row r="54" spans="1:21" ht="21" x14ac:dyDescent="0.35">
      <c r="A54" s="378" t="s">
        <v>117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</row>
    <row r="55" spans="1:21" x14ac:dyDescent="0.25">
      <c r="A55" s="72"/>
      <c r="B55" s="11" t="s">
        <v>151</v>
      </c>
      <c r="C55" s="12"/>
      <c r="D55" s="12"/>
      <c r="E55" s="12"/>
      <c r="F55" s="12"/>
      <c r="G55" s="12"/>
      <c r="H55" s="12"/>
      <c r="I55" s="12"/>
      <c r="J55" s="13"/>
      <c r="K55" s="456"/>
      <c r="L55" s="11" t="str">
        <f>CONCATENATE("acumulado ",B55)</f>
        <v>acumulado octubre</v>
      </c>
      <c r="M55" s="12"/>
      <c r="N55" s="12"/>
      <c r="O55" s="12"/>
      <c r="P55" s="12"/>
      <c r="Q55" s="12"/>
      <c r="R55" s="12"/>
      <c r="S55" s="12"/>
      <c r="T55" s="13"/>
    </row>
    <row r="56" spans="1:21" x14ac:dyDescent="0.25">
      <c r="A56" s="15"/>
      <c r="B56" s="16">
        <f>B$6</f>
        <v>2019</v>
      </c>
      <c r="C56" s="16">
        <f t="shared" ref="C56:E56" si="18">C$6</f>
        <v>2022</v>
      </c>
      <c r="D56" s="16">
        <f t="shared" si="18"/>
        <v>2023</v>
      </c>
      <c r="E56" s="16">
        <f t="shared" si="18"/>
        <v>2024</v>
      </c>
      <c r="F56" s="16" t="str">
        <f>CONCATENATE("var ",RIGHT(E56,2),"/",RIGHT(D56,2))</f>
        <v>var 24/23</v>
      </c>
      <c r="G56" s="16" t="str">
        <f>CONCATENATE("var ",RIGHT(E56,2),"/",RIGHT(B56,2))</f>
        <v>var 24/19</v>
      </c>
      <c r="H56" s="16" t="str">
        <f>CONCATENATE("dif ",RIGHT(E56,2),"-",RIGHT(D56,2))</f>
        <v>dif 24-23</v>
      </c>
      <c r="I56" s="16" t="str">
        <f>CONCATENATE("dif ",RIGHT(E56,2),"-",RIGHT(B56,2))</f>
        <v>dif 24-19</v>
      </c>
      <c r="J56" s="16" t="str">
        <f>CONCATENATE("cuota ",RIGHT(E56,2))</f>
        <v>cuota 24</v>
      </c>
      <c r="K56" s="457"/>
      <c r="L56" s="16">
        <f>L$6</f>
        <v>2019</v>
      </c>
      <c r="M56" s="16">
        <f>M$6</f>
        <v>2022</v>
      </c>
      <c r="N56" s="16">
        <f t="shared" ref="N56:O56" si="19">N$6</f>
        <v>2023</v>
      </c>
      <c r="O56" s="16">
        <f t="shared" si="19"/>
        <v>2024</v>
      </c>
      <c r="P56" s="16" t="str">
        <f>CONCATENATE("var ",RIGHT(O56,2),"/",RIGHT(N56,2))</f>
        <v>var 24/23</v>
      </c>
      <c r="Q56" s="16" t="str">
        <f>CONCATENATE("var ",RIGHT(O56,2),"/",RIGHT(L56,2))</f>
        <v>var 24/19</v>
      </c>
      <c r="R56" s="16" t="str">
        <f>CONCATENATE("dif ",RIGHT(O56,2),"-",RIGHT(N56,2))</f>
        <v>dif 24-23</v>
      </c>
      <c r="S56" s="16" t="str">
        <f>CONCATENATE("dif ",RIGHT(O56,2),"-",RIGHT(L56,2))</f>
        <v>dif 24-19</v>
      </c>
      <c r="T56" s="16" t="str">
        <f>CONCATENATE("cuota ",RIGHT(O56,2))</f>
        <v>cuota 24</v>
      </c>
    </row>
    <row r="57" spans="1:21" x14ac:dyDescent="0.25">
      <c r="A57" s="458" t="s">
        <v>92</v>
      </c>
      <c r="B57" s="459">
        <v>5782</v>
      </c>
      <c r="C57" s="459">
        <v>5971</v>
      </c>
      <c r="D57" s="459">
        <v>6319</v>
      </c>
      <c r="E57" s="459">
        <v>6785</v>
      </c>
      <c r="F57" s="460">
        <f>IFERROR(E57/D57-1,"-")</f>
        <v>7.3745845861686865E-2</v>
      </c>
      <c r="G57" s="460">
        <f>IFERROR(E57/B57-1,"-")</f>
        <v>0.17346938775510212</v>
      </c>
      <c r="H57" s="459">
        <f>IFERROR(E57-D57,"-")</f>
        <v>466</v>
      </c>
      <c r="I57" s="459">
        <f>IFERROR(E57-B57,"-")</f>
        <v>1003</v>
      </c>
      <c r="J57" s="460">
        <f>E57/$E$57</f>
        <v>1</v>
      </c>
      <c r="K57" s="461"/>
      <c r="L57" s="459">
        <v>56766</v>
      </c>
      <c r="M57" s="459">
        <v>54240</v>
      </c>
      <c r="N57" s="459">
        <v>59601</v>
      </c>
      <c r="O57" s="459">
        <v>65291</v>
      </c>
      <c r="P57" s="460">
        <f>IFERROR(O57/N57-1,"-")</f>
        <v>9.5468196842334763E-2</v>
      </c>
      <c r="Q57" s="460">
        <f>IFERROR(O57/L57-1,"-")</f>
        <v>0.15017792340485503</v>
      </c>
      <c r="R57" s="459">
        <f>IFERROR(O57-N57,"-")</f>
        <v>5690</v>
      </c>
      <c r="S57" s="459">
        <f>IFERROR(O57-L57,"-")</f>
        <v>8525</v>
      </c>
      <c r="T57" s="460">
        <f>O57/$O$57</f>
        <v>1</v>
      </c>
    </row>
    <row r="58" spans="1:21" x14ac:dyDescent="0.25">
      <c r="A58" s="438" t="s">
        <v>93</v>
      </c>
      <c r="B58" s="439">
        <v>5271</v>
      </c>
      <c r="C58" s="439">
        <v>5522</v>
      </c>
      <c r="D58" s="439">
        <v>5819</v>
      </c>
      <c r="E58" s="439">
        <v>6332</v>
      </c>
      <c r="F58" s="440">
        <f t="shared" ref="F58:F59" si="20">IFERROR(E58/D58-1,"-")</f>
        <v>8.8159477573466205E-2</v>
      </c>
      <c r="G58" s="440">
        <f>IFERROR(E58/B58-1,"-")</f>
        <v>0.2012900777841018</v>
      </c>
      <c r="H58" s="439">
        <f t="shared" ref="H58:H59" si="21">IFERROR(E58-D58,"-")</f>
        <v>513</v>
      </c>
      <c r="I58" s="439">
        <f>IFERROR(E58-B58,"-")</f>
        <v>1061</v>
      </c>
      <c r="J58" s="440">
        <f>E58/$E$57</f>
        <v>0.93323507737656597</v>
      </c>
      <c r="K58" s="457"/>
      <c r="L58" s="439">
        <v>52395</v>
      </c>
      <c r="M58" s="439">
        <v>50332</v>
      </c>
      <c r="N58" s="439">
        <v>55485</v>
      </c>
      <c r="O58" s="439">
        <v>61297</v>
      </c>
      <c r="P58" s="440">
        <f>IFERROR(O58/N58-1,"-")</f>
        <v>0.10474903126971258</v>
      </c>
      <c r="Q58" s="440">
        <f>IFERROR(O58/L58-1,"-")</f>
        <v>0.16990170817826122</v>
      </c>
      <c r="R58" s="439">
        <f>IFERROR(O58-N58,"-")</f>
        <v>5812</v>
      </c>
      <c r="S58" s="439">
        <f>IFERROR(O58-L58,"-")</f>
        <v>8902</v>
      </c>
      <c r="T58" s="440">
        <f>O58/$O$57</f>
        <v>0.93882770979154861</v>
      </c>
    </row>
    <row r="59" spans="1:21" x14ac:dyDescent="0.25">
      <c r="A59" s="438" t="s">
        <v>94</v>
      </c>
      <c r="B59" s="439">
        <v>511</v>
      </c>
      <c r="C59" s="439">
        <v>449</v>
      </c>
      <c r="D59" s="439">
        <v>500</v>
      </c>
      <c r="E59" s="439">
        <v>453</v>
      </c>
      <c r="F59" s="440">
        <f t="shared" si="20"/>
        <v>-9.3999999999999972E-2</v>
      </c>
      <c r="G59" s="440">
        <f>IFERROR(E59/B59-1,"-")</f>
        <v>-0.11350293542074363</v>
      </c>
      <c r="H59" s="439">
        <f t="shared" si="21"/>
        <v>-47</v>
      </c>
      <c r="I59" s="439">
        <f>IFERROR(E59-B59,"-")</f>
        <v>-58</v>
      </c>
      <c r="J59" s="440">
        <f>E59/$E$57</f>
        <v>6.6764922623434045E-2</v>
      </c>
      <c r="K59" s="457"/>
      <c r="L59" s="439">
        <v>4371</v>
      </c>
      <c r="M59" s="439">
        <v>3908</v>
      </c>
      <c r="N59" s="439">
        <v>4116</v>
      </c>
      <c r="O59" s="439">
        <v>3994</v>
      </c>
      <c r="P59" s="440">
        <f>IFERROR(O59/N59-1,"-")</f>
        <v>-2.9640427599611274E-2</v>
      </c>
      <c r="Q59" s="440">
        <f>IFERROR(O59/L59-1,"-")</f>
        <v>-8.6250285975749241E-2</v>
      </c>
      <c r="R59" s="439">
        <f>IFERROR(O59-N59,"-")</f>
        <v>-122</v>
      </c>
      <c r="S59" s="439">
        <f>IFERROR(O59-L59,"-")</f>
        <v>-377</v>
      </c>
      <c r="T59" s="440">
        <f>O59/$O$57</f>
        <v>6.1172290208451392E-2</v>
      </c>
    </row>
    <row r="60" spans="1:21" ht="21" x14ac:dyDescent="0.35">
      <c r="A60" s="378" t="s">
        <v>118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</row>
    <row r="61" spans="1:21" x14ac:dyDescent="0.25">
      <c r="A61" s="72"/>
      <c r="B61" s="11" t="s">
        <v>151</v>
      </c>
      <c r="C61" s="12"/>
      <c r="D61" s="12"/>
      <c r="E61" s="12"/>
      <c r="F61" s="12"/>
      <c r="G61" s="12"/>
      <c r="H61" s="12"/>
      <c r="I61" s="12"/>
      <c r="J61" s="13"/>
      <c r="K61" s="456"/>
      <c r="L61" s="11" t="str">
        <f>CONCATENATE("acumulado ",B61)</f>
        <v>acumulado octubre</v>
      </c>
      <c r="M61" s="12"/>
      <c r="N61" s="12"/>
      <c r="O61" s="12"/>
      <c r="P61" s="12"/>
      <c r="Q61" s="12"/>
      <c r="R61" s="12"/>
      <c r="S61" s="12"/>
      <c r="T61" s="13"/>
    </row>
    <row r="62" spans="1:21" x14ac:dyDescent="0.25">
      <c r="A62" s="15" t="s">
        <v>96</v>
      </c>
      <c r="B62" s="16">
        <f>B$6</f>
        <v>2019</v>
      </c>
      <c r="C62" s="16">
        <f t="shared" ref="C62:E62" si="22">C$6</f>
        <v>2022</v>
      </c>
      <c r="D62" s="16">
        <f t="shared" si="22"/>
        <v>2023</v>
      </c>
      <c r="E62" s="16">
        <f t="shared" si="22"/>
        <v>2024</v>
      </c>
      <c r="F62" s="16" t="str">
        <f>CONCATENATE("var ",RIGHT(E62,2),"/",RIGHT(D62,2))</f>
        <v>var 24/23</v>
      </c>
      <c r="G62" s="16" t="str">
        <f>CONCATENATE("var ",RIGHT(E62,2),"/",RIGHT(B62,2))</f>
        <v>var 24/19</v>
      </c>
      <c r="H62" s="16" t="str">
        <f>CONCATENATE("dif ",RIGHT(E62,2),"-",RIGHT(D62,2))</f>
        <v>dif 24-23</v>
      </c>
      <c r="I62" s="16" t="str">
        <f>CONCATENATE("dif ",RIGHT(E62,2),"-",RIGHT(B62,2))</f>
        <v>dif 24-19</v>
      </c>
      <c r="J62" s="16" t="str">
        <f>CONCATENATE("cuota ",RIGHT(E62,2))</f>
        <v>cuota 24</v>
      </c>
      <c r="K62" s="457"/>
      <c r="L62" s="16">
        <f>L$6</f>
        <v>2019</v>
      </c>
      <c r="M62" s="16">
        <f>M$6</f>
        <v>2022</v>
      </c>
      <c r="N62" s="16">
        <f t="shared" ref="N62:O62" si="23">N$6</f>
        <v>2023</v>
      </c>
      <c r="O62" s="16">
        <f t="shared" si="23"/>
        <v>2024</v>
      </c>
      <c r="P62" s="16" t="str">
        <f>CONCATENATE("var ",RIGHT(O62,2),"/",RIGHT(N62,2))</f>
        <v>var 24/23</v>
      </c>
      <c r="Q62" s="16" t="str">
        <f>CONCATENATE("var ",RIGHT(O62,2),"/",RIGHT(L62,2))</f>
        <v>var 24/19</v>
      </c>
      <c r="R62" s="16" t="str">
        <f>CONCATENATE("dif ",RIGHT(O62,2),"-",RIGHT(N62,2))</f>
        <v>dif 24-23</v>
      </c>
      <c r="S62" s="16" t="str">
        <f>CONCATENATE("dif ",RIGHT(O62,2),"-",RIGHT(L62,2))</f>
        <v>dif 24-19</v>
      </c>
      <c r="T62" s="16" t="str">
        <f>CONCATENATE("cuota ",RIGHT(O62,2))</f>
        <v>cuota 24</v>
      </c>
    </row>
    <row r="63" spans="1:21" x14ac:dyDescent="0.25">
      <c r="A63" s="462" t="s">
        <v>97</v>
      </c>
      <c r="B63" s="463">
        <v>5782</v>
      </c>
      <c r="C63" s="463">
        <v>5971</v>
      </c>
      <c r="D63" s="463">
        <v>6319</v>
      </c>
      <c r="E63" s="463">
        <v>6785</v>
      </c>
      <c r="F63" s="464">
        <f>IFERROR(E63/D63-1,"-")</f>
        <v>7.3745845861686865E-2</v>
      </c>
      <c r="G63" s="464">
        <f t="shared" ref="G63:G97" si="24">IFERROR(E63/B63-1,"-")</f>
        <v>0.17346938775510212</v>
      </c>
      <c r="H63" s="463">
        <f>IFERROR(E63-D63,"-")</f>
        <v>466</v>
      </c>
      <c r="I63" s="463">
        <f t="shared" ref="I63:I97" si="25">IFERROR(E63-B63,"-")</f>
        <v>1003</v>
      </c>
      <c r="J63" s="464">
        <f>IFERROR(E63/$E$63,"-")</f>
        <v>1</v>
      </c>
      <c r="K63" s="461"/>
      <c r="L63" s="463">
        <v>56766</v>
      </c>
      <c r="M63" s="463">
        <v>54240</v>
      </c>
      <c r="N63" s="463">
        <v>59601</v>
      </c>
      <c r="O63" s="463">
        <v>65291</v>
      </c>
      <c r="P63" s="464">
        <f t="shared" ref="P63:P97" si="26">IFERROR(O63/N63-1,"-")</f>
        <v>9.5468196842334763E-2</v>
      </c>
      <c r="Q63" s="464">
        <f t="shared" ref="Q63:Q97" si="27">IFERROR(O63/L63-1,"-")</f>
        <v>0.15017792340485503</v>
      </c>
      <c r="R63" s="463">
        <f t="shared" ref="R63:R97" si="28">IFERROR(O63-N63,"-")</f>
        <v>5690</v>
      </c>
      <c r="S63" s="463">
        <f t="shared" ref="S63:S97" si="29">IFERROR(O63-L63,"-")</f>
        <v>8525</v>
      </c>
      <c r="T63" s="464">
        <f>O63/$O$63</f>
        <v>1</v>
      </c>
    </row>
    <row r="64" spans="1:21" x14ac:dyDescent="0.25">
      <c r="A64" s="465" t="s">
        <v>98</v>
      </c>
      <c r="B64" s="466">
        <v>3405</v>
      </c>
      <c r="C64" s="466">
        <v>3360</v>
      </c>
      <c r="D64" s="466">
        <v>3540</v>
      </c>
      <c r="E64" s="466">
        <v>3757</v>
      </c>
      <c r="F64" s="467">
        <f t="shared" ref="F64:F97" si="30">IFERROR(E64/D64-1,"-")</f>
        <v>6.1299435028248528E-2</v>
      </c>
      <c r="G64" s="467">
        <f t="shared" si="24"/>
        <v>0.10337738619676951</v>
      </c>
      <c r="H64" s="466">
        <f t="shared" ref="H64:H97" si="31">IFERROR(E64-D64,"-")</f>
        <v>217</v>
      </c>
      <c r="I64" s="466">
        <f t="shared" si="25"/>
        <v>352</v>
      </c>
      <c r="J64" s="467">
        <f t="shared" ref="J64:J70" si="32">IFERROR(E64/$E$63,"-")</f>
        <v>0.55372144436256443</v>
      </c>
      <c r="K64" s="468"/>
      <c r="L64" s="466">
        <v>32975</v>
      </c>
      <c r="M64" s="466">
        <v>30296</v>
      </c>
      <c r="N64" s="466">
        <v>33478</v>
      </c>
      <c r="O64" s="466">
        <v>36461</v>
      </c>
      <c r="P64" s="467">
        <f t="shared" si="26"/>
        <v>8.9103291713961363E-2</v>
      </c>
      <c r="Q64" s="467">
        <f t="shared" si="27"/>
        <v>0.10571645185746781</v>
      </c>
      <c r="R64" s="466">
        <f t="shared" si="28"/>
        <v>2983</v>
      </c>
      <c r="S64" s="466">
        <f t="shared" si="29"/>
        <v>3486</v>
      </c>
      <c r="T64" s="467">
        <f t="shared" ref="T64:T96" si="33">O64/$O$63</f>
        <v>0.55843837588641621</v>
      </c>
    </row>
    <row r="65" spans="1:20" x14ac:dyDescent="0.25">
      <c r="A65" s="438" t="s">
        <v>99</v>
      </c>
      <c r="B65" s="439">
        <v>2322</v>
      </c>
      <c r="C65" s="439">
        <v>2277</v>
      </c>
      <c r="D65" s="439">
        <v>2424</v>
      </c>
      <c r="E65" s="439">
        <v>2492</v>
      </c>
      <c r="F65" s="440">
        <f t="shared" si="30"/>
        <v>2.8052805280528004E-2</v>
      </c>
      <c r="G65" s="440">
        <f t="shared" si="24"/>
        <v>7.3212747631352215E-2</v>
      </c>
      <c r="H65" s="439">
        <f t="shared" si="31"/>
        <v>68</v>
      </c>
      <c r="I65" s="439">
        <f t="shared" si="25"/>
        <v>170</v>
      </c>
      <c r="J65" s="440">
        <f t="shared" si="32"/>
        <v>0.36728076639646279</v>
      </c>
      <c r="K65" s="457"/>
      <c r="L65" s="439">
        <v>22570</v>
      </c>
      <c r="M65" s="439">
        <v>20359</v>
      </c>
      <c r="N65" s="439">
        <v>22698</v>
      </c>
      <c r="O65" s="439">
        <v>23869</v>
      </c>
      <c r="P65" s="440">
        <f t="shared" si="26"/>
        <v>5.1590448497665031E-2</v>
      </c>
      <c r="Q65" s="440">
        <f t="shared" si="27"/>
        <v>5.7554275587062387E-2</v>
      </c>
      <c r="R65" s="439">
        <f t="shared" si="28"/>
        <v>1171</v>
      </c>
      <c r="S65" s="439">
        <f t="shared" si="29"/>
        <v>1299</v>
      </c>
      <c r="T65" s="440">
        <f t="shared" si="33"/>
        <v>0.36557871682161402</v>
      </c>
    </row>
    <row r="66" spans="1:20" x14ac:dyDescent="0.25">
      <c r="A66" s="438" t="s">
        <v>100</v>
      </c>
      <c r="B66" s="439">
        <v>1083</v>
      </c>
      <c r="C66" s="439">
        <v>1083</v>
      </c>
      <c r="D66" s="439">
        <v>1116</v>
      </c>
      <c r="E66" s="439">
        <v>1265</v>
      </c>
      <c r="F66" s="440">
        <f t="shared" si="30"/>
        <v>0.13351254480286734</v>
      </c>
      <c r="G66" s="440">
        <f t="shared" si="24"/>
        <v>0.16805170821791315</v>
      </c>
      <c r="H66" s="439">
        <f t="shared" si="31"/>
        <v>149</v>
      </c>
      <c r="I66" s="439">
        <f t="shared" si="25"/>
        <v>182</v>
      </c>
      <c r="J66" s="440">
        <f t="shared" si="32"/>
        <v>0.1864406779661017</v>
      </c>
      <c r="K66" s="457"/>
      <c r="L66" s="439">
        <v>10405</v>
      </c>
      <c r="M66" s="439">
        <v>9937</v>
      </c>
      <c r="N66" s="439">
        <v>10780</v>
      </c>
      <c r="O66" s="439">
        <v>12592</v>
      </c>
      <c r="P66" s="440">
        <f t="shared" si="26"/>
        <v>0.16808905380333949</v>
      </c>
      <c r="Q66" s="440">
        <f t="shared" si="27"/>
        <v>0.21018740989908702</v>
      </c>
      <c r="R66" s="439">
        <f t="shared" si="28"/>
        <v>1812</v>
      </c>
      <c r="S66" s="439">
        <f t="shared" si="29"/>
        <v>2187</v>
      </c>
      <c r="T66" s="440">
        <f t="shared" si="33"/>
        <v>0.19285965906480218</v>
      </c>
    </row>
    <row r="67" spans="1:20" x14ac:dyDescent="0.25">
      <c r="A67" s="465" t="s">
        <v>101</v>
      </c>
      <c r="B67" s="466">
        <v>2377</v>
      </c>
      <c r="C67" s="466">
        <v>2611</v>
      </c>
      <c r="D67" s="466">
        <v>2779</v>
      </c>
      <c r="E67" s="466">
        <v>3028</v>
      </c>
      <c r="F67" s="467">
        <f t="shared" si="30"/>
        <v>8.9600575746671574E-2</v>
      </c>
      <c r="G67" s="467">
        <f t="shared" si="24"/>
        <v>0.27387463188893557</v>
      </c>
      <c r="H67" s="466">
        <f t="shared" si="31"/>
        <v>249</v>
      </c>
      <c r="I67" s="466">
        <f t="shared" si="25"/>
        <v>651</v>
      </c>
      <c r="J67" s="467">
        <f t="shared" si="32"/>
        <v>0.44627855563743551</v>
      </c>
      <c r="K67" s="468"/>
      <c r="L67" s="466">
        <v>23791</v>
      </c>
      <c r="M67" s="466">
        <v>23944</v>
      </c>
      <c r="N67" s="466">
        <v>26123</v>
      </c>
      <c r="O67" s="466">
        <v>28830</v>
      </c>
      <c r="P67" s="467">
        <f t="shared" si="26"/>
        <v>0.10362515790682547</v>
      </c>
      <c r="Q67" s="467">
        <f t="shared" si="27"/>
        <v>0.21180278256483542</v>
      </c>
      <c r="R67" s="466">
        <f t="shared" si="28"/>
        <v>2707</v>
      </c>
      <c r="S67" s="466">
        <f t="shared" si="29"/>
        <v>5039</v>
      </c>
      <c r="T67" s="467">
        <f t="shared" si="33"/>
        <v>0.44156162411358379</v>
      </c>
    </row>
    <row r="68" spans="1:20" x14ac:dyDescent="0.25">
      <c r="A68" s="438" t="s">
        <v>29</v>
      </c>
      <c r="B68" s="439">
        <v>1023</v>
      </c>
      <c r="C68" s="439">
        <v>1246</v>
      </c>
      <c r="D68" s="439">
        <v>1256</v>
      </c>
      <c r="E68" s="439">
        <v>1379</v>
      </c>
      <c r="F68" s="440">
        <f t="shared" si="30"/>
        <v>9.7929936305732435E-2</v>
      </c>
      <c r="G68" s="440">
        <f t="shared" si="24"/>
        <v>0.34799608993157372</v>
      </c>
      <c r="H68" s="439">
        <f t="shared" si="31"/>
        <v>123</v>
      </c>
      <c r="I68" s="439">
        <f t="shared" si="25"/>
        <v>356</v>
      </c>
      <c r="J68" s="440">
        <f t="shared" si="32"/>
        <v>0.20324244657332352</v>
      </c>
      <c r="K68" s="457"/>
      <c r="L68" s="439">
        <v>10128</v>
      </c>
      <c r="M68" s="439">
        <v>10889</v>
      </c>
      <c r="N68" s="439">
        <v>11561</v>
      </c>
      <c r="O68" s="439">
        <v>12699</v>
      </c>
      <c r="P68" s="440">
        <f t="shared" si="26"/>
        <v>9.843439148862565E-2</v>
      </c>
      <c r="Q68" s="440">
        <f t="shared" si="27"/>
        <v>0.25385071090047395</v>
      </c>
      <c r="R68" s="439">
        <f t="shared" si="28"/>
        <v>1138</v>
      </c>
      <c r="S68" s="439">
        <f t="shared" si="29"/>
        <v>2571</v>
      </c>
      <c r="T68" s="440">
        <f t="shared" si="33"/>
        <v>0.1944984760533611</v>
      </c>
    </row>
    <row r="69" spans="1:20" x14ac:dyDescent="0.25">
      <c r="A69" s="438" t="s">
        <v>22</v>
      </c>
      <c r="B69" s="439">
        <v>340</v>
      </c>
      <c r="C69" s="439">
        <v>270</v>
      </c>
      <c r="D69" s="439">
        <v>331</v>
      </c>
      <c r="E69" s="439">
        <v>345</v>
      </c>
      <c r="F69" s="440">
        <f t="shared" si="30"/>
        <v>4.2296072507552962E-2</v>
      </c>
      <c r="G69" s="440">
        <f t="shared" si="24"/>
        <v>1.4705882352941124E-2</v>
      </c>
      <c r="H69" s="439">
        <f t="shared" si="31"/>
        <v>14</v>
      </c>
      <c r="I69" s="439">
        <f t="shared" si="25"/>
        <v>5</v>
      </c>
      <c r="J69" s="440">
        <f t="shared" si="32"/>
        <v>5.0847457627118647E-2</v>
      </c>
      <c r="K69" s="457"/>
      <c r="L69" s="439">
        <v>3835</v>
      </c>
      <c r="M69" s="439">
        <v>3149</v>
      </c>
      <c r="N69" s="439">
        <v>3628</v>
      </c>
      <c r="O69" s="439">
        <v>3756</v>
      </c>
      <c r="P69" s="440">
        <f t="shared" si="26"/>
        <v>3.5281146637265781E-2</v>
      </c>
      <c r="Q69" s="440">
        <f t="shared" si="27"/>
        <v>-2.0599739243807091E-2</v>
      </c>
      <c r="R69" s="439">
        <f t="shared" si="28"/>
        <v>128</v>
      </c>
      <c r="S69" s="439">
        <f t="shared" si="29"/>
        <v>-79</v>
      </c>
      <c r="T69" s="440">
        <f t="shared" si="33"/>
        <v>5.7527071112404467E-2</v>
      </c>
    </row>
    <row r="70" spans="1:20" x14ac:dyDescent="0.25">
      <c r="A70" s="438" t="s">
        <v>102</v>
      </c>
      <c r="B70" s="439">
        <v>123</v>
      </c>
      <c r="C70" s="439">
        <v>142</v>
      </c>
      <c r="D70" s="439">
        <v>140</v>
      </c>
      <c r="E70" s="439">
        <v>137</v>
      </c>
      <c r="F70" s="440">
        <f t="shared" si="30"/>
        <v>-2.1428571428571463E-2</v>
      </c>
      <c r="G70" s="440">
        <f t="shared" si="24"/>
        <v>0.11382113821138207</v>
      </c>
      <c r="H70" s="439">
        <f t="shared" si="31"/>
        <v>-3</v>
      </c>
      <c r="I70" s="439">
        <f t="shared" si="25"/>
        <v>14</v>
      </c>
      <c r="J70" s="440">
        <f t="shared" si="32"/>
        <v>2.0191599115696388E-2</v>
      </c>
      <c r="K70" s="457"/>
      <c r="L70" s="439">
        <v>1281</v>
      </c>
      <c r="M70" s="439">
        <v>1295</v>
      </c>
      <c r="N70" s="439">
        <v>1317</v>
      </c>
      <c r="O70" s="439">
        <v>1345</v>
      </c>
      <c r="P70" s="440">
        <f t="shared" si="26"/>
        <v>2.1260440394836655E-2</v>
      </c>
      <c r="Q70" s="440">
        <f t="shared" si="27"/>
        <v>4.9960967993754934E-2</v>
      </c>
      <c r="R70" s="439">
        <f t="shared" si="28"/>
        <v>28</v>
      </c>
      <c r="S70" s="439">
        <f t="shared" si="29"/>
        <v>64</v>
      </c>
      <c r="T70" s="440">
        <f t="shared" si="33"/>
        <v>2.060008270665176E-2</v>
      </c>
    </row>
    <row r="71" spans="1:20" x14ac:dyDescent="0.25">
      <c r="A71" s="438" t="s">
        <v>103</v>
      </c>
      <c r="B71" s="439">
        <v>109</v>
      </c>
      <c r="C71" s="439">
        <v>104</v>
      </c>
      <c r="D71" s="439">
        <v>124</v>
      </c>
      <c r="E71" s="439">
        <v>125</v>
      </c>
      <c r="F71" s="440">
        <f t="shared" si="30"/>
        <v>8.0645161290322509E-3</v>
      </c>
      <c r="G71" s="440">
        <f t="shared" si="24"/>
        <v>0.14678899082568808</v>
      </c>
      <c r="H71" s="439">
        <f>IFERROR(E71-D71,"-")</f>
        <v>1</v>
      </c>
      <c r="I71" s="439">
        <f t="shared" si="25"/>
        <v>16</v>
      </c>
      <c r="J71" s="440">
        <f>IFERROR(E71/$E$63,"-")</f>
        <v>1.8422991893883568E-2</v>
      </c>
      <c r="K71" s="457"/>
      <c r="L71" s="439">
        <v>955</v>
      </c>
      <c r="M71" s="439">
        <v>1020</v>
      </c>
      <c r="N71" s="439">
        <v>1050</v>
      </c>
      <c r="O71" s="439">
        <v>1077</v>
      </c>
      <c r="P71" s="440">
        <f t="shared" si="26"/>
        <v>2.5714285714285801E-2</v>
      </c>
      <c r="Q71" s="440">
        <f t="shared" si="27"/>
        <v>0.12774869109947651</v>
      </c>
      <c r="R71" s="439">
        <f t="shared" si="28"/>
        <v>27</v>
      </c>
      <c r="S71" s="439">
        <f t="shared" si="29"/>
        <v>122</v>
      </c>
      <c r="T71" s="440">
        <f t="shared" si="33"/>
        <v>1.6495382211943452E-2</v>
      </c>
    </row>
    <row r="72" spans="1:20" x14ac:dyDescent="0.25">
      <c r="A72" s="438" t="s">
        <v>28</v>
      </c>
      <c r="B72" s="439">
        <v>17</v>
      </c>
      <c r="C72" s="439">
        <v>16</v>
      </c>
      <c r="D72" s="439">
        <v>18</v>
      </c>
      <c r="E72" s="439">
        <v>17</v>
      </c>
      <c r="F72" s="440">
        <f t="shared" si="30"/>
        <v>-5.555555555555558E-2</v>
      </c>
      <c r="G72" s="440">
        <f t="shared" si="24"/>
        <v>0</v>
      </c>
      <c r="H72" s="439">
        <f t="shared" si="31"/>
        <v>-1</v>
      </c>
      <c r="I72" s="439">
        <f t="shared" si="25"/>
        <v>0</v>
      </c>
      <c r="J72" s="440">
        <f t="shared" ref="J72:J96" si="34">IFERROR(E72/$E$63,"-")</f>
        <v>2.5055268975681649E-3</v>
      </c>
      <c r="K72" s="457"/>
      <c r="L72" s="439">
        <v>122</v>
      </c>
      <c r="M72" s="439">
        <v>143</v>
      </c>
      <c r="N72" s="439">
        <v>155</v>
      </c>
      <c r="O72" s="439">
        <v>165</v>
      </c>
      <c r="P72" s="440">
        <f t="shared" si="26"/>
        <v>6.4516129032258007E-2</v>
      </c>
      <c r="Q72" s="440">
        <f t="shared" si="27"/>
        <v>0.35245901639344268</v>
      </c>
      <c r="R72" s="439">
        <f t="shared" si="28"/>
        <v>10</v>
      </c>
      <c r="S72" s="439">
        <f t="shared" si="29"/>
        <v>43</v>
      </c>
      <c r="T72" s="440">
        <f t="shared" si="33"/>
        <v>2.5271476926375762E-3</v>
      </c>
    </row>
    <row r="73" spans="1:20" x14ac:dyDescent="0.25">
      <c r="A73" s="438" t="s">
        <v>104</v>
      </c>
      <c r="B73" s="439">
        <f>B74+B75+B76+B77</f>
        <v>178</v>
      </c>
      <c r="C73" s="439">
        <f t="shared" ref="C73:E73" si="35">C74+C75+C76+C77</f>
        <v>143</v>
      </c>
      <c r="D73" s="439">
        <f t="shared" si="35"/>
        <v>158</v>
      </c>
      <c r="E73" s="439">
        <f t="shared" si="35"/>
        <v>130</v>
      </c>
      <c r="F73" s="440">
        <f>IFERROR(E73/D73-1,"-")</f>
        <v>-0.17721518987341767</v>
      </c>
      <c r="G73" s="440">
        <f t="shared" si="24"/>
        <v>-0.2696629213483146</v>
      </c>
      <c r="H73" s="439">
        <f t="shared" si="31"/>
        <v>-28</v>
      </c>
      <c r="I73" s="439">
        <f t="shared" si="25"/>
        <v>-48</v>
      </c>
      <c r="J73" s="440">
        <f t="shared" ref="J73" si="36">IFERROR(E73/$E$7,"-")</f>
        <v>1.4648712603526959E-4</v>
      </c>
      <c r="K73" s="457"/>
      <c r="L73" s="439">
        <f t="shared" ref="L73:O73" si="37">L74+L75+L76+L77</f>
        <v>1547</v>
      </c>
      <c r="M73" s="439">
        <f t="shared" si="37"/>
        <v>954</v>
      </c>
      <c r="N73" s="439">
        <f t="shared" si="37"/>
        <v>1251</v>
      </c>
      <c r="O73" s="439">
        <f t="shared" si="37"/>
        <v>1195</v>
      </c>
      <c r="P73" s="440">
        <f t="shared" si="26"/>
        <v>-4.4764188649080716E-2</v>
      </c>
      <c r="Q73" s="440">
        <f t="shared" si="27"/>
        <v>-0.22753716871363927</v>
      </c>
      <c r="R73" s="439">
        <f t="shared" si="28"/>
        <v>-56</v>
      </c>
      <c r="S73" s="439">
        <f t="shared" si="29"/>
        <v>-352</v>
      </c>
      <c r="T73" s="440">
        <f t="shared" ref="T73" si="38">O73/$O$13</f>
        <v>1.4394092423564056E-4</v>
      </c>
    </row>
    <row r="74" spans="1:20" x14ac:dyDescent="0.25">
      <c r="A74" s="438" t="s">
        <v>27</v>
      </c>
      <c r="B74" s="439">
        <v>50</v>
      </c>
      <c r="C74" s="439">
        <v>34</v>
      </c>
      <c r="D74" s="439">
        <v>36</v>
      </c>
      <c r="E74" s="439">
        <v>32</v>
      </c>
      <c r="F74" s="440">
        <f t="shared" si="30"/>
        <v>-0.11111111111111116</v>
      </c>
      <c r="G74" s="440">
        <f t="shared" si="24"/>
        <v>-0.36</v>
      </c>
      <c r="H74" s="439">
        <f t="shared" si="31"/>
        <v>-4</v>
      </c>
      <c r="I74" s="439">
        <f t="shared" si="25"/>
        <v>-18</v>
      </c>
      <c r="J74" s="440">
        <f t="shared" si="34"/>
        <v>4.7162859248341934E-3</v>
      </c>
      <c r="K74" s="457"/>
      <c r="L74" s="439">
        <v>403</v>
      </c>
      <c r="M74" s="439">
        <v>225</v>
      </c>
      <c r="N74" s="439">
        <v>285</v>
      </c>
      <c r="O74" s="439">
        <v>294</v>
      </c>
      <c r="P74" s="440">
        <f t="shared" si="26"/>
        <v>3.1578947368421151E-2</v>
      </c>
      <c r="Q74" s="440">
        <f t="shared" si="27"/>
        <v>-0.27047146401985112</v>
      </c>
      <c r="R74" s="439">
        <f t="shared" si="28"/>
        <v>9</v>
      </c>
      <c r="S74" s="439">
        <f t="shared" si="29"/>
        <v>-109</v>
      </c>
      <c r="T74" s="440">
        <f t="shared" si="33"/>
        <v>4.5029177068814999E-3</v>
      </c>
    </row>
    <row r="75" spans="1:20" x14ac:dyDescent="0.25">
      <c r="A75" s="438" t="s">
        <v>37</v>
      </c>
      <c r="B75" s="439">
        <v>46</v>
      </c>
      <c r="C75" s="439">
        <v>25</v>
      </c>
      <c r="D75" s="439">
        <v>31</v>
      </c>
      <c r="E75" s="439">
        <v>28</v>
      </c>
      <c r="F75" s="440">
        <f t="shared" si="30"/>
        <v>-9.6774193548387122E-2</v>
      </c>
      <c r="G75" s="440">
        <f t="shared" si="24"/>
        <v>-0.39130434782608692</v>
      </c>
      <c r="H75" s="439">
        <f t="shared" si="31"/>
        <v>-3</v>
      </c>
      <c r="I75" s="439">
        <f t="shared" si="25"/>
        <v>-18</v>
      </c>
      <c r="J75" s="440">
        <f t="shared" si="34"/>
        <v>4.1267501842299189E-3</v>
      </c>
      <c r="K75" s="457"/>
      <c r="L75" s="439">
        <v>370</v>
      </c>
      <c r="M75" s="439">
        <v>179</v>
      </c>
      <c r="N75" s="439">
        <v>263</v>
      </c>
      <c r="O75" s="439">
        <v>252</v>
      </c>
      <c r="P75" s="440">
        <f t="shared" si="26"/>
        <v>-4.1825095057034245E-2</v>
      </c>
      <c r="Q75" s="440">
        <f t="shared" si="27"/>
        <v>-0.31891891891891888</v>
      </c>
      <c r="R75" s="439">
        <f t="shared" si="28"/>
        <v>-11</v>
      </c>
      <c r="S75" s="439">
        <f t="shared" si="29"/>
        <v>-118</v>
      </c>
      <c r="T75" s="440">
        <f t="shared" si="33"/>
        <v>3.8596437487555713E-3</v>
      </c>
    </row>
    <row r="76" spans="1:20" x14ac:dyDescent="0.25">
      <c r="A76" s="438" t="s">
        <v>25</v>
      </c>
      <c r="B76" s="439">
        <v>49</v>
      </c>
      <c r="C76" s="439">
        <v>55</v>
      </c>
      <c r="D76" s="439">
        <v>46</v>
      </c>
      <c r="E76" s="439">
        <v>36</v>
      </c>
      <c r="F76" s="440">
        <f t="shared" si="30"/>
        <v>-0.21739130434782605</v>
      </c>
      <c r="G76" s="440">
        <f t="shared" si="24"/>
        <v>-0.26530612244897955</v>
      </c>
      <c r="H76" s="439">
        <f t="shared" si="31"/>
        <v>-10</v>
      </c>
      <c r="I76" s="439">
        <f t="shared" si="25"/>
        <v>-13</v>
      </c>
      <c r="J76" s="440">
        <f t="shared" si="34"/>
        <v>5.305821665438467E-3</v>
      </c>
      <c r="K76" s="457"/>
      <c r="L76" s="439">
        <v>463</v>
      </c>
      <c r="M76" s="439">
        <v>384</v>
      </c>
      <c r="N76" s="439">
        <v>428</v>
      </c>
      <c r="O76" s="439">
        <v>359</v>
      </c>
      <c r="P76" s="440">
        <f t="shared" si="26"/>
        <v>-0.16121495327102808</v>
      </c>
      <c r="Q76" s="440">
        <f t="shared" si="27"/>
        <v>-0.22462203023758098</v>
      </c>
      <c r="R76" s="439">
        <f t="shared" si="28"/>
        <v>-69</v>
      </c>
      <c r="S76" s="439">
        <f t="shared" si="29"/>
        <v>-104</v>
      </c>
      <c r="T76" s="440">
        <f t="shared" si="33"/>
        <v>5.4984607373144848E-3</v>
      </c>
    </row>
    <row r="77" spans="1:20" x14ac:dyDescent="0.25">
      <c r="A77" s="438" t="s">
        <v>36</v>
      </c>
      <c r="B77" s="439">
        <v>33</v>
      </c>
      <c r="C77" s="439">
        <v>29</v>
      </c>
      <c r="D77" s="439">
        <v>45</v>
      </c>
      <c r="E77" s="439">
        <v>34</v>
      </c>
      <c r="F77" s="440">
        <f t="shared" si="30"/>
        <v>-0.24444444444444446</v>
      </c>
      <c r="G77" s="440">
        <f t="shared" si="24"/>
        <v>3.0303030303030276E-2</v>
      </c>
      <c r="H77" s="439">
        <f t="shared" si="31"/>
        <v>-11</v>
      </c>
      <c r="I77" s="439">
        <f t="shared" si="25"/>
        <v>1</v>
      </c>
      <c r="J77" s="440">
        <f t="shared" si="34"/>
        <v>5.0110537951363297E-3</v>
      </c>
      <c r="K77" s="457"/>
      <c r="L77" s="439">
        <v>311</v>
      </c>
      <c r="M77" s="439">
        <v>166</v>
      </c>
      <c r="N77" s="439">
        <v>275</v>
      </c>
      <c r="O77" s="439">
        <v>290</v>
      </c>
      <c r="P77" s="440">
        <f t="shared" si="26"/>
        <v>5.4545454545454453E-2</v>
      </c>
      <c r="Q77" s="440">
        <f t="shared" si="27"/>
        <v>-6.7524115755627001E-2</v>
      </c>
      <c r="R77" s="439">
        <f t="shared" si="28"/>
        <v>15</v>
      </c>
      <c r="S77" s="439">
        <f t="shared" si="29"/>
        <v>-21</v>
      </c>
      <c r="T77" s="440">
        <f t="shared" si="33"/>
        <v>4.4416535203933164E-3</v>
      </c>
    </row>
    <row r="78" spans="1:20" x14ac:dyDescent="0.25">
      <c r="A78" s="438" t="s">
        <v>30</v>
      </c>
      <c r="B78" s="439">
        <v>91</v>
      </c>
      <c r="C78" s="439">
        <v>118</v>
      </c>
      <c r="D78" s="439">
        <v>117</v>
      </c>
      <c r="E78" s="439">
        <v>125</v>
      </c>
      <c r="F78" s="440">
        <f t="shared" si="30"/>
        <v>6.8376068376068355E-2</v>
      </c>
      <c r="G78" s="440">
        <f t="shared" si="24"/>
        <v>0.37362637362637363</v>
      </c>
      <c r="H78" s="439">
        <f t="shared" si="31"/>
        <v>8</v>
      </c>
      <c r="I78" s="439">
        <f t="shared" si="25"/>
        <v>34</v>
      </c>
      <c r="J78" s="440">
        <f t="shared" si="34"/>
        <v>1.8422991893883568E-2</v>
      </c>
      <c r="K78" s="457"/>
      <c r="L78" s="439">
        <v>936</v>
      </c>
      <c r="M78" s="439">
        <v>1075</v>
      </c>
      <c r="N78" s="439">
        <v>1175</v>
      </c>
      <c r="O78" s="439">
        <v>1292</v>
      </c>
      <c r="P78" s="440">
        <f t="shared" si="26"/>
        <v>9.9574468085106282E-2</v>
      </c>
      <c r="Q78" s="440">
        <f t="shared" si="27"/>
        <v>0.38034188034188032</v>
      </c>
      <c r="R78" s="439">
        <f t="shared" si="28"/>
        <v>117</v>
      </c>
      <c r="S78" s="439">
        <f t="shared" si="29"/>
        <v>356</v>
      </c>
      <c r="T78" s="440">
        <f t="shared" si="33"/>
        <v>1.9788332235683326E-2</v>
      </c>
    </row>
    <row r="79" spans="1:20" x14ac:dyDescent="0.25">
      <c r="A79" s="438" t="s">
        <v>35</v>
      </c>
      <c r="B79" s="439">
        <v>91</v>
      </c>
      <c r="C79" s="439">
        <v>150</v>
      </c>
      <c r="D79" s="439">
        <v>151</v>
      </c>
      <c r="E79" s="439">
        <v>213</v>
      </c>
      <c r="F79" s="440">
        <f t="shared" si="30"/>
        <v>0.41059602649006632</v>
      </c>
      <c r="G79" s="440">
        <f t="shared" si="24"/>
        <v>1.3406593406593408</v>
      </c>
      <c r="H79" s="439">
        <f t="shared" si="31"/>
        <v>62</v>
      </c>
      <c r="I79" s="439">
        <f t="shared" si="25"/>
        <v>122</v>
      </c>
      <c r="J79" s="440">
        <f t="shared" si="34"/>
        <v>3.1392778187177596E-2</v>
      </c>
      <c r="K79" s="457"/>
      <c r="L79" s="439">
        <v>1062</v>
      </c>
      <c r="M79" s="439">
        <v>1468</v>
      </c>
      <c r="N79" s="439">
        <v>1459</v>
      </c>
      <c r="O79" s="439">
        <v>1900</v>
      </c>
      <c r="P79" s="440">
        <f t="shared" si="26"/>
        <v>0.30226182316655237</v>
      </c>
      <c r="Q79" s="440">
        <f t="shared" si="27"/>
        <v>0.78907721280602638</v>
      </c>
      <c r="R79" s="439">
        <f t="shared" si="28"/>
        <v>441</v>
      </c>
      <c r="S79" s="439">
        <f t="shared" si="29"/>
        <v>838</v>
      </c>
      <c r="T79" s="440">
        <f t="shared" si="33"/>
        <v>2.9100488581887244E-2</v>
      </c>
    </row>
    <row r="80" spans="1:20" x14ac:dyDescent="0.25">
      <c r="A80" s="438" t="s">
        <v>43</v>
      </c>
      <c r="B80" s="439">
        <v>46</v>
      </c>
      <c r="C80" s="439">
        <v>52</v>
      </c>
      <c r="D80" s="439">
        <v>70</v>
      </c>
      <c r="E80" s="439">
        <v>93</v>
      </c>
      <c r="F80" s="440">
        <f t="shared" si="30"/>
        <v>0.32857142857142851</v>
      </c>
      <c r="G80" s="440">
        <f t="shared" si="24"/>
        <v>1.0217391304347827</v>
      </c>
      <c r="H80" s="439">
        <f t="shared" si="31"/>
        <v>23</v>
      </c>
      <c r="I80" s="439">
        <f t="shared" si="25"/>
        <v>47</v>
      </c>
      <c r="J80" s="440">
        <f t="shared" si="34"/>
        <v>1.3706705969049373E-2</v>
      </c>
      <c r="K80" s="457"/>
      <c r="L80" s="439">
        <v>534</v>
      </c>
      <c r="M80" s="439">
        <v>537</v>
      </c>
      <c r="N80" s="439">
        <v>616</v>
      </c>
      <c r="O80" s="439">
        <v>907</v>
      </c>
      <c r="P80" s="440">
        <f t="shared" si="26"/>
        <v>0.47240259740259738</v>
      </c>
      <c r="Q80" s="440">
        <f t="shared" si="27"/>
        <v>0.69850187265917607</v>
      </c>
      <c r="R80" s="439">
        <f t="shared" si="28"/>
        <v>291</v>
      </c>
      <c r="S80" s="439">
        <f t="shared" si="29"/>
        <v>373</v>
      </c>
      <c r="T80" s="440">
        <f t="shared" si="33"/>
        <v>1.3891654286195647E-2</v>
      </c>
    </row>
    <row r="81" spans="1:20" x14ac:dyDescent="0.25">
      <c r="A81" s="438" t="s">
        <v>33</v>
      </c>
      <c r="B81" s="439">
        <v>79</v>
      </c>
      <c r="C81" s="439">
        <v>68</v>
      </c>
      <c r="D81" s="439">
        <v>84</v>
      </c>
      <c r="E81" s="439">
        <v>116</v>
      </c>
      <c r="F81" s="440">
        <f t="shared" si="30"/>
        <v>0.38095238095238093</v>
      </c>
      <c r="G81" s="440">
        <f t="shared" si="24"/>
        <v>0.46835443037974689</v>
      </c>
      <c r="H81" s="439">
        <f t="shared" si="31"/>
        <v>32</v>
      </c>
      <c r="I81" s="439">
        <f t="shared" si="25"/>
        <v>37</v>
      </c>
      <c r="J81" s="440">
        <f t="shared" si="34"/>
        <v>1.709653647752395E-2</v>
      </c>
      <c r="K81" s="457"/>
      <c r="L81" s="439">
        <v>784</v>
      </c>
      <c r="M81" s="439">
        <v>756</v>
      </c>
      <c r="N81" s="439">
        <v>836</v>
      </c>
      <c r="O81" s="439">
        <v>1144</v>
      </c>
      <c r="P81" s="440">
        <f t="shared" si="26"/>
        <v>0.36842105263157898</v>
      </c>
      <c r="Q81" s="440">
        <f t="shared" si="27"/>
        <v>0.45918367346938771</v>
      </c>
      <c r="R81" s="439">
        <f t="shared" si="28"/>
        <v>308</v>
      </c>
      <c r="S81" s="439">
        <f t="shared" si="29"/>
        <v>360</v>
      </c>
      <c r="T81" s="440">
        <f t="shared" si="33"/>
        <v>1.7521557335620528E-2</v>
      </c>
    </row>
    <row r="82" spans="1:20" x14ac:dyDescent="0.25">
      <c r="A82" s="438" t="s">
        <v>44</v>
      </c>
      <c r="B82" s="439">
        <v>57</v>
      </c>
      <c r="C82" s="439">
        <v>72</v>
      </c>
      <c r="D82" s="439">
        <v>69</v>
      </c>
      <c r="E82" s="439">
        <v>74</v>
      </c>
      <c r="F82" s="440">
        <f t="shared" si="30"/>
        <v>7.2463768115942129E-2</v>
      </c>
      <c r="G82" s="440">
        <f t="shared" si="24"/>
        <v>0.29824561403508776</v>
      </c>
      <c r="H82" s="439">
        <f t="shared" si="31"/>
        <v>5</v>
      </c>
      <c r="I82" s="439">
        <f t="shared" si="25"/>
        <v>17</v>
      </c>
      <c r="J82" s="440">
        <f t="shared" si="34"/>
        <v>1.0906411201179071E-2</v>
      </c>
      <c r="K82" s="457"/>
      <c r="L82" s="439">
        <v>535</v>
      </c>
      <c r="M82" s="439">
        <v>601</v>
      </c>
      <c r="N82" s="439">
        <v>692</v>
      </c>
      <c r="O82" s="439">
        <v>648</v>
      </c>
      <c r="P82" s="440">
        <f t="shared" si="26"/>
        <v>-6.3583815028901758E-2</v>
      </c>
      <c r="Q82" s="440">
        <f t="shared" si="27"/>
        <v>0.21121495327102813</v>
      </c>
      <c r="R82" s="439">
        <f t="shared" si="28"/>
        <v>-44</v>
      </c>
      <c r="S82" s="439">
        <f t="shared" si="29"/>
        <v>113</v>
      </c>
      <c r="T82" s="440">
        <f t="shared" si="33"/>
        <v>9.9247982110857551E-3</v>
      </c>
    </row>
    <row r="83" spans="1:20" x14ac:dyDescent="0.25">
      <c r="A83" s="438" t="s">
        <v>23</v>
      </c>
      <c r="B83" s="439">
        <v>27</v>
      </c>
      <c r="C83" s="439">
        <v>38</v>
      </c>
      <c r="D83" s="439">
        <v>42</v>
      </c>
      <c r="E83" s="439">
        <v>50</v>
      </c>
      <c r="F83" s="440">
        <f t="shared" si="30"/>
        <v>0.19047619047619047</v>
      </c>
      <c r="G83" s="440">
        <f t="shared" si="24"/>
        <v>0.85185185185185186</v>
      </c>
      <c r="H83" s="439">
        <f t="shared" si="31"/>
        <v>8</v>
      </c>
      <c r="I83" s="439">
        <f t="shared" si="25"/>
        <v>23</v>
      </c>
      <c r="J83" s="440">
        <f t="shared" si="34"/>
        <v>7.3691967575534268E-3</v>
      </c>
      <c r="K83" s="457"/>
      <c r="L83" s="439">
        <v>315</v>
      </c>
      <c r="M83" s="439">
        <v>330</v>
      </c>
      <c r="N83" s="439">
        <v>378</v>
      </c>
      <c r="O83" s="439">
        <v>466</v>
      </c>
      <c r="P83" s="440">
        <f t="shared" si="26"/>
        <v>0.23280423280423279</v>
      </c>
      <c r="Q83" s="440">
        <f t="shared" si="27"/>
        <v>0.47936507936507944</v>
      </c>
      <c r="R83" s="439">
        <f t="shared" si="28"/>
        <v>88</v>
      </c>
      <c r="S83" s="439">
        <f t="shared" si="29"/>
        <v>151</v>
      </c>
      <c r="T83" s="440">
        <f t="shared" si="33"/>
        <v>7.1372777258733979E-3</v>
      </c>
    </row>
    <row r="84" spans="1:20" x14ac:dyDescent="0.25">
      <c r="A84" s="438" t="s">
        <v>40</v>
      </c>
      <c r="B84" s="439">
        <v>58</v>
      </c>
      <c r="C84" s="439">
        <v>45</v>
      </c>
      <c r="D84" s="439">
        <v>37</v>
      </c>
      <c r="E84" s="439">
        <v>37</v>
      </c>
      <c r="F84" s="440">
        <f t="shared" si="30"/>
        <v>0</v>
      </c>
      <c r="G84" s="440">
        <f t="shared" si="24"/>
        <v>-0.36206896551724133</v>
      </c>
      <c r="H84" s="439">
        <f t="shared" si="31"/>
        <v>0</v>
      </c>
      <c r="I84" s="439">
        <f t="shared" si="25"/>
        <v>-21</v>
      </c>
      <c r="J84" s="440">
        <f t="shared" si="34"/>
        <v>5.4532056005895356E-3</v>
      </c>
      <c r="K84" s="457"/>
      <c r="L84" s="439">
        <v>426</v>
      </c>
      <c r="M84" s="439">
        <v>520</v>
      </c>
      <c r="N84" s="439">
        <v>536</v>
      </c>
      <c r="O84" s="439">
        <v>386</v>
      </c>
      <c r="P84" s="440">
        <f t="shared" si="26"/>
        <v>-0.27985074626865669</v>
      </c>
      <c r="Q84" s="440">
        <f t="shared" si="27"/>
        <v>-9.3896713615023497E-2</v>
      </c>
      <c r="R84" s="439">
        <f t="shared" si="28"/>
        <v>-150</v>
      </c>
      <c r="S84" s="439">
        <f t="shared" si="29"/>
        <v>-40</v>
      </c>
      <c r="T84" s="440">
        <f t="shared" si="33"/>
        <v>5.9119939961097242E-3</v>
      </c>
    </row>
    <row r="85" spans="1:20" x14ac:dyDescent="0.25">
      <c r="A85" s="438" t="s">
        <v>105</v>
      </c>
      <c r="B85" s="439">
        <v>38</v>
      </c>
      <c r="C85" s="439">
        <v>0</v>
      </c>
      <c r="D85" s="439">
        <v>0</v>
      </c>
      <c r="E85" s="439">
        <v>0</v>
      </c>
      <c r="F85" s="440" t="str">
        <f t="shared" si="30"/>
        <v>-</v>
      </c>
      <c r="G85" s="440">
        <f t="shared" si="24"/>
        <v>-1</v>
      </c>
      <c r="H85" s="439">
        <f t="shared" si="31"/>
        <v>0</v>
      </c>
      <c r="I85" s="439">
        <f t="shared" si="25"/>
        <v>-38</v>
      </c>
      <c r="J85" s="440">
        <f t="shared" si="34"/>
        <v>0</v>
      </c>
      <c r="K85" s="457"/>
      <c r="L85" s="439">
        <v>375</v>
      </c>
      <c r="M85" s="439">
        <v>9</v>
      </c>
      <c r="N85" s="439">
        <v>0</v>
      </c>
      <c r="O85" s="439">
        <v>0</v>
      </c>
      <c r="P85" s="440" t="str">
        <f t="shared" si="26"/>
        <v>-</v>
      </c>
      <c r="Q85" s="440">
        <f t="shared" si="27"/>
        <v>-1</v>
      </c>
      <c r="R85" s="439">
        <f t="shared" si="28"/>
        <v>0</v>
      </c>
      <c r="S85" s="439">
        <f t="shared" si="29"/>
        <v>-375</v>
      </c>
      <c r="T85" s="440">
        <f t="shared" si="33"/>
        <v>0</v>
      </c>
    </row>
    <row r="86" spans="1:20" x14ac:dyDescent="0.25">
      <c r="A86" s="438" t="s">
        <v>41</v>
      </c>
      <c r="B86" s="439">
        <v>7</v>
      </c>
      <c r="C86" s="439">
        <v>6</v>
      </c>
      <c r="D86" s="439">
        <v>4</v>
      </c>
      <c r="E86" s="439">
        <v>4</v>
      </c>
      <c r="F86" s="440">
        <f t="shared" si="30"/>
        <v>0</v>
      </c>
      <c r="G86" s="440">
        <f t="shared" si="24"/>
        <v>-0.4285714285714286</v>
      </c>
      <c r="H86" s="439">
        <f t="shared" si="31"/>
        <v>0</v>
      </c>
      <c r="I86" s="439">
        <f t="shared" si="25"/>
        <v>-3</v>
      </c>
      <c r="J86" s="440">
        <f t="shared" si="34"/>
        <v>5.8953574060427417E-4</v>
      </c>
      <c r="K86" s="457"/>
      <c r="L86" s="439">
        <v>19</v>
      </c>
      <c r="M86" s="439">
        <v>51</v>
      </c>
      <c r="N86" s="439">
        <v>38</v>
      </c>
      <c r="O86" s="439">
        <v>71</v>
      </c>
      <c r="P86" s="440">
        <f t="shared" si="26"/>
        <v>0.86842105263157898</v>
      </c>
      <c r="Q86" s="440">
        <f t="shared" si="27"/>
        <v>2.736842105263158</v>
      </c>
      <c r="R86" s="439">
        <f t="shared" si="28"/>
        <v>33</v>
      </c>
      <c r="S86" s="439">
        <f t="shared" si="29"/>
        <v>52</v>
      </c>
      <c r="T86" s="440">
        <f t="shared" si="33"/>
        <v>1.0874393101652602E-3</v>
      </c>
    </row>
    <row r="87" spans="1:20" x14ac:dyDescent="0.25">
      <c r="A87" s="438" t="s">
        <v>106</v>
      </c>
      <c r="B87" s="439">
        <v>12</v>
      </c>
      <c r="C87" s="439">
        <v>29</v>
      </c>
      <c r="D87" s="439">
        <v>37</v>
      </c>
      <c r="E87" s="439">
        <v>37</v>
      </c>
      <c r="F87" s="440">
        <f t="shared" si="30"/>
        <v>0</v>
      </c>
      <c r="G87" s="440">
        <f t="shared" si="24"/>
        <v>2.0833333333333335</v>
      </c>
      <c r="H87" s="439">
        <f t="shared" si="31"/>
        <v>0</v>
      </c>
      <c r="I87" s="439">
        <f t="shared" si="25"/>
        <v>25</v>
      </c>
      <c r="J87" s="440">
        <f t="shared" si="34"/>
        <v>5.4532056005895356E-3</v>
      </c>
      <c r="K87" s="457"/>
      <c r="L87" s="439">
        <v>107</v>
      </c>
      <c r="M87" s="439">
        <v>232</v>
      </c>
      <c r="N87" s="439">
        <v>217</v>
      </c>
      <c r="O87" s="439">
        <v>297</v>
      </c>
      <c r="P87" s="440">
        <f t="shared" si="26"/>
        <v>0.36866359447004604</v>
      </c>
      <c r="Q87" s="440">
        <f t="shared" si="27"/>
        <v>1.7757009345794392</v>
      </c>
      <c r="R87" s="439">
        <f t="shared" si="28"/>
        <v>80</v>
      </c>
      <c r="S87" s="439">
        <f t="shared" si="29"/>
        <v>190</v>
      </c>
      <c r="T87" s="440">
        <f t="shared" si="33"/>
        <v>4.5488658467476373E-3</v>
      </c>
    </row>
    <row r="88" spans="1:20" x14ac:dyDescent="0.25">
      <c r="A88" s="438" t="s">
        <v>107</v>
      </c>
      <c r="B88" s="439">
        <v>3</v>
      </c>
      <c r="C88" s="439">
        <v>2</v>
      </c>
      <c r="D88" s="439">
        <v>2</v>
      </c>
      <c r="E88" s="439">
        <v>2</v>
      </c>
      <c r="F88" s="440">
        <f t="shared" si="30"/>
        <v>0</v>
      </c>
      <c r="G88" s="440">
        <f t="shared" si="24"/>
        <v>-0.33333333333333337</v>
      </c>
      <c r="H88" s="439">
        <f t="shared" si="31"/>
        <v>0</v>
      </c>
      <c r="I88" s="439">
        <f t="shared" si="25"/>
        <v>-1</v>
      </c>
      <c r="J88" s="440">
        <f t="shared" si="34"/>
        <v>2.9476787030213708E-4</v>
      </c>
      <c r="K88" s="457"/>
      <c r="L88" s="439">
        <v>39</v>
      </c>
      <c r="M88" s="439">
        <v>45</v>
      </c>
      <c r="N88" s="439">
        <v>28</v>
      </c>
      <c r="O88" s="439">
        <v>55</v>
      </c>
      <c r="P88" s="440">
        <f t="shared" si="26"/>
        <v>0.96428571428571419</v>
      </c>
      <c r="Q88" s="440">
        <f t="shared" si="27"/>
        <v>0.41025641025641035</v>
      </c>
      <c r="R88" s="439">
        <f t="shared" si="28"/>
        <v>27</v>
      </c>
      <c r="S88" s="439">
        <f t="shared" si="29"/>
        <v>16</v>
      </c>
      <c r="T88" s="440">
        <f t="shared" si="33"/>
        <v>8.4238256421252547E-4</v>
      </c>
    </row>
    <row r="89" spans="1:20" x14ac:dyDescent="0.25">
      <c r="A89" s="438" t="s">
        <v>108</v>
      </c>
      <c r="B89" s="439">
        <v>8</v>
      </c>
      <c r="C89" s="439">
        <v>23</v>
      </c>
      <c r="D89" s="439">
        <v>31</v>
      </c>
      <c r="E89" s="439">
        <v>31</v>
      </c>
      <c r="F89" s="440">
        <f t="shared" si="30"/>
        <v>0</v>
      </c>
      <c r="G89" s="440">
        <f t="shared" si="24"/>
        <v>2.875</v>
      </c>
      <c r="H89" s="439">
        <f t="shared" si="31"/>
        <v>0</v>
      </c>
      <c r="I89" s="439">
        <f t="shared" si="25"/>
        <v>23</v>
      </c>
      <c r="J89" s="440">
        <f t="shared" si="34"/>
        <v>4.5689019896831247E-3</v>
      </c>
      <c r="K89" s="457"/>
      <c r="L89" s="439">
        <v>90</v>
      </c>
      <c r="M89" s="439">
        <v>87</v>
      </c>
      <c r="N89" s="439">
        <v>121</v>
      </c>
      <c r="O89" s="439">
        <v>315</v>
      </c>
      <c r="P89" s="440">
        <f t="shared" si="26"/>
        <v>1.6033057851239669</v>
      </c>
      <c r="Q89" s="440">
        <f t="shared" si="27"/>
        <v>2.5</v>
      </c>
      <c r="R89" s="439">
        <f t="shared" si="28"/>
        <v>194</v>
      </c>
      <c r="S89" s="439">
        <f t="shared" si="29"/>
        <v>225</v>
      </c>
      <c r="T89" s="440">
        <f t="shared" si="33"/>
        <v>4.8245546859444644E-3</v>
      </c>
    </row>
    <row r="90" spans="1:20" x14ac:dyDescent="0.25">
      <c r="A90" s="438" t="s">
        <v>34</v>
      </c>
      <c r="B90" s="439">
        <v>24</v>
      </c>
      <c r="C90" s="439">
        <v>51</v>
      </c>
      <c r="D90" s="439">
        <v>51</v>
      </c>
      <c r="E90" s="439">
        <v>51</v>
      </c>
      <c r="F90" s="440">
        <f t="shared" si="30"/>
        <v>0</v>
      </c>
      <c r="G90" s="440">
        <f t="shared" si="24"/>
        <v>1.125</v>
      </c>
      <c r="H90" s="439">
        <f t="shared" si="31"/>
        <v>0</v>
      </c>
      <c r="I90" s="439">
        <f t="shared" si="25"/>
        <v>27</v>
      </c>
      <c r="J90" s="440">
        <f t="shared" si="34"/>
        <v>7.5165806927044955E-3</v>
      </c>
      <c r="K90" s="457"/>
      <c r="L90" s="439">
        <v>185</v>
      </c>
      <c r="M90" s="439">
        <v>379</v>
      </c>
      <c r="N90" s="439">
        <v>423</v>
      </c>
      <c r="O90" s="439">
        <v>407</v>
      </c>
      <c r="P90" s="440">
        <f t="shared" si="26"/>
        <v>-3.7825059101654901E-2</v>
      </c>
      <c r="Q90" s="440">
        <f t="shared" si="27"/>
        <v>1.2000000000000002</v>
      </c>
      <c r="R90" s="439">
        <f t="shared" si="28"/>
        <v>-16</v>
      </c>
      <c r="S90" s="439">
        <f t="shared" si="29"/>
        <v>222</v>
      </c>
      <c r="T90" s="440">
        <f t="shared" si="33"/>
        <v>6.2336309751726887E-3</v>
      </c>
    </row>
    <row r="91" spans="1:20" x14ac:dyDescent="0.25">
      <c r="A91" s="438" t="s">
        <v>109</v>
      </c>
      <c r="B91" s="439">
        <v>2</v>
      </c>
      <c r="C91" s="439">
        <v>16</v>
      </c>
      <c r="D91" s="439">
        <v>16</v>
      </c>
      <c r="E91" s="439">
        <v>16</v>
      </c>
      <c r="F91" s="440">
        <f t="shared" si="30"/>
        <v>0</v>
      </c>
      <c r="G91" s="440">
        <f t="shared" si="24"/>
        <v>7</v>
      </c>
      <c r="H91" s="439">
        <f t="shared" si="31"/>
        <v>0</v>
      </c>
      <c r="I91" s="439">
        <f t="shared" si="25"/>
        <v>14</v>
      </c>
      <c r="J91" s="440">
        <f t="shared" si="34"/>
        <v>2.3581429624170967E-3</v>
      </c>
      <c r="K91" s="457"/>
      <c r="L91" s="439">
        <v>29</v>
      </c>
      <c r="M91" s="439">
        <v>109</v>
      </c>
      <c r="N91" s="439">
        <v>134</v>
      </c>
      <c r="O91" s="439">
        <v>118</v>
      </c>
      <c r="P91" s="440">
        <f t="shared" si="26"/>
        <v>-0.11940298507462688</v>
      </c>
      <c r="Q91" s="440">
        <f t="shared" si="27"/>
        <v>3.068965517241379</v>
      </c>
      <c r="R91" s="439">
        <f t="shared" si="28"/>
        <v>-16</v>
      </c>
      <c r="S91" s="439">
        <f t="shared" si="29"/>
        <v>89</v>
      </c>
      <c r="T91" s="440">
        <f t="shared" si="33"/>
        <v>1.8072935014014182E-3</v>
      </c>
    </row>
    <row r="92" spans="1:20" x14ac:dyDescent="0.25">
      <c r="A92" s="438" t="s">
        <v>110</v>
      </c>
      <c r="B92" s="439">
        <v>13</v>
      </c>
      <c r="C92" s="439">
        <v>22</v>
      </c>
      <c r="D92" s="439">
        <v>10</v>
      </c>
      <c r="E92" s="439">
        <v>10</v>
      </c>
      <c r="F92" s="440">
        <f t="shared" si="30"/>
        <v>0</v>
      </c>
      <c r="G92" s="440">
        <f t="shared" si="24"/>
        <v>-0.23076923076923073</v>
      </c>
      <c r="H92" s="439">
        <f t="shared" si="31"/>
        <v>0</v>
      </c>
      <c r="I92" s="439">
        <f t="shared" si="25"/>
        <v>-3</v>
      </c>
      <c r="J92" s="440">
        <f t="shared" si="34"/>
        <v>1.4738393515106854E-3</v>
      </c>
      <c r="K92" s="457"/>
      <c r="L92" s="439">
        <v>152</v>
      </c>
      <c r="M92" s="439">
        <v>71</v>
      </c>
      <c r="N92" s="439">
        <v>220</v>
      </c>
      <c r="O92" s="439">
        <v>210</v>
      </c>
      <c r="P92" s="440">
        <f t="shared" si="26"/>
        <v>-4.5454545454545414E-2</v>
      </c>
      <c r="Q92" s="440">
        <f t="shared" si="27"/>
        <v>0.38157894736842102</v>
      </c>
      <c r="R92" s="439">
        <f t="shared" si="28"/>
        <v>-10</v>
      </c>
      <c r="S92" s="439">
        <f t="shared" si="29"/>
        <v>58</v>
      </c>
      <c r="T92" s="440">
        <f t="shared" si="33"/>
        <v>3.2163697906296427E-3</v>
      </c>
    </row>
    <row r="93" spans="1:20" x14ac:dyDescent="0.25">
      <c r="A93" s="438" t="s">
        <v>42</v>
      </c>
      <c r="B93" s="439">
        <v>8</v>
      </c>
      <c r="C93" s="439">
        <v>17</v>
      </c>
      <c r="D93" s="439">
        <v>14</v>
      </c>
      <c r="E93" s="439">
        <v>14</v>
      </c>
      <c r="F93" s="440">
        <f t="shared" si="30"/>
        <v>0</v>
      </c>
      <c r="G93" s="440">
        <f t="shared" si="24"/>
        <v>0.75</v>
      </c>
      <c r="H93" s="439">
        <f t="shared" si="31"/>
        <v>0</v>
      </c>
      <c r="I93" s="439">
        <f t="shared" si="25"/>
        <v>6</v>
      </c>
      <c r="J93" s="440">
        <f t="shared" si="34"/>
        <v>2.0633750921149594E-3</v>
      </c>
      <c r="K93" s="457"/>
      <c r="L93" s="439">
        <v>106</v>
      </c>
      <c r="M93" s="439">
        <v>134</v>
      </c>
      <c r="N93" s="439">
        <v>135</v>
      </c>
      <c r="O93" s="439">
        <v>196</v>
      </c>
      <c r="P93" s="440">
        <f t="shared" si="26"/>
        <v>0.45185185185185195</v>
      </c>
      <c r="Q93" s="440">
        <f t="shared" si="27"/>
        <v>0.84905660377358494</v>
      </c>
      <c r="R93" s="439">
        <f t="shared" si="28"/>
        <v>61</v>
      </c>
      <c r="S93" s="439">
        <f t="shared" si="29"/>
        <v>90</v>
      </c>
      <c r="T93" s="440">
        <f t="shared" si="33"/>
        <v>3.0019451379209999E-3</v>
      </c>
    </row>
    <row r="94" spans="1:20" x14ac:dyDescent="0.25">
      <c r="A94" s="438" t="s">
        <v>111</v>
      </c>
      <c r="B94" s="439">
        <v>6</v>
      </c>
      <c r="C94" s="439">
        <v>0</v>
      </c>
      <c r="D94" s="439">
        <v>0</v>
      </c>
      <c r="E94" s="439">
        <v>0</v>
      </c>
      <c r="F94" s="440" t="str">
        <f t="shared" si="30"/>
        <v>-</v>
      </c>
      <c r="G94" s="440">
        <f t="shared" si="24"/>
        <v>-1</v>
      </c>
      <c r="H94" s="439">
        <f t="shared" si="31"/>
        <v>0</v>
      </c>
      <c r="I94" s="439">
        <f t="shared" si="25"/>
        <v>-6</v>
      </c>
      <c r="J94" s="440">
        <f t="shared" si="34"/>
        <v>0</v>
      </c>
      <c r="K94" s="457"/>
      <c r="L94" s="439">
        <v>83</v>
      </c>
      <c r="M94" s="439">
        <v>4</v>
      </c>
      <c r="N94" s="439">
        <v>0</v>
      </c>
      <c r="O94" s="439">
        <v>0</v>
      </c>
      <c r="P94" s="440" t="str">
        <f t="shared" si="26"/>
        <v>-</v>
      </c>
      <c r="Q94" s="440">
        <f t="shared" si="27"/>
        <v>-1</v>
      </c>
      <c r="R94" s="439">
        <f t="shared" si="28"/>
        <v>0</v>
      </c>
      <c r="S94" s="439">
        <f t="shared" si="29"/>
        <v>-83</v>
      </c>
      <c r="T94" s="440">
        <f t="shared" si="33"/>
        <v>0</v>
      </c>
    </row>
    <row r="95" spans="1:20" x14ac:dyDescent="0.25">
      <c r="A95" s="438" t="s">
        <v>26</v>
      </c>
      <c r="B95" s="439">
        <v>1</v>
      </c>
      <c r="C95" s="439">
        <v>1</v>
      </c>
      <c r="D95" s="439">
        <v>13</v>
      </c>
      <c r="E95" s="439">
        <v>13</v>
      </c>
      <c r="F95" s="440">
        <f t="shared" si="30"/>
        <v>0</v>
      </c>
      <c r="G95" s="440">
        <f t="shared" si="24"/>
        <v>12</v>
      </c>
      <c r="H95" s="439">
        <f t="shared" si="31"/>
        <v>0</v>
      </c>
      <c r="I95" s="439">
        <f t="shared" si="25"/>
        <v>12</v>
      </c>
      <c r="J95" s="440">
        <f t="shared" si="34"/>
        <v>1.915991156963891E-3</v>
      </c>
      <c r="K95" s="457"/>
      <c r="L95" s="439">
        <v>8</v>
      </c>
      <c r="M95" s="439">
        <v>56</v>
      </c>
      <c r="N95" s="439">
        <v>58</v>
      </c>
      <c r="O95" s="439">
        <v>71</v>
      </c>
      <c r="P95" s="440">
        <f t="shared" si="26"/>
        <v>0.22413793103448265</v>
      </c>
      <c r="Q95" s="440">
        <f t="shared" si="27"/>
        <v>7.875</v>
      </c>
      <c r="R95" s="439">
        <f t="shared" si="28"/>
        <v>13</v>
      </c>
      <c r="S95" s="439">
        <f t="shared" si="29"/>
        <v>63</v>
      </c>
      <c r="T95" s="440">
        <f t="shared" si="33"/>
        <v>1.0874393101652602E-3</v>
      </c>
    </row>
    <row r="96" spans="1:20" x14ac:dyDescent="0.25">
      <c r="A96" s="438" t="s">
        <v>112</v>
      </c>
      <c r="B96" s="439">
        <v>4</v>
      </c>
      <c r="C96" s="439">
        <v>5</v>
      </c>
      <c r="D96" s="439">
        <v>4</v>
      </c>
      <c r="E96" s="439">
        <v>4</v>
      </c>
      <c r="F96" s="440">
        <f t="shared" si="30"/>
        <v>0</v>
      </c>
      <c r="G96" s="440">
        <f t="shared" si="24"/>
        <v>0</v>
      </c>
      <c r="H96" s="439">
        <f t="shared" si="31"/>
        <v>0</v>
      </c>
      <c r="I96" s="439">
        <f t="shared" si="25"/>
        <v>0</v>
      </c>
      <c r="J96" s="440">
        <f t="shared" si="34"/>
        <v>5.8953574060427417E-4</v>
      </c>
      <c r="K96" s="457"/>
      <c r="L96" s="439">
        <v>41</v>
      </c>
      <c r="M96" s="439">
        <v>0</v>
      </c>
      <c r="N96" s="439">
        <v>43</v>
      </c>
      <c r="O96" s="439">
        <v>43</v>
      </c>
      <c r="P96" s="440">
        <f t="shared" si="26"/>
        <v>0</v>
      </c>
      <c r="Q96" s="440">
        <f t="shared" si="27"/>
        <v>4.8780487804878092E-2</v>
      </c>
      <c r="R96" s="439">
        <f t="shared" si="28"/>
        <v>0</v>
      </c>
      <c r="S96" s="439">
        <f t="shared" si="29"/>
        <v>2</v>
      </c>
      <c r="T96" s="440">
        <f t="shared" si="33"/>
        <v>6.585900047479745E-4</v>
      </c>
    </row>
    <row r="97" spans="1:20" x14ac:dyDescent="0.25">
      <c r="A97" s="438" t="s">
        <v>113</v>
      </c>
      <c r="B97" s="439">
        <f>IFERROR(B67-SUM(B68:B72)-SUM(B74:B96),"-")</f>
        <v>12</v>
      </c>
      <c r="C97" s="439">
        <f>IFERROR(C67-SUM(C68:C72)-SUM(C74:C96),"-")</f>
        <v>-25</v>
      </c>
      <c r="D97" s="439">
        <f>IFERROR(D67-SUM(D68:D72)-SUM(D74:D96),"-")</f>
        <v>0</v>
      </c>
      <c r="E97" s="439">
        <f>IFERROR(E67-SUM(E68:E72)-SUM(E74:E96),"-")</f>
        <v>5</v>
      </c>
      <c r="F97" s="440" t="str">
        <f t="shared" si="30"/>
        <v>-</v>
      </c>
      <c r="G97" s="440">
        <f t="shared" si="24"/>
        <v>-0.58333333333333326</v>
      </c>
      <c r="H97" s="439">
        <f t="shared" si="31"/>
        <v>5</v>
      </c>
      <c r="I97" s="439">
        <f t="shared" si="25"/>
        <v>-7</v>
      </c>
      <c r="J97" s="440">
        <f t="shared" ref="J97" si="39">IFERROR(E97/$E$7,"-")</f>
        <v>5.6341202321257536E-6</v>
      </c>
      <c r="K97" s="457"/>
      <c r="L97" s="439">
        <f>IFERROR(L67-SUM(L68:L72)-SUM(L74:L96),"-")</f>
        <v>97</v>
      </c>
      <c r="M97" s="439">
        <f>IFERROR(M67-SUM(M68:M72)-SUM(M74:M96),"-")</f>
        <v>30</v>
      </c>
      <c r="N97" s="439">
        <f>IFERROR(N67-SUM(N68:N72)-SUM(N74:N96),"-")</f>
        <v>52</v>
      </c>
      <c r="O97" s="439">
        <f>IFERROR(O67-SUM(O68:O72)-SUM(O74:O96),"-")</f>
        <v>67</v>
      </c>
      <c r="P97" s="440">
        <f t="shared" si="26"/>
        <v>0.28846153846153855</v>
      </c>
      <c r="Q97" s="440">
        <f t="shared" si="27"/>
        <v>-0.30927835051546393</v>
      </c>
      <c r="R97" s="439">
        <f t="shared" si="28"/>
        <v>15</v>
      </c>
      <c r="S97" s="439">
        <f t="shared" si="29"/>
        <v>-30</v>
      </c>
      <c r="T97" s="440">
        <f t="shared" ref="T97" si="40">O97/$O$13</f>
        <v>8.0703279696970028E-6</v>
      </c>
    </row>
    <row r="98" spans="1:20" ht="21" x14ac:dyDescent="0.35">
      <c r="A98" s="378" t="s">
        <v>119</v>
      </c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</row>
    <row r="99" spans="1:20" x14ac:dyDescent="0.25">
      <c r="A99" s="72"/>
      <c r="B99" s="11" t="s">
        <v>151</v>
      </c>
      <c r="C99" s="12"/>
      <c r="D99" s="12"/>
      <c r="E99" s="12"/>
      <c r="F99" s="12"/>
      <c r="G99" s="12"/>
      <c r="H99" s="12"/>
      <c r="I99" s="12"/>
      <c r="J99" s="13"/>
      <c r="K99" s="456"/>
      <c r="L99" s="11" t="str">
        <f>CONCATENATE("acumulado ",B99)</f>
        <v>acumulado octubre</v>
      </c>
      <c r="M99" s="12"/>
      <c r="N99" s="12"/>
      <c r="O99" s="12"/>
      <c r="P99" s="12"/>
      <c r="Q99" s="12"/>
      <c r="R99" s="12"/>
      <c r="S99" s="12"/>
      <c r="T99" s="13"/>
    </row>
    <row r="100" spans="1:20" x14ac:dyDescent="0.25">
      <c r="A100" s="15"/>
      <c r="B100" s="16">
        <f>B$6</f>
        <v>2019</v>
      </c>
      <c r="C100" s="16">
        <f t="shared" ref="C100:E100" si="41">C$6</f>
        <v>2022</v>
      </c>
      <c r="D100" s="16">
        <f t="shared" si="41"/>
        <v>2023</v>
      </c>
      <c r="E100" s="16">
        <f t="shared" si="41"/>
        <v>2024</v>
      </c>
      <c r="F100" s="16" t="str">
        <f>CONCATENATE("var ",RIGHT(E100,2),"/",RIGHT(D100,2))</f>
        <v>var 24/23</v>
      </c>
      <c r="G100" s="16" t="str">
        <f>CONCATENATE("var ",RIGHT(E100,2),"/",RIGHT(B100,2))</f>
        <v>var 24/19</v>
      </c>
      <c r="H100" s="16" t="str">
        <f>CONCATENATE("dif ",RIGHT(E100,2),"-",RIGHT(D100,2))</f>
        <v>dif 24-23</v>
      </c>
      <c r="I100" s="16" t="str">
        <f>CONCATENATE("dif ",RIGHT(E100,2),"-",RIGHT(B100,2))</f>
        <v>dif 24-19</v>
      </c>
      <c r="J100" s="16" t="str">
        <f>CONCATENATE("cuota ",RIGHT(E100,2))</f>
        <v>cuota 24</v>
      </c>
      <c r="K100" s="457"/>
      <c r="L100" s="16">
        <f>L$6</f>
        <v>2019</v>
      </c>
      <c r="M100" s="16">
        <f>M$6</f>
        <v>2022</v>
      </c>
      <c r="N100" s="16">
        <f t="shared" ref="N100:O100" si="42">N$6</f>
        <v>2023</v>
      </c>
      <c r="O100" s="16">
        <f t="shared" si="42"/>
        <v>2024</v>
      </c>
      <c r="P100" s="16" t="str">
        <f>CONCATENATE("var ",RIGHT(O100,2),"/",RIGHT(N100,2))</f>
        <v>var 24/23</v>
      </c>
      <c r="Q100" s="16" t="str">
        <f>CONCATENATE("var ",RIGHT(O100,2),"/",RIGHT(L100,2))</f>
        <v>var 24/19</v>
      </c>
      <c r="R100" s="16" t="str">
        <f>CONCATENATE("dif ",RIGHT(O100,2),"-",RIGHT(N100,2))</f>
        <v>dif 24-23</v>
      </c>
      <c r="S100" s="16" t="str">
        <f>CONCATENATE("dif ",RIGHT(O100,2),"-",RIGHT(L100,2))</f>
        <v>dif 24-19</v>
      </c>
      <c r="T100" s="16" t="str">
        <f>CONCATENATE("cuota ",RIGHT(O100,2))</f>
        <v>cuota 24</v>
      </c>
    </row>
    <row r="101" spans="1:20" x14ac:dyDescent="0.25">
      <c r="A101" s="458" t="s">
        <v>92</v>
      </c>
      <c r="B101" s="459">
        <v>5782</v>
      </c>
      <c r="C101" s="459">
        <v>5971</v>
      </c>
      <c r="D101" s="459">
        <v>6319</v>
      </c>
      <c r="E101" s="459">
        <v>6785</v>
      </c>
      <c r="F101" s="460">
        <f>IFERROR(E101/D101-1,"-")</f>
        <v>7.3745845861686865E-2</v>
      </c>
      <c r="G101" s="460">
        <f>IFERROR(E101/B101-1,"-")</f>
        <v>0.17346938775510212</v>
      </c>
      <c r="H101" s="459">
        <f>IFERROR(E101-D101,"-")</f>
        <v>466</v>
      </c>
      <c r="I101" s="459">
        <f>IFERROR(E101-B101,"-")</f>
        <v>1003</v>
      </c>
      <c r="J101" s="460">
        <f>E101/$E$101</f>
        <v>1</v>
      </c>
      <c r="K101" s="461"/>
      <c r="L101" s="459">
        <v>56766</v>
      </c>
      <c r="M101" s="459">
        <v>54240</v>
      </c>
      <c r="N101" s="459">
        <v>59601</v>
      </c>
      <c r="O101" s="459">
        <v>65291</v>
      </c>
      <c r="P101" s="460">
        <f>IFERROR(O101/N101-1,"-")</f>
        <v>9.5468196842334763E-2</v>
      </c>
      <c r="Q101" s="460">
        <f>IFERROR(O101/L101-1,"-")</f>
        <v>0.15017792340485503</v>
      </c>
      <c r="R101" s="459">
        <f>IFERROR(O101-N101,"-")</f>
        <v>5690</v>
      </c>
      <c r="S101" s="459">
        <f>IFERROR(O101-L101,"-")</f>
        <v>8525</v>
      </c>
      <c r="T101" s="460">
        <f>O101/$O$101</f>
        <v>1</v>
      </c>
    </row>
    <row r="102" spans="1:20" x14ac:dyDescent="0.25">
      <c r="A102" s="438" t="s">
        <v>115</v>
      </c>
      <c r="B102" s="439">
        <v>3005</v>
      </c>
      <c r="C102" s="439">
        <v>2927</v>
      </c>
      <c r="D102" s="439">
        <v>3099</v>
      </c>
      <c r="E102" s="439">
        <v>3269</v>
      </c>
      <c r="F102" s="440">
        <f>IFERROR(E102/D102-1,"-")</f>
        <v>5.4856405292029731E-2</v>
      </c>
      <c r="G102" s="440">
        <f>IFERROR(E102/B102-1,"-")</f>
        <v>8.7853577371048264E-2</v>
      </c>
      <c r="H102" s="439">
        <f>IFERROR(E102-D102,"-")</f>
        <v>170</v>
      </c>
      <c r="I102" s="439">
        <f>IFERROR(E102-B102,"-")</f>
        <v>264</v>
      </c>
      <c r="J102" s="440">
        <f>E102/$E$101</f>
        <v>0.48179808400884305</v>
      </c>
      <c r="K102" s="457"/>
      <c r="L102" s="439">
        <v>29369</v>
      </c>
      <c r="M102" s="439">
        <v>26973</v>
      </c>
      <c r="N102" s="439">
        <v>29226</v>
      </c>
      <c r="O102" s="439">
        <v>31686</v>
      </c>
      <c r="P102" s="440">
        <f>IFERROR(O102/N102-1,"-")</f>
        <v>8.4171628002463583E-2</v>
      </c>
      <c r="Q102" s="440">
        <f>IFERROR(O102/L102-1,"-")</f>
        <v>7.8892710000340482E-2</v>
      </c>
      <c r="R102" s="439">
        <f>IFERROR(O102-N102,"-")</f>
        <v>2460</v>
      </c>
      <c r="S102" s="439">
        <f>IFERROR(O102-L102,"-")</f>
        <v>2317</v>
      </c>
      <c r="T102" s="440">
        <f>O102/$O$101</f>
        <v>0.48530425326614696</v>
      </c>
    </row>
    <row r="103" spans="1:20" x14ac:dyDescent="0.25">
      <c r="A103" s="438" t="s">
        <v>116</v>
      </c>
      <c r="B103" s="439">
        <v>2777</v>
      </c>
      <c r="C103" s="439">
        <v>3044</v>
      </c>
      <c r="D103" s="439">
        <v>3220</v>
      </c>
      <c r="E103" s="439">
        <v>3516</v>
      </c>
      <c r="F103" s="440">
        <f t="shared" ref="F103" si="43">IFERROR(E103/D103-1,"-")</f>
        <v>9.1925465838509357E-2</v>
      </c>
      <c r="G103" s="440">
        <f>IFERROR(E103/B103-1,"-")</f>
        <v>0.26611451206337766</v>
      </c>
      <c r="H103" s="439">
        <f t="shared" ref="H103" si="44">IFERROR(E103-D103,"-")</f>
        <v>296</v>
      </c>
      <c r="I103" s="439">
        <f>IFERROR(E103-B103,"-")</f>
        <v>739</v>
      </c>
      <c r="J103" s="440">
        <f>E103/$E$101</f>
        <v>0.51820191599115695</v>
      </c>
      <c r="K103" s="457"/>
      <c r="L103" s="439">
        <v>27397</v>
      </c>
      <c r="M103" s="439">
        <v>27267</v>
      </c>
      <c r="N103" s="439">
        <v>30375</v>
      </c>
      <c r="O103" s="439">
        <v>33605</v>
      </c>
      <c r="P103" s="440">
        <f>IFERROR(O103/N103-1,"-")</f>
        <v>0.10633744855967087</v>
      </c>
      <c r="Q103" s="440">
        <f>IFERROR(O103/L103-1,"-")</f>
        <v>0.22659415264445015</v>
      </c>
      <c r="R103" s="439">
        <f>IFERROR(O103-N103,"-")</f>
        <v>3230</v>
      </c>
      <c r="S103" s="439">
        <f>IFERROR(O103-L103,"-")</f>
        <v>6208</v>
      </c>
      <c r="T103" s="440">
        <f>O103/$O$101</f>
        <v>0.5146957467338531</v>
      </c>
    </row>
    <row r="104" spans="1:20" ht="21" x14ac:dyDescent="0.35">
      <c r="A104" s="378" t="s">
        <v>120</v>
      </c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</row>
    <row r="105" spans="1:20" ht="15" customHeight="1" x14ac:dyDescent="0.25"/>
    <row r="106" spans="1:20" ht="15" customHeight="1" x14ac:dyDescent="0.25"/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470"/>
      <c r="C346" s="470"/>
      <c r="D346" s="470"/>
      <c r="E346" s="470"/>
      <c r="F346" s="470"/>
      <c r="G346" s="470"/>
      <c r="H346" s="470"/>
      <c r="I346" s="470"/>
      <c r="J346" s="470"/>
      <c r="K346" s="471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457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457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457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457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457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457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457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457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457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457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457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457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457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470"/>
      <c r="C361" s="470"/>
      <c r="D361" s="470"/>
      <c r="E361" s="470"/>
      <c r="F361" s="470"/>
      <c r="G361" s="470"/>
      <c r="H361" s="470"/>
      <c r="I361" s="470"/>
      <c r="J361" s="470"/>
      <c r="K361" s="471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457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457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457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457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457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457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457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457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457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457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457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457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470"/>
      <c r="C375" s="470"/>
      <c r="D375" s="470"/>
      <c r="E375" s="470"/>
      <c r="F375" s="470"/>
      <c r="G375" s="470"/>
      <c r="H375" s="470"/>
      <c r="I375" s="470"/>
      <c r="J375" s="470"/>
      <c r="K375" s="471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457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457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457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457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457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457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457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457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457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457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457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457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457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470"/>
      <c r="C390" s="470"/>
      <c r="D390" s="470"/>
      <c r="E390" s="470"/>
      <c r="F390" s="470"/>
      <c r="G390" s="470"/>
      <c r="H390" s="470"/>
      <c r="I390" s="470"/>
      <c r="J390" s="470"/>
      <c r="K390" s="471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457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457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457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457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457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457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457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457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457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457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457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457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B375:J375"/>
    <mergeCell ref="B390:J390"/>
    <mergeCell ref="A98:T98"/>
    <mergeCell ref="B99:J99"/>
    <mergeCell ref="L99:T99"/>
    <mergeCell ref="A104:T104"/>
    <mergeCell ref="B346:J346"/>
    <mergeCell ref="B361:J361"/>
    <mergeCell ref="A54:T54"/>
    <mergeCell ref="B55:J55"/>
    <mergeCell ref="L55:T55"/>
    <mergeCell ref="A60:T60"/>
    <mergeCell ref="B61:J61"/>
    <mergeCell ref="L61:T61"/>
    <mergeCell ref="A10:T10"/>
    <mergeCell ref="B11:J11"/>
    <mergeCell ref="L11:T11"/>
    <mergeCell ref="A48:T48"/>
    <mergeCell ref="B49:J49"/>
    <mergeCell ref="L49:T4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D4C8-A7B8-4EC9-A3B6-83409B60538F}">
  <sheetPr codeName="Hoja11"/>
  <dimension ref="A1:T380"/>
  <sheetViews>
    <sheetView workbookViewId="0">
      <selection activeCell="F12" sqref="F12"/>
    </sheetView>
  </sheetViews>
  <sheetFormatPr baseColWidth="10" defaultColWidth="11.42578125" defaultRowHeight="15" x14ac:dyDescent="0.25"/>
  <cols>
    <col min="1" max="1" width="55.42578125" customWidth="1"/>
    <col min="2" max="5" width="11.42578125" style="469" customWidth="1"/>
    <col min="6" max="6" width="12.28515625" style="469" bestFit="1" customWidth="1"/>
    <col min="7" max="7" width="12.28515625" style="469" customWidth="1"/>
    <col min="8" max="9" width="12.7109375" style="469" customWidth="1"/>
    <col min="10" max="10" width="11.42578125" style="469" customWidth="1"/>
    <col min="11" max="11" width="1.28515625" style="469" customWidth="1"/>
    <col min="12" max="14" width="12.5703125" style="469" customWidth="1"/>
    <col min="15" max="17" width="11.42578125" style="469" customWidth="1"/>
    <col min="18" max="19" width="14" style="469" customWidth="1"/>
    <col min="20" max="20" width="11.42578125" style="469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72" t="s">
        <v>121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1:20" ht="21" x14ac:dyDescent="0.25">
      <c r="A3" s="4" t="s">
        <v>122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3" t="s">
        <v>123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</row>
    <row r="5" spans="1:20" x14ac:dyDescent="0.25">
      <c r="A5" s="72"/>
      <c r="B5" s="11" t="s">
        <v>151</v>
      </c>
      <c r="C5" s="12"/>
      <c r="D5" s="12"/>
      <c r="E5" s="12"/>
      <c r="F5" s="12"/>
      <c r="G5" s="12"/>
      <c r="H5" s="12"/>
      <c r="I5" s="12"/>
      <c r="J5" s="13"/>
      <c r="K5" s="474"/>
      <c r="L5" s="11" t="str">
        <f>CONCATENATE("acumulado ",B5)</f>
        <v>acumulado octubre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5">
        <v>2019</v>
      </c>
      <c r="C6" s="475">
        <v>2022</v>
      </c>
      <c r="D6" s="475">
        <v>2023</v>
      </c>
      <c r="E6" s="475">
        <v>2024</v>
      </c>
      <c r="F6" s="475" t="str">
        <f>CONCATENATE("var ",RIGHT(E6,2),"/",RIGHT(D6,2))</f>
        <v>var 24/23</v>
      </c>
      <c r="G6" s="475" t="str">
        <f>CONCATENATE("var ",RIGHT(E6,2),"/",RIGHT(B6,2))</f>
        <v>var 24/19</v>
      </c>
      <c r="H6" s="475" t="str">
        <f>CONCATENATE("dif ",RIGHT(E6,2),"-",RIGHT(D6,2))</f>
        <v>dif 24-23</v>
      </c>
      <c r="I6" s="475" t="str">
        <f>CONCATENATE("dif ",RIGHT(E6,2),"-",RIGHT(B6,2))</f>
        <v>dif 24-19</v>
      </c>
      <c r="J6" s="475" t="str">
        <f>CONCATENATE("cuota ",RIGHT(E6,2))</f>
        <v>cuota 24</v>
      </c>
      <c r="K6" s="474"/>
      <c r="L6" s="475">
        <v>2019</v>
      </c>
      <c r="M6" s="475">
        <v>2022</v>
      </c>
      <c r="N6" s="475">
        <v>2023</v>
      </c>
      <c r="O6" s="475">
        <v>2024</v>
      </c>
      <c r="P6" s="475" t="str">
        <f>CONCATENATE("var ",RIGHT(O6,2),"/",RIGHT(N6,2))</f>
        <v>var 24/23</v>
      </c>
      <c r="Q6" s="475" t="str">
        <f>CONCATENATE("var ",RIGHT(O6,2),"/",RIGHT(L6,2))</f>
        <v>var 24/19</v>
      </c>
      <c r="R6" s="475" t="str">
        <f>CONCATENATE("dif ",RIGHT(O6,2),"-",RIGHT(N6,2))</f>
        <v>dif 24-23</v>
      </c>
      <c r="S6" s="475" t="str">
        <f>CONCATENATE("dif ",RIGHT(O6,2),"-",RIGHT(L6,2))</f>
        <v>dif 24-19</v>
      </c>
      <c r="T6" s="475" t="str">
        <f>CONCATENATE("cuota ",RIGHT(O6,2))</f>
        <v>cuota 24</v>
      </c>
    </row>
    <row r="7" spans="1:20" x14ac:dyDescent="0.25">
      <c r="A7" s="476" t="s">
        <v>124</v>
      </c>
      <c r="B7" s="477">
        <v>484905</v>
      </c>
      <c r="C7" s="477">
        <v>527238</v>
      </c>
      <c r="D7" s="477">
        <v>569996</v>
      </c>
      <c r="E7" s="477">
        <v>626619</v>
      </c>
      <c r="F7" s="478">
        <f>E7/D7-1</f>
        <v>9.9339293609078005E-2</v>
      </c>
      <c r="G7" s="478">
        <f>E7/B7-1</f>
        <v>0.29225105948587871</v>
      </c>
      <c r="H7" s="477">
        <f>E7-D7</f>
        <v>56623</v>
      </c>
      <c r="I7" s="477">
        <f>E7-B7</f>
        <v>141714</v>
      </c>
      <c r="J7" s="478">
        <f t="shared" ref="J7:J18" si="0">E7/$E$7</f>
        <v>1</v>
      </c>
      <c r="K7" s="474"/>
      <c r="L7" s="477">
        <v>4875620</v>
      </c>
      <c r="M7" s="477">
        <v>4791553</v>
      </c>
      <c r="N7" s="477">
        <v>5331697</v>
      </c>
      <c r="O7" s="477">
        <v>6009064</v>
      </c>
      <c r="P7" s="478">
        <f>O7/N7-1</f>
        <v>0.12704529158352407</v>
      </c>
      <c r="Q7" s="478">
        <f>O7/L7-1</f>
        <v>0.23247176769313449</v>
      </c>
      <c r="R7" s="477">
        <f>O7-N7</f>
        <v>677367</v>
      </c>
      <c r="S7" s="477">
        <f>O7-L7</f>
        <v>1133444</v>
      </c>
      <c r="T7" s="478">
        <f>O7/$O$7</f>
        <v>1</v>
      </c>
    </row>
    <row r="8" spans="1:20" x14ac:dyDescent="0.25">
      <c r="A8" s="479" t="s">
        <v>125</v>
      </c>
      <c r="B8" s="480">
        <v>67368</v>
      </c>
      <c r="C8" s="480">
        <v>70522</v>
      </c>
      <c r="D8" s="480">
        <v>74242</v>
      </c>
      <c r="E8" s="480">
        <v>73471</v>
      </c>
      <c r="F8" s="481">
        <f t="shared" ref="F8:F18" si="1">E8/D8-1</f>
        <v>-1.0384957301796782E-2</v>
      </c>
      <c r="G8" s="481">
        <f>E8/B8-1</f>
        <v>9.0591972449827862E-2</v>
      </c>
      <c r="H8" s="480">
        <f t="shared" ref="H8:H18" si="2">E8-D8</f>
        <v>-771</v>
      </c>
      <c r="I8" s="480">
        <f t="shared" ref="I8:I18" si="3">E8-B8</f>
        <v>6103</v>
      </c>
      <c r="J8" s="481">
        <f t="shared" si="0"/>
        <v>0.11724987592141317</v>
      </c>
      <c r="K8" s="474"/>
      <c r="L8" s="480">
        <v>729057</v>
      </c>
      <c r="M8" s="480">
        <v>711640</v>
      </c>
      <c r="N8" s="480">
        <v>779928</v>
      </c>
      <c r="O8" s="480">
        <v>818070</v>
      </c>
      <c r="P8" s="481">
        <f>O8/N8-1</f>
        <v>4.8904514262855026E-2</v>
      </c>
      <c r="Q8" s="481">
        <f t="shared" ref="Q8:Q18" si="4">O8/L8-1</f>
        <v>0.12209333426604507</v>
      </c>
      <c r="R8" s="480">
        <f t="shared" ref="R8:R18" si="5">O8-N8</f>
        <v>38142</v>
      </c>
      <c r="S8" s="480">
        <f t="shared" ref="S8:S18" si="6">O8-L8</f>
        <v>89013</v>
      </c>
      <c r="T8" s="481">
        <f t="shared" ref="T8:T18" si="7">O8/$O$7</f>
        <v>0.1361393388387942</v>
      </c>
    </row>
    <row r="9" spans="1:20" x14ac:dyDescent="0.25">
      <c r="A9" s="479" t="s">
        <v>126</v>
      </c>
      <c r="B9" s="480">
        <v>417537</v>
      </c>
      <c r="C9" s="480">
        <v>456716</v>
      </c>
      <c r="D9" s="480">
        <v>495754</v>
      </c>
      <c r="E9" s="480">
        <v>553148</v>
      </c>
      <c r="F9" s="481">
        <f>E9/D9-1</f>
        <v>0.11577112842256443</v>
      </c>
      <c r="G9" s="481">
        <f t="shared" ref="G9:G18" si="8">E9/B9-1</f>
        <v>0.32478798286139909</v>
      </c>
      <c r="H9" s="480">
        <f t="shared" si="2"/>
        <v>57394</v>
      </c>
      <c r="I9" s="480">
        <f t="shared" si="3"/>
        <v>135611</v>
      </c>
      <c r="J9" s="481">
        <f t="shared" si="0"/>
        <v>0.88275012407858688</v>
      </c>
      <c r="K9" s="474"/>
      <c r="L9" s="480">
        <v>4146563</v>
      </c>
      <c r="M9" s="480">
        <v>4079913</v>
      </c>
      <c r="N9" s="480">
        <v>4551768</v>
      </c>
      <c r="O9" s="480">
        <v>5190992</v>
      </c>
      <c r="P9" s="481">
        <f>O9/N9-1</f>
        <v>0.14043422248234094</v>
      </c>
      <c r="Q9" s="481">
        <f t="shared" si="4"/>
        <v>0.25187824229367783</v>
      </c>
      <c r="R9" s="480">
        <f t="shared" si="5"/>
        <v>639224</v>
      </c>
      <c r="S9" s="480">
        <f t="shared" si="6"/>
        <v>1044429</v>
      </c>
      <c r="T9" s="481">
        <f t="shared" si="7"/>
        <v>0.8638603283306685</v>
      </c>
    </row>
    <row r="10" spans="1:20" x14ac:dyDescent="0.25">
      <c r="A10" s="438" t="s">
        <v>22</v>
      </c>
      <c r="B10" s="482">
        <v>51125</v>
      </c>
      <c r="C10" s="482">
        <v>50209</v>
      </c>
      <c r="D10" s="482">
        <v>56734</v>
      </c>
      <c r="E10" s="482">
        <v>65935</v>
      </c>
      <c r="F10" s="483">
        <f>E10/D10-1</f>
        <v>0.16217788275108402</v>
      </c>
      <c r="G10" s="483">
        <f>E10/B10-1</f>
        <v>0.28968215158924204</v>
      </c>
      <c r="H10" s="482">
        <f t="shared" si="2"/>
        <v>9201</v>
      </c>
      <c r="I10" s="482">
        <f t="shared" si="3"/>
        <v>14810</v>
      </c>
      <c r="J10" s="483">
        <f t="shared" si="0"/>
        <v>0.10522342922892539</v>
      </c>
      <c r="K10" s="474"/>
      <c r="L10" s="482">
        <v>601322</v>
      </c>
      <c r="M10" s="482">
        <v>497220</v>
      </c>
      <c r="N10" s="482">
        <v>586453</v>
      </c>
      <c r="O10" s="482">
        <v>672698</v>
      </c>
      <c r="P10" s="483">
        <f t="shared" ref="P10:P18" si="9">O10/N10-1</f>
        <v>0.1470620834065135</v>
      </c>
      <c r="Q10" s="483">
        <f t="shared" si="4"/>
        <v>0.11869846770948</v>
      </c>
      <c r="R10" s="482">
        <f t="shared" si="5"/>
        <v>86245</v>
      </c>
      <c r="S10" s="482">
        <f t="shared" si="6"/>
        <v>71376</v>
      </c>
      <c r="T10" s="483">
        <f t="shared" si="7"/>
        <v>0.11194721840206728</v>
      </c>
    </row>
    <row r="11" spans="1:20" x14ac:dyDescent="0.25">
      <c r="A11" s="438" t="s">
        <v>32</v>
      </c>
      <c r="B11" s="482">
        <v>17420</v>
      </c>
      <c r="C11" s="482">
        <v>17412</v>
      </c>
      <c r="D11" s="482">
        <v>19261</v>
      </c>
      <c r="E11" s="482">
        <v>22017</v>
      </c>
      <c r="F11" s="230">
        <f t="shared" si="1"/>
        <v>0.14308706713047092</v>
      </c>
      <c r="G11" s="230">
        <f t="shared" si="8"/>
        <v>0.26389207807118265</v>
      </c>
      <c r="H11" s="257">
        <f t="shared" si="2"/>
        <v>2756</v>
      </c>
      <c r="I11" s="257">
        <f t="shared" si="3"/>
        <v>4597</v>
      </c>
      <c r="J11" s="230">
        <f t="shared" si="0"/>
        <v>3.5136183230958525E-2</v>
      </c>
      <c r="K11" s="474"/>
      <c r="L11" s="482">
        <v>182236</v>
      </c>
      <c r="M11" s="482">
        <v>185644</v>
      </c>
      <c r="N11" s="482">
        <v>188678</v>
      </c>
      <c r="O11" s="482">
        <v>210351</v>
      </c>
      <c r="P11" s="230">
        <f t="shared" si="9"/>
        <v>0.11486765812654354</v>
      </c>
      <c r="Q11" s="230">
        <f t="shared" si="4"/>
        <v>0.1542779692267171</v>
      </c>
      <c r="R11" s="257">
        <f t="shared" si="5"/>
        <v>21673</v>
      </c>
      <c r="S11" s="257">
        <f>O11-L11</f>
        <v>28115</v>
      </c>
      <c r="T11" s="230">
        <f>O11/$O$7</f>
        <v>3.5005618179470212E-2</v>
      </c>
    </row>
    <row r="12" spans="1:20" x14ac:dyDescent="0.25">
      <c r="A12" s="438" t="s">
        <v>30</v>
      </c>
      <c r="B12" s="482">
        <v>18958</v>
      </c>
      <c r="C12" s="482">
        <v>28637</v>
      </c>
      <c r="D12" s="482">
        <v>29055</v>
      </c>
      <c r="E12" s="482">
        <v>32603</v>
      </c>
      <c r="F12" s="230">
        <f>E12/D12-1</f>
        <v>0.12211323352262959</v>
      </c>
      <c r="G12" s="230">
        <f t="shared" si="8"/>
        <v>0.71974891866230606</v>
      </c>
      <c r="H12" s="257">
        <f t="shared" si="2"/>
        <v>3548</v>
      </c>
      <c r="I12" s="257">
        <f t="shared" si="3"/>
        <v>13645</v>
      </c>
      <c r="J12" s="230">
        <f t="shared" si="0"/>
        <v>5.2030021432481303E-2</v>
      </c>
      <c r="K12" s="474"/>
      <c r="L12" s="482">
        <v>185549</v>
      </c>
      <c r="M12" s="482">
        <v>256438</v>
      </c>
      <c r="N12" s="482">
        <v>274455</v>
      </c>
      <c r="O12" s="482">
        <v>323647</v>
      </c>
      <c r="P12" s="230">
        <f t="shared" si="9"/>
        <v>0.17923521160117328</v>
      </c>
      <c r="Q12" s="230">
        <f t="shared" si="4"/>
        <v>0.74426701302620879</v>
      </c>
      <c r="R12" s="257">
        <f t="shared" si="5"/>
        <v>49192</v>
      </c>
      <c r="S12" s="257">
        <f t="shared" si="6"/>
        <v>138098</v>
      </c>
      <c r="T12" s="230">
        <f>O12/$O$7</f>
        <v>5.3859802458419481E-2</v>
      </c>
    </row>
    <row r="13" spans="1:20" x14ac:dyDescent="0.25">
      <c r="A13" s="438" t="s">
        <v>31</v>
      </c>
      <c r="B13" s="482">
        <v>16463</v>
      </c>
      <c r="C13" s="482">
        <v>21595</v>
      </c>
      <c r="D13" s="482">
        <v>24716</v>
      </c>
      <c r="E13" s="482">
        <v>24619</v>
      </c>
      <c r="F13" s="230">
        <f t="shared" si="1"/>
        <v>-3.9245832659006163E-3</v>
      </c>
      <c r="G13" s="230">
        <f t="shared" si="8"/>
        <v>0.49541395857377157</v>
      </c>
      <c r="H13" s="257">
        <f t="shared" si="2"/>
        <v>-97</v>
      </c>
      <c r="I13" s="257">
        <f t="shared" si="3"/>
        <v>8156</v>
      </c>
      <c r="J13" s="230">
        <f t="shared" si="0"/>
        <v>3.9288626741289363E-2</v>
      </c>
      <c r="K13" s="474"/>
      <c r="L13" s="482">
        <v>152299</v>
      </c>
      <c r="M13" s="482">
        <v>180354</v>
      </c>
      <c r="N13" s="482">
        <v>193017</v>
      </c>
      <c r="O13" s="482">
        <v>209490</v>
      </c>
      <c r="P13" s="230">
        <f t="shared" si="9"/>
        <v>8.5344814187351403E-2</v>
      </c>
      <c r="Q13" s="230">
        <f t="shared" si="4"/>
        <v>0.37551789571829097</v>
      </c>
      <c r="R13" s="257">
        <f t="shared" si="5"/>
        <v>16473</v>
      </c>
      <c r="S13" s="257">
        <f t="shared" si="6"/>
        <v>57191</v>
      </c>
      <c r="T13" s="230">
        <f t="shared" si="7"/>
        <v>3.4862334633147522E-2</v>
      </c>
    </row>
    <row r="14" spans="1:20" x14ac:dyDescent="0.25">
      <c r="A14" s="438" t="s">
        <v>33</v>
      </c>
      <c r="B14" s="482">
        <v>13322</v>
      </c>
      <c r="C14" s="482">
        <v>15143</v>
      </c>
      <c r="D14" s="482">
        <v>19488</v>
      </c>
      <c r="E14" s="482">
        <v>21174</v>
      </c>
      <c r="F14" s="230">
        <f t="shared" si="1"/>
        <v>8.6514778325123221E-2</v>
      </c>
      <c r="G14" s="230">
        <f t="shared" si="8"/>
        <v>0.58940099084221598</v>
      </c>
      <c r="H14" s="257">
        <f t="shared" si="2"/>
        <v>1686</v>
      </c>
      <c r="I14" s="257">
        <f t="shared" si="3"/>
        <v>7852</v>
      </c>
      <c r="J14" s="230">
        <f t="shared" si="0"/>
        <v>3.3790868135182624E-2</v>
      </c>
      <c r="K14" s="474"/>
      <c r="L14" s="482">
        <v>139036</v>
      </c>
      <c r="M14" s="482">
        <v>150590</v>
      </c>
      <c r="N14" s="482">
        <v>164241</v>
      </c>
      <c r="O14" s="482">
        <v>208344</v>
      </c>
      <c r="P14" s="230">
        <f t="shared" si="9"/>
        <v>0.26852612928562292</v>
      </c>
      <c r="Q14" s="230">
        <f t="shared" si="4"/>
        <v>0.49848959981587493</v>
      </c>
      <c r="R14" s="257">
        <f t="shared" si="5"/>
        <v>44103</v>
      </c>
      <c r="S14" s="257">
        <f t="shared" si="6"/>
        <v>69308</v>
      </c>
      <c r="T14" s="230">
        <f t="shared" si="7"/>
        <v>3.4671622735254606E-2</v>
      </c>
    </row>
    <row r="15" spans="1:20" x14ac:dyDescent="0.25">
      <c r="A15" s="438" t="s">
        <v>35</v>
      </c>
      <c r="B15" s="482">
        <v>14456</v>
      </c>
      <c r="C15" s="482">
        <v>21459</v>
      </c>
      <c r="D15" s="482">
        <v>29154</v>
      </c>
      <c r="E15" s="482">
        <v>39064</v>
      </c>
      <c r="F15" s="230">
        <f t="shared" si="1"/>
        <v>0.33991905055909988</v>
      </c>
      <c r="G15" s="230">
        <f t="shared" si="8"/>
        <v>1.7022689540675153</v>
      </c>
      <c r="H15" s="257">
        <f t="shared" si="2"/>
        <v>9910</v>
      </c>
      <c r="I15" s="257">
        <f t="shared" si="3"/>
        <v>24608</v>
      </c>
      <c r="J15" s="230">
        <f t="shared" si="0"/>
        <v>6.2340912101292813E-2</v>
      </c>
      <c r="K15" s="474"/>
      <c r="L15" s="482">
        <v>167610</v>
      </c>
      <c r="M15" s="482">
        <v>225185</v>
      </c>
      <c r="N15" s="482">
        <v>248863</v>
      </c>
      <c r="O15" s="482">
        <v>337126</v>
      </c>
      <c r="P15" s="230">
        <f t="shared" si="9"/>
        <v>0.35466501649501936</v>
      </c>
      <c r="Q15" s="230">
        <f t="shared" si="4"/>
        <v>1.0113716365371994</v>
      </c>
      <c r="R15" s="257">
        <f t="shared" si="5"/>
        <v>88263</v>
      </c>
      <c r="S15" s="257">
        <f t="shared" si="6"/>
        <v>169516</v>
      </c>
      <c r="T15" s="230">
        <f t="shared" si="7"/>
        <v>5.6102913864788259E-2</v>
      </c>
    </row>
    <row r="16" spans="1:20" x14ac:dyDescent="0.25">
      <c r="A16" s="438" t="s">
        <v>104</v>
      </c>
      <c r="B16" s="482">
        <v>34762</v>
      </c>
      <c r="C16" s="482">
        <v>31816</v>
      </c>
      <c r="D16" s="482">
        <v>31991</v>
      </c>
      <c r="E16" s="482">
        <v>26020</v>
      </c>
      <c r="F16" s="230">
        <f t="shared" si="1"/>
        <v>-0.18664624425619702</v>
      </c>
      <c r="G16" s="230">
        <f t="shared" si="8"/>
        <v>-0.25148150279040327</v>
      </c>
      <c r="H16" s="257">
        <f t="shared" si="2"/>
        <v>-5971</v>
      </c>
      <c r="I16" s="257">
        <f t="shared" si="3"/>
        <v>-8742</v>
      </c>
      <c r="J16" s="230">
        <f t="shared" si="0"/>
        <v>4.1524435103308388E-2</v>
      </c>
      <c r="K16" s="474"/>
      <c r="L16" s="482">
        <v>276462</v>
      </c>
      <c r="M16" s="482">
        <v>190607</v>
      </c>
      <c r="N16" s="482">
        <v>234810</v>
      </c>
      <c r="O16" s="482">
        <v>234247</v>
      </c>
      <c r="P16" s="230">
        <f t="shared" si="9"/>
        <v>-2.3976832332524012E-3</v>
      </c>
      <c r="Q16" s="230">
        <f t="shared" si="4"/>
        <v>-0.15269729655431852</v>
      </c>
      <c r="R16" s="257">
        <f t="shared" si="5"/>
        <v>-563</v>
      </c>
      <c r="S16" s="257">
        <f t="shared" si="6"/>
        <v>-42215</v>
      </c>
      <c r="T16" s="230">
        <f t="shared" si="7"/>
        <v>3.8982277439547991E-2</v>
      </c>
    </row>
    <row r="17" spans="1:20" x14ac:dyDescent="0.25">
      <c r="A17" s="438" t="s">
        <v>29</v>
      </c>
      <c r="B17" s="482">
        <v>190051</v>
      </c>
      <c r="C17" s="482">
        <v>212926</v>
      </c>
      <c r="D17" s="482">
        <v>226208</v>
      </c>
      <c r="E17" s="482">
        <v>248054</v>
      </c>
      <c r="F17" s="230">
        <f t="shared" si="1"/>
        <v>9.6574833781298608E-2</v>
      </c>
      <c r="G17" s="230">
        <f t="shared" si="8"/>
        <v>0.30519702606142562</v>
      </c>
      <c r="H17" s="257">
        <f t="shared" si="2"/>
        <v>21846</v>
      </c>
      <c r="I17" s="257">
        <f t="shared" si="3"/>
        <v>58003</v>
      </c>
      <c r="J17" s="230">
        <f t="shared" si="0"/>
        <v>0.39586096176464486</v>
      </c>
      <c r="K17" s="474"/>
      <c r="L17" s="482">
        <v>1885500</v>
      </c>
      <c r="M17" s="482">
        <v>1869027</v>
      </c>
      <c r="N17" s="482">
        <v>2047899</v>
      </c>
      <c r="O17" s="482">
        <v>2270628</v>
      </c>
      <c r="P17" s="230">
        <f t="shared" si="9"/>
        <v>0.10875975817166772</v>
      </c>
      <c r="Q17" s="230">
        <f t="shared" si="4"/>
        <v>0.20425775656324574</v>
      </c>
      <c r="R17" s="257">
        <f t="shared" si="5"/>
        <v>222729</v>
      </c>
      <c r="S17" s="257">
        <f t="shared" si="6"/>
        <v>385128</v>
      </c>
      <c r="T17" s="230">
        <f t="shared" si="7"/>
        <v>0.37786716866387177</v>
      </c>
    </row>
    <row r="18" spans="1:20" x14ac:dyDescent="0.25">
      <c r="A18" s="438" t="s">
        <v>46</v>
      </c>
      <c r="B18" s="482">
        <v>60981</v>
      </c>
      <c r="C18" s="482">
        <v>57520</v>
      </c>
      <c r="D18" s="482">
        <v>59148</v>
      </c>
      <c r="E18" s="482">
        <v>73664</v>
      </c>
      <c r="F18" s="230">
        <f t="shared" si="1"/>
        <v>0.24541827280719541</v>
      </c>
      <c r="G18" s="230">
        <f t="shared" si="8"/>
        <v>0.20798281431921417</v>
      </c>
      <c r="H18" s="257">
        <f t="shared" si="2"/>
        <v>14516</v>
      </c>
      <c r="I18" s="257">
        <f t="shared" si="3"/>
        <v>12683</v>
      </c>
      <c r="J18" s="230">
        <f t="shared" si="0"/>
        <v>0.11755787807264063</v>
      </c>
      <c r="K18" s="474"/>
      <c r="L18" s="482">
        <v>556552</v>
      </c>
      <c r="M18" s="482">
        <v>524853</v>
      </c>
      <c r="N18" s="482">
        <v>613359</v>
      </c>
      <c r="O18" s="482">
        <v>724468</v>
      </c>
      <c r="P18" s="230">
        <f t="shared" si="9"/>
        <v>0.18114839759423118</v>
      </c>
      <c r="Q18" s="230">
        <f t="shared" si="4"/>
        <v>0.30170765714614278</v>
      </c>
      <c r="R18" s="257">
        <f t="shared" si="5"/>
        <v>111109</v>
      </c>
      <c r="S18" s="257">
        <f t="shared" si="6"/>
        <v>167916</v>
      </c>
      <c r="T18" s="230">
        <f t="shared" si="7"/>
        <v>0.12056253686098201</v>
      </c>
    </row>
    <row r="19" spans="1:20" ht="21" x14ac:dyDescent="0.35">
      <c r="A19" s="484" t="s">
        <v>127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</row>
    <row r="20" spans="1:20" x14ac:dyDescent="0.25">
      <c r="A20" s="72"/>
      <c r="B20" s="11" t="s">
        <v>151</v>
      </c>
      <c r="C20" s="12"/>
      <c r="D20" s="12"/>
      <c r="E20" s="12"/>
      <c r="F20" s="12"/>
      <c r="G20" s="12"/>
      <c r="H20" s="12"/>
      <c r="I20" s="12"/>
      <c r="J20" s="13"/>
      <c r="K20" s="485"/>
      <c r="L20" s="11" t="str">
        <f>CONCATENATE("acumulado ",B20)</f>
        <v>acumulado octubre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2019</v>
      </c>
      <c r="C21" s="16">
        <v>2022</v>
      </c>
      <c r="D21" s="16">
        <v>2023</v>
      </c>
      <c r="E21" s="16">
        <v>2024</v>
      </c>
      <c r="F21" s="16" t="str">
        <f>CONCATENATE("var ",RIGHT(E21,2),"/",RIGHT(D21,2))</f>
        <v>var 24/23</v>
      </c>
      <c r="G21" s="16" t="str">
        <f>CONCATENATE("var ",RIGHT(E21,2),"/",RIGHT(B21,2))</f>
        <v>var 24/19</v>
      </c>
      <c r="H21" s="16" t="str">
        <f>CONCATENATE("dif ",RIGHT(E21,2),"-",RIGHT(D21,2))</f>
        <v>dif 24-23</v>
      </c>
      <c r="I21" s="16" t="str">
        <f>CONCATENATE("dif ",RIGHT(E21,2),"-",RIGHT(B21,2))</f>
        <v>dif 24-19</v>
      </c>
      <c r="J21" s="16" t="str">
        <f>CONCATENATE("cuota ",RIGHT(E21,2))</f>
        <v>cuota 24</v>
      </c>
      <c r="K21" s="485"/>
      <c r="L21" s="16">
        <v>2019</v>
      </c>
      <c r="M21" s="16">
        <v>2022</v>
      </c>
      <c r="N21" s="16">
        <v>2023</v>
      </c>
      <c r="O21" s="16">
        <v>2024</v>
      </c>
      <c r="P21" s="16" t="str">
        <f>CONCATENATE("var ",RIGHT(O21,2),"/",RIGHT(N21,2))</f>
        <v>var 24/23</v>
      </c>
      <c r="Q21" s="16" t="str">
        <f>CONCATENATE("var ",RIGHT(O21,2),"/",RIGHT(L21,2))</f>
        <v>var 24/19</v>
      </c>
      <c r="R21" s="16" t="str">
        <f>CONCATENATE("dif ",RIGHT(O21,2),"-",RIGHT(N21,2))</f>
        <v>dif 24-23</v>
      </c>
      <c r="S21" s="16" t="str">
        <f>CONCATENATE("dif ",RIGHT(O21,2),"-",RIGHT(L21,2))</f>
        <v>dif 24-19</v>
      </c>
      <c r="T21" s="16" t="str">
        <f>CONCATENATE("cuota ",RIGHT(O21,2))</f>
        <v>cuota 24</v>
      </c>
    </row>
    <row r="22" spans="1:20" x14ac:dyDescent="0.25">
      <c r="A22" s="486" t="s">
        <v>128</v>
      </c>
      <c r="B22" s="487">
        <v>484905</v>
      </c>
      <c r="C22" s="487">
        <v>527238</v>
      </c>
      <c r="D22" s="487">
        <v>569996</v>
      </c>
      <c r="E22" s="487">
        <v>626619</v>
      </c>
      <c r="F22" s="488">
        <f t="shared" ref="F22:F26" si="10">E22/D22-1</f>
        <v>9.9339293609078005E-2</v>
      </c>
      <c r="G22" s="488">
        <f t="shared" ref="G22:G26" si="11">E22/B22-1</f>
        <v>0.29225105948587871</v>
      </c>
      <c r="H22" s="487">
        <f t="shared" ref="H22:H26" si="12">E22-D22</f>
        <v>56623</v>
      </c>
      <c r="I22" s="487">
        <f t="shared" ref="I22:I26" si="13">E22-B22</f>
        <v>141714</v>
      </c>
      <c r="J22" s="488">
        <f>E22/$E$22</f>
        <v>1</v>
      </c>
      <c r="K22" s="485"/>
      <c r="L22" s="487">
        <v>4875620</v>
      </c>
      <c r="M22" s="487">
        <v>4791553</v>
      </c>
      <c r="N22" s="487">
        <v>5331697</v>
      </c>
      <c r="O22" s="487">
        <v>6009064</v>
      </c>
      <c r="P22" s="488">
        <f t="shared" ref="P22" si="14">O22/N22-1</f>
        <v>0.12704529158352407</v>
      </c>
      <c r="Q22" s="488">
        <f t="shared" ref="Q22:Q26" si="15">O22/L22-1</f>
        <v>0.23247176769313449</v>
      </c>
      <c r="R22" s="487">
        <f t="shared" ref="R22:R26" si="16">O22-N22</f>
        <v>677367</v>
      </c>
      <c r="S22" s="487">
        <f t="shared" ref="S22:S26" si="17">O22-L22</f>
        <v>1133444</v>
      </c>
      <c r="T22" s="488">
        <f>O22/$O$22</f>
        <v>1</v>
      </c>
    </row>
    <row r="23" spans="1:20" x14ac:dyDescent="0.25">
      <c r="A23" s="438" t="s">
        <v>129</v>
      </c>
      <c r="B23" s="482">
        <v>307300</v>
      </c>
      <c r="C23" s="482">
        <v>328384</v>
      </c>
      <c r="D23" s="482">
        <v>364466</v>
      </c>
      <c r="E23" s="482">
        <v>411013</v>
      </c>
      <c r="F23" s="483">
        <f>E23/D23-1</f>
        <v>0.12771287308006785</v>
      </c>
      <c r="G23" s="483">
        <f t="shared" si="11"/>
        <v>0.3374975593882199</v>
      </c>
      <c r="H23" s="482">
        <f t="shared" si="12"/>
        <v>46547</v>
      </c>
      <c r="I23" s="482">
        <f t="shared" si="13"/>
        <v>103713</v>
      </c>
      <c r="J23" s="483">
        <f>E23/$E$22</f>
        <v>0.65592170042721332</v>
      </c>
      <c r="K23" s="485"/>
      <c r="L23" s="482">
        <v>3056116</v>
      </c>
      <c r="M23" s="482">
        <v>2900211</v>
      </c>
      <c r="N23" s="482">
        <v>3242539</v>
      </c>
      <c r="O23" s="482">
        <v>3883479</v>
      </c>
      <c r="P23" s="483">
        <f>O23/N23-1</f>
        <v>0.19766608821050413</v>
      </c>
      <c r="Q23" s="483">
        <f t="shared" si="15"/>
        <v>0.27072368980758577</v>
      </c>
      <c r="R23" s="482">
        <f t="shared" si="16"/>
        <v>640940</v>
      </c>
      <c r="S23" s="482">
        <f t="shared" si="17"/>
        <v>827363</v>
      </c>
      <c r="T23" s="483">
        <f t="shared" ref="T23:T26" si="18">O23/$O$22</f>
        <v>0.64627020114946354</v>
      </c>
    </row>
    <row r="24" spans="1:20" x14ac:dyDescent="0.25">
      <c r="A24" s="438" t="s">
        <v>130</v>
      </c>
      <c r="B24" s="482">
        <v>159092</v>
      </c>
      <c r="C24" s="482">
        <v>168033</v>
      </c>
      <c r="D24" s="482">
        <v>181677</v>
      </c>
      <c r="E24" s="482">
        <v>191462</v>
      </c>
      <c r="F24" s="483">
        <f t="shared" si="10"/>
        <v>5.3859321763349177E-2</v>
      </c>
      <c r="G24" s="483">
        <f t="shared" si="11"/>
        <v>0.20346717622507726</v>
      </c>
      <c r="H24" s="482">
        <f t="shared" si="12"/>
        <v>9785</v>
      </c>
      <c r="I24" s="482">
        <f t="shared" si="13"/>
        <v>32370</v>
      </c>
      <c r="J24" s="483">
        <f>E24/$E$22</f>
        <v>0.30554770921405194</v>
      </c>
      <c r="K24" s="485"/>
      <c r="L24" s="482">
        <v>1551945</v>
      </c>
      <c r="M24" s="482">
        <v>1573972</v>
      </c>
      <c r="N24" s="482">
        <v>1752806</v>
      </c>
      <c r="O24" s="482">
        <v>1801604</v>
      </c>
      <c r="P24" s="483">
        <f t="shared" ref="P24:P26" si="19">O24/N24-1</f>
        <v>2.7839932086038077E-2</v>
      </c>
      <c r="Q24" s="483">
        <f t="shared" si="15"/>
        <v>0.16086845861161314</v>
      </c>
      <c r="R24" s="482">
        <f t="shared" si="16"/>
        <v>48798</v>
      </c>
      <c r="S24" s="482">
        <f t="shared" si="17"/>
        <v>249659</v>
      </c>
      <c r="T24" s="483">
        <f t="shared" si="18"/>
        <v>0.29981441369238204</v>
      </c>
    </row>
    <row r="25" spans="1:20" x14ac:dyDescent="0.25">
      <c r="A25" s="438" t="s">
        <v>131</v>
      </c>
      <c r="B25" s="482">
        <v>15254</v>
      </c>
      <c r="C25" s="482">
        <v>28118</v>
      </c>
      <c r="D25" s="482">
        <v>18657</v>
      </c>
      <c r="E25" s="482">
        <v>20206</v>
      </c>
      <c r="F25" s="483">
        <f t="shared" si="10"/>
        <v>8.3025138017902123E-2</v>
      </c>
      <c r="G25" s="483">
        <f t="shared" si="11"/>
        <v>0.32463616100694903</v>
      </c>
      <c r="H25" s="482">
        <f t="shared" si="12"/>
        <v>1549</v>
      </c>
      <c r="I25" s="482">
        <f t="shared" si="13"/>
        <v>4952</v>
      </c>
      <c r="J25" s="483">
        <f>E25/$E$22</f>
        <v>3.2246069780839715E-2</v>
      </c>
      <c r="K25" s="485"/>
      <c r="L25" s="482">
        <v>204326</v>
      </c>
      <c r="M25" s="482">
        <v>239523</v>
      </c>
      <c r="N25" s="482">
        <v>241869</v>
      </c>
      <c r="O25" s="482">
        <v>242093</v>
      </c>
      <c r="P25" s="483">
        <f t="shared" si="19"/>
        <v>9.2612116476264994E-4</v>
      </c>
      <c r="Q25" s="483">
        <f t="shared" si="15"/>
        <v>0.18483697620469242</v>
      </c>
      <c r="R25" s="482">
        <f t="shared" si="16"/>
        <v>224</v>
      </c>
      <c r="S25" s="482">
        <f t="shared" si="17"/>
        <v>37767</v>
      </c>
      <c r="T25" s="483">
        <f t="shared" si="18"/>
        <v>4.028797163751293E-2</v>
      </c>
    </row>
    <row r="26" spans="1:20" x14ac:dyDescent="0.25">
      <c r="A26" s="438" t="s">
        <v>132</v>
      </c>
      <c r="B26" s="482">
        <v>3259</v>
      </c>
      <c r="C26" s="482">
        <v>2703</v>
      </c>
      <c r="D26" s="482">
        <v>5196</v>
      </c>
      <c r="E26" s="482">
        <v>3939</v>
      </c>
      <c r="F26" s="483">
        <f t="shared" si="10"/>
        <v>-0.2419168591224018</v>
      </c>
      <c r="G26" s="483">
        <f t="shared" si="11"/>
        <v>0.20865296103099107</v>
      </c>
      <c r="H26" s="482">
        <f t="shared" si="12"/>
        <v>-1257</v>
      </c>
      <c r="I26" s="482">
        <f t="shared" si="13"/>
        <v>680</v>
      </c>
      <c r="J26" s="483">
        <f>E26/$E$22</f>
        <v>6.2861164439635565E-3</v>
      </c>
      <c r="K26" s="485"/>
      <c r="L26" s="482">
        <v>63234</v>
      </c>
      <c r="M26" s="482">
        <v>77845</v>
      </c>
      <c r="N26" s="482">
        <v>94485</v>
      </c>
      <c r="O26" s="482">
        <v>81891</v>
      </c>
      <c r="P26" s="483">
        <f t="shared" si="19"/>
        <v>-0.13329099857120175</v>
      </c>
      <c r="Q26" s="483">
        <f t="shared" si="15"/>
        <v>0.29504696840307432</v>
      </c>
      <c r="R26" s="482">
        <f t="shared" si="16"/>
        <v>-12594</v>
      </c>
      <c r="S26" s="482">
        <f t="shared" si="17"/>
        <v>18657</v>
      </c>
      <c r="T26" s="483">
        <f t="shared" si="18"/>
        <v>1.3627912766447486E-2</v>
      </c>
    </row>
    <row r="27" spans="1:20" ht="21" x14ac:dyDescent="0.35">
      <c r="A27" s="489" t="s">
        <v>133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</row>
    <row r="28" spans="1:20" x14ac:dyDescent="0.25">
      <c r="A28" s="72"/>
      <c r="B28" s="11" t="s">
        <v>151</v>
      </c>
      <c r="C28" s="12"/>
      <c r="D28" s="12"/>
      <c r="E28" s="12"/>
      <c r="F28" s="12"/>
      <c r="G28" s="12"/>
      <c r="H28" s="12"/>
      <c r="I28" s="12"/>
      <c r="J28" s="13"/>
      <c r="K28" s="490"/>
      <c r="L28" s="11" t="str">
        <f>CONCATENATE("acumulado ",B28)</f>
        <v>acumulado octubre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2019</v>
      </c>
      <c r="C29" s="16">
        <v>2022</v>
      </c>
      <c r="D29" s="16">
        <v>2023</v>
      </c>
      <c r="E29" s="16">
        <v>2024</v>
      </c>
      <c r="F29" s="16" t="str">
        <f>CONCATENATE("var ",RIGHT(E29,2),"/",RIGHT(D29,2))</f>
        <v>var 24/23</v>
      </c>
      <c r="G29" s="16" t="str">
        <f>CONCATENATE("var ",RIGHT(E29,2),"/",RIGHT(B29,2))</f>
        <v>var 24/19</v>
      </c>
      <c r="H29" s="16" t="str">
        <f>CONCATENATE("dif ",RIGHT(E29,2),"-",RIGHT(D29,2))</f>
        <v>dif 24-23</v>
      </c>
      <c r="I29" s="16" t="str">
        <f>CONCATENATE("dif ",RIGHT(E29,2),"-",RIGHT(B29,2))</f>
        <v>dif 24-19</v>
      </c>
      <c r="J29" s="16" t="str">
        <f>CONCATENATE("cuota ",RIGHT(E29,2))</f>
        <v>cuota 24</v>
      </c>
      <c r="K29" s="490"/>
      <c r="L29" s="16">
        <v>2019</v>
      </c>
      <c r="M29" s="16">
        <v>2022</v>
      </c>
      <c r="N29" s="16">
        <v>2023</v>
      </c>
      <c r="O29" s="16">
        <v>2024</v>
      </c>
      <c r="P29" s="16" t="str">
        <f>CONCATENATE("var ",RIGHT(O29,2),"/",RIGHT(N29,2))</f>
        <v>var 24/23</v>
      </c>
      <c r="Q29" s="16" t="str">
        <f>CONCATENATE("var ",RIGHT(O29,2),"/",RIGHT(L29,2))</f>
        <v>var 24/19</v>
      </c>
      <c r="R29" s="16" t="str">
        <f>CONCATENATE("dif ",RIGHT(O29,2),"-",RIGHT(N29,2))</f>
        <v>dif 24-23</v>
      </c>
      <c r="S29" s="16" t="str">
        <f>CONCATENATE("dif ",RIGHT(O29,2),"-",RIGHT(L29,2))</f>
        <v>dif 24-19</v>
      </c>
      <c r="T29" s="16" t="str">
        <f>CONCATENATE("cuota ",RIGHT(O29,2))</f>
        <v>cuota 24</v>
      </c>
    </row>
    <row r="30" spans="1:20" x14ac:dyDescent="0.25">
      <c r="A30" s="491" t="s">
        <v>134</v>
      </c>
      <c r="B30" s="492">
        <v>484905</v>
      </c>
      <c r="C30" s="492">
        <v>527238</v>
      </c>
      <c r="D30" s="492">
        <v>569996</v>
      </c>
      <c r="E30" s="492">
        <v>626619</v>
      </c>
      <c r="F30" s="493">
        <f t="shared" ref="F30:F37" si="20">E30/D30-1</f>
        <v>9.9339293609078005E-2</v>
      </c>
      <c r="G30" s="493">
        <f t="shared" ref="G30:G37" si="21">E30/B30-1</f>
        <v>0.29225105948587871</v>
      </c>
      <c r="H30" s="492">
        <f t="shared" ref="H30:H37" si="22">E30-D30</f>
        <v>56623</v>
      </c>
      <c r="I30" s="492">
        <f t="shared" ref="I30:I37" si="23">E30-B30</f>
        <v>141714</v>
      </c>
      <c r="J30" s="493">
        <f>E30/$E$30</f>
        <v>1</v>
      </c>
      <c r="K30" s="494"/>
      <c r="L30" s="492">
        <v>4875620</v>
      </c>
      <c r="M30" s="492">
        <v>4791553</v>
      </c>
      <c r="N30" s="492">
        <v>5331697</v>
      </c>
      <c r="O30" s="492">
        <v>6009064</v>
      </c>
      <c r="P30" s="493">
        <f t="shared" ref="P30:P37" si="24">O30/N30-1</f>
        <v>0.12704529158352407</v>
      </c>
      <c r="Q30" s="493">
        <f t="shared" ref="Q30:Q37" si="25">O30/L30-1</f>
        <v>0.23247176769313449</v>
      </c>
      <c r="R30" s="492">
        <f t="shared" ref="R30:R37" si="26">O30-N30</f>
        <v>677367</v>
      </c>
      <c r="S30" s="492">
        <f t="shared" ref="S30:S37" si="27">O30-L30</f>
        <v>1133444</v>
      </c>
      <c r="T30" s="493">
        <f>O30/$O$30</f>
        <v>1</v>
      </c>
    </row>
    <row r="31" spans="1:20" x14ac:dyDescent="0.25">
      <c r="A31" s="438" t="s">
        <v>135</v>
      </c>
      <c r="B31" s="439">
        <v>413000</v>
      </c>
      <c r="C31" s="439">
        <v>437075</v>
      </c>
      <c r="D31" s="439">
        <v>481450</v>
      </c>
      <c r="E31" s="439">
        <v>526130</v>
      </c>
      <c r="F31" s="441">
        <f t="shared" si="20"/>
        <v>9.280299096479383E-2</v>
      </c>
      <c r="G31" s="441">
        <f t="shared" si="21"/>
        <v>0.27392251815980639</v>
      </c>
      <c r="H31" s="439">
        <f t="shared" si="22"/>
        <v>44680</v>
      </c>
      <c r="I31" s="439">
        <f t="shared" si="23"/>
        <v>113130</v>
      </c>
      <c r="J31" s="441">
        <f t="shared" ref="J31:J37" si="28">E31/$E$30</f>
        <v>0.8396330146388794</v>
      </c>
      <c r="K31" s="490"/>
      <c r="L31" s="439">
        <v>3972681</v>
      </c>
      <c r="M31" s="439">
        <v>3798653</v>
      </c>
      <c r="N31" s="439">
        <v>4291912</v>
      </c>
      <c r="O31" s="439">
        <v>4785443</v>
      </c>
      <c r="P31" s="441">
        <f t="shared" si="24"/>
        <v>0.11499094110037666</v>
      </c>
      <c r="Q31" s="441">
        <f t="shared" si="25"/>
        <v>0.20458778341377015</v>
      </c>
      <c r="R31" s="439">
        <f t="shared" si="26"/>
        <v>493531</v>
      </c>
      <c r="S31" s="439">
        <f t="shared" si="27"/>
        <v>812762</v>
      </c>
      <c r="T31" s="441">
        <f t="shared" ref="T31:T37" si="29">O31/$O$30</f>
        <v>0.79637078253784621</v>
      </c>
    </row>
    <row r="32" spans="1:20" x14ac:dyDescent="0.25">
      <c r="A32" s="454" t="s">
        <v>136</v>
      </c>
      <c r="B32" s="439">
        <v>364211</v>
      </c>
      <c r="C32" s="439">
        <v>352192</v>
      </c>
      <c r="D32" s="439">
        <v>381421</v>
      </c>
      <c r="E32" s="439">
        <v>414314</v>
      </c>
      <c r="F32" s="441">
        <f t="shared" si="20"/>
        <v>8.6238041429286705E-2</v>
      </c>
      <c r="G32" s="441">
        <f t="shared" si="21"/>
        <v>0.13756586154728989</v>
      </c>
      <c r="H32" s="439">
        <f t="shared" si="22"/>
        <v>32893</v>
      </c>
      <c r="I32" s="439">
        <f t="shared" si="23"/>
        <v>50103</v>
      </c>
      <c r="J32" s="441">
        <f>E32/$E$30</f>
        <v>0.66118965431945087</v>
      </c>
      <c r="K32" s="490"/>
      <c r="L32" s="439">
        <v>3558767</v>
      </c>
      <c r="M32" s="439">
        <v>3243454</v>
      </c>
      <c r="N32" s="439">
        <v>3418948</v>
      </c>
      <c r="O32" s="439">
        <v>3735038</v>
      </c>
      <c r="P32" s="441">
        <f t="shared" si="24"/>
        <v>9.2452415187361803E-2</v>
      </c>
      <c r="Q32" s="441">
        <f t="shared" si="25"/>
        <v>4.9531480987656584E-2</v>
      </c>
      <c r="R32" s="439">
        <f t="shared" si="26"/>
        <v>316090</v>
      </c>
      <c r="S32" s="439">
        <f t="shared" si="27"/>
        <v>176271</v>
      </c>
      <c r="T32" s="441">
        <f t="shared" si="29"/>
        <v>0.62156735225319615</v>
      </c>
    </row>
    <row r="33" spans="1:20" x14ac:dyDescent="0.25">
      <c r="A33" s="454" t="s">
        <v>11</v>
      </c>
      <c r="B33" s="439">
        <v>48789</v>
      </c>
      <c r="C33" s="439">
        <v>84883</v>
      </c>
      <c r="D33" s="439">
        <v>100029</v>
      </c>
      <c r="E33" s="439">
        <v>111816</v>
      </c>
      <c r="F33" s="441">
        <f t="shared" si="20"/>
        <v>0.11783582760999312</v>
      </c>
      <c r="G33" s="441">
        <f t="shared" si="21"/>
        <v>1.2918280760007379</v>
      </c>
      <c r="H33" s="439">
        <f t="shared" si="22"/>
        <v>11787</v>
      </c>
      <c r="I33" s="439">
        <f t="shared" si="23"/>
        <v>63027</v>
      </c>
      <c r="J33" s="441">
        <f t="shared" si="28"/>
        <v>0.17844336031942856</v>
      </c>
      <c r="K33" s="490"/>
      <c r="L33" s="439">
        <v>413913</v>
      </c>
      <c r="M33" s="439">
        <v>555203</v>
      </c>
      <c r="N33" s="439">
        <v>872965</v>
      </c>
      <c r="O33" s="439">
        <v>1050404</v>
      </c>
      <c r="P33" s="441">
        <f t="shared" si="24"/>
        <v>0.20326015361440608</v>
      </c>
      <c r="Q33" s="441">
        <f t="shared" si="25"/>
        <v>1.5377410228719564</v>
      </c>
      <c r="R33" s="439">
        <f t="shared" si="26"/>
        <v>177439</v>
      </c>
      <c r="S33" s="439">
        <f t="shared" si="27"/>
        <v>636491</v>
      </c>
      <c r="T33" s="441">
        <f t="shared" si="29"/>
        <v>0.17480326386938133</v>
      </c>
    </row>
    <row r="34" spans="1:20" x14ac:dyDescent="0.25">
      <c r="A34" s="438" t="s">
        <v>137</v>
      </c>
      <c r="B34" s="439">
        <v>30226</v>
      </c>
      <c r="C34" s="439">
        <v>28017</v>
      </c>
      <c r="D34" s="439">
        <v>27517</v>
      </c>
      <c r="E34" s="439">
        <v>32563</v>
      </c>
      <c r="F34" s="441">
        <f t="shared" si="20"/>
        <v>0.18337754842461029</v>
      </c>
      <c r="G34" s="441">
        <f t="shared" si="21"/>
        <v>7.7317541189704242E-2</v>
      </c>
      <c r="H34" s="439">
        <f t="shared" si="22"/>
        <v>5046</v>
      </c>
      <c r="I34" s="439">
        <f t="shared" si="23"/>
        <v>2337</v>
      </c>
      <c r="J34" s="441">
        <f t="shared" si="28"/>
        <v>5.1966186789739861E-2</v>
      </c>
      <c r="K34" s="490"/>
      <c r="L34" s="439">
        <v>394077</v>
      </c>
      <c r="M34" s="439">
        <v>283535</v>
      </c>
      <c r="N34" s="439">
        <v>294229</v>
      </c>
      <c r="O34" s="439">
        <v>321222</v>
      </c>
      <c r="P34" s="441">
        <f t="shared" si="24"/>
        <v>9.174146668071459E-2</v>
      </c>
      <c r="Q34" s="441">
        <f t="shared" si="25"/>
        <v>-0.18487503711203646</v>
      </c>
      <c r="R34" s="439">
        <f t="shared" si="26"/>
        <v>26993</v>
      </c>
      <c r="S34" s="439">
        <f t="shared" si="27"/>
        <v>-72855</v>
      </c>
      <c r="T34" s="441">
        <f t="shared" si="29"/>
        <v>5.3456245431900876E-2</v>
      </c>
    </row>
    <row r="35" spans="1:20" x14ac:dyDescent="0.25">
      <c r="A35" s="438" t="s">
        <v>138</v>
      </c>
      <c r="B35" s="439">
        <v>13598</v>
      </c>
      <c r="C35" s="439">
        <v>13124</v>
      </c>
      <c r="D35" s="439">
        <v>12605</v>
      </c>
      <c r="E35" s="439">
        <v>14401</v>
      </c>
      <c r="F35" s="441">
        <f t="shared" si="20"/>
        <v>0.14248314161047193</v>
      </c>
      <c r="G35" s="441">
        <f t="shared" si="21"/>
        <v>5.9052801882629735E-2</v>
      </c>
      <c r="H35" s="439">
        <f t="shared" si="22"/>
        <v>1796</v>
      </c>
      <c r="I35" s="439">
        <f t="shared" si="23"/>
        <v>803</v>
      </c>
      <c r="J35" s="441">
        <f t="shared" si="28"/>
        <v>2.2982067252987862E-2</v>
      </c>
      <c r="K35" s="490"/>
      <c r="L35" s="439">
        <v>139226</v>
      </c>
      <c r="M35" s="439">
        <v>166004</v>
      </c>
      <c r="N35" s="439">
        <v>173696</v>
      </c>
      <c r="O35" s="439">
        <v>173977</v>
      </c>
      <c r="P35" s="441">
        <f t="shared" si="24"/>
        <v>1.617768975681555E-3</v>
      </c>
      <c r="Q35" s="441">
        <f t="shared" si="25"/>
        <v>0.24960136756065676</v>
      </c>
      <c r="R35" s="439">
        <f t="shared" si="26"/>
        <v>281</v>
      </c>
      <c r="S35" s="439">
        <f t="shared" si="27"/>
        <v>34751</v>
      </c>
      <c r="T35" s="441">
        <f t="shared" si="29"/>
        <v>2.8952429196959794E-2</v>
      </c>
    </row>
    <row r="36" spans="1:20" x14ac:dyDescent="0.25">
      <c r="A36" s="438" t="s">
        <v>139</v>
      </c>
      <c r="B36" s="439">
        <v>832</v>
      </c>
      <c r="C36" s="439">
        <v>10419</v>
      </c>
      <c r="D36" s="439">
        <v>9135</v>
      </c>
      <c r="E36" s="439">
        <v>1471</v>
      </c>
      <c r="F36" s="441">
        <f t="shared" si="20"/>
        <v>-0.83897099069512859</v>
      </c>
      <c r="G36" s="441">
        <f t="shared" si="21"/>
        <v>0.76802884615384626</v>
      </c>
      <c r="H36" s="439">
        <f t="shared" si="22"/>
        <v>-7664</v>
      </c>
      <c r="I36" s="439">
        <f t="shared" si="23"/>
        <v>639</v>
      </c>
      <c r="J36" s="441">
        <f t="shared" si="28"/>
        <v>2.3475189868165506E-3</v>
      </c>
      <c r="K36" s="490"/>
      <c r="L36" s="439">
        <v>110885</v>
      </c>
      <c r="M36" s="439">
        <v>90486</v>
      </c>
      <c r="N36" s="439">
        <v>121157</v>
      </c>
      <c r="O36" s="439">
        <v>181901</v>
      </c>
      <c r="P36" s="441">
        <f t="shared" si="24"/>
        <v>0.50136599618676603</v>
      </c>
      <c r="Q36" s="441">
        <f t="shared" si="25"/>
        <v>0.64044731027641255</v>
      </c>
      <c r="R36" s="439">
        <f t="shared" si="26"/>
        <v>60744</v>
      </c>
      <c r="S36" s="439">
        <f t="shared" si="27"/>
        <v>71016</v>
      </c>
      <c r="T36" s="441">
        <f t="shared" si="29"/>
        <v>3.0271103785880795E-2</v>
      </c>
    </row>
    <row r="37" spans="1:20" x14ac:dyDescent="0.25">
      <c r="A37" s="438" t="s">
        <v>140</v>
      </c>
      <c r="B37" s="439">
        <v>27249</v>
      </c>
      <c r="C37" s="439">
        <v>38603</v>
      </c>
      <c r="D37" s="439">
        <v>39289</v>
      </c>
      <c r="E37" s="439">
        <v>52054</v>
      </c>
      <c r="F37" s="441">
        <f t="shared" si="20"/>
        <v>0.32490009926442509</v>
      </c>
      <c r="G37" s="441">
        <f t="shared" si="21"/>
        <v>0.91030863517927263</v>
      </c>
      <c r="H37" s="439">
        <f t="shared" si="22"/>
        <v>12765</v>
      </c>
      <c r="I37" s="439">
        <f t="shared" si="23"/>
        <v>24805</v>
      </c>
      <c r="J37" s="441">
        <f t="shared" si="28"/>
        <v>8.3071212331576286E-2</v>
      </c>
      <c r="K37" s="490"/>
      <c r="L37" s="439">
        <v>258752</v>
      </c>
      <c r="M37" s="439">
        <v>452879</v>
      </c>
      <c r="N37" s="439">
        <v>450701</v>
      </c>
      <c r="O37" s="439">
        <v>546523</v>
      </c>
      <c r="P37" s="441">
        <f t="shared" si="24"/>
        <v>0.2126065839658664</v>
      </c>
      <c r="Q37" s="441">
        <f t="shared" si="25"/>
        <v>1.1121498577788769</v>
      </c>
      <c r="R37" s="439">
        <f t="shared" si="26"/>
        <v>95822</v>
      </c>
      <c r="S37" s="439">
        <f t="shared" si="27"/>
        <v>287771</v>
      </c>
      <c r="T37" s="441">
        <f t="shared" si="29"/>
        <v>9.0949771877949712E-2</v>
      </c>
    </row>
    <row r="38" spans="1:20" ht="21" x14ac:dyDescent="0.35">
      <c r="A38" s="495" t="s">
        <v>141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</row>
    <row r="39" spans="1:20" x14ac:dyDescent="0.25">
      <c r="A39" s="72"/>
      <c r="B39" s="11" t="s">
        <v>151</v>
      </c>
      <c r="C39" s="12"/>
      <c r="D39" s="12"/>
      <c r="E39" s="12"/>
      <c r="F39" s="12"/>
      <c r="G39" s="12"/>
      <c r="H39" s="12"/>
      <c r="I39" s="12"/>
      <c r="J39" s="13"/>
      <c r="K39" s="496"/>
      <c r="L39" s="11" t="str">
        <f>CONCATENATE("acumulado ",B39)</f>
        <v>acumulado octubre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2019</v>
      </c>
      <c r="C40" s="16">
        <v>2022</v>
      </c>
      <c r="D40" s="16">
        <v>2023</v>
      </c>
      <c r="E40" s="16">
        <v>2024</v>
      </c>
      <c r="F40" s="16" t="str">
        <f>CONCATENATE("var ",RIGHT(E40,2),"/",RIGHT(D40,2))</f>
        <v>var 24/23</v>
      </c>
      <c r="G40" s="16" t="str">
        <f>CONCATENATE("var ",RIGHT(E40,2),"/",RIGHT(B40,2))</f>
        <v>var 24/19</v>
      </c>
      <c r="H40" s="16" t="str">
        <f>CONCATENATE("dif ",RIGHT(E40,2),"-",RIGHT(D40,2))</f>
        <v>dif 24-23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496"/>
      <c r="L40" s="16">
        <v>2019</v>
      </c>
      <c r="M40" s="16">
        <v>2022</v>
      </c>
      <c r="N40" s="16">
        <v>2023</v>
      </c>
      <c r="O40" s="16"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0" x14ac:dyDescent="0.25">
      <c r="A41" s="497" t="s">
        <v>142</v>
      </c>
      <c r="B41" s="498">
        <v>484905</v>
      </c>
      <c r="C41" s="498">
        <v>527238</v>
      </c>
      <c r="D41" s="498">
        <v>569996</v>
      </c>
      <c r="E41" s="498">
        <v>626619</v>
      </c>
      <c r="F41" s="499">
        <f t="shared" ref="F41:F45" si="30">E41/D41-1</f>
        <v>9.9339293609078005E-2</v>
      </c>
      <c r="G41" s="499">
        <f t="shared" ref="G41:G45" si="31">E41/B41-1</f>
        <v>0.29225105948587871</v>
      </c>
      <c r="H41" s="498">
        <f t="shared" ref="H41:H45" si="32">E41-D41</f>
        <v>56623</v>
      </c>
      <c r="I41" s="498">
        <f t="shared" ref="I41:I45" si="33">E41-B41</f>
        <v>141714</v>
      </c>
      <c r="J41" s="499">
        <f>E41/$E$41</f>
        <v>1</v>
      </c>
      <c r="K41" s="500"/>
      <c r="L41" s="498">
        <v>4875620</v>
      </c>
      <c r="M41" s="498">
        <v>4791553</v>
      </c>
      <c r="N41" s="498">
        <v>5331697</v>
      </c>
      <c r="O41" s="498">
        <v>6009064</v>
      </c>
      <c r="P41" s="499">
        <f t="shared" ref="P41:P45" si="34">O41/N41-1</f>
        <v>0.12704529158352407</v>
      </c>
      <c r="Q41" s="499">
        <f t="shared" ref="Q41:Q45" si="35">O41/L41-1</f>
        <v>0.23247176769313449</v>
      </c>
      <c r="R41" s="498">
        <f t="shared" ref="R41:R45" si="36">O41-N41</f>
        <v>677367</v>
      </c>
      <c r="S41" s="498">
        <f t="shared" ref="S41:S45" si="37">O41-L41</f>
        <v>1133444</v>
      </c>
      <c r="T41" s="499">
        <f>O41/$O$41</f>
        <v>1</v>
      </c>
    </row>
    <row r="42" spans="1:20" x14ac:dyDescent="0.25">
      <c r="A42" s="438" t="s">
        <v>143</v>
      </c>
      <c r="B42" s="439">
        <v>465912</v>
      </c>
      <c r="C42" s="439">
        <v>502854</v>
      </c>
      <c r="D42" s="439">
        <v>548990</v>
      </c>
      <c r="E42" s="439">
        <v>594538</v>
      </c>
      <c r="F42" s="440">
        <f t="shared" si="30"/>
        <v>8.2966902857975589E-2</v>
      </c>
      <c r="G42" s="440">
        <f t="shared" si="31"/>
        <v>0.27607359329658809</v>
      </c>
      <c r="H42" s="439">
        <f t="shared" si="32"/>
        <v>45548</v>
      </c>
      <c r="I42" s="439">
        <f t="shared" si="33"/>
        <v>128626</v>
      </c>
      <c r="J42" s="440">
        <f>E42/$E$41</f>
        <v>0.94880302065529454</v>
      </c>
      <c r="K42" s="496"/>
      <c r="L42" s="439">
        <v>4675286</v>
      </c>
      <c r="M42" s="439">
        <v>4573757</v>
      </c>
      <c r="N42" s="439">
        <v>5108749</v>
      </c>
      <c r="O42" s="439">
        <v>5787474</v>
      </c>
      <c r="P42" s="440">
        <f t="shared" si="34"/>
        <v>0.13285542116083615</v>
      </c>
      <c r="Q42" s="440">
        <f t="shared" si="35"/>
        <v>0.23788662340656797</v>
      </c>
      <c r="R42" s="439">
        <f t="shared" si="36"/>
        <v>678725</v>
      </c>
      <c r="S42" s="439">
        <f t="shared" si="37"/>
        <v>1112188</v>
      </c>
      <c r="T42" s="440">
        <f t="shared" ref="T42:T45" si="38">O42/$O$41</f>
        <v>0.96312404061597612</v>
      </c>
    </row>
    <row r="43" spans="1:20" x14ac:dyDescent="0.25">
      <c r="A43" s="438" t="s">
        <v>144</v>
      </c>
      <c r="B43" s="439">
        <v>8148</v>
      </c>
      <c r="C43" s="439">
        <v>6720</v>
      </c>
      <c r="D43" s="439">
        <v>7486</v>
      </c>
      <c r="E43" s="439">
        <v>11780</v>
      </c>
      <c r="F43" s="440">
        <f t="shared" si="30"/>
        <v>0.57360406091370564</v>
      </c>
      <c r="G43" s="440">
        <f t="shared" si="31"/>
        <v>0.44575355915562098</v>
      </c>
      <c r="H43" s="439">
        <f t="shared" si="32"/>
        <v>4294</v>
      </c>
      <c r="I43" s="439">
        <f t="shared" si="33"/>
        <v>3632</v>
      </c>
      <c r="J43" s="440">
        <f>E43/$E$41</f>
        <v>1.8799302287354835E-2</v>
      </c>
      <c r="K43" s="496"/>
      <c r="L43" s="439">
        <v>64064</v>
      </c>
      <c r="M43" s="439">
        <v>84878</v>
      </c>
      <c r="N43" s="439">
        <v>89433</v>
      </c>
      <c r="O43" s="439">
        <v>79065</v>
      </c>
      <c r="P43" s="440">
        <f t="shared" si="34"/>
        <v>-0.11593036127603906</v>
      </c>
      <c r="Q43" s="440">
        <f t="shared" si="35"/>
        <v>0.23415646853146854</v>
      </c>
      <c r="R43" s="439">
        <f t="shared" si="36"/>
        <v>-10368</v>
      </c>
      <c r="S43" s="439">
        <f t="shared" si="37"/>
        <v>15001</v>
      </c>
      <c r="T43" s="440">
        <f t="shared" si="38"/>
        <v>1.3157623217193227E-2</v>
      </c>
    </row>
    <row r="44" spans="1:20" x14ac:dyDescent="0.25">
      <c r="A44" s="501" t="s">
        <v>145</v>
      </c>
      <c r="B44" s="439">
        <v>9326</v>
      </c>
      <c r="C44" s="439">
        <v>12856</v>
      </c>
      <c r="D44" s="439">
        <v>6711</v>
      </c>
      <c r="E44" s="439">
        <v>14915</v>
      </c>
      <c r="F44" s="440">
        <f t="shared" si="30"/>
        <v>1.2224705707048131</v>
      </c>
      <c r="G44" s="440">
        <f t="shared" si="31"/>
        <v>0.59929230109371656</v>
      </c>
      <c r="H44" s="439">
        <f t="shared" si="32"/>
        <v>8204</v>
      </c>
      <c r="I44" s="439">
        <f t="shared" si="33"/>
        <v>5589</v>
      </c>
      <c r="J44" s="440">
        <f>E44/$E$41</f>
        <v>2.3802342412215398E-2</v>
      </c>
      <c r="K44" s="496"/>
      <c r="L44" s="439">
        <v>110635</v>
      </c>
      <c r="M44" s="439">
        <v>86487</v>
      </c>
      <c r="N44" s="439">
        <v>85751</v>
      </c>
      <c r="O44" s="439">
        <v>87163</v>
      </c>
      <c r="P44" s="440">
        <f t="shared" si="34"/>
        <v>1.6466280276614897E-2</v>
      </c>
      <c r="Q44" s="440">
        <f t="shared" si="35"/>
        <v>-0.21215709314412257</v>
      </c>
      <c r="R44" s="439">
        <f t="shared" si="36"/>
        <v>1412</v>
      </c>
      <c r="S44" s="439">
        <f t="shared" si="37"/>
        <v>-23472</v>
      </c>
      <c r="T44" s="440">
        <f t="shared" si="38"/>
        <v>1.4505254062862368E-2</v>
      </c>
    </row>
    <row r="45" spans="1:20" x14ac:dyDescent="0.25">
      <c r="A45" s="438" t="s">
        <v>146</v>
      </c>
      <c r="B45" s="439">
        <v>1519</v>
      </c>
      <c r="C45" s="439">
        <v>4809</v>
      </c>
      <c r="D45" s="439">
        <v>6810</v>
      </c>
      <c r="E45" s="439">
        <v>5387</v>
      </c>
      <c r="F45" s="440">
        <f t="shared" si="30"/>
        <v>-0.20895741556534508</v>
      </c>
      <c r="G45" s="440">
        <f t="shared" si="31"/>
        <v>2.5464121132323898</v>
      </c>
      <c r="H45" s="439">
        <f t="shared" si="32"/>
        <v>-1423</v>
      </c>
      <c r="I45" s="439">
        <f t="shared" si="33"/>
        <v>3868</v>
      </c>
      <c r="J45" s="440">
        <f>E45/$E$41</f>
        <v>8.5969305112037781E-3</v>
      </c>
      <c r="K45" s="496"/>
      <c r="L45" s="439">
        <v>25638</v>
      </c>
      <c r="M45" s="439">
        <v>46434</v>
      </c>
      <c r="N45" s="439">
        <v>47769</v>
      </c>
      <c r="O45" s="439">
        <v>55363</v>
      </c>
      <c r="P45" s="440">
        <f t="shared" si="34"/>
        <v>0.15897339278611655</v>
      </c>
      <c r="Q45" s="440">
        <f t="shared" si="35"/>
        <v>1.1594118105936499</v>
      </c>
      <c r="R45" s="439">
        <f t="shared" si="36"/>
        <v>7594</v>
      </c>
      <c r="S45" s="439">
        <f t="shared" si="37"/>
        <v>29725</v>
      </c>
      <c r="T45" s="440">
        <f t="shared" si="38"/>
        <v>9.2132485192369402E-3</v>
      </c>
    </row>
    <row r="46" spans="1:20" ht="21" x14ac:dyDescent="0.35">
      <c r="A46" s="502" t="s">
        <v>147</v>
      </c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</row>
    <row r="47" spans="1:20" x14ac:dyDescent="0.25">
      <c r="A47" s="72"/>
      <c r="B47" s="11" t="s">
        <v>151</v>
      </c>
      <c r="C47" s="12"/>
      <c r="D47" s="12"/>
      <c r="E47" s="12"/>
      <c r="F47" s="12"/>
      <c r="G47" s="12"/>
      <c r="H47" s="12"/>
      <c r="I47" s="12"/>
      <c r="J47" s="13"/>
      <c r="K47" s="503"/>
      <c r="L47" s="11" t="str">
        <f>CONCATENATE("acumulado ",B47)</f>
        <v>acumulado octubre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2019</v>
      </c>
      <c r="C48" s="16">
        <v>2022</v>
      </c>
      <c r="D48" s="16">
        <v>2023</v>
      </c>
      <c r="E48" s="16">
        <v>2024</v>
      </c>
      <c r="F48" s="16" t="str">
        <f>CONCATENATE("var ",RIGHT(E48,2),"/",RIGHT(D48,2))</f>
        <v>var 24/23</v>
      </c>
      <c r="G48" s="16" t="str">
        <f>CONCATENATE("var ",RIGHT(E48,2),"/",RIGHT(B48,2))</f>
        <v>var 24/19</v>
      </c>
      <c r="H48" s="16" t="str">
        <f>CONCATENATE("dif ",RIGHT(E48,2),"-",RIGHT(D48,2))</f>
        <v>dif 24-23</v>
      </c>
      <c r="I48" s="16" t="str">
        <f>CONCATENATE("dif ",RIGHT(E48,2),"-",RIGHT(B48,2))</f>
        <v>dif 24-19</v>
      </c>
      <c r="J48" s="16" t="str">
        <f>CONCATENATE("cuota ",RIGHT(E48,2))</f>
        <v>cuota 24</v>
      </c>
      <c r="K48" s="503"/>
      <c r="L48" s="16">
        <v>2019</v>
      </c>
      <c r="M48" s="16">
        <v>2022</v>
      </c>
      <c r="N48" s="16">
        <v>2023</v>
      </c>
      <c r="O48" s="16">
        <v>2024</v>
      </c>
      <c r="P48" s="16" t="str">
        <f>CONCATENATE("var ",RIGHT(O48,2),"/",RIGHT(N48,2))</f>
        <v>var 24/23</v>
      </c>
      <c r="Q48" s="16" t="str">
        <f>CONCATENATE("var ",RIGHT(O48,2),"/",RIGHT(L48,2))</f>
        <v>var 24/19</v>
      </c>
      <c r="R48" s="16" t="str">
        <f>CONCATENATE("dif ",RIGHT(O48,2),"-",RIGHT(N48,2))</f>
        <v>dif 24-23</v>
      </c>
      <c r="S48" s="16" t="str">
        <f>CONCATENATE("dif ",RIGHT(O48,2),"-",RIGHT(L48,2))</f>
        <v>dif 24-19</v>
      </c>
      <c r="T48" s="16" t="str">
        <f>CONCATENATE("cuota ",RIGHT(O48,2))</f>
        <v>cuota 24</v>
      </c>
    </row>
    <row r="49" spans="1:20" x14ac:dyDescent="0.25">
      <c r="A49" s="504" t="s">
        <v>124</v>
      </c>
      <c r="B49" s="505">
        <v>484905</v>
      </c>
      <c r="C49" s="505">
        <v>527238</v>
      </c>
      <c r="D49" s="505">
        <v>569996</v>
      </c>
      <c r="E49" s="505">
        <v>626619</v>
      </c>
      <c r="F49" s="506">
        <f t="shared" ref="F49:F51" si="39">E49/D49-1</f>
        <v>9.9339293609078005E-2</v>
      </c>
      <c r="G49" s="506">
        <f>E49/B49-1</f>
        <v>0.29225105948587871</v>
      </c>
      <c r="H49" s="505">
        <f t="shared" ref="H49:H51" si="40">E49-D49</f>
        <v>56623</v>
      </c>
      <c r="I49" s="505">
        <f t="shared" ref="I49:I51" si="41">E49-B49</f>
        <v>141714</v>
      </c>
      <c r="J49" s="506">
        <f>E49/$E$49</f>
        <v>1</v>
      </c>
      <c r="K49" s="507"/>
      <c r="L49" s="505">
        <v>4875620</v>
      </c>
      <c r="M49" s="505">
        <v>4791553</v>
      </c>
      <c r="N49" s="505">
        <v>5331697</v>
      </c>
      <c r="O49" s="505">
        <v>6009064</v>
      </c>
      <c r="P49" s="506">
        <f t="shared" ref="P49:P51" si="42">O49/N49-1</f>
        <v>0.12704529158352407</v>
      </c>
      <c r="Q49" s="506">
        <f t="shared" ref="Q49:Q51" si="43">O49/L49-1</f>
        <v>0.23247176769313449</v>
      </c>
      <c r="R49" s="505">
        <f t="shared" ref="R49:R51" si="44">O49-N49</f>
        <v>677367</v>
      </c>
      <c r="S49" s="505">
        <f t="shared" ref="S49:S51" si="45">O49-L49</f>
        <v>1133444</v>
      </c>
      <c r="T49" s="506">
        <f>O49/$O$49</f>
        <v>1</v>
      </c>
    </row>
    <row r="50" spans="1:20" x14ac:dyDescent="0.25">
      <c r="A50" s="438" t="s">
        <v>148</v>
      </c>
      <c r="B50" s="439">
        <v>272609</v>
      </c>
      <c r="C50" s="439">
        <v>223918</v>
      </c>
      <c r="D50" s="439">
        <v>245590</v>
      </c>
      <c r="E50" s="439">
        <v>294054</v>
      </c>
      <c r="F50" s="440">
        <f t="shared" si="39"/>
        <v>0.19733702512317275</v>
      </c>
      <c r="G50" s="440">
        <f t="shared" ref="G50:G51" si="46">E50/B50-1</f>
        <v>7.8665781393864487E-2</v>
      </c>
      <c r="H50" s="439">
        <f t="shared" si="40"/>
        <v>48464</v>
      </c>
      <c r="I50" s="439">
        <f t="shared" si="41"/>
        <v>21445</v>
      </c>
      <c r="J50" s="440">
        <f>E50/$E$49</f>
        <v>0.46927080091730383</v>
      </c>
      <c r="K50" s="503"/>
      <c r="L50" s="439">
        <v>2592469</v>
      </c>
      <c r="M50" s="439">
        <v>1993573</v>
      </c>
      <c r="N50" s="439">
        <v>2125665</v>
      </c>
      <c r="O50" s="439">
        <v>2532044</v>
      </c>
      <c r="P50" s="440">
        <f t="shared" si="42"/>
        <v>0.19117734920601315</v>
      </c>
      <c r="Q50" s="440">
        <f>O50/L50-1</f>
        <v>-2.3307896835024877E-2</v>
      </c>
      <c r="R50" s="439">
        <f>O50-N50</f>
        <v>406379</v>
      </c>
      <c r="S50" s="439">
        <f>O50-L50</f>
        <v>-60425</v>
      </c>
      <c r="T50" s="440">
        <f t="shared" ref="T50:T51" si="47">O50/$O$49</f>
        <v>0.42137078253784616</v>
      </c>
    </row>
    <row r="51" spans="1:20" x14ac:dyDescent="0.25">
      <c r="A51" s="438" t="s">
        <v>149</v>
      </c>
      <c r="B51" s="439">
        <v>212296</v>
      </c>
      <c r="C51" s="439">
        <v>303321</v>
      </c>
      <c r="D51" s="439">
        <v>324406</v>
      </c>
      <c r="E51" s="439">
        <v>332565</v>
      </c>
      <c r="F51" s="440">
        <f t="shared" si="39"/>
        <v>2.5150582911536823E-2</v>
      </c>
      <c r="G51" s="440">
        <f t="shared" si="46"/>
        <v>0.56651561970079523</v>
      </c>
      <c r="H51" s="439">
        <f t="shared" si="40"/>
        <v>8159</v>
      </c>
      <c r="I51" s="439">
        <f t="shared" si="41"/>
        <v>120269</v>
      </c>
      <c r="J51" s="440">
        <f>E51/$E$49</f>
        <v>0.53072919908269622</v>
      </c>
      <c r="K51" s="503"/>
      <c r="L51" s="439">
        <v>2283150</v>
      </c>
      <c r="M51" s="439">
        <v>2797982</v>
      </c>
      <c r="N51" s="439">
        <v>3206032</v>
      </c>
      <c r="O51" s="439">
        <v>3477020</v>
      </c>
      <c r="P51" s="440">
        <f t="shared" si="42"/>
        <v>8.4524421465537403E-2</v>
      </c>
      <c r="Q51" s="440">
        <f t="shared" si="43"/>
        <v>0.52290475877625209</v>
      </c>
      <c r="R51" s="439">
        <f t="shared" si="44"/>
        <v>270988</v>
      </c>
      <c r="S51" s="439">
        <f t="shared" si="45"/>
        <v>1193870</v>
      </c>
      <c r="T51" s="440">
        <f t="shared" si="47"/>
        <v>0.57862921746215379</v>
      </c>
    </row>
    <row r="52" spans="1:20" ht="21" x14ac:dyDescent="0.35">
      <c r="A52" s="378" t="s">
        <v>150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</row>
    <row r="324" spans="2:20" x14ac:dyDescent="0.25">
      <c r="B324" s="470"/>
      <c r="C324" s="470"/>
      <c r="D324" s="470"/>
      <c r="E324" s="470"/>
      <c r="F324" s="470"/>
      <c r="G324" s="470"/>
      <c r="H324" s="470"/>
      <c r="I324" s="470"/>
      <c r="J324" s="470"/>
      <c r="K324" s="47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7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7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7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7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7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7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7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7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7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7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7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7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7"/>
      <c r="M337"/>
      <c r="O337"/>
      <c r="Q337"/>
      <c r="S337"/>
      <c r="T337"/>
    </row>
    <row r="339" spans="2:20" x14ac:dyDescent="0.25">
      <c r="B339" s="470"/>
      <c r="C339" s="470"/>
      <c r="D339" s="470"/>
      <c r="E339" s="470"/>
      <c r="F339" s="470"/>
      <c r="G339" s="470"/>
      <c r="H339" s="470"/>
      <c r="I339" s="470"/>
      <c r="J339" s="470"/>
      <c r="K339" s="47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7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7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7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7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7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7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7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7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7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7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7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7"/>
      <c r="M351"/>
      <c r="P351"/>
      <c r="R351"/>
      <c r="T351"/>
    </row>
    <row r="353" spans="2:20" x14ac:dyDescent="0.25">
      <c r="B353" s="470"/>
      <c r="C353" s="470"/>
      <c r="D353" s="470"/>
      <c r="E353" s="470"/>
      <c r="F353" s="470"/>
      <c r="G353" s="470"/>
      <c r="H353" s="470"/>
      <c r="I353" s="470"/>
      <c r="J353" s="470"/>
      <c r="K353" s="47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7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7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7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7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7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7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7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7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7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7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7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7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7"/>
      <c r="M366"/>
      <c r="P366"/>
      <c r="R366"/>
      <c r="T366"/>
    </row>
    <row r="368" spans="2:20" x14ac:dyDescent="0.25">
      <c r="B368" s="470"/>
      <c r="C368" s="470"/>
      <c r="D368" s="470"/>
      <c r="E368" s="470"/>
      <c r="F368" s="470"/>
      <c r="G368" s="470"/>
      <c r="H368" s="470"/>
      <c r="I368" s="470"/>
      <c r="J368" s="470"/>
      <c r="K368" s="47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7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7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7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7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7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7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7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7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7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7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7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7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948DA2EF-E215-4B10-829F-555AA66FF3D7}"/>
</file>

<file path=customXml/itemProps2.xml><?xml version="1.0" encoding="utf-8"?>
<ds:datastoreItem xmlns:ds="http://schemas.openxmlformats.org/officeDocument/2006/customXml" ds:itemID="{09E259DD-38E3-4B08-86A8-17782985932F}"/>
</file>

<file path=customXml/itemProps3.xml><?xml version="1.0" encoding="utf-8"?>
<ds:datastoreItem xmlns:ds="http://schemas.openxmlformats.org/officeDocument/2006/customXml" ds:itemID="{1E76C7EF-3B24-4EE6-8C4E-BCBE22EF2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2024-12-05T14:01:52Z</dcterms:created>
  <dcterms:modified xsi:type="dcterms:W3CDTF">2024-12-05T14:06:24Z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