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4/"/>
    </mc:Choice>
  </mc:AlternateContent>
  <xr:revisionPtr revIDLastSave="0" documentId="8_{3CB8120B-F70B-47CA-BC0C-FC2D864C1114}" xr6:coauthVersionLast="47" xr6:coauthVersionMax="47" xr10:uidLastSave="{00000000-0000-0000-0000-000000000000}"/>
  <bookViews>
    <workbookView xWindow="-120" yWindow="-120" windowWidth="29040" windowHeight="15720" xr2:uid="{66A093B2-395D-4841-8490-C4E98A7D0B10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3" l="1"/>
  <c r="R48" i="3"/>
  <c r="J48" i="3"/>
  <c r="L47" i="3"/>
  <c r="Q40" i="3"/>
  <c r="P40" i="3"/>
  <c r="H40" i="3"/>
  <c r="F40" i="3"/>
  <c r="L39" i="3"/>
  <c r="S29" i="3"/>
  <c r="Q29" i="3"/>
  <c r="P29" i="3"/>
  <c r="T29" i="3"/>
  <c r="J29" i="3"/>
  <c r="L28" i="3"/>
  <c r="T21" i="3"/>
  <c r="S21" i="3"/>
  <c r="Q21" i="3"/>
  <c r="R21" i="3"/>
  <c r="J21" i="3"/>
  <c r="H21" i="3"/>
  <c r="F21" i="3"/>
  <c r="L20" i="3"/>
  <c r="J6" i="3"/>
  <c r="L5" i="3"/>
  <c r="M99" i="2"/>
  <c r="M61" i="2"/>
  <c r="M55" i="2"/>
  <c r="M49" i="2"/>
  <c r="O12" i="2"/>
  <c r="N12" i="2"/>
  <c r="E12" i="2"/>
  <c r="M11" i="2"/>
  <c r="T6" i="2"/>
  <c r="S6" i="2"/>
  <c r="Q6" i="2"/>
  <c r="O62" i="2"/>
  <c r="K6" i="2"/>
  <c r="I6" i="2"/>
  <c r="H6" i="2"/>
  <c r="G6" i="2"/>
  <c r="F62" i="2"/>
  <c r="J6" i="2"/>
  <c r="M5" i="2"/>
  <c r="L368" i="1"/>
  <c r="L353" i="1"/>
  <c r="L339" i="1"/>
  <c r="L324" i="1"/>
  <c r="N57" i="1"/>
  <c r="M22" i="1"/>
  <c r="D22" i="1"/>
  <c r="T6" i="1"/>
  <c r="R6" i="1"/>
  <c r="Q6" i="1"/>
  <c r="M187" i="1"/>
  <c r="J6" i="1"/>
  <c r="I6" i="1"/>
  <c r="H6" i="1"/>
  <c r="C71" i="1"/>
  <c r="L5" i="1"/>
  <c r="T7" i="1" l="1"/>
  <c r="H8" i="1"/>
  <c r="F8" i="1"/>
  <c r="T11" i="1"/>
  <c r="T15" i="1"/>
  <c r="K24" i="2"/>
  <c r="I24" i="2"/>
  <c r="G24" i="2"/>
  <c r="S8" i="2"/>
  <c r="R8" i="2"/>
  <c r="Q8" i="2"/>
  <c r="T8" i="2"/>
  <c r="K7" i="2"/>
  <c r="G7" i="2"/>
  <c r="I7" i="2"/>
  <c r="J8" i="2"/>
  <c r="I8" i="2"/>
  <c r="H8" i="2"/>
  <c r="K8" i="2"/>
  <c r="G8" i="2"/>
  <c r="R18" i="3"/>
  <c r="P18" i="3"/>
  <c r="F7" i="3"/>
  <c r="J7" i="3"/>
  <c r="H7" i="3"/>
  <c r="H11" i="3"/>
  <c r="F11" i="3"/>
  <c r="J11" i="3"/>
  <c r="H23" i="3"/>
  <c r="F23" i="3"/>
  <c r="T23" i="3"/>
  <c r="R23" i="3"/>
  <c r="P23" i="3"/>
  <c r="H50" i="3"/>
  <c r="F50" i="3"/>
  <c r="H15" i="3"/>
  <c r="F15" i="3"/>
  <c r="J15" i="3"/>
  <c r="T32" i="3"/>
  <c r="I45" i="3"/>
  <c r="H45" i="3"/>
  <c r="G45" i="3"/>
  <c r="F45" i="3"/>
  <c r="J18" i="3"/>
  <c r="T36" i="3"/>
  <c r="R36" i="3"/>
  <c r="P36" i="3"/>
  <c r="T41" i="3"/>
  <c r="R50" i="3"/>
  <c r="P50" i="3"/>
  <c r="T22" i="3"/>
  <c r="T45" i="3"/>
  <c r="R45" i="3"/>
  <c r="P45" i="3"/>
  <c r="I8" i="3"/>
  <c r="G8" i="3"/>
  <c r="J8" i="3"/>
  <c r="T30" i="3"/>
  <c r="T26" i="3"/>
  <c r="T31" i="3"/>
  <c r="T35" i="3"/>
  <c r="L292" i="1"/>
  <c r="L308" i="1"/>
  <c r="L247" i="1"/>
  <c r="L277" i="1"/>
  <c r="L231" i="1"/>
  <c r="L216" i="1"/>
  <c r="L135" i="1"/>
  <c r="L261" i="1"/>
  <c r="L151" i="1"/>
  <c r="L121" i="1"/>
  <c r="L186" i="1"/>
  <c r="L70" i="1"/>
  <c r="L56" i="1"/>
  <c r="L86" i="1"/>
  <c r="L200" i="1"/>
  <c r="L21" i="1"/>
  <c r="E22" i="1"/>
  <c r="N22" i="1"/>
  <c r="S6" i="1"/>
  <c r="O22" i="1"/>
  <c r="L369" i="1"/>
  <c r="L354" i="1"/>
  <c r="L325" i="1"/>
  <c r="L309" i="1"/>
  <c r="L340" i="1"/>
  <c r="L293" i="1"/>
  <c r="L232" i="1"/>
  <c r="L278" i="1"/>
  <c r="L262" i="1"/>
  <c r="L217" i="1"/>
  <c r="L201" i="1"/>
  <c r="L122" i="1"/>
  <c r="L136" i="1"/>
  <c r="L152" i="1"/>
  <c r="L187" i="1"/>
  <c r="L57" i="1"/>
  <c r="L248" i="1"/>
  <c r="L87" i="1"/>
  <c r="C369" i="1"/>
  <c r="C325" i="1"/>
  <c r="C354" i="1"/>
  <c r="C309" i="1"/>
  <c r="C340" i="1"/>
  <c r="C293" i="1"/>
  <c r="C278" i="1"/>
  <c r="C232" i="1"/>
  <c r="C217" i="1"/>
  <c r="C262" i="1"/>
  <c r="C248" i="1"/>
  <c r="C136" i="1"/>
  <c r="C152" i="1"/>
  <c r="C122" i="1"/>
  <c r="C201" i="1"/>
  <c r="C187" i="1"/>
  <c r="C57" i="1"/>
  <c r="C87" i="1"/>
  <c r="D369" i="1"/>
  <c r="D354" i="1"/>
  <c r="D325" i="1"/>
  <c r="D309" i="1"/>
  <c r="D340" i="1"/>
  <c r="D278" i="1"/>
  <c r="D232" i="1"/>
  <c r="D217" i="1"/>
  <c r="D293" i="1"/>
  <c r="D262" i="1"/>
  <c r="D248" i="1"/>
  <c r="D152" i="1"/>
  <c r="D122" i="1"/>
  <c r="D201" i="1"/>
  <c r="D187" i="1"/>
  <c r="D57" i="1"/>
  <c r="D87" i="1"/>
  <c r="D136" i="1"/>
  <c r="D71" i="1"/>
  <c r="M369" i="1"/>
  <c r="M354" i="1"/>
  <c r="M325" i="1"/>
  <c r="M309" i="1"/>
  <c r="M340" i="1"/>
  <c r="M293" i="1"/>
  <c r="M232" i="1"/>
  <c r="M278" i="1"/>
  <c r="M262" i="1"/>
  <c r="M217" i="1"/>
  <c r="M248" i="1"/>
  <c r="M122" i="1"/>
  <c r="M136" i="1"/>
  <c r="M152" i="1"/>
  <c r="M57" i="1"/>
  <c r="M87" i="1"/>
  <c r="M201" i="1"/>
  <c r="M71" i="1"/>
  <c r="L71" i="1"/>
  <c r="B354" i="1"/>
  <c r="B369" i="1"/>
  <c r="B325" i="1"/>
  <c r="B309" i="1"/>
  <c r="B248" i="1"/>
  <c r="B278" i="1"/>
  <c r="B232" i="1"/>
  <c r="B293" i="1"/>
  <c r="B217" i="1"/>
  <c r="B340" i="1"/>
  <c r="B262" i="1"/>
  <c r="B136" i="1"/>
  <c r="B152" i="1"/>
  <c r="B122" i="1"/>
  <c r="B201" i="1"/>
  <c r="B187" i="1"/>
  <c r="B71" i="1"/>
  <c r="B57" i="1"/>
  <c r="B87" i="1"/>
  <c r="N369" i="1"/>
  <c r="N354" i="1"/>
  <c r="N325" i="1"/>
  <c r="N309" i="1"/>
  <c r="N340" i="1"/>
  <c r="N293" i="1"/>
  <c r="N232" i="1"/>
  <c r="N278" i="1"/>
  <c r="N262" i="1"/>
  <c r="N217" i="1"/>
  <c r="N248" i="1"/>
  <c r="N122" i="1"/>
  <c r="N136" i="1"/>
  <c r="N152" i="1"/>
  <c r="N187" i="1"/>
  <c r="N87" i="1"/>
  <c r="N201" i="1"/>
  <c r="N71" i="1"/>
  <c r="F6" i="1"/>
  <c r="B22" i="1"/>
  <c r="E369" i="1"/>
  <c r="E354" i="1"/>
  <c r="E325" i="1"/>
  <c r="E309" i="1"/>
  <c r="E340" i="1"/>
  <c r="E278" i="1"/>
  <c r="E232" i="1"/>
  <c r="E217" i="1"/>
  <c r="E293" i="1"/>
  <c r="E262" i="1"/>
  <c r="E248" i="1"/>
  <c r="F152" i="1"/>
  <c r="E122" i="1"/>
  <c r="E201" i="1"/>
  <c r="F187" i="1"/>
  <c r="E87" i="1"/>
  <c r="F136" i="1"/>
  <c r="E71" i="1"/>
  <c r="O369" i="1"/>
  <c r="O354" i="1"/>
  <c r="O309" i="1"/>
  <c r="O340" i="1"/>
  <c r="O293" i="1"/>
  <c r="O232" i="1"/>
  <c r="O278" i="1"/>
  <c r="O325" i="1"/>
  <c r="O262" i="1"/>
  <c r="O217" i="1"/>
  <c r="O248" i="1"/>
  <c r="P136" i="1"/>
  <c r="P152" i="1"/>
  <c r="P187" i="1"/>
  <c r="O201" i="1"/>
  <c r="O87" i="1"/>
  <c r="O122" i="1"/>
  <c r="O71" i="1"/>
  <c r="O57" i="1"/>
  <c r="G6" i="1"/>
  <c r="P6" i="1"/>
  <c r="C22" i="1"/>
  <c r="L22" i="1"/>
  <c r="E57" i="1"/>
  <c r="C100" i="2"/>
  <c r="C62" i="2"/>
  <c r="J62" i="2" s="1"/>
  <c r="C56" i="2"/>
  <c r="C50" i="2"/>
  <c r="C12" i="2"/>
  <c r="K12" i="2"/>
  <c r="J12" i="2"/>
  <c r="I12" i="2"/>
  <c r="H12" i="2"/>
  <c r="G12" i="2"/>
  <c r="K62" i="2"/>
  <c r="I62" i="2"/>
  <c r="H62" i="2"/>
  <c r="P100" i="2"/>
  <c r="P56" i="2"/>
  <c r="P50" i="2"/>
  <c r="P62" i="2"/>
  <c r="U6" i="2"/>
  <c r="P12" i="2"/>
  <c r="R6" i="2"/>
  <c r="D100" i="2"/>
  <c r="D62" i="2"/>
  <c r="D56" i="2"/>
  <c r="D50" i="2"/>
  <c r="M100" i="2"/>
  <c r="M62" i="2"/>
  <c r="M56" i="2"/>
  <c r="M50" i="2"/>
  <c r="E100" i="2"/>
  <c r="E62" i="2"/>
  <c r="E56" i="2"/>
  <c r="E50" i="2"/>
  <c r="N100" i="2"/>
  <c r="N62" i="2"/>
  <c r="N56" i="2"/>
  <c r="N50" i="2"/>
  <c r="F56" i="2"/>
  <c r="F50" i="2"/>
  <c r="F100" i="2"/>
  <c r="O56" i="2"/>
  <c r="O100" i="2"/>
  <c r="O50" i="2"/>
  <c r="D12" i="2"/>
  <c r="M12" i="2"/>
  <c r="I6" i="3"/>
  <c r="G6" i="3"/>
  <c r="T6" i="3"/>
  <c r="R6" i="3"/>
  <c r="Q6" i="3"/>
  <c r="H29" i="3"/>
  <c r="P6" i="3"/>
  <c r="F6" i="3"/>
  <c r="S6" i="3"/>
  <c r="I40" i="3"/>
  <c r="R40" i="3"/>
  <c r="T48" i="3"/>
  <c r="H6" i="3"/>
  <c r="F29" i="3"/>
  <c r="J40" i="3"/>
  <c r="S40" i="3"/>
  <c r="G29" i="3"/>
  <c r="T40" i="3"/>
  <c r="F48" i="3"/>
  <c r="G21" i="3"/>
  <c r="P21" i="3"/>
  <c r="I29" i="3"/>
  <c r="R29" i="3"/>
  <c r="G48" i="3"/>
  <c r="P48" i="3"/>
  <c r="H48" i="3"/>
  <c r="Q48" i="3"/>
  <c r="I21" i="3"/>
  <c r="G40" i="3"/>
  <c r="I48" i="3"/>
  <c r="G18" i="2" l="1"/>
  <c r="K18" i="2"/>
  <c r="I18" i="2"/>
  <c r="J37" i="1"/>
  <c r="I37" i="1"/>
  <c r="H37" i="1"/>
  <c r="F37" i="1"/>
  <c r="G37" i="1"/>
  <c r="P147" i="1"/>
  <c r="T82" i="1"/>
  <c r="S82" i="1"/>
  <c r="R82" i="1"/>
  <c r="Q82" i="1"/>
  <c r="P82" i="1"/>
  <c r="S242" i="1"/>
  <c r="R242" i="1"/>
  <c r="Q242" i="1"/>
  <c r="P242" i="1"/>
  <c r="T242" i="1"/>
  <c r="Q319" i="1"/>
  <c r="P319" i="1"/>
  <c r="S319" i="1"/>
  <c r="R319" i="1"/>
  <c r="F171" i="1"/>
  <c r="H106" i="1"/>
  <c r="G106" i="1"/>
  <c r="F106" i="1"/>
  <c r="J106" i="1"/>
  <c r="I106" i="1"/>
  <c r="H268" i="1"/>
  <c r="G268" i="1"/>
  <c r="F268" i="1"/>
  <c r="I268" i="1"/>
  <c r="M27" i="1"/>
  <c r="G10" i="1"/>
  <c r="F10" i="1"/>
  <c r="H10" i="1"/>
  <c r="J10" i="1"/>
  <c r="I10" i="1"/>
  <c r="N180" i="1"/>
  <c r="R13" i="1"/>
  <c r="Q13" i="1"/>
  <c r="P13" i="1"/>
  <c r="T13" i="1"/>
  <c r="S13" i="1"/>
  <c r="D189" i="1"/>
  <c r="C119" i="1"/>
  <c r="C159" i="1"/>
  <c r="E54" i="1"/>
  <c r="J29" i="1"/>
  <c r="F29" i="1"/>
  <c r="I29" i="1"/>
  <c r="H29" i="1"/>
  <c r="G29" i="1"/>
  <c r="T130" i="1"/>
  <c r="S130" i="1"/>
  <c r="P195" i="1"/>
  <c r="R130" i="1"/>
  <c r="Q130" i="1"/>
  <c r="P130" i="1"/>
  <c r="P168" i="1"/>
  <c r="T103" i="1"/>
  <c r="S103" i="1"/>
  <c r="R103" i="1"/>
  <c r="Q103" i="1"/>
  <c r="P103" i="1"/>
  <c r="F77" i="1"/>
  <c r="F142" i="1"/>
  <c r="J77" i="1"/>
  <c r="I77" i="1"/>
  <c r="H77" i="1"/>
  <c r="G77" i="1"/>
  <c r="B182" i="1"/>
  <c r="M68" i="1"/>
  <c r="D27" i="1"/>
  <c r="S23" i="3"/>
  <c r="Q23" i="3"/>
  <c r="K27" i="2"/>
  <c r="I27" i="2"/>
  <c r="G27" i="2"/>
  <c r="T250" i="1"/>
  <c r="S250" i="1"/>
  <c r="R250" i="1"/>
  <c r="Q250" i="1"/>
  <c r="P250" i="1"/>
  <c r="J242" i="1"/>
  <c r="I242" i="1"/>
  <c r="H242" i="1"/>
  <c r="G242" i="1"/>
  <c r="F242" i="1"/>
  <c r="G314" i="1"/>
  <c r="F314" i="1"/>
  <c r="I314" i="1"/>
  <c r="H314" i="1"/>
  <c r="N188" i="1"/>
  <c r="N133" i="1"/>
  <c r="N190" i="1"/>
  <c r="D171" i="1"/>
  <c r="J48" i="1"/>
  <c r="I48" i="1"/>
  <c r="F48" i="1"/>
  <c r="H48" i="1"/>
  <c r="G48" i="1"/>
  <c r="L168" i="1"/>
  <c r="C170" i="1"/>
  <c r="G13" i="3"/>
  <c r="J13" i="3"/>
  <c r="H13" i="3"/>
  <c r="F13" i="3"/>
  <c r="I13" i="3"/>
  <c r="J42" i="3"/>
  <c r="I42" i="3"/>
  <c r="H42" i="3"/>
  <c r="G42" i="3"/>
  <c r="F42" i="3"/>
  <c r="T42" i="3"/>
  <c r="S42" i="3"/>
  <c r="R42" i="3"/>
  <c r="Q42" i="3"/>
  <c r="P42" i="3"/>
  <c r="G41" i="2"/>
  <c r="K41" i="2"/>
  <c r="I41" i="2"/>
  <c r="P148" i="1"/>
  <c r="S83" i="1"/>
  <c r="R83" i="1"/>
  <c r="Q83" i="1"/>
  <c r="P83" i="1"/>
  <c r="T83" i="1"/>
  <c r="J58" i="1"/>
  <c r="E68" i="1"/>
  <c r="I58" i="1"/>
  <c r="H58" i="1"/>
  <c r="G58" i="1"/>
  <c r="F58" i="1"/>
  <c r="J61" i="1"/>
  <c r="I283" i="1"/>
  <c r="H283" i="1"/>
  <c r="G283" i="1"/>
  <c r="F283" i="1"/>
  <c r="B147" i="1"/>
  <c r="F147" i="1"/>
  <c r="J82" i="1"/>
  <c r="I82" i="1"/>
  <c r="H82" i="1"/>
  <c r="G82" i="1"/>
  <c r="F82" i="1"/>
  <c r="M162" i="1"/>
  <c r="M143" i="1"/>
  <c r="D142" i="1"/>
  <c r="C172" i="1"/>
  <c r="C196" i="1"/>
  <c r="L182" i="1"/>
  <c r="N47" i="2"/>
  <c r="Q50" i="1"/>
  <c r="P50" i="1"/>
  <c r="S50" i="1"/>
  <c r="T50" i="1"/>
  <c r="R50" i="1"/>
  <c r="S299" i="1"/>
  <c r="R299" i="1"/>
  <c r="Q299" i="1"/>
  <c r="P299" i="1"/>
  <c r="R269" i="1"/>
  <c r="Q269" i="1"/>
  <c r="P269" i="1"/>
  <c r="S269" i="1"/>
  <c r="S301" i="1"/>
  <c r="R301" i="1"/>
  <c r="Q301" i="1"/>
  <c r="P301" i="1"/>
  <c r="G116" i="1"/>
  <c r="F116" i="1"/>
  <c r="F181" i="1"/>
  <c r="J116" i="1"/>
  <c r="I116" i="1"/>
  <c r="H116" i="1"/>
  <c r="I300" i="1"/>
  <c r="H300" i="1"/>
  <c r="G300" i="1"/>
  <c r="F300" i="1"/>
  <c r="F258" i="1"/>
  <c r="J258" i="1"/>
  <c r="I258" i="1"/>
  <c r="H258" i="1"/>
  <c r="G258" i="1"/>
  <c r="D175" i="1"/>
  <c r="N141" i="1"/>
  <c r="B176" i="1"/>
  <c r="B188" i="1"/>
  <c r="B133" i="1"/>
  <c r="M175" i="1"/>
  <c r="R14" i="3"/>
  <c r="P14" i="3"/>
  <c r="G31" i="3"/>
  <c r="F31" i="3"/>
  <c r="J31" i="3"/>
  <c r="I31" i="3"/>
  <c r="H31" i="3"/>
  <c r="J33" i="3"/>
  <c r="I33" i="3"/>
  <c r="H33" i="3"/>
  <c r="G33" i="3"/>
  <c r="F33" i="3"/>
  <c r="I17" i="2"/>
  <c r="G17" i="2"/>
  <c r="F47" i="2"/>
  <c r="K17" i="2"/>
  <c r="K20" i="2"/>
  <c r="I20" i="2"/>
  <c r="G20" i="2"/>
  <c r="Q98" i="1"/>
  <c r="P163" i="1"/>
  <c r="P98" i="1"/>
  <c r="T98" i="1"/>
  <c r="S98" i="1"/>
  <c r="R98" i="1"/>
  <c r="S298" i="1"/>
  <c r="R298" i="1"/>
  <c r="Q298" i="1"/>
  <c r="P298" i="1"/>
  <c r="F162" i="1"/>
  <c r="J97" i="1"/>
  <c r="I97" i="1"/>
  <c r="H97" i="1"/>
  <c r="G97" i="1"/>
  <c r="F97" i="1"/>
  <c r="H225" i="1"/>
  <c r="G225" i="1"/>
  <c r="F225" i="1"/>
  <c r="I225" i="1"/>
  <c r="J45" i="1"/>
  <c r="I45" i="1"/>
  <c r="H45" i="1"/>
  <c r="G45" i="1"/>
  <c r="F45" i="1"/>
  <c r="D174" i="1"/>
  <c r="L188" i="1"/>
  <c r="L133" i="1"/>
  <c r="G49" i="3"/>
  <c r="F49" i="3"/>
  <c r="J49" i="3"/>
  <c r="I49" i="3"/>
  <c r="H49" i="3"/>
  <c r="J50" i="3"/>
  <c r="R41" i="3"/>
  <c r="P41" i="3"/>
  <c r="P49" i="3"/>
  <c r="T49" i="3"/>
  <c r="S49" i="3"/>
  <c r="R49" i="3"/>
  <c r="Q49" i="3"/>
  <c r="T50" i="3"/>
  <c r="H253" i="1"/>
  <c r="G253" i="1"/>
  <c r="F253" i="1"/>
  <c r="J253" i="1"/>
  <c r="I253" i="1"/>
  <c r="I301" i="1"/>
  <c r="H301" i="1"/>
  <c r="G301" i="1"/>
  <c r="F301" i="1"/>
  <c r="B174" i="1"/>
  <c r="M192" i="1"/>
  <c r="M190" i="1"/>
  <c r="C173" i="1"/>
  <c r="L161" i="1"/>
  <c r="T24" i="3"/>
  <c r="S24" i="3"/>
  <c r="R24" i="3"/>
  <c r="Q24" i="3"/>
  <c r="P24" i="3"/>
  <c r="P9" i="3"/>
  <c r="T9" i="3"/>
  <c r="S9" i="3"/>
  <c r="Q9" i="3"/>
  <c r="R9" i="3"/>
  <c r="T15" i="3"/>
  <c r="R15" i="3"/>
  <c r="Q15" i="3"/>
  <c r="P15" i="3"/>
  <c r="S15" i="3"/>
  <c r="Q9" i="2"/>
  <c r="U9" i="2"/>
  <c r="T9" i="2"/>
  <c r="S9" i="2"/>
  <c r="R9" i="2"/>
  <c r="T60" i="1"/>
  <c r="S60" i="1"/>
  <c r="R60" i="1"/>
  <c r="Q60" i="1"/>
  <c r="P60" i="1"/>
  <c r="T237" i="1"/>
  <c r="S237" i="1"/>
  <c r="R237" i="1"/>
  <c r="Q237" i="1"/>
  <c r="P237" i="1"/>
  <c r="Q257" i="1"/>
  <c r="P257" i="1"/>
  <c r="T257" i="1"/>
  <c r="S257" i="1"/>
  <c r="R257" i="1"/>
  <c r="Q311" i="1"/>
  <c r="P311" i="1"/>
  <c r="S311" i="1"/>
  <c r="R311" i="1"/>
  <c r="H63" i="1"/>
  <c r="G63" i="1"/>
  <c r="F63" i="1"/>
  <c r="J63" i="1"/>
  <c r="I63" i="1"/>
  <c r="F182" i="1"/>
  <c r="J117" i="1"/>
  <c r="I117" i="1"/>
  <c r="H117" i="1"/>
  <c r="G117" i="1"/>
  <c r="F117" i="1"/>
  <c r="I304" i="1"/>
  <c r="H304" i="1"/>
  <c r="G304" i="1"/>
  <c r="F304" i="1"/>
  <c r="P36" i="1"/>
  <c r="Q36" i="1"/>
  <c r="T36" i="1"/>
  <c r="S36" i="1"/>
  <c r="R36" i="1"/>
  <c r="G18" i="1"/>
  <c r="F18" i="1"/>
  <c r="H18" i="1"/>
  <c r="J18" i="1"/>
  <c r="I18" i="1"/>
  <c r="B180" i="1"/>
  <c r="M146" i="1"/>
  <c r="D148" i="1"/>
  <c r="D147" i="1"/>
  <c r="L159" i="1"/>
  <c r="L119" i="1"/>
  <c r="J41" i="3"/>
  <c r="I41" i="3"/>
  <c r="H41" i="3"/>
  <c r="G41" i="3"/>
  <c r="F41" i="3"/>
  <c r="J45" i="3"/>
  <c r="J14" i="3"/>
  <c r="I14" i="3"/>
  <c r="H14" i="3"/>
  <c r="G14" i="3"/>
  <c r="F14" i="3"/>
  <c r="Q36" i="3"/>
  <c r="S36" i="3"/>
  <c r="Q18" i="3"/>
  <c r="S18" i="3"/>
  <c r="I25" i="3"/>
  <c r="H25" i="3"/>
  <c r="G25" i="3"/>
  <c r="F25" i="3"/>
  <c r="J25" i="3"/>
  <c r="I12" i="3"/>
  <c r="G12" i="3"/>
  <c r="F12" i="3"/>
  <c r="J12" i="3"/>
  <c r="H12" i="3"/>
  <c r="Q30" i="3"/>
  <c r="S30" i="3"/>
  <c r="R8" i="3"/>
  <c r="P8" i="3"/>
  <c r="Q8" i="3"/>
  <c r="T8" i="3"/>
  <c r="S8" i="3"/>
  <c r="O47" i="2"/>
  <c r="I21" i="2"/>
  <c r="G21" i="2"/>
  <c r="K21" i="2"/>
  <c r="G22" i="2"/>
  <c r="K22" i="2"/>
  <c r="I22" i="2"/>
  <c r="G31" i="2"/>
  <c r="K31" i="2"/>
  <c r="I31" i="2"/>
  <c r="I45" i="2"/>
  <c r="G45" i="2"/>
  <c r="K45" i="2"/>
  <c r="E23" i="2"/>
  <c r="J123" i="1"/>
  <c r="E133" i="1"/>
  <c r="I123" i="1"/>
  <c r="H123" i="1"/>
  <c r="G123" i="1"/>
  <c r="F123" i="1"/>
  <c r="F188" i="1"/>
  <c r="P11" i="1"/>
  <c r="R11" i="1"/>
  <c r="T48" i="1"/>
  <c r="S48" i="1"/>
  <c r="R48" i="1"/>
  <c r="P48" i="1"/>
  <c r="Q48" i="1"/>
  <c r="T88" i="1"/>
  <c r="S88" i="1"/>
  <c r="R88" i="1"/>
  <c r="Q88" i="1"/>
  <c r="P88" i="1"/>
  <c r="P153" i="1"/>
  <c r="T111" i="1"/>
  <c r="S53" i="1"/>
  <c r="R53" i="1"/>
  <c r="Q53" i="1"/>
  <c r="P53" i="1"/>
  <c r="T53" i="1"/>
  <c r="P154" i="1"/>
  <c r="S89" i="1"/>
  <c r="R89" i="1"/>
  <c r="Q89" i="1"/>
  <c r="P89" i="1"/>
  <c r="T89" i="1"/>
  <c r="Q59" i="1"/>
  <c r="P59" i="1"/>
  <c r="T59" i="1"/>
  <c r="S59" i="1"/>
  <c r="R59" i="1"/>
  <c r="Q102" i="1"/>
  <c r="P102" i="1"/>
  <c r="P167" i="1"/>
  <c r="T102" i="1"/>
  <c r="S102" i="1"/>
  <c r="R102" i="1"/>
  <c r="T64" i="1"/>
  <c r="S64" i="1"/>
  <c r="R64" i="1"/>
  <c r="Q64" i="1"/>
  <c r="P64" i="1"/>
  <c r="P172" i="1"/>
  <c r="T107" i="1"/>
  <c r="S107" i="1"/>
  <c r="R107" i="1"/>
  <c r="Q107" i="1"/>
  <c r="P107" i="1"/>
  <c r="S295" i="1"/>
  <c r="R295" i="1"/>
  <c r="Q295" i="1"/>
  <c r="P295" i="1"/>
  <c r="T241" i="1"/>
  <c r="S241" i="1"/>
  <c r="R241" i="1"/>
  <c r="Q241" i="1"/>
  <c r="P241" i="1"/>
  <c r="R270" i="1"/>
  <c r="Q270" i="1"/>
  <c r="P270" i="1"/>
  <c r="S270" i="1"/>
  <c r="S300" i="1"/>
  <c r="R300" i="1"/>
  <c r="Q300" i="1"/>
  <c r="P300" i="1"/>
  <c r="S280" i="1"/>
  <c r="Q280" i="1"/>
  <c r="P280" i="1"/>
  <c r="R280" i="1"/>
  <c r="T254" i="1"/>
  <c r="S254" i="1"/>
  <c r="R254" i="1"/>
  <c r="Q254" i="1"/>
  <c r="P254" i="1"/>
  <c r="S302" i="1"/>
  <c r="R302" i="1"/>
  <c r="Q302" i="1"/>
  <c r="P302" i="1"/>
  <c r="Q312" i="1"/>
  <c r="P312" i="1"/>
  <c r="S312" i="1"/>
  <c r="R312" i="1"/>
  <c r="Q320" i="1"/>
  <c r="P320" i="1"/>
  <c r="S320" i="1"/>
  <c r="R320" i="1"/>
  <c r="J62" i="1"/>
  <c r="I62" i="1"/>
  <c r="H62" i="1"/>
  <c r="G62" i="1"/>
  <c r="F62" i="1"/>
  <c r="F166" i="1"/>
  <c r="J101" i="1"/>
  <c r="I101" i="1"/>
  <c r="H101" i="1"/>
  <c r="G101" i="1"/>
  <c r="F101" i="1"/>
  <c r="H67" i="1"/>
  <c r="G67" i="1"/>
  <c r="F67" i="1"/>
  <c r="J67" i="1"/>
  <c r="I67" i="1"/>
  <c r="F196" i="1"/>
  <c r="J131" i="1"/>
  <c r="I131" i="1"/>
  <c r="H131" i="1"/>
  <c r="G131" i="1"/>
  <c r="F131" i="1"/>
  <c r="F81" i="1"/>
  <c r="J81" i="1"/>
  <c r="I81" i="1"/>
  <c r="F146" i="1"/>
  <c r="H81" i="1"/>
  <c r="G81" i="1"/>
  <c r="F180" i="1"/>
  <c r="I115" i="1"/>
  <c r="H115" i="1"/>
  <c r="G115" i="1"/>
  <c r="F115" i="1"/>
  <c r="J115" i="1"/>
  <c r="G125" i="1"/>
  <c r="F125" i="1"/>
  <c r="J125" i="1"/>
  <c r="I125" i="1"/>
  <c r="H125" i="1"/>
  <c r="F190" i="1"/>
  <c r="G218" i="1"/>
  <c r="F218" i="1"/>
  <c r="I218" i="1"/>
  <c r="H218" i="1"/>
  <c r="H226" i="1"/>
  <c r="G226" i="1"/>
  <c r="F226" i="1"/>
  <c r="I226" i="1"/>
  <c r="H257" i="1"/>
  <c r="G257" i="1"/>
  <c r="F257" i="1"/>
  <c r="J257" i="1"/>
  <c r="I257" i="1"/>
  <c r="H269" i="1"/>
  <c r="G269" i="1"/>
  <c r="F269" i="1"/>
  <c r="I269" i="1"/>
  <c r="I285" i="1"/>
  <c r="H285" i="1"/>
  <c r="G285" i="1"/>
  <c r="F285" i="1"/>
  <c r="I305" i="1"/>
  <c r="H305" i="1"/>
  <c r="G305" i="1"/>
  <c r="F305" i="1"/>
  <c r="G315" i="1"/>
  <c r="F315" i="1"/>
  <c r="I315" i="1"/>
  <c r="H315" i="1"/>
  <c r="N174" i="1"/>
  <c r="P24" i="1"/>
  <c r="T24" i="1"/>
  <c r="S24" i="1"/>
  <c r="Q24" i="1"/>
  <c r="R24" i="1"/>
  <c r="N153" i="1"/>
  <c r="S15" i="1"/>
  <c r="Q15" i="1"/>
  <c r="S7" i="1"/>
  <c r="Q7" i="1"/>
  <c r="N140" i="1"/>
  <c r="N145" i="1"/>
  <c r="N160" i="1"/>
  <c r="N189" i="1"/>
  <c r="N194" i="1"/>
  <c r="N191" i="1"/>
  <c r="B137" i="1"/>
  <c r="B160" i="1"/>
  <c r="B153" i="1"/>
  <c r="G41" i="1"/>
  <c r="I41" i="1"/>
  <c r="B140" i="1"/>
  <c r="B197" i="1"/>
  <c r="B192" i="1"/>
  <c r="N143" i="1"/>
  <c r="H42" i="1"/>
  <c r="G42" i="1"/>
  <c r="F42" i="1"/>
  <c r="J42" i="1"/>
  <c r="I42" i="1"/>
  <c r="R23" i="1"/>
  <c r="Q23" i="1"/>
  <c r="P23" i="1"/>
  <c r="S23" i="1"/>
  <c r="T23" i="1"/>
  <c r="T33" i="1"/>
  <c r="T29" i="1"/>
  <c r="T49" i="1"/>
  <c r="T37" i="1"/>
  <c r="M166" i="1"/>
  <c r="M137" i="1"/>
  <c r="M147" i="1"/>
  <c r="M180" i="1"/>
  <c r="M194" i="1"/>
  <c r="F53" i="1"/>
  <c r="H53" i="1"/>
  <c r="D154" i="1"/>
  <c r="D196" i="1"/>
  <c r="D146" i="1"/>
  <c r="D153" i="1"/>
  <c r="D193" i="1"/>
  <c r="D178" i="1"/>
  <c r="C163" i="1"/>
  <c r="C138" i="1"/>
  <c r="C189" i="1"/>
  <c r="C139" i="1"/>
  <c r="C193" i="1"/>
  <c r="L170" i="1"/>
  <c r="I39" i="1"/>
  <c r="H39" i="1"/>
  <c r="G39" i="1"/>
  <c r="F39" i="1"/>
  <c r="J39" i="1"/>
  <c r="F169" i="1"/>
  <c r="I31" i="1"/>
  <c r="J31" i="1"/>
  <c r="H31" i="1"/>
  <c r="G31" i="1"/>
  <c r="F31" i="1"/>
  <c r="F161" i="1"/>
  <c r="I17" i="1"/>
  <c r="H17" i="1"/>
  <c r="G17" i="1"/>
  <c r="F17" i="1"/>
  <c r="J17" i="1"/>
  <c r="I9" i="1"/>
  <c r="H9" i="1"/>
  <c r="G9" i="1"/>
  <c r="F9" i="1"/>
  <c r="J9" i="1"/>
  <c r="L163" i="1"/>
  <c r="L172" i="1"/>
  <c r="L165" i="1"/>
  <c r="L177" i="1"/>
  <c r="L192" i="1"/>
  <c r="L166" i="1"/>
  <c r="L162" i="1"/>
  <c r="J38" i="1"/>
  <c r="I38" i="1"/>
  <c r="H38" i="1"/>
  <c r="G38" i="1"/>
  <c r="F38" i="1"/>
  <c r="J30" i="1"/>
  <c r="I30" i="1"/>
  <c r="H30" i="1"/>
  <c r="G30" i="1"/>
  <c r="F30" i="1"/>
  <c r="J16" i="1"/>
  <c r="I16" i="1"/>
  <c r="H16" i="1"/>
  <c r="G16" i="1"/>
  <c r="F16" i="1"/>
  <c r="H46" i="1"/>
  <c r="G46" i="1"/>
  <c r="F46" i="1"/>
  <c r="J46" i="1"/>
  <c r="I46" i="1"/>
  <c r="R43" i="3"/>
  <c r="Q43" i="3"/>
  <c r="P43" i="3"/>
  <c r="T43" i="3"/>
  <c r="S43" i="3"/>
  <c r="I34" i="3"/>
  <c r="H34" i="3"/>
  <c r="G34" i="3"/>
  <c r="F34" i="3"/>
  <c r="J34" i="3"/>
  <c r="F18" i="3"/>
  <c r="H18" i="3"/>
  <c r="T10" i="3"/>
  <c r="S10" i="3"/>
  <c r="R10" i="3"/>
  <c r="Q10" i="3"/>
  <c r="P10" i="3"/>
  <c r="H36" i="3"/>
  <c r="F36" i="3"/>
  <c r="R12" i="3"/>
  <c r="P12" i="3"/>
  <c r="T12" i="3"/>
  <c r="S12" i="3"/>
  <c r="Q12" i="3"/>
  <c r="P13" i="3"/>
  <c r="T13" i="3"/>
  <c r="S13" i="3"/>
  <c r="R13" i="3"/>
  <c r="Q13" i="3"/>
  <c r="H7" i="2"/>
  <c r="J7" i="2"/>
  <c r="N23" i="2"/>
  <c r="O73" i="2"/>
  <c r="I25" i="2"/>
  <c r="G25" i="2"/>
  <c r="K25" i="2"/>
  <c r="F23" i="2"/>
  <c r="G26" i="2"/>
  <c r="K26" i="2"/>
  <c r="I26" i="2"/>
  <c r="G35" i="2"/>
  <c r="K35" i="2"/>
  <c r="I35" i="2"/>
  <c r="I38" i="2"/>
  <c r="G38" i="2"/>
  <c r="K38" i="2"/>
  <c r="D176" i="1"/>
  <c r="T44" i="1"/>
  <c r="S44" i="1"/>
  <c r="R44" i="1"/>
  <c r="Q44" i="1"/>
  <c r="P44" i="1"/>
  <c r="J11" i="1"/>
  <c r="F11" i="1"/>
  <c r="I11" i="1"/>
  <c r="H11" i="1"/>
  <c r="G11" i="1"/>
  <c r="T52" i="1"/>
  <c r="S52" i="1"/>
  <c r="R52" i="1"/>
  <c r="Q52" i="1"/>
  <c r="P52" i="1"/>
  <c r="T96" i="1"/>
  <c r="S96" i="1"/>
  <c r="R96" i="1"/>
  <c r="Q96" i="1"/>
  <c r="P96" i="1"/>
  <c r="P161" i="1"/>
  <c r="O68" i="1"/>
  <c r="S58" i="1"/>
  <c r="R58" i="1"/>
  <c r="Q58" i="1"/>
  <c r="P58" i="1"/>
  <c r="T58" i="1"/>
  <c r="P162" i="1"/>
  <c r="S97" i="1"/>
  <c r="R97" i="1"/>
  <c r="Q97" i="1"/>
  <c r="P97" i="1"/>
  <c r="T97" i="1"/>
  <c r="Q63" i="1"/>
  <c r="P63" i="1"/>
  <c r="T63" i="1"/>
  <c r="S63" i="1"/>
  <c r="R63" i="1"/>
  <c r="Q106" i="1"/>
  <c r="P171" i="1"/>
  <c r="P106" i="1"/>
  <c r="T106" i="1"/>
  <c r="S106" i="1"/>
  <c r="R106" i="1"/>
  <c r="P138" i="1"/>
  <c r="T73" i="1"/>
  <c r="S73" i="1"/>
  <c r="R73" i="1"/>
  <c r="Q73" i="1"/>
  <c r="P73" i="1"/>
  <c r="T126" i="1"/>
  <c r="S126" i="1"/>
  <c r="P191" i="1"/>
  <c r="R126" i="1"/>
  <c r="Q126" i="1"/>
  <c r="P126" i="1"/>
  <c r="P112" i="1"/>
  <c r="T112" i="1"/>
  <c r="S112" i="1"/>
  <c r="R112" i="1"/>
  <c r="P177" i="1"/>
  <c r="Q112" i="1"/>
  <c r="T251" i="1"/>
  <c r="S251" i="1"/>
  <c r="R251" i="1"/>
  <c r="Q251" i="1"/>
  <c r="P251" i="1"/>
  <c r="S252" i="1"/>
  <c r="R252" i="1"/>
  <c r="Q252" i="1"/>
  <c r="P252" i="1"/>
  <c r="T252" i="1"/>
  <c r="R263" i="1"/>
  <c r="Q263" i="1"/>
  <c r="P263" i="1"/>
  <c r="S263" i="1"/>
  <c r="R271" i="1"/>
  <c r="Q271" i="1"/>
  <c r="P271" i="1"/>
  <c r="S271" i="1"/>
  <c r="T258" i="1"/>
  <c r="S258" i="1"/>
  <c r="R258" i="1"/>
  <c r="Q258" i="1"/>
  <c r="P258" i="1"/>
  <c r="S303" i="1"/>
  <c r="R303" i="1"/>
  <c r="Q303" i="1"/>
  <c r="P303" i="1"/>
  <c r="Q313" i="1"/>
  <c r="P313" i="1"/>
  <c r="S313" i="1"/>
  <c r="R313" i="1"/>
  <c r="J66" i="1"/>
  <c r="I66" i="1"/>
  <c r="H66" i="1"/>
  <c r="G66" i="1"/>
  <c r="F66" i="1"/>
  <c r="F170" i="1"/>
  <c r="J105" i="1"/>
  <c r="I105" i="1"/>
  <c r="H105" i="1"/>
  <c r="G105" i="1"/>
  <c r="F105" i="1"/>
  <c r="F137" i="1"/>
  <c r="H72" i="1"/>
  <c r="G72" i="1"/>
  <c r="F72" i="1"/>
  <c r="J72" i="1"/>
  <c r="I72" i="1"/>
  <c r="F43" i="1"/>
  <c r="G43" i="1"/>
  <c r="H43" i="1"/>
  <c r="J43" i="1"/>
  <c r="I43" i="1"/>
  <c r="I124" i="1"/>
  <c r="H124" i="1"/>
  <c r="F189" i="1"/>
  <c r="G124" i="1"/>
  <c r="F124" i="1"/>
  <c r="J124" i="1"/>
  <c r="G129" i="1"/>
  <c r="F129" i="1"/>
  <c r="J129" i="1"/>
  <c r="F194" i="1"/>
  <c r="I129" i="1"/>
  <c r="H129" i="1"/>
  <c r="F191" i="1"/>
  <c r="J126" i="1"/>
  <c r="I126" i="1"/>
  <c r="H126" i="1"/>
  <c r="G126" i="1"/>
  <c r="F126" i="1"/>
  <c r="J252" i="1"/>
  <c r="I252" i="1"/>
  <c r="H252" i="1"/>
  <c r="G252" i="1"/>
  <c r="F252" i="1"/>
  <c r="G219" i="1"/>
  <c r="F219" i="1"/>
  <c r="I219" i="1"/>
  <c r="H219" i="1"/>
  <c r="H227" i="1"/>
  <c r="G227" i="1"/>
  <c r="F227" i="1"/>
  <c r="I227" i="1"/>
  <c r="H270" i="1"/>
  <c r="G270" i="1"/>
  <c r="F270" i="1"/>
  <c r="I270" i="1"/>
  <c r="F279" i="1"/>
  <c r="I279" i="1"/>
  <c r="H279" i="1"/>
  <c r="G279" i="1"/>
  <c r="I286" i="1"/>
  <c r="H286" i="1"/>
  <c r="G286" i="1"/>
  <c r="F286" i="1"/>
  <c r="G316" i="1"/>
  <c r="F316" i="1"/>
  <c r="I316" i="1"/>
  <c r="H316" i="1"/>
  <c r="N175" i="1"/>
  <c r="N147" i="1"/>
  <c r="G32" i="1"/>
  <c r="H32" i="1"/>
  <c r="F32" i="1"/>
  <c r="J32" i="1"/>
  <c r="I32" i="1"/>
  <c r="N144" i="1"/>
  <c r="N183" i="1"/>
  <c r="N119" i="1"/>
  <c r="N159" i="1"/>
  <c r="N164" i="1"/>
  <c r="N193" i="1"/>
  <c r="N195" i="1"/>
  <c r="B141" i="1"/>
  <c r="B164" i="1"/>
  <c r="B161" i="1"/>
  <c r="I96" i="1"/>
  <c r="G96" i="1"/>
  <c r="B144" i="1"/>
  <c r="B181" i="1"/>
  <c r="B191" i="1"/>
  <c r="B196" i="1"/>
  <c r="C140" i="1"/>
  <c r="M170" i="1"/>
  <c r="M141" i="1"/>
  <c r="M160" i="1"/>
  <c r="M153" i="1"/>
  <c r="M189" i="1"/>
  <c r="D68" i="1"/>
  <c r="D162" i="1"/>
  <c r="D137" i="1"/>
  <c r="D161" i="1"/>
  <c r="H96" i="1"/>
  <c r="F96" i="1"/>
  <c r="D197" i="1"/>
  <c r="D182" i="1"/>
  <c r="C167" i="1"/>
  <c r="C142" i="1"/>
  <c r="C177" i="1"/>
  <c r="C143" i="1"/>
  <c r="C175" i="1"/>
  <c r="C174" i="1"/>
  <c r="F143" i="1"/>
  <c r="J78" i="1"/>
  <c r="I78" i="1"/>
  <c r="H78" i="1"/>
  <c r="G78" i="1"/>
  <c r="F78" i="1"/>
  <c r="S45" i="1"/>
  <c r="R45" i="1"/>
  <c r="Q45" i="1"/>
  <c r="T45" i="1"/>
  <c r="P45" i="1"/>
  <c r="L167" i="1"/>
  <c r="L138" i="1"/>
  <c r="L176" i="1"/>
  <c r="Q111" i="1"/>
  <c r="S111" i="1"/>
  <c r="L169" i="1"/>
  <c r="L181" i="1"/>
  <c r="L191" i="1"/>
  <c r="L196" i="1"/>
  <c r="F139" i="1"/>
  <c r="J74" i="1"/>
  <c r="I74" i="1"/>
  <c r="H74" i="1"/>
  <c r="G74" i="1"/>
  <c r="F74" i="1"/>
  <c r="M158" i="1"/>
  <c r="J65" i="1"/>
  <c r="I65" i="1"/>
  <c r="H65" i="1"/>
  <c r="G65" i="1"/>
  <c r="F65" i="1"/>
  <c r="J44" i="1"/>
  <c r="I44" i="1"/>
  <c r="H44" i="1"/>
  <c r="G44" i="1"/>
  <c r="F44" i="1"/>
  <c r="P44" i="3"/>
  <c r="T44" i="3"/>
  <c r="S44" i="3"/>
  <c r="R44" i="3"/>
  <c r="Q44" i="3"/>
  <c r="S45" i="3"/>
  <c r="Q45" i="3"/>
  <c r="P35" i="3"/>
  <c r="R35" i="3"/>
  <c r="P26" i="3"/>
  <c r="R26" i="3"/>
  <c r="Q31" i="3"/>
  <c r="S31" i="3"/>
  <c r="T37" i="3"/>
  <c r="S37" i="3"/>
  <c r="R37" i="3"/>
  <c r="Q37" i="3"/>
  <c r="P37" i="3"/>
  <c r="J51" i="3"/>
  <c r="I51" i="3"/>
  <c r="H51" i="3"/>
  <c r="G51" i="3"/>
  <c r="F51" i="3"/>
  <c r="P17" i="3"/>
  <c r="T17" i="3"/>
  <c r="S17" i="3"/>
  <c r="R17" i="3"/>
  <c r="Q17" i="3"/>
  <c r="R16" i="3"/>
  <c r="P16" i="3"/>
  <c r="S16" i="3"/>
  <c r="Q16" i="3"/>
  <c r="T16" i="3"/>
  <c r="I7" i="3"/>
  <c r="G7" i="3"/>
  <c r="I18" i="3"/>
  <c r="G18" i="3"/>
  <c r="O23" i="2"/>
  <c r="K39" i="2"/>
  <c r="I39" i="2"/>
  <c r="G39" i="2"/>
  <c r="K29" i="2"/>
  <c r="I29" i="2"/>
  <c r="G29" i="2"/>
  <c r="I30" i="2"/>
  <c r="G30" i="2"/>
  <c r="K30" i="2"/>
  <c r="G36" i="2"/>
  <c r="K36" i="2"/>
  <c r="I36" i="2"/>
  <c r="K42" i="2"/>
  <c r="I42" i="2"/>
  <c r="G42" i="2"/>
  <c r="F165" i="1"/>
  <c r="J100" i="1"/>
  <c r="I100" i="1"/>
  <c r="H100" i="1"/>
  <c r="G100" i="1"/>
  <c r="F100" i="1"/>
  <c r="R33" i="1"/>
  <c r="P33" i="1"/>
  <c r="T100" i="1"/>
  <c r="S100" i="1"/>
  <c r="P165" i="1"/>
  <c r="R100" i="1"/>
  <c r="Q100" i="1"/>
  <c r="P100" i="1"/>
  <c r="S62" i="1"/>
  <c r="R62" i="1"/>
  <c r="Q62" i="1"/>
  <c r="P62" i="1"/>
  <c r="T62" i="1"/>
  <c r="P166" i="1"/>
  <c r="S101" i="1"/>
  <c r="R101" i="1"/>
  <c r="Q101" i="1"/>
  <c r="P101" i="1"/>
  <c r="T101" i="1"/>
  <c r="Q67" i="1"/>
  <c r="P67" i="1"/>
  <c r="T67" i="1"/>
  <c r="S67" i="1"/>
  <c r="R67" i="1"/>
  <c r="P142" i="1"/>
  <c r="T77" i="1"/>
  <c r="S77" i="1"/>
  <c r="R77" i="1"/>
  <c r="Q77" i="1"/>
  <c r="P77" i="1"/>
  <c r="T114" i="1"/>
  <c r="S114" i="1"/>
  <c r="R114" i="1"/>
  <c r="Q114" i="1"/>
  <c r="P114" i="1"/>
  <c r="P179" i="1"/>
  <c r="S297" i="1"/>
  <c r="R297" i="1"/>
  <c r="Q297" i="1"/>
  <c r="P297" i="1"/>
  <c r="P116" i="1"/>
  <c r="T116" i="1"/>
  <c r="S116" i="1"/>
  <c r="P181" i="1"/>
  <c r="R116" i="1"/>
  <c r="Q116" i="1"/>
  <c r="T255" i="1"/>
  <c r="S255" i="1"/>
  <c r="R255" i="1"/>
  <c r="Q255" i="1"/>
  <c r="P255" i="1"/>
  <c r="S256" i="1"/>
  <c r="R256" i="1"/>
  <c r="Q256" i="1"/>
  <c r="P256" i="1"/>
  <c r="T256" i="1"/>
  <c r="R264" i="1"/>
  <c r="Q264" i="1"/>
  <c r="P264" i="1"/>
  <c r="S264" i="1"/>
  <c r="R272" i="1"/>
  <c r="Q272" i="1"/>
  <c r="P272" i="1"/>
  <c r="S272" i="1"/>
  <c r="Q235" i="1"/>
  <c r="P235" i="1"/>
  <c r="T235" i="1"/>
  <c r="S235" i="1"/>
  <c r="R235" i="1"/>
  <c r="P279" i="1"/>
  <c r="S279" i="1"/>
  <c r="R279" i="1"/>
  <c r="Q279" i="1"/>
  <c r="S283" i="1"/>
  <c r="R283" i="1"/>
  <c r="Q283" i="1"/>
  <c r="P283" i="1"/>
  <c r="S304" i="1"/>
  <c r="R304" i="1"/>
  <c r="Q304" i="1"/>
  <c r="P304" i="1"/>
  <c r="Q314" i="1"/>
  <c r="P314" i="1"/>
  <c r="S314" i="1"/>
  <c r="R314" i="1"/>
  <c r="J127" i="1"/>
  <c r="I127" i="1"/>
  <c r="H127" i="1"/>
  <c r="G127" i="1"/>
  <c r="F127" i="1"/>
  <c r="F192" i="1"/>
  <c r="F141" i="1"/>
  <c r="H76" i="1"/>
  <c r="G76" i="1"/>
  <c r="F76" i="1"/>
  <c r="J76" i="1"/>
  <c r="I76" i="1"/>
  <c r="F47" i="1"/>
  <c r="J47" i="1"/>
  <c r="I47" i="1"/>
  <c r="H47" i="1"/>
  <c r="G47" i="1"/>
  <c r="F160" i="1"/>
  <c r="F95" i="1"/>
  <c r="J95" i="1"/>
  <c r="I95" i="1"/>
  <c r="H95" i="1"/>
  <c r="G95" i="1"/>
  <c r="I128" i="1"/>
  <c r="H128" i="1"/>
  <c r="F193" i="1"/>
  <c r="G128" i="1"/>
  <c r="F128" i="1"/>
  <c r="J128" i="1"/>
  <c r="F195" i="1"/>
  <c r="J130" i="1"/>
  <c r="I130" i="1"/>
  <c r="H130" i="1"/>
  <c r="F130" i="1"/>
  <c r="G130" i="1"/>
  <c r="J256" i="1"/>
  <c r="I256" i="1"/>
  <c r="H256" i="1"/>
  <c r="G256" i="1"/>
  <c r="F256" i="1"/>
  <c r="G220" i="1"/>
  <c r="F220" i="1"/>
  <c r="I220" i="1"/>
  <c r="H220" i="1"/>
  <c r="H228" i="1"/>
  <c r="G228" i="1"/>
  <c r="F228" i="1"/>
  <c r="I228" i="1"/>
  <c r="H263" i="1"/>
  <c r="G263" i="1"/>
  <c r="F263" i="1"/>
  <c r="I263" i="1"/>
  <c r="H271" i="1"/>
  <c r="G271" i="1"/>
  <c r="F271" i="1"/>
  <c r="I271" i="1"/>
  <c r="F236" i="1"/>
  <c r="J236" i="1"/>
  <c r="I236" i="1"/>
  <c r="H236" i="1"/>
  <c r="G236" i="1"/>
  <c r="I280" i="1"/>
  <c r="F280" i="1"/>
  <c r="H280" i="1"/>
  <c r="G280" i="1"/>
  <c r="I287" i="1"/>
  <c r="H287" i="1"/>
  <c r="G287" i="1"/>
  <c r="F287" i="1"/>
  <c r="G317" i="1"/>
  <c r="F317" i="1"/>
  <c r="I317" i="1"/>
  <c r="H317" i="1"/>
  <c r="C154" i="1"/>
  <c r="S41" i="1"/>
  <c r="R41" i="1"/>
  <c r="Q41" i="1"/>
  <c r="P41" i="1"/>
  <c r="T41" i="1"/>
  <c r="P18" i="1"/>
  <c r="Q18" i="1"/>
  <c r="T18" i="1"/>
  <c r="S18" i="1"/>
  <c r="R18" i="1"/>
  <c r="P10" i="1"/>
  <c r="Q10" i="1"/>
  <c r="T10" i="1"/>
  <c r="S10" i="1"/>
  <c r="R10" i="1"/>
  <c r="C144" i="1"/>
  <c r="Q37" i="1"/>
  <c r="S37" i="1"/>
  <c r="L54" i="1"/>
  <c r="S29" i="1"/>
  <c r="Q29" i="1"/>
  <c r="N179" i="1"/>
  <c r="N148" i="1"/>
  <c r="N163" i="1"/>
  <c r="N168" i="1"/>
  <c r="N197" i="1"/>
  <c r="B145" i="1"/>
  <c r="B168" i="1"/>
  <c r="B165" i="1"/>
  <c r="B148" i="1"/>
  <c r="B190" i="1"/>
  <c r="B195" i="1"/>
  <c r="J40" i="1"/>
  <c r="H40" i="1"/>
  <c r="G40" i="1"/>
  <c r="F40" i="1"/>
  <c r="I40" i="1"/>
  <c r="R31" i="1"/>
  <c r="S31" i="1"/>
  <c r="Q31" i="1"/>
  <c r="P31" i="1"/>
  <c r="T31" i="1"/>
  <c r="M188" i="1"/>
  <c r="M133" i="1"/>
  <c r="M145" i="1"/>
  <c r="M164" i="1"/>
  <c r="M161" i="1"/>
  <c r="M193" i="1"/>
  <c r="M178" i="1"/>
  <c r="D166" i="1"/>
  <c r="D141" i="1"/>
  <c r="D160" i="1"/>
  <c r="D165" i="1"/>
  <c r="D177" i="1"/>
  <c r="C171" i="1"/>
  <c r="C146" i="1"/>
  <c r="C147" i="1"/>
  <c r="C176" i="1"/>
  <c r="C178" i="1"/>
  <c r="N139" i="1"/>
  <c r="L193" i="1"/>
  <c r="L171" i="1"/>
  <c r="L142" i="1"/>
  <c r="L180" i="1"/>
  <c r="L173" i="1"/>
  <c r="L190" i="1"/>
  <c r="L195" i="1"/>
  <c r="T40" i="1"/>
  <c r="S40" i="1"/>
  <c r="R40" i="1"/>
  <c r="Q40" i="1"/>
  <c r="P40" i="1"/>
  <c r="T34" i="1"/>
  <c r="S34" i="1"/>
  <c r="R34" i="1"/>
  <c r="Q34" i="1"/>
  <c r="P34" i="1"/>
  <c r="T12" i="1"/>
  <c r="S12" i="1"/>
  <c r="R12" i="1"/>
  <c r="Q12" i="1"/>
  <c r="P12" i="1"/>
  <c r="M155" i="1"/>
  <c r="M92" i="1"/>
  <c r="M157" i="1" s="1"/>
  <c r="C166" i="1"/>
  <c r="G35" i="3"/>
  <c r="F35" i="3"/>
  <c r="J35" i="3"/>
  <c r="I35" i="3"/>
  <c r="H35" i="3"/>
  <c r="G26" i="3"/>
  <c r="F26" i="3"/>
  <c r="J26" i="3"/>
  <c r="I26" i="3"/>
  <c r="H26" i="3"/>
  <c r="G17" i="3"/>
  <c r="J17" i="3"/>
  <c r="I17" i="3"/>
  <c r="F17" i="3"/>
  <c r="H17" i="3"/>
  <c r="G9" i="3"/>
  <c r="J9" i="3"/>
  <c r="I9" i="3"/>
  <c r="H9" i="3"/>
  <c r="F9" i="3"/>
  <c r="I36" i="3"/>
  <c r="G36" i="3"/>
  <c r="T51" i="3"/>
  <c r="S51" i="3"/>
  <c r="R51" i="3"/>
  <c r="Q51" i="3"/>
  <c r="P51" i="3"/>
  <c r="J37" i="3"/>
  <c r="I37" i="3"/>
  <c r="H37" i="3"/>
  <c r="G37" i="3"/>
  <c r="F37" i="3"/>
  <c r="J24" i="3"/>
  <c r="I24" i="3"/>
  <c r="H24" i="3"/>
  <c r="G24" i="3"/>
  <c r="F24" i="3"/>
  <c r="I11" i="3"/>
  <c r="G11" i="3"/>
  <c r="K32" i="2"/>
  <c r="I32" i="2"/>
  <c r="G32" i="2"/>
  <c r="U7" i="2"/>
  <c r="T7" i="2"/>
  <c r="S7" i="2"/>
  <c r="R7" i="2"/>
  <c r="Q7" i="2"/>
  <c r="U8" i="2"/>
  <c r="K28" i="2"/>
  <c r="I28" i="2"/>
  <c r="G28" i="2"/>
  <c r="K33" i="2"/>
  <c r="I33" i="2"/>
  <c r="G33" i="2"/>
  <c r="I34" i="2"/>
  <c r="G34" i="2"/>
  <c r="K34" i="2"/>
  <c r="G37" i="2"/>
  <c r="K37" i="2"/>
  <c r="I37" i="2"/>
  <c r="G46" i="2"/>
  <c r="K46" i="2"/>
  <c r="I46" i="2"/>
  <c r="N161" i="1"/>
  <c r="H41" i="1"/>
  <c r="F41" i="1"/>
  <c r="J33" i="1"/>
  <c r="I33" i="1"/>
  <c r="F33" i="1"/>
  <c r="H33" i="1"/>
  <c r="G33" i="1"/>
  <c r="T61" i="1"/>
  <c r="S61" i="1"/>
  <c r="R61" i="1"/>
  <c r="Q61" i="1"/>
  <c r="P61" i="1"/>
  <c r="T104" i="1"/>
  <c r="S104" i="1"/>
  <c r="R104" i="1"/>
  <c r="Q104" i="1"/>
  <c r="P104" i="1"/>
  <c r="P169" i="1"/>
  <c r="S66" i="1"/>
  <c r="R66" i="1"/>
  <c r="Q66" i="1"/>
  <c r="P66" i="1"/>
  <c r="T66" i="1"/>
  <c r="P170" i="1"/>
  <c r="S105" i="1"/>
  <c r="R105" i="1"/>
  <c r="Q105" i="1"/>
  <c r="P105" i="1"/>
  <c r="T105" i="1"/>
  <c r="P137" i="1"/>
  <c r="Q72" i="1"/>
  <c r="P72" i="1"/>
  <c r="T72" i="1"/>
  <c r="S72" i="1"/>
  <c r="R72" i="1"/>
  <c r="P182" i="1"/>
  <c r="T117" i="1"/>
  <c r="S117" i="1"/>
  <c r="R117" i="1"/>
  <c r="Q117" i="1"/>
  <c r="P117" i="1"/>
  <c r="P146" i="1"/>
  <c r="T81" i="1"/>
  <c r="S81" i="1"/>
  <c r="R81" i="1"/>
  <c r="Q81" i="1"/>
  <c r="P81" i="1"/>
  <c r="T118" i="1"/>
  <c r="S118" i="1"/>
  <c r="R118" i="1"/>
  <c r="Q118" i="1"/>
  <c r="P118" i="1"/>
  <c r="P183" i="1"/>
  <c r="R115" i="1"/>
  <c r="Q115" i="1"/>
  <c r="P180" i="1"/>
  <c r="P115" i="1"/>
  <c r="T115" i="1"/>
  <c r="S115" i="1"/>
  <c r="P190" i="1"/>
  <c r="P125" i="1"/>
  <c r="T125" i="1"/>
  <c r="S125" i="1"/>
  <c r="R125" i="1"/>
  <c r="Q125" i="1"/>
  <c r="T259" i="1"/>
  <c r="S259" i="1"/>
  <c r="R259" i="1"/>
  <c r="Q259" i="1"/>
  <c r="P259" i="1"/>
  <c r="S281" i="1"/>
  <c r="R281" i="1"/>
  <c r="Q281" i="1"/>
  <c r="P281" i="1"/>
  <c r="R265" i="1"/>
  <c r="Q265" i="1"/>
  <c r="P265" i="1"/>
  <c r="S265" i="1"/>
  <c r="R273" i="1"/>
  <c r="Q273" i="1"/>
  <c r="P273" i="1"/>
  <c r="S273" i="1"/>
  <c r="Q239" i="1"/>
  <c r="P239" i="1"/>
  <c r="T239" i="1"/>
  <c r="S239" i="1"/>
  <c r="R239" i="1"/>
  <c r="S305" i="1"/>
  <c r="R305" i="1"/>
  <c r="Q305" i="1"/>
  <c r="P305" i="1"/>
  <c r="Q315" i="1"/>
  <c r="P315" i="1"/>
  <c r="S315" i="1"/>
  <c r="R315" i="1"/>
  <c r="F174" i="1"/>
  <c r="J109" i="1"/>
  <c r="I109" i="1"/>
  <c r="H109" i="1"/>
  <c r="G109" i="1"/>
  <c r="F109" i="1"/>
  <c r="F140" i="1"/>
  <c r="J75" i="1"/>
  <c r="I75" i="1"/>
  <c r="H75" i="1"/>
  <c r="G75" i="1"/>
  <c r="F75" i="1"/>
  <c r="F145" i="1"/>
  <c r="H80" i="1"/>
  <c r="G80" i="1"/>
  <c r="F80" i="1"/>
  <c r="J80" i="1"/>
  <c r="I80" i="1"/>
  <c r="F51" i="1"/>
  <c r="J51" i="1"/>
  <c r="H51" i="1"/>
  <c r="G51" i="1"/>
  <c r="I51" i="1"/>
  <c r="F164" i="1"/>
  <c r="F99" i="1"/>
  <c r="J99" i="1"/>
  <c r="I99" i="1"/>
  <c r="H99" i="1"/>
  <c r="G99" i="1"/>
  <c r="I132" i="1"/>
  <c r="H132" i="1"/>
  <c r="G132" i="1"/>
  <c r="F132" i="1"/>
  <c r="F197" i="1"/>
  <c r="J132" i="1"/>
  <c r="I282" i="1"/>
  <c r="H282" i="1"/>
  <c r="G282" i="1"/>
  <c r="F282" i="1"/>
  <c r="G221" i="1"/>
  <c r="F221" i="1"/>
  <c r="I221" i="1"/>
  <c r="H221" i="1"/>
  <c r="H235" i="1"/>
  <c r="G235" i="1"/>
  <c r="F235" i="1"/>
  <c r="J235" i="1"/>
  <c r="I235" i="1"/>
  <c r="H264" i="1"/>
  <c r="G264" i="1"/>
  <c r="F264" i="1"/>
  <c r="I264" i="1"/>
  <c r="H272" i="1"/>
  <c r="G272" i="1"/>
  <c r="F272" i="1"/>
  <c r="I272" i="1"/>
  <c r="F240" i="1"/>
  <c r="J240" i="1"/>
  <c r="I240" i="1"/>
  <c r="H240" i="1"/>
  <c r="G240" i="1"/>
  <c r="I284" i="1"/>
  <c r="H284" i="1"/>
  <c r="F284" i="1"/>
  <c r="G284" i="1"/>
  <c r="I288" i="1"/>
  <c r="H288" i="1"/>
  <c r="G288" i="1"/>
  <c r="F288" i="1"/>
  <c r="G310" i="1"/>
  <c r="F310" i="1"/>
  <c r="I310" i="1"/>
  <c r="H310" i="1"/>
  <c r="G318" i="1"/>
  <c r="F318" i="1"/>
  <c r="I318" i="1"/>
  <c r="H318" i="1"/>
  <c r="C148" i="1"/>
  <c r="P32" i="1"/>
  <c r="Q32" i="1"/>
  <c r="T32" i="1"/>
  <c r="S32" i="1"/>
  <c r="R32" i="1"/>
  <c r="I8" i="1"/>
  <c r="G8" i="1"/>
  <c r="L140" i="1"/>
  <c r="C54" i="1"/>
  <c r="G14" i="1"/>
  <c r="F14" i="1"/>
  <c r="H14" i="1"/>
  <c r="J14" i="1"/>
  <c r="I14" i="1"/>
  <c r="N154" i="1"/>
  <c r="N167" i="1"/>
  <c r="N172" i="1"/>
  <c r="B159" i="1"/>
  <c r="B119" i="1"/>
  <c r="B172" i="1"/>
  <c r="I61" i="1"/>
  <c r="G61" i="1"/>
  <c r="B169" i="1"/>
  <c r="I104" i="1"/>
  <c r="G104" i="1"/>
  <c r="G53" i="1"/>
  <c r="I53" i="1"/>
  <c r="B154" i="1"/>
  <c r="B194" i="1"/>
  <c r="R39" i="1"/>
  <c r="S39" i="1"/>
  <c r="Q39" i="1"/>
  <c r="P39" i="1"/>
  <c r="T39" i="1"/>
  <c r="B54" i="1"/>
  <c r="R17" i="1"/>
  <c r="Q17" i="1"/>
  <c r="P17" i="1"/>
  <c r="S17" i="1"/>
  <c r="T17" i="1"/>
  <c r="R9" i="1"/>
  <c r="Q9" i="1"/>
  <c r="P9" i="1"/>
  <c r="S9" i="1"/>
  <c r="T9" i="1"/>
  <c r="M140" i="1"/>
  <c r="M159" i="1"/>
  <c r="M119" i="1"/>
  <c r="M168" i="1"/>
  <c r="M165" i="1"/>
  <c r="M197" i="1"/>
  <c r="M182" i="1"/>
  <c r="D170" i="1"/>
  <c r="D145" i="1"/>
  <c r="D164" i="1"/>
  <c r="H61" i="1"/>
  <c r="F61" i="1"/>
  <c r="D169" i="1"/>
  <c r="H104" i="1"/>
  <c r="F104" i="1"/>
  <c r="D181" i="1"/>
  <c r="D191" i="1"/>
  <c r="C153" i="1"/>
  <c r="C182" i="1"/>
  <c r="C179" i="1"/>
  <c r="N165" i="1"/>
  <c r="L197" i="1"/>
  <c r="L146" i="1"/>
  <c r="L139" i="1"/>
  <c r="L175" i="1"/>
  <c r="L194" i="1"/>
  <c r="M156" i="1"/>
  <c r="C68" i="1"/>
  <c r="R32" i="3"/>
  <c r="P32" i="3"/>
  <c r="J10" i="3"/>
  <c r="I10" i="3"/>
  <c r="H10" i="3"/>
  <c r="G10" i="3"/>
  <c r="F10" i="3"/>
  <c r="S50" i="3"/>
  <c r="Q50" i="3"/>
  <c r="S32" i="3"/>
  <c r="Q32" i="3"/>
  <c r="P22" i="3"/>
  <c r="R22" i="3"/>
  <c r="S14" i="3"/>
  <c r="Q14" i="3"/>
  <c r="R34" i="3"/>
  <c r="Q34" i="3"/>
  <c r="P34" i="3"/>
  <c r="T34" i="3"/>
  <c r="S34" i="3"/>
  <c r="I43" i="3"/>
  <c r="H43" i="3"/>
  <c r="G43" i="3"/>
  <c r="F43" i="3"/>
  <c r="J43" i="3"/>
  <c r="R30" i="3"/>
  <c r="P30" i="3"/>
  <c r="I16" i="3"/>
  <c r="G16" i="3"/>
  <c r="F16" i="3"/>
  <c r="J16" i="3"/>
  <c r="H16" i="3"/>
  <c r="T33" i="3"/>
  <c r="S33" i="3"/>
  <c r="R33" i="3"/>
  <c r="Q33" i="3"/>
  <c r="P33" i="3"/>
  <c r="H8" i="3"/>
  <c r="F8" i="3"/>
  <c r="I50" i="3"/>
  <c r="G50" i="3"/>
  <c r="K43" i="2"/>
  <c r="I43" i="2"/>
  <c r="G43" i="2"/>
  <c r="L154" i="1"/>
  <c r="R15" i="1"/>
  <c r="P15" i="1"/>
  <c r="P7" i="1"/>
  <c r="R7" i="1"/>
  <c r="T65" i="1"/>
  <c r="S65" i="1"/>
  <c r="R65" i="1"/>
  <c r="Q65" i="1"/>
  <c r="P65" i="1"/>
  <c r="T108" i="1"/>
  <c r="S108" i="1"/>
  <c r="P173" i="1"/>
  <c r="R108" i="1"/>
  <c r="Q108" i="1"/>
  <c r="P108" i="1"/>
  <c r="P178" i="1"/>
  <c r="T113" i="1"/>
  <c r="S113" i="1"/>
  <c r="R113" i="1"/>
  <c r="Q113" i="1"/>
  <c r="P113" i="1"/>
  <c r="P141" i="1"/>
  <c r="Q76" i="1"/>
  <c r="P76" i="1"/>
  <c r="T76" i="1"/>
  <c r="S76" i="1"/>
  <c r="R76" i="1"/>
  <c r="S43" i="1"/>
  <c r="R43" i="1"/>
  <c r="Q43" i="1"/>
  <c r="P43" i="1"/>
  <c r="T43" i="1"/>
  <c r="P188" i="1"/>
  <c r="T123" i="1"/>
  <c r="O133" i="1"/>
  <c r="S123" i="1"/>
  <c r="R123" i="1"/>
  <c r="Q123" i="1"/>
  <c r="P123" i="1"/>
  <c r="R124" i="1"/>
  <c r="Q124" i="1"/>
  <c r="P124" i="1"/>
  <c r="P189" i="1"/>
  <c r="S124" i="1"/>
  <c r="T124" i="1"/>
  <c r="P194" i="1"/>
  <c r="P129" i="1"/>
  <c r="T129" i="1"/>
  <c r="S129" i="1"/>
  <c r="R129" i="1"/>
  <c r="Q129" i="1"/>
  <c r="S282" i="1"/>
  <c r="R282" i="1"/>
  <c r="Q282" i="1"/>
  <c r="P282" i="1"/>
  <c r="S284" i="1"/>
  <c r="R284" i="1"/>
  <c r="Q284" i="1"/>
  <c r="P284" i="1"/>
  <c r="R266" i="1"/>
  <c r="Q266" i="1"/>
  <c r="P266" i="1"/>
  <c r="S266" i="1"/>
  <c r="R274" i="1"/>
  <c r="Q274" i="1"/>
  <c r="P274" i="1"/>
  <c r="S274" i="1"/>
  <c r="Q243" i="1"/>
  <c r="P243" i="1"/>
  <c r="T243" i="1"/>
  <c r="S243" i="1"/>
  <c r="R243" i="1"/>
  <c r="T236" i="1"/>
  <c r="S236" i="1"/>
  <c r="R236" i="1"/>
  <c r="Q236" i="1"/>
  <c r="P236" i="1"/>
  <c r="S287" i="1"/>
  <c r="R287" i="1"/>
  <c r="Q287" i="1"/>
  <c r="P287" i="1"/>
  <c r="Q316" i="1"/>
  <c r="P316" i="1"/>
  <c r="S316" i="1"/>
  <c r="R316" i="1"/>
  <c r="I110" i="1"/>
  <c r="F175" i="1"/>
  <c r="J110" i="1"/>
  <c r="H110" i="1"/>
  <c r="G110" i="1"/>
  <c r="F110" i="1"/>
  <c r="J79" i="1"/>
  <c r="I79" i="1"/>
  <c r="H79" i="1"/>
  <c r="G79" i="1"/>
  <c r="F144" i="1"/>
  <c r="F79" i="1"/>
  <c r="J259" i="1"/>
  <c r="I259" i="1"/>
  <c r="H259" i="1"/>
  <c r="G259" i="1"/>
  <c r="F259" i="1"/>
  <c r="F159" i="1"/>
  <c r="E119" i="1"/>
  <c r="H94" i="1"/>
  <c r="G94" i="1"/>
  <c r="F94" i="1"/>
  <c r="J94" i="1"/>
  <c r="I94" i="1"/>
  <c r="F60" i="1"/>
  <c r="J60" i="1"/>
  <c r="I60" i="1"/>
  <c r="H60" i="1"/>
  <c r="G60" i="1"/>
  <c r="F168" i="1"/>
  <c r="F103" i="1"/>
  <c r="J103" i="1"/>
  <c r="I103" i="1"/>
  <c r="H103" i="1"/>
  <c r="G103" i="1"/>
  <c r="J233" i="1"/>
  <c r="I233" i="1"/>
  <c r="H233" i="1"/>
  <c r="G233" i="1"/>
  <c r="F233" i="1"/>
  <c r="J241" i="1"/>
  <c r="I241" i="1"/>
  <c r="H241" i="1"/>
  <c r="G241" i="1"/>
  <c r="F241" i="1"/>
  <c r="J255" i="1"/>
  <c r="I255" i="1"/>
  <c r="H255" i="1"/>
  <c r="G255" i="1"/>
  <c r="F255" i="1"/>
  <c r="I294" i="1"/>
  <c r="H294" i="1"/>
  <c r="G294" i="1"/>
  <c r="F294" i="1"/>
  <c r="G222" i="1"/>
  <c r="F222" i="1"/>
  <c r="I222" i="1"/>
  <c r="H222" i="1"/>
  <c r="H239" i="1"/>
  <c r="G239" i="1"/>
  <c r="F239" i="1"/>
  <c r="J239" i="1"/>
  <c r="I239" i="1"/>
  <c r="H265" i="1"/>
  <c r="G265" i="1"/>
  <c r="F265" i="1"/>
  <c r="I265" i="1"/>
  <c r="H273" i="1"/>
  <c r="G273" i="1"/>
  <c r="F273" i="1"/>
  <c r="I273" i="1"/>
  <c r="F244" i="1"/>
  <c r="J244" i="1"/>
  <c r="I244" i="1"/>
  <c r="H244" i="1"/>
  <c r="G244" i="1"/>
  <c r="I295" i="1"/>
  <c r="H295" i="1"/>
  <c r="G295" i="1"/>
  <c r="F295" i="1"/>
  <c r="I289" i="1"/>
  <c r="H289" i="1"/>
  <c r="G289" i="1"/>
  <c r="F289" i="1"/>
  <c r="G311" i="1"/>
  <c r="F311" i="1"/>
  <c r="I311" i="1"/>
  <c r="H311" i="1"/>
  <c r="G319" i="1"/>
  <c r="F319" i="1"/>
  <c r="I319" i="1"/>
  <c r="H319" i="1"/>
  <c r="L144" i="1"/>
  <c r="Q11" i="1"/>
  <c r="S11" i="1"/>
  <c r="N68" i="1"/>
  <c r="N162" i="1"/>
  <c r="N171" i="1"/>
  <c r="N138" i="1"/>
  <c r="N196" i="1"/>
  <c r="B163" i="1"/>
  <c r="B138" i="1"/>
  <c r="B189" i="1"/>
  <c r="B173" i="1"/>
  <c r="B68" i="1"/>
  <c r="B162" i="1"/>
  <c r="C197" i="1"/>
  <c r="M144" i="1"/>
  <c r="M183" i="1"/>
  <c r="M163" i="1"/>
  <c r="M172" i="1"/>
  <c r="M169" i="1"/>
  <c r="D192" i="1"/>
  <c r="D159" i="1"/>
  <c r="D119" i="1"/>
  <c r="D168" i="1"/>
  <c r="D173" i="1"/>
  <c r="D190" i="1"/>
  <c r="D195" i="1"/>
  <c r="C137" i="1"/>
  <c r="C180" i="1"/>
  <c r="C160" i="1"/>
  <c r="C161" i="1"/>
  <c r="C181" i="1"/>
  <c r="C183" i="1"/>
  <c r="I35" i="1"/>
  <c r="J35" i="1"/>
  <c r="H35" i="1"/>
  <c r="G35" i="1"/>
  <c r="F35" i="1"/>
  <c r="I23" i="1"/>
  <c r="H23" i="1"/>
  <c r="G23" i="1"/>
  <c r="F23" i="1"/>
  <c r="J23" i="1"/>
  <c r="J53" i="1"/>
  <c r="J41" i="1"/>
  <c r="I13" i="1"/>
  <c r="H13" i="1"/>
  <c r="G13" i="1"/>
  <c r="J13" i="1"/>
  <c r="F13" i="1"/>
  <c r="L137" i="1"/>
  <c r="L143" i="1"/>
  <c r="L189" i="1"/>
  <c r="L68" i="1"/>
  <c r="J34" i="1"/>
  <c r="I34" i="1"/>
  <c r="H34" i="1"/>
  <c r="G34" i="1"/>
  <c r="F34" i="1"/>
  <c r="J12" i="1"/>
  <c r="I12" i="1"/>
  <c r="H12" i="1"/>
  <c r="G12" i="1"/>
  <c r="F12" i="1"/>
  <c r="J32" i="3"/>
  <c r="I32" i="3"/>
  <c r="H32" i="3"/>
  <c r="G32" i="3"/>
  <c r="F32" i="3"/>
  <c r="G44" i="3"/>
  <c r="F44" i="3"/>
  <c r="J44" i="3"/>
  <c r="I44" i="3"/>
  <c r="H44" i="3"/>
  <c r="G22" i="3"/>
  <c r="J22" i="3"/>
  <c r="I22" i="3"/>
  <c r="H22" i="3"/>
  <c r="F22" i="3"/>
  <c r="J23" i="3"/>
  <c r="I30" i="3"/>
  <c r="H30" i="3"/>
  <c r="G30" i="3"/>
  <c r="F30" i="3"/>
  <c r="J30" i="3"/>
  <c r="J36" i="3"/>
  <c r="G23" i="3"/>
  <c r="I23" i="3"/>
  <c r="Q22" i="3"/>
  <c r="S22" i="3"/>
  <c r="T7" i="3"/>
  <c r="R7" i="3"/>
  <c r="P7" i="3"/>
  <c r="S7" i="3"/>
  <c r="Q7" i="3"/>
  <c r="T14" i="3"/>
  <c r="T18" i="3"/>
  <c r="K16" i="2"/>
  <c r="I16" i="2"/>
  <c r="G16" i="2"/>
  <c r="J75" i="2"/>
  <c r="I75" i="2"/>
  <c r="G75" i="2"/>
  <c r="H75" i="2"/>
  <c r="K15" i="2"/>
  <c r="I15" i="2"/>
  <c r="G15" i="2"/>
  <c r="I40" i="2"/>
  <c r="K40" i="2"/>
  <c r="G40" i="2"/>
  <c r="L148" i="1"/>
  <c r="F15" i="1"/>
  <c r="J15" i="1"/>
  <c r="I15" i="1"/>
  <c r="H15" i="1"/>
  <c r="G15" i="1"/>
  <c r="I7" i="1"/>
  <c r="G7" i="1"/>
  <c r="F7" i="1"/>
  <c r="J7" i="1"/>
  <c r="H7" i="1"/>
  <c r="J8" i="1"/>
  <c r="P139" i="1"/>
  <c r="T74" i="1"/>
  <c r="S74" i="1"/>
  <c r="R74" i="1"/>
  <c r="Q74" i="1"/>
  <c r="P74" i="1"/>
  <c r="P174" i="1"/>
  <c r="T109" i="1"/>
  <c r="S109" i="1"/>
  <c r="R109" i="1"/>
  <c r="Q109" i="1"/>
  <c r="P109" i="1"/>
  <c r="P140" i="1"/>
  <c r="S75" i="1"/>
  <c r="R75" i="1"/>
  <c r="Q75" i="1"/>
  <c r="P75" i="1"/>
  <c r="T75" i="1"/>
  <c r="Q42" i="1"/>
  <c r="P42" i="1"/>
  <c r="T42" i="1"/>
  <c r="S42" i="1"/>
  <c r="R42" i="1"/>
  <c r="P145" i="1"/>
  <c r="Q80" i="1"/>
  <c r="P80" i="1"/>
  <c r="T80" i="1"/>
  <c r="S80" i="1"/>
  <c r="R80" i="1"/>
  <c r="T47" i="1"/>
  <c r="Q47" i="1"/>
  <c r="S47" i="1"/>
  <c r="R47" i="1"/>
  <c r="P47" i="1"/>
  <c r="P160" i="1"/>
  <c r="T95" i="1"/>
  <c r="S95" i="1"/>
  <c r="R95" i="1"/>
  <c r="Q95" i="1"/>
  <c r="P95" i="1"/>
  <c r="P192" i="1"/>
  <c r="T127" i="1"/>
  <c r="S127" i="1"/>
  <c r="R127" i="1"/>
  <c r="Q127" i="1"/>
  <c r="P127" i="1"/>
  <c r="R128" i="1"/>
  <c r="Q128" i="1"/>
  <c r="P128" i="1"/>
  <c r="P193" i="1"/>
  <c r="T128" i="1"/>
  <c r="S128" i="1"/>
  <c r="S234" i="1"/>
  <c r="R234" i="1"/>
  <c r="Q234" i="1"/>
  <c r="P234" i="1"/>
  <c r="T234" i="1"/>
  <c r="S285" i="1"/>
  <c r="R285" i="1"/>
  <c r="Q285" i="1"/>
  <c r="P285" i="1"/>
  <c r="R267" i="1"/>
  <c r="Q267" i="1"/>
  <c r="P267" i="1"/>
  <c r="S267" i="1"/>
  <c r="S294" i="1"/>
  <c r="R294" i="1"/>
  <c r="Q294" i="1"/>
  <c r="P294" i="1"/>
  <c r="Q249" i="1"/>
  <c r="P249" i="1"/>
  <c r="T249" i="1"/>
  <c r="S249" i="1"/>
  <c r="R249" i="1"/>
  <c r="T240" i="1"/>
  <c r="S240" i="1"/>
  <c r="R240" i="1"/>
  <c r="Q240" i="1"/>
  <c r="P240" i="1"/>
  <c r="S288" i="1"/>
  <c r="R288" i="1"/>
  <c r="Q288" i="1"/>
  <c r="P288" i="1"/>
  <c r="Q317" i="1"/>
  <c r="P317" i="1"/>
  <c r="S317" i="1"/>
  <c r="R317" i="1"/>
  <c r="F176" i="1"/>
  <c r="I111" i="1"/>
  <c r="G111" i="1"/>
  <c r="J111" i="1"/>
  <c r="H111" i="1"/>
  <c r="F111" i="1"/>
  <c r="F148" i="1"/>
  <c r="J83" i="1"/>
  <c r="I83" i="1"/>
  <c r="H83" i="1"/>
  <c r="G83" i="1"/>
  <c r="F83" i="1"/>
  <c r="H50" i="1"/>
  <c r="G50" i="1"/>
  <c r="F50" i="1"/>
  <c r="J50" i="1"/>
  <c r="I50" i="1"/>
  <c r="F163" i="1"/>
  <c r="H98" i="1"/>
  <c r="G98" i="1"/>
  <c r="F98" i="1"/>
  <c r="J98" i="1"/>
  <c r="I98" i="1"/>
  <c r="F64" i="1"/>
  <c r="J64" i="1"/>
  <c r="I64" i="1"/>
  <c r="H64" i="1"/>
  <c r="G64" i="1"/>
  <c r="F172" i="1"/>
  <c r="F107" i="1"/>
  <c r="J107" i="1"/>
  <c r="I107" i="1"/>
  <c r="H107" i="1"/>
  <c r="G107" i="1"/>
  <c r="J237" i="1"/>
  <c r="I237" i="1"/>
  <c r="H237" i="1"/>
  <c r="G237" i="1"/>
  <c r="F237" i="1"/>
  <c r="J251" i="1"/>
  <c r="I251" i="1"/>
  <c r="H251" i="1"/>
  <c r="G251" i="1"/>
  <c r="F251" i="1"/>
  <c r="J234" i="1"/>
  <c r="I234" i="1"/>
  <c r="H234" i="1"/>
  <c r="G234" i="1"/>
  <c r="F234" i="1"/>
  <c r="I296" i="1"/>
  <c r="H296" i="1"/>
  <c r="G296" i="1"/>
  <c r="F296" i="1"/>
  <c r="H223" i="1"/>
  <c r="G223" i="1"/>
  <c r="F223" i="1"/>
  <c r="I223" i="1"/>
  <c r="H243" i="1"/>
  <c r="G243" i="1"/>
  <c r="F243" i="1"/>
  <c r="J243" i="1"/>
  <c r="I243" i="1"/>
  <c r="H266" i="1"/>
  <c r="G266" i="1"/>
  <c r="F266" i="1"/>
  <c r="I266" i="1"/>
  <c r="H274" i="1"/>
  <c r="G274" i="1"/>
  <c r="F274" i="1"/>
  <c r="I274" i="1"/>
  <c r="F250" i="1"/>
  <c r="J250" i="1"/>
  <c r="I250" i="1"/>
  <c r="H250" i="1"/>
  <c r="G250" i="1"/>
  <c r="I297" i="1"/>
  <c r="H297" i="1"/>
  <c r="G297" i="1"/>
  <c r="F297" i="1"/>
  <c r="I302" i="1"/>
  <c r="H302" i="1"/>
  <c r="G302" i="1"/>
  <c r="F302" i="1"/>
  <c r="G312" i="1"/>
  <c r="F312" i="1"/>
  <c r="I312" i="1"/>
  <c r="H312" i="1"/>
  <c r="G320" i="1"/>
  <c r="F320" i="1"/>
  <c r="I320" i="1"/>
  <c r="H320" i="1"/>
  <c r="M54" i="1"/>
  <c r="R49" i="1"/>
  <c r="P49" i="1"/>
  <c r="G36" i="1"/>
  <c r="F36" i="1"/>
  <c r="H36" i="1"/>
  <c r="J36" i="1"/>
  <c r="I36" i="1"/>
  <c r="G24" i="1"/>
  <c r="F24" i="1"/>
  <c r="J24" i="1"/>
  <c r="I24" i="1"/>
  <c r="H24" i="1"/>
  <c r="N166" i="1"/>
  <c r="N192" i="1"/>
  <c r="N142" i="1"/>
  <c r="N176" i="1"/>
  <c r="R111" i="1"/>
  <c r="P111" i="1"/>
  <c r="N177" i="1"/>
  <c r="N178" i="1"/>
  <c r="B167" i="1"/>
  <c r="B142" i="1"/>
  <c r="B177" i="1"/>
  <c r="B139" i="1"/>
  <c r="B193" i="1"/>
  <c r="B166" i="1"/>
  <c r="B179" i="1"/>
  <c r="D183" i="1"/>
  <c r="S49" i="1"/>
  <c r="Q49" i="1"/>
  <c r="M148" i="1"/>
  <c r="M167" i="1"/>
  <c r="M138" i="1"/>
  <c r="M196" i="1"/>
  <c r="M173" i="1"/>
  <c r="M177" i="1"/>
  <c r="M191" i="1"/>
  <c r="D140" i="1"/>
  <c r="D163" i="1"/>
  <c r="D172" i="1"/>
  <c r="D139" i="1"/>
  <c r="D133" i="1"/>
  <c r="D198" i="1" s="1"/>
  <c r="D188" i="1"/>
  <c r="D194" i="1"/>
  <c r="C141" i="1"/>
  <c r="C164" i="1"/>
  <c r="C165" i="1"/>
  <c r="C190" i="1"/>
  <c r="C191" i="1"/>
  <c r="C188" i="1"/>
  <c r="C133" i="1"/>
  <c r="C198" i="1" s="1"/>
  <c r="J52" i="1"/>
  <c r="I52" i="1"/>
  <c r="H52" i="1"/>
  <c r="F52" i="1"/>
  <c r="G52" i="1"/>
  <c r="L141" i="1"/>
  <c r="L160" i="1"/>
  <c r="L147" i="1"/>
  <c r="L174" i="1"/>
  <c r="L179" i="1"/>
  <c r="M179" i="1"/>
  <c r="F173" i="1"/>
  <c r="J108" i="1"/>
  <c r="I108" i="1"/>
  <c r="H108" i="1"/>
  <c r="G108" i="1"/>
  <c r="F108" i="1"/>
  <c r="S41" i="3"/>
  <c r="Q41" i="3"/>
  <c r="R31" i="3"/>
  <c r="P31" i="3"/>
  <c r="R25" i="3"/>
  <c r="Q25" i="3"/>
  <c r="P25" i="3"/>
  <c r="T25" i="3"/>
  <c r="S25" i="3"/>
  <c r="S35" i="3"/>
  <c r="Q35" i="3"/>
  <c r="S26" i="3"/>
  <c r="Q26" i="3"/>
  <c r="T11" i="3"/>
  <c r="R11" i="3"/>
  <c r="Q11" i="3"/>
  <c r="P11" i="3"/>
  <c r="S11" i="3"/>
  <c r="I15" i="3"/>
  <c r="G15" i="3"/>
  <c r="H9" i="2"/>
  <c r="G9" i="2"/>
  <c r="K9" i="2"/>
  <c r="J9" i="2"/>
  <c r="I9" i="2"/>
  <c r="O97" i="2"/>
  <c r="E73" i="2"/>
  <c r="I13" i="2"/>
  <c r="G13" i="2"/>
  <c r="K13" i="2"/>
  <c r="G14" i="2"/>
  <c r="K14" i="2"/>
  <c r="I14" i="2"/>
  <c r="K19" i="2"/>
  <c r="I19" i="2"/>
  <c r="G19" i="2"/>
  <c r="K44" i="2"/>
  <c r="I44" i="2"/>
  <c r="G44" i="2"/>
  <c r="E47" i="2"/>
  <c r="P37" i="1"/>
  <c r="R37" i="1"/>
  <c r="N54" i="1"/>
  <c r="R29" i="1"/>
  <c r="P29" i="1"/>
  <c r="P143" i="1"/>
  <c r="T78" i="1"/>
  <c r="S78" i="1"/>
  <c r="R78" i="1"/>
  <c r="Q78" i="1"/>
  <c r="P78" i="1"/>
  <c r="R110" i="1"/>
  <c r="T110" i="1"/>
  <c r="S110" i="1"/>
  <c r="Q110" i="1"/>
  <c r="P175" i="1"/>
  <c r="P110" i="1"/>
  <c r="P144" i="1"/>
  <c r="S79" i="1"/>
  <c r="R79" i="1"/>
  <c r="Q79" i="1"/>
  <c r="P79" i="1"/>
  <c r="T79" i="1"/>
  <c r="Q46" i="1"/>
  <c r="P46" i="1"/>
  <c r="R46" i="1"/>
  <c r="T46" i="1"/>
  <c r="S46" i="1"/>
  <c r="P176" i="1"/>
  <c r="O119" i="1"/>
  <c r="Q94" i="1"/>
  <c r="P94" i="1"/>
  <c r="P159" i="1"/>
  <c r="T94" i="1"/>
  <c r="S94" i="1"/>
  <c r="R94" i="1"/>
  <c r="T51" i="1"/>
  <c r="S51" i="1"/>
  <c r="Q51" i="1"/>
  <c r="R51" i="1"/>
  <c r="P51" i="1"/>
  <c r="P164" i="1"/>
  <c r="T99" i="1"/>
  <c r="S99" i="1"/>
  <c r="R99" i="1"/>
  <c r="Q99" i="1"/>
  <c r="P99" i="1"/>
  <c r="T131" i="1"/>
  <c r="S131" i="1"/>
  <c r="P196" i="1"/>
  <c r="R131" i="1"/>
  <c r="Q131" i="1"/>
  <c r="P131" i="1"/>
  <c r="R132" i="1"/>
  <c r="Q132" i="1"/>
  <c r="P197" i="1"/>
  <c r="P132" i="1"/>
  <c r="T132" i="1"/>
  <c r="S132" i="1"/>
  <c r="T233" i="1"/>
  <c r="S233" i="1"/>
  <c r="R233" i="1"/>
  <c r="Q233" i="1"/>
  <c r="P233" i="1"/>
  <c r="S238" i="1"/>
  <c r="R238" i="1"/>
  <c r="Q238" i="1"/>
  <c r="P238" i="1"/>
  <c r="T238" i="1"/>
  <c r="S286" i="1"/>
  <c r="R286" i="1"/>
  <c r="Q286" i="1"/>
  <c r="P286" i="1"/>
  <c r="R268" i="1"/>
  <c r="Q268" i="1"/>
  <c r="P268" i="1"/>
  <c r="S268" i="1"/>
  <c r="S296" i="1"/>
  <c r="R296" i="1"/>
  <c r="Q296" i="1"/>
  <c r="P296" i="1"/>
  <c r="Q253" i="1"/>
  <c r="P253" i="1"/>
  <c r="T253" i="1"/>
  <c r="S253" i="1"/>
  <c r="R253" i="1"/>
  <c r="T244" i="1"/>
  <c r="S244" i="1"/>
  <c r="R244" i="1"/>
  <c r="Q244" i="1"/>
  <c r="P244" i="1"/>
  <c r="S289" i="1"/>
  <c r="R289" i="1"/>
  <c r="P289" i="1"/>
  <c r="Q289" i="1"/>
  <c r="Q310" i="1"/>
  <c r="P310" i="1"/>
  <c r="S310" i="1"/>
  <c r="R310" i="1"/>
  <c r="Q318" i="1"/>
  <c r="P318" i="1"/>
  <c r="S318" i="1"/>
  <c r="R318" i="1"/>
  <c r="J118" i="1"/>
  <c r="I118" i="1"/>
  <c r="H118" i="1"/>
  <c r="F183" i="1"/>
  <c r="G118" i="1"/>
  <c r="F118" i="1"/>
  <c r="F154" i="1"/>
  <c r="J89" i="1"/>
  <c r="I89" i="1"/>
  <c r="H89" i="1"/>
  <c r="G89" i="1"/>
  <c r="F89" i="1"/>
  <c r="H59" i="1"/>
  <c r="G59" i="1"/>
  <c r="F59" i="1"/>
  <c r="J59" i="1"/>
  <c r="I59" i="1"/>
  <c r="F167" i="1"/>
  <c r="H102" i="1"/>
  <c r="G102" i="1"/>
  <c r="F102" i="1"/>
  <c r="J102" i="1"/>
  <c r="I102" i="1"/>
  <c r="F73" i="1"/>
  <c r="J73" i="1"/>
  <c r="I73" i="1"/>
  <c r="F138" i="1"/>
  <c r="H73" i="1"/>
  <c r="G73" i="1"/>
  <c r="J114" i="1"/>
  <c r="I114" i="1"/>
  <c r="H114" i="1"/>
  <c r="F179" i="1"/>
  <c r="G114" i="1"/>
  <c r="F114" i="1"/>
  <c r="G112" i="1"/>
  <c r="F112" i="1"/>
  <c r="F177" i="1"/>
  <c r="J112" i="1"/>
  <c r="I112" i="1"/>
  <c r="H112" i="1"/>
  <c r="F178" i="1"/>
  <c r="J113" i="1"/>
  <c r="I113" i="1"/>
  <c r="H113" i="1"/>
  <c r="G113" i="1"/>
  <c r="F113" i="1"/>
  <c r="J238" i="1"/>
  <c r="I238" i="1"/>
  <c r="H238" i="1"/>
  <c r="G238" i="1"/>
  <c r="F238" i="1"/>
  <c r="I298" i="1"/>
  <c r="H298" i="1"/>
  <c r="G298" i="1"/>
  <c r="F298" i="1"/>
  <c r="H224" i="1"/>
  <c r="G224" i="1"/>
  <c r="F224" i="1"/>
  <c r="I224" i="1"/>
  <c r="H249" i="1"/>
  <c r="G249" i="1"/>
  <c r="F249" i="1"/>
  <c r="J249" i="1"/>
  <c r="I249" i="1"/>
  <c r="H267" i="1"/>
  <c r="G267" i="1"/>
  <c r="F267" i="1"/>
  <c r="I267" i="1"/>
  <c r="I281" i="1"/>
  <c r="H281" i="1"/>
  <c r="G281" i="1"/>
  <c r="F281" i="1"/>
  <c r="F254" i="1"/>
  <c r="J254" i="1"/>
  <c r="I254" i="1"/>
  <c r="H254" i="1"/>
  <c r="G254" i="1"/>
  <c r="I299" i="1"/>
  <c r="H299" i="1"/>
  <c r="G299" i="1"/>
  <c r="F299" i="1"/>
  <c r="I303" i="1"/>
  <c r="H303" i="1"/>
  <c r="G303" i="1"/>
  <c r="F303" i="1"/>
  <c r="G313" i="1"/>
  <c r="F313" i="1"/>
  <c r="I313" i="1"/>
  <c r="H313" i="1"/>
  <c r="D54" i="1"/>
  <c r="P14" i="1"/>
  <c r="T14" i="1"/>
  <c r="S14" i="1"/>
  <c r="R14" i="1"/>
  <c r="Q14" i="1"/>
  <c r="S33" i="1"/>
  <c r="Q33" i="1"/>
  <c r="N170" i="1"/>
  <c r="N137" i="1"/>
  <c r="N146" i="1"/>
  <c r="N181" i="1"/>
  <c r="N182" i="1"/>
  <c r="B171" i="1"/>
  <c r="B146" i="1"/>
  <c r="B143" i="1"/>
  <c r="B175" i="1"/>
  <c r="B170" i="1"/>
  <c r="B178" i="1"/>
  <c r="B183" i="1"/>
  <c r="F153" i="1"/>
  <c r="J88" i="1"/>
  <c r="I88" i="1"/>
  <c r="H88" i="1"/>
  <c r="G88" i="1"/>
  <c r="F88" i="1"/>
  <c r="J104" i="1"/>
  <c r="J96" i="1"/>
  <c r="R35" i="1"/>
  <c r="Q35" i="1"/>
  <c r="P35" i="1"/>
  <c r="T35" i="1"/>
  <c r="S35" i="1"/>
  <c r="M154" i="1"/>
  <c r="M171" i="1"/>
  <c r="M142" i="1"/>
  <c r="M176" i="1"/>
  <c r="M139" i="1"/>
  <c r="M174" i="1"/>
  <c r="M181" i="1"/>
  <c r="M195" i="1"/>
  <c r="D144" i="1"/>
  <c r="D167" i="1"/>
  <c r="D138" i="1"/>
  <c r="D179" i="1"/>
  <c r="D143" i="1"/>
  <c r="D180" i="1"/>
  <c r="C145" i="1"/>
  <c r="C168" i="1"/>
  <c r="C169" i="1"/>
  <c r="C194" i="1"/>
  <c r="C195" i="1"/>
  <c r="C192" i="1"/>
  <c r="C162" i="1"/>
  <c r="L145" i="1"/>
  <c r="L164" i="1"/>
  <c r="L153" i="1"/>
  <c r="L178" i="1"/>
  <c r="L183" i="1"/>
  <c r="N173" i="1"/>
  <c r="J49" i="1"/>
  <c r="I49" i="1"/>
  <c r="H49" i="1"/>
  <c r="G49" i="1"/>
  <c r="F49" i="1"/>
  <c r="T38" i="1"/>
  <c r="S38" i="1"/>
  <c r="R38" i="1"/>
  <c r="Q38" i="1"/>
  <c r="P38" i="1"/>
  <c r="T30" i="1"/>
  <c r="S30" i="1"/>
  <c r="R30" i="1"/>
  <c r="Q30" i="1"/>
  <c r="P30" i="1"/>
  <c r="O54" i="1"/>
  <c r="T16" i="1"/>
  <c r="S16" i="1"/>
  <c r="R16" i="1"/>
  <c r="Q16" i="1"/>
  <c r="P16" i="1"/>
  <c r="T8" i="1"/>
  <c r="S8" i="1"/>
  <c r="R8" i="1"/>
  <c r="Q8" i="1"/>
  <c r="P8" i="1"/>
  <c r="N169" i="1"/>
  <c r="I293" i="1"/>
  <c r="H293" i="1"/>
  <c r="G293" i="1"/>
  <c r="F293" i="1"/>
  <c r="R201" i="1"/>
  <c r="Q201" i="1"/>
  <c r="S201" i="1"/>
  <c r="P201" i="1"/>
  <c r="Q217" i="1"/>
  <c r="P217" i="1"/>
  <c r="R217" i="1"/>
  <c r="S217" i="1"/>
  <c r="J354" i="1"/>
  <c r="I354" i="1"/>
  <c r="H354" i="1"/>
  <c r="G354" i="1"/>
  <c r="F354" i="1"/>
  <c r="I50" i="2"/>
  <c r="H50" i="2"/>
  <c r="G50" i="2"/>
  <c r="K50" i="2"/>
  <c r="J50" i="2"/>
  <c r="G56" i="2"/>
  <c r="K56" i="2"/>
  <c r="J56" i="2"/>
  <c r="I56" i="2"/>
  <c r="H56" i="2"/>
  <c r="U62" i="2"/>
  <c r="T62" i="2"/>
  <c r="S62" i="2"/>
  <c r="R62" i="2"/>
  <c r="Q62" i="2"/>
  <c r="S152" i="1"/>
  <c r="Q152" i="1"/>
  <c r="S248" i="1"/>
  <c r="R248" i="1"/>
  <c r="Q248" i="1"/>
  <c r="P248" i="1"/>
  <c r="T248" i="1"/>
  <c r="R262" i="1"/>
  <c r="Q262" i="1"/>
  <c r="P262" i="1"/>
  <c r="S262" i="1"/>
  <c r="J122" i="1"/>
  <c r="I136" i="1"/>
  <c r="I122" i="1"/>
  <c r="G136" i="1"/>
  <c r="H122" i="1"/>
  <c r="G122" i="1"/>
  <c r="F122" i="1"/>
  <c r="J248" i="1"/>
  <c r="I248" i="1"/>
  <c r="H248" i="1"/>
  <c r="G248" i="1"/>
  <c r="F248" i="1"/>
  <c r="F217" i="1"/>
  <c r="I217" i="1"/>
  <c r="H217" i="1"/>
  <c r="F278" i="1"/>
  <c r="I278" i="1"/>
  <c r="H278" i="1"/>
  <c r="G278" i="1"/>
  <c r="F369" i="1"/>
  <c r="J369" i="1"/>
  <c r="I369" i="1"/>
  <c r="H369" i="1"/>
  <c r="G369" i="1"/>
  <c r="R50" i="2"/>
  <c r="Q50" i="2"/>
  <c r="U50" i="2"/>
  <c r="T50" i="2"/>
  <c r="S50" i="2"/>
  <c r="S187" i="1"/>
  <c r="Q187" i="1"/>
  <c r="T325" i="1"/>
  <c r="S325" i="1"/>
  <c r="R325" i="1"/>
  <c r="Q325" i="1"/>
  <c r="P325" i="1"/>
  <c r="P278" i="1"/>
  <c r="S278" i="1"/>
  <c r="R278" i="1"/>
  <c r="Q278" i="1"/>
  <c r="S354" i="1"/>
  <c r="R354" i="1"/>
  <c r="Q354" i="1"/>
  <c r="P354" i="1"/>
  <c r="T354" i="1"/>
  <c r="F87" i="1"/>
  <c r="J87" i="1"/>
  <c r="I87" i="1"/>
  <c r="H87" i="1"/>
  <c r="G87" i="1"/>
  <c r="H262" i="1"/>
  <c r="G262" i="1"/>
  <c r="F262" i="1"/>
  <c r="I262" i="1"/>
  <c r="F232" i="1"/>
  <c r="J232" i="1"/>
  <c r="I232" i="1"/>
  <c r="H232" i="1"/>
  <c r="G232" i="1"/>
  <c r="I340" i="1"/>
  <c r="H340" i="1"/>
  <c r="G340" i="1"/>
  <c r="F340" i="1"/>
  <c r="J340" i="1"/>
  <c r="U56" i="2"/>
  <c r="T56" i="2"/>
  <c r="S56" i="2"/>
  <c r="R56" i="2"/>
  <c r="Q56" i="2"/>
  <c r="T57" i="1"/>
  <c r="S57" i="1"/>
  <c r="R57" i="1"/>
  <c r="Q57" i="1"/>
  <c r="P57" i="1"/>
  <c r="T122" i="1"/>
  <c r="S122" i="1"/>
  <c r="R122" i="1"/>
  <c r="Q122" i="1"/>
  <c r="P122" i="1"/>
  <c r="S136" i="1"/>
  <c r="Q136" i="1"/>
  <c r="T369" i="1"/>
  <c r="S369" i="1"/>
  <c r="R369" i="1"/>
  <c r="Q369" i="1"/>
  <c r="P369" i="1"/>
  <c r="J71" i="1"/>
  <c r="I71" i="1"/>
  <c r="H71" i="1"/>
  <c r="G71" i="1"/>
  <c r="F71" i="1"/>
  <c r="I187" i="1"/>
  <c r="G187" i="1"/>
  <c r="G309" i="1"/>
  <c r="F309" i="1"/>
  <c r="I309" i="1"/>
  <c r="H309" i="1"/>
  <c r="T22" i="1"/>
  <c r="S22" i="1"/>
  <c r="R22" i="1"/>
  <c r="Q22" i="1"/>
  <c r="P22" i="1"/>
  <c r="U100" i="2"/>
  <c r="T100" i="2"/>
  <c r="S100" i="2"/>
  <c r="R100" i="2"/>
  <c r="Q100" i="2"/>
  <c r="T232" i="1"/>
  <c r="S232" i="1"/>
  <c r="R232" i="1"/>
  <c r="Q232" i="1"/>
  <c r="P232" i="1"/>
  <c r="S293" i="1"/>
  <c r="R293" i="1"/>
  <c r="Q293" i="1"/>
  <c r="P293" i="1"/>
  <c r="G201" i="1"/>
  <c r="F201" i="1"/>
  <c r="H201" i="1"/>
  <c r="I152" i="1"/>
  <c r="G152" i="1"/>
  <c r="U12" i="2"/>
  <c r="T12" i="2"/>
  <c r="S12" i="2"/>
  <c r="R12" i="2"/>
  <c r="Q12" i="2"/>
  <c r="G62" i="2"/>
  <c r="S71" i="1"/>
  <c r="R71" i="1"/>
  <c r="Q71" i="1"/>
  <c r="P71" i="1"/>
  <c r="T71" i="1"/>
  <c r="T87" i="1"/>
  <c r="S87" i="1"/>
  <c r="R87" i="1"/>
  <c r="Q87" i="1"/>
  <c r="P87" i="1"/>
  <c r="R340" i="1"/>
  <c r="Q340" i="1"/>
  <c r="P340" i="1"/>
  <c r="T340" i="1"/>
  <c r="S340" i="1"/>
  <c r="J22" i="1"/>
  <c r="I22" i="1"/>
  <c r="H22" i="1"/>
  <c r="G22" i="1"/>
  <c r="F22" i="1"/>
  <c r="Q309" i="1"/>
  <c r="P309" i="1"/>
  <c r="S309" i="1"/>
  <c r="R309" i="1"/>
  <c r="K100" i="2"/>
  <c r="J100" i="2"/>
  <c r="I100" i="2"/>
  <c r="G100" i="2"/>
  <c r="H100" i="2"/>
  <c r="J57" i="1"/>
  <c r="I57" i="1"/>
  <c r="H57" i="1"/>
  <c r="G57" i="1"/>
  <c r="F57" i="1"/>
  <c r="J325" i="1"/>
  <c r="I325" i="1"/>
  <c r="H325" i="1"/>
  <c r="G325" i="1"/>
  <c r="F325" i="1"/>
  <c r="U42" i="2" l="1"/>
  <c r="T42" i="2"/>
  <c r="S42" i="2"/>
  <c r="R42" i="2"/>
  <c r="Q42" i="2"/>
  <c r="H15" i="2"/>
  <c r="J15" i="2"/>
  <c r="T364" i="1"/>
  <c r="S364" i="1"/>
  <c r="R364" i="1"/>
  <c r="Q364" i="1"/>
  <c r="P364" i="1"/>
  <c r="U70" i="2"/>
  <c r="T70" i="2"/>
  <c r="S70" i="2"/>
  <c r="R70" i="2"/>
  <c r="Q70" i="2"/>
  <c r="I327" i="1"/>
  <c r="H327" i="1"/>
  <c r="G327" i="1"/>
  <c r="F327" i="1"/>
  <c r="J327" i="1"/>
  <c r="G341" i="1"/>
  <c r="F341" i="1"/>
  <c r="J341" i="1"/>
  <c r="I341" i="1"/>
  <c r="H341" i="1"/>
  <c r="F347" i="1"/>
  <c r="H347" i="1"/>
  <c r="J347" i="1"/>
  <c r="I347" i="1"/>
  <c r="G347" i="1"/>
  <c r="C97" i="2"/>
  <c r="U20" i="2"/>
  <c r="T20" i="2"/>
  <c r="S20" i="2"/>
  <c r="R20" i="2"/>
  <c r="Q20" i="2"/>
  <c r="S17" i="2"/>
  <c r="R17" i="2"/>
  <c r="P47" i="2"/>
  <c r="Q17" i="2"/>
  <c r="U17" i="2"/>
  <c r="T17" i="2"/>
  <c r="R45" i="2"/>
  <c r="Q45" i="2"/>
  <c r="U45" i="2"/>
  <c r="T45" i="2"/>
  <c r="S45" i="2"/>
  <c r="C158" i="1"/>
  <c r="H206" i="1"/>
  <c r="G206" i="1"/>
  <c r="I206" i="1"/>
  <c r="F206" i="1"/>
  <c r="H213" i="1"/>
  <c r="G213" i="1"/>
  <c r="F213" i="1"/>
  <c r="I213" i="1"/>
  <c r="T370" i="1"/>
  <c r="S370" i="1"/>
  <c r="R370" i="1"/>
  <c r="Q370" i="1"/>
  <c r="P370" i="1"/>
  <c r="H18" i="2"/>
  <c r="J18" i="2"/>
  <c r="H19" i="2"/>
  <c r="J19" i="2"/>
  <c r="C23" i="2"/>
  <c r="J24" i="2"/>
  <c r="H24" i="2"/>
  <c r="H39" i="2"/>
  <c r="J39" i="2"/>
  <c r="K58" i="2"/>
  <c r="J58" i="2"/>
  <c r="I58" i="2"/>
  <c r="H58" i="2"/>
  <c r="G58" i="2"/>
  <c r="T357" i="1"/>
  <c r="S357" i="1"/>
  <c r="R357" i="1"/>
  <c r="Q357" i="1"/>
  <c r="P357" i="1"/>
  <c r="Q355" i="1"/>
  <c r="P355" i="1"/>
  <c r="T355" i="1"/>
  <c r="S355" i="1"/>
  <c r="R355" i="1"/>
  <c r="T342" i="1"/>
  <c r="S342" i="1"/>
  <c r="R342" i="1"/>
  <c r="Q342" i="1"/>
  <c r="P342" i="1"/>
  <c r="S349" i="1"/>
  <c r="R349" i="1"/>
  <c r="Q349" i="1"/>
  <c r="P349" i="1"/>
  <c r="T349" i="1"/>
  <c r="P336" i="1"/>
  <c r="T336" i="1"/>
  <c r="S336" i="1"/>
  <c r="R336" i="1"/>
  <c r="Q336" i="1"/>
  <c r="U52" i="2"/>
  <c r="T52" i="2"/>
  <c r="S52" i="2"/>
  <c r="R52" i="2"/>
  <c r="Q52" i="2"/>
  <c r="I380" i="1"/>
  <c r="H380" i="1"/>
  <c r="G380" i="1"/>
  <c r="J380" i="1"/>
  <c r="F380" i="1"/>
  <c r="L155" i="1"/>
  <c r="L92" i="1"/>
  <c r="K91" i="2"/>
  <c r="J91" i="2"/>
  <c r="I91" i="2"/>
  <c r="G91" i="2"/>
  <c r="H91" i="2"/>
  <c r="P97" i="2"/>
  <c r="T67" i="2"/>
  <c r="S67" i="2"/>
  <c r="R67" i="2"/>
  <c r="Q67" i="2"/>
  <c r="U67" i="2"/>
  <c r="K88" i="2"/>
  <c r="J88" i="2"/>
  <c r="I88" i="2"/>
  <c r="H88" i="2"/>
  <c r="G88" i="2"/>
  <c r="K76" i="2"/>
  <c r="J76" i="2"/>
  <c r="I76" i="2"/>
  <c r="H76" i="2"/>
  <c r="G76" i="2"/>
  <c r="E97" i="2"/>
  <c r="T76" i="2"/>
  <c r="S76" i="2"/>
  <c r="R76" i="2"/>
  <c r="Q76" i="2"/>
  <c r="U76" i="2"/>
  <c r="T96" i="2"/>
  <c r="S96" i="2"/>
  <c r="R96" i="2"/>
  <c r="Q96" i="2"/>
  <c r="U96" i="2"/>
  <c r="R85" i="2"/>
  <c r="Q85" i="2"/>
  <c r="T85" i="2"/>
  <c r="U85" i="2"/>
  <c r="S85" i="2"/>
  <c r="G82" i="2"/>
  <c r="K82" i="2"/>
  <c r="I82" i="2"/>
  <c r="J82" i="2"/>
  <c r="H82" i="2"/>
  <c r="J357" i="1"/>
  <c r="I357" i="1"/>
  <c r="H357" i="1"/>
  <c r="G357" i="1"/>
  <c r="F357" i="1"/>
  <c r="H355" i="1"/>
  <c r="G355" i="1"/>
  <c r="F355" i="1"/>
  <c r="J355" i="1"/>
  <c r="I355" i="1"/>
  <c r="M47" i="2"/>
  <c r="R223" i="1"/>
  <c r="Q223" i="1"/>
  <c r="P223" i="1"/>
  <c r="S223" i="1"/>
  <c r="R224" i="1"/>
  <c r="Q224" i="1"/>
  <c r="P224" i="1"/>
  <c r="S224" i="1"/>
  <c r="R207" i="1"/>
  <c r="Q207" i="1"/>
  <c r="S207" i="1"/>
  <c r="P207" i="1"/>
  <c r="Q221" i="1"/>
  <c r="P221" i="1"/>
  <c r="R221" i="1"/>
  <c r="S221" i="1"/>
  <c r="J348" i="1"/>
  <c r="I348" i="1"/>
  <c r="F348" i="1"/>
  <c r="H348" i="1"/>
  <c r="G348" i="1"/>
  <c r="M73" i="2"/>
  <c r="P28" i="1"/>
  <c r="Q28" i="1"/>
  <c r="T28" i="1"/>
  <c r="S28" i="1"/>
  <c r="R28" i="1"/>
  <c r="U83" i="2"/>
  <c r="T83" i="2"/>
  <c r="S83" i="2"/>
  <c r="R83" i="2"/>
  <c r="Q83" i="2"/>
  <c r="J326" i="1"/>
  <c r="I326" i="1"/>
  <c r="H326" i="1"/>
  <c r="G326" i="1"/>
  <c r="F326" i="1"/>
  <c r="I331" i="1"/>
  <c r="H331" i="1"/>
  <c r="G331" i="1"/>
  <c r="F331" i="1"/>
  <c r="J331" i="1"/>
  <c r="J329" i="1"/>
  <c r="I329" i="1"/>
  <c r="H329" i="1"/>
  <c r="G329" i="1"/>
  <c r="F329" i="1"/>
  <c r="F351" i="1"/>
  <c r="J351" i="1"/>
  <c r="I351" i="1"/>
  <c r="H351" i="1"/>
  <c r="G351" i="1"/>
  <c r="C73" i="2"/>
  <c r="J25" i="1"/>
  <c r="E27" i="1"/>
  <c r="I25" i="1"/>
  <c r="H25" i="1"/>
  <c r="G25" i="1"/>
  <c r="F25" i="1"/>
  <c r="U24" i="2"/>
  <c r="T24" i="2"/>
  <c r="S24" i="2"/>
  <c r="R24" i="2"/>
  <c r="Q24" i="2"/>
  <c r="P23" i="2"/>
  <c r="S21" i="2"/>
  <c r="R21" i="2"/>
  <c r="Q21" i="2"/>
  <c r="U21" i="2"/>
  <c r="T21" i="2"/>
  <c r="Q14" i="2"/>
  <c r="U14" i="2"/>
  <c r="T14" i="2"/>
  <c r="S14" i="2"/>
  <c r="R14" i="2"/>
  <c r="U35" i="2"/>
  <c r="Q35" i="2"/>
  <c r="T35" i="2"/>
  <c r="S35" i="2"/>
  <c r="R35" i="2"/>
  <c r="U46" i="2"/>
  <c r="T46" i="2"/>
  <c r="S46" i="2"/>
  <c r="Q46" i="2"/>
  <c r="R46" i="2"/>
  <c r="C92" i="1"/>
  <c r="C155" i="1"/>
  <c r="H211" i="1"/>
  <c r="G211" i="1"/>
  <c r="F211" i="1"/>
  <c r="I211" i="1"/>
  <c r="I102" i="2"/>
  <c r="H102" i="2"/>
  <c r="G102" i="2"/>
  <c r="K102" i="2"/>
  <c r="J102" i="2"/>
  <c r="T26" i="1"/>
  <c r="S26" i="1"/>
  <c r="R26" i="1"/>
  <c r="Q26" i="1"/>
  <c r="P26" i="1"/>
  <c r="P158" i="1"/>
  <c r="S93" i="1"/>
  <c r="R93" i="1"/>
  <c r="Q93" i="1"/>
  <c r="P93" i="1"/>
  <c r="T93" i="1"/>
  <c r="T374" i="1"/>
  <c r="S374" i="1"/>
  <c r="R374" i="1"/>
  <c r="Q374" i="1"/>
  <c r="P374" i="1"/>
  <c r="Q372" i="1"/>
  <c r="P372" i="1"/>
  <c r="T372" i="1"/>
  <c r="S372" i="1"/>
  <c r="R372" i="1"/>
  <c r="J22" i="2"/>
  <c r="H22" i="2"/>
  <c r="J27" i="2"/>
  <c r="H27" i="2"/>
  <c r="H28" i="2"/>
  <c r="J28" i="2"/>
  <c r="J43" i="2"/>
  <c r="H43" i="2"/>
  <c r="T361" i="1"/>
  <c r="S361" i="1"/>
  <c r="R361" i="1"/>
  <c r="Q361" i="1"/>
  <c r="P361" i="1"/>
  <c r="Q359" i="1"/>
  <c r="P359" i="1"/>
  <c r="T359" i="1"/>
  <c r="S359" i="1"/>
  <c r="R359" i="1"/>
  <c r="P341" i="1"/>
  <c r="T341" i="1"/>
  <c r="S341" i="1"/>
  <c r="R341" i="1"/>
  <c r="Q341" i="1"/>
  <c r="J370" i="1"/>
  <c r="I370" i="1"/>
  <c r="H370" i="1"/>
  <c r="G370" i="1"/>
  <c r="F370" i="1"/>
  <c r="H372" i="1"/>
  <c r="G372" i="1"/>
  <c r="F372" i="1"/>
  <c r="J372" i="1"/>
  <c r="I372" i="1"/>
  <c r="L156" i="1"/>
  <c r="T71" i="2"/>
  <c r="S71" i="2"/>
  <c r="R71" i="2"/>
  <c r="Q71" i="2"/>
  <c r="U71" i="2"/>
  <c r="K92" i="2"/>
  <c r="J92" i="2"/>
  <c r="I92" i="2"/>
  <c r="H92" i="2"/>
  <c r="G92" i="2"/>
  <c r="U87" i="2"/>
  <c r="T87" i="2"/>
  <c r="S87" i="2"/>
  <c r="R87" i="2"/>
  <c r="Q87" i="2"/>
  <c r="T80" i="2"/>
  <c r="S80" i="2"/>
  <c r="R80" i="2"/>
  <c r="Q80" i="2"/>
  <c r="U80" i="2"/>
  <c r="I77" i="2"/>
  <c r="H77" i="2"/>
  <c r="G77" i="2"/>
  <c r="K77" i="2"/>
  <c r="J77" i="2"/>
  <c r="G86" i="2"/>
  <c r="K86" i="2"/>
  <c r="I86" i="2"/>
  <c r="J86" i="2"/>
  <c r="H86" i="2"/>
  <c r="U90" i="2"/>
  <c r="T90" i="2"/>
  <c r="R90" i="2"/>
  <c r="Q90" i="2"/>
  <c r="S90" i="2"/>
  <c r="J361" i="1"/>
  <c r="I361" i="1"/>
  <c r="H361" i="1"/>
  <c r="G361" i="1"/>
  <c r="F361" i="1"/>
  <c r="H359" i="1"/>
  <c r="G359" i="1"/>
  <c r="F359" i="1"/>
  <c r="J359" i="1"/>
  <c r="I359" i="1"/>
  <c r="B92" i="1"/>
  <c r="B155" i="1"/>
  <c r="R208" i="1"/>
  <c r="Q208" i="1"/>
  <c r="P208" i="1"/>
  <c r="S208" i="1"/>
  <c r="R210" i="1"/>
  <c r="Q210" i="1"/>
  <c r="P210" i="1"/>
  <c r="S210" i="1"/>
  <c r="R213" i="1"/>
  <c r="Q213" i="1"/>
  <c r="P213" i="1"/>
  <c r="S213" i="1"/>
  <c r="H350" i="1"/>
  <c r="G350" i="1"/>
  <c r="F350" i="1"/>
  <c r="J350" i="1"/>
  <c r="I350" i="1"/>
  <c r="G28" i="1"/>
  <c r="F28" i="1"/>
  <c r="J28" i="1"/>
  <c r="H28" i="1"/>
  <c r="I28" i="1"/>
  <c r="N156" i="1"/>
  <c r="S375" i="1"/>
  <c r="R375" i="1"/>
  <c r="Q375" i="1"/>
  <c r="P375" i="1"/>
  <c r="T375" i="1"/>
  <c r="J379" i="1"/>
  <c r="I379" i="1"/>
  <c r="H379" i="1"/>
  <c r="G379" i="1"/>
  <c r="F379" i="1"/>
  <c r="I72" i="2"/>
  <c r="H72" i="2"/>
  <c r="G72" i="2"/>
  <c r="K72" i="2"/>
  <c r="J72" i="2"/>
  <c r="F364" i="1"/>
  <c r="J364" i="1"/>
  <c r="I364" i="1"/>
  <c r="H364" i="1"/>
  <c r="G364" i="1"/>
  <c r="J330" i="1"/>
  <c r="I330" i="1"/>
  <c r="H330" i="1"/>
  <c r="G330" i="1"/>
  <c r="F330" i="1"/>
  <c r="I335" i="1"/>
  <c r="H335" i="1"/>
  <c r="G335" i="1"/>
  <c r="F335" i="1"/>
  <c r="J335" i="1"/>
  <c r="J333" i="1"/>
  <c r="I333" i="1"/>
  <c r="H333" i="1"/>
  <c r="G333" i="1"/>
  <c r="F333" i="1"/>
  <c r="J26" i="1"/>
  <c r="I26" i="1"/>
  <c r="H26" i="1"/>
  <c r="G26" i="1"/>
  <c r="F26" i="1"/>
  <c r="U28" i="2"/>
  <c r="T28" i="2"/>
  <c r="S28" i="2"/>
  <c r="R28" i="2"/>
  <c r="Q28" i="2"/>
  <c r="S25" i="2"/>
  <c r="R25" i="2"/>
  <c r="Q25" i="2"/>
  <c r="U25" i="2"/>
  <c r="T25" i="2"/>
  <c r="Q18" i="2"/>
  <c r="U18" i="2"/>
  <c r="T18" i="2"/>
  <c r="S18" i="2"/>
  <c r="R18" i="2"/>
  <c r="S36" i="2"/>
  <c r="Q36" i="2"/>
  <c r="U36" i="2"/>
  <c r="T36" i="2"/>
  <c r="R36" i="2"/>
  <c r="D97" i="2"/>
  <c r="C156" i="1"/>
  <c r="H203" i="1"/>
  <c r="G203" i="1"/>
  <c r="I203" i="1"/>
  <c r="F203" i="1"/>
  <c r="S103" i="2"/>
  <c r="Q103" i="2"/>
  <c r="U103" i="2"/>
  <c r="T103" i="2"/>
  <c r="R103" i="2"/>
  <c r="Q90" i="1"/>
  <c r="P155" i="1"/>
  <c r="P90" i="1"/>
  <c r="T90" i="1"/>
  <c r="O92" i="1"/>
  <c r="S90" i="1"/>
  <c r="R90" i="1"/>
  <c r="T378" i="1"/>
  <c r="S378" i="1"/>
  <c r="R378" i="1"/>
  <c r="Q378" i="1"/>
  <c r="P378" i="1"/>
  <c r="Q376" i="1"/>
  <c r="P376" i="1"/>
  <c r="T376" i="1"/>
  <c r="S376" i="1"/>
  <c r="R376" i="1"/>
  <c r="J13" i="2"/>
  <c r="H13" i="2"/>
  <c r="H26" i="2"/>
  <c r="J26" i="2"/>
  <c r="J31" i="2"/>
  <c r="H31" i="2"/>
  <c r="J32" i="2"/>
  <c r="H32" i="2"/>
  <c r="J44" i="2"/>
  <c r="H44" i="2"/>
  <c r="T58" i="2"/>
  <c r="S58" i="2"/>
  <c r="R58" i="2"/>
  <c r="Q58" i="2"/>
  <c r="U58" i="2"/>
  <c r="F158" i="1"/>
  <c r="J93" i="1"/>
  <c r="I93" i="1"/>
  <c r="H93" i="1"/>
  <c r="G93" i="1"/>
  <c r="F93" i="1"/>
  <c r="T365" i="1"/>
  <c r="S365" i="1"/>
  <c r="R365" i="1"/>
  <c r="Q365" i="1"/>
  <c r="P365" i="1"/>
  <c r="Q363" i="1"/>
  <c r="P363" i="1"/>
  <c r="T363" i="1"/>
  <c r="S363" i="1"/>
  <c r="R363" i="1"/>
  <c r="R327" i="1"/>
  <c r="Q327" i="1"/>
  <c r="P327" i="1"/>
  <c r="T327" i="1"/>
  <c r="S327" i="1"/>
  <c r="T344" i="1"/>
  <c r="S344" i="1"/>
  <c r="R344" i="1"/>
  <c r="Q344" i="1"/>
  <c r="P344" i="1"/>
  <c r="K53" i="2"/>
  <c r="J53" i="2"/>
  <c r="I53" i="2"/>
  <c r="H53" i="2"/>
  <c r="G53" i="2"/>
  <c r="J374" i="1"/>
  <c r="I374" i="1"/>
  <c r="H374" i="1"/>
  <c r="G374" i="1"/>
  <c r="F374" i="1"/>
  <c r="H376" i="1"/>
  <c r="G376" i="1"/>
  <c r="F376" i="1"/>
  <c r="J376" i="1"/>
  <c r="I376" i="1"/>
  <c r="K80" i="2"/>
  <c r="J80" i="2"/>
  <c r="I80" i="2"/>
  <c r="H80" i="2"/>
  <c r="G80" i="2"/>
  <c r="K63" i="2"/>
  <c r="J63" i="2"/>
  <c r="I63" i="2"/>
  <c r="H63" i="2"/>
  <c r="G63" i="2"/>
  <c r="K75" i="2"/>
  <c r="K79" i="2"/>
  <c r="J79" i="2"/>
  <c r="I79" i="2"/>
  <c r="G79" i="2"/>
  <c r="H79" i="2"/>
  <c r="R64" i="2"/>
  <c r="Q64" i="2"/>
  <c r="U64" i="2"/>
  <c r="T64" i="2"/>
  <c r="S64" i="2"/>
  <c r="U65" i="2"/>
  <c r="T65" i="2"/>
  <c r="S65" i="2"/>
  <c r="R65" i="2"/>
  <c r="Q65" i="2"/>
  <c r="T84" i="2"/>
  <c r="S84" i="2"/>
  <c r="R84" i="2"/>
  <c r="Q84" i="2"/>
  <c r="U84" i="2"/>
  <c r="I81" i="2"/>
  <c r="H81" i="2"/>
  <c r="G81" i="2"/>
  <c r="K81" i="2"/>
  <c r="J81" i="2"/>
  <c r="R89" i="2"/>
  <c r="Q89" i="2"/>
  <c r="T89" i="2"/>
  <c r="U89" i="2"/>
  <c r="S89" i="2"/>
  <c r="G90" i="2"/>
  <c r="K90" i="2"/>
  <c r="I90" i="2"/>
  <c r="J90" i="2"/>
  <c r="H90" i="2"/>
  <c r="D23" i="2"/>
  <c r="J365" i="1"/>
  <c r="I365" i="1"/>
  <c r="H365" i="1"/>
  <c r="G365" i="1"/>
  <c r="F365" i="1"/>
  <c r="H363" i="1"/>
  <c r="G363" i="1"/>
  <c r="F363" i="1"/>
  <c r="J363" i="1"/>
  <c r="I363" i="1"/>
  <c r="B156" i="1"/>
  <c r="R204" i="1"/>
  <c r="Q204" i="1"/>
  <c r="P204" i="1"/>
  <c r="S204" i="1"/>
  <c r="Q220" i="1"/>
  <c r="P220" i="1"/>
  <c r="S220" i="1"/>
  <c r="R220" i="1"/>
  <c r="R202" i="1"/>
  <c r="Q202" i="1"/>
  <c r="P202" i="1"/>
  <c r="S202" i="1"/>
  <c r="G336" i="1"/>
  <c r="F336" i="1"/>
  <c r="J336" i="1"/>
  <c r="I336" i="1"/>
  <c r="H336" i="1"/>
  <c r="J20" i="2"/>
  <c r="H20" i="2"/>
  <c r="U51" i="2"/>
  <c r="T51" i="2"/>
  <c r="S51" i="2"/>
  <c r="R51" i="2"/>
  <c r="Q51" i="2"/>
  <c r="R81" i="2"/>
  <c r="Q81" i="2"/>
  <c r="T81" i="2"/>
  <c r="S81" i="2"/>
  <c r="U81" i="2"/>
  <c r="J334" i="1"/>
  <c r="I334" i="1"/>
  <c r="H334" i="1"/>
  <c r="G334" i="1"/>
  <c r="F334" i="1"/>
  <c r="J337" i="1"/>
  <c r="I337" i="1"/>
  <c r="H337" i="1"/>
  <c r="G337" i="1"/>
  <c r="F337" i="1"/>
  <c r="U32" i="2"/>
  <c r="T32" i="2"/>
  <c r="S32" i="2"/>
  <c r="R32" i="2"/>
  <c r="Q32" i="2"/>
  <c r="T29" i="2"/>
  <c r="S29" i="2"/>
  <c r="R29" i="2"/>
  <c r="Q29" i="2"/>
  <c r="U29" i="2"/>
  <c r="Q22" i="2"/>
  <c r="U22" i="2"/>
  <c r="T22" i="2"/>
  <c r="S22" i="2"/>
  <c r="R22" i="2"/>
  <c r="Q37" i="2"/>
  <c r="U37" i="2"/>
  <c r="R37" i="2"/>
  <c r="T37" i="2"/>
  <c r="S37" i="2"/>
  <c r="D73" i="2"/>
  <c r="H205" i="1"/>
  <c r="G205" i="1"/>
  <c r="I205" i="1"/>
  <c r="F205" i="1"/>
  <c r="P156" i="1"/>
  <c r="T91" i="1"/>
  <c r="S91" i="1"/>
  <c r="R91" i="1"/>
  <c r="Q91" i="1"/>
  <c r="P91" i="1"/>
  <c r="T379" i="1"/>
  <c r="S379" i="1"/>
  <c r="R379" i="1"/>
  <c r="Q379" i="1"/>
  <c r="P379" i="1"/>
  <c r="R380" i="1"/>
  <c r="Q380" i="1"/>
  <c r="P380" i="1"/>
  <c r="S380" i="1"/>
  <c r="T380" i="1"/>
  <c r="C47" i="2"/>
  <c r="J47" i="2" s="1"/>
  <c r="J17" i="2"/>
  <c r="H17" i="2"/>
  <c r="H30" i="2"/>
  <c r="J30" i="2"/>
  <c r="J35" i="2"/>
  <c r="H35" i="2"/>
  <c r="J29" i="2"/>
  <c r="H29" i="2"/>
  <c r="S358" i="1"/>
  <c r="R358" i="1"/>
  <c r="Q358" i="1"/>
  <c r="P358" i="1"/>
  <c r="T358" i="1"/>
  <c r="T326" i="1"/>
  <c r="S326" i="1"/>
  <c r="R326" i="1"/>
  <c r="Q326" i="1"/>
  <c r="P326" i="1"/>
  <c r="R331" i="1"/>
  <c r="Q331" i="1"/>
  <c r="P331" i="1"/>
  <c r="T331" i="1"/>
  <c r="S331" i="1"/>
  <c r="T348" i="1"/>
  <c r="S348" i="1"/>
  <c r="R348" i="1"/>
  <c r="Q348" i="1"/>
  <c r="P348" i="1"/>
  <c r="C27" i="1"/>
  <c r="T53" i="2"/>
  <c r="S53" i="2"/>
  <c r="R53" i="2"/>
  <c r="Q53" i="2"/>
  <c r="U53" i="2"/>
  <c r="F373" i="1"/>
  <c r="J373" i="1"/>
  <c r="I373" i="1"/>
  <c r="H373" i="1"/>
  <c r="G373" i="1"/>
  <c r="K96" i="2"/>
  <c r="J96" i="2"/>
  <c r="I96" i="2"/>
  <c r="H96" i="2"/>
  <c r="G96" i="2"/>
  <c r="F97" i="2"/>
  <c r="K67" i="2"/>
  <c r="J67" i="2"/>
  <c r="I67" i="2"/>
  <c r="H67" i="2"/>
  <c r="G67" i="2"/>
  <c r="K95" i="2"/>
  <c r="J95" i="2"/>
  <c r="I95" i="2"/>
  <c r="G95" i="2"/>
  <c r="H95" i="2"/>
  <c r="R68" i="2"/>
  <c r="Q68" i="2"/>
  <c r="U68" i="2"/>
  <c r="T68" i="2"/>
  <c r="S68" i="2"/>
  <c r="U69" i="2"/>
  <c r="T69" i="2"/>
  <c r="S69" i="2"/>
  <c r="R69" i="2"/>
  <c r="Q69" i="2"/>
  <c r="U91" i="2"/>
  <c r="T91" i="2"/>
  <c r="S91" i="2"/>
  <c r="R91" i="2"/>
  <c r="Q91" i="2"/>
  <c r="I85" i="2"/>
  <c r="H85" i="2"/>
  <c r="G85" i="2"/>
  <c r="K85" i="2"/>
  <c r="J85" i="2"/>
  <c r="G94" i="2"/>
  <c r="K94" i="2"/>
  <c r="I94" i="2"/>
  <c r="H94" i="2"/>
  <c r="J94" i="2"/>
  <c r="U94" i="2"/>
  <c r="T94" i="2"/>
  <c r="R94" i="2"/>
  <c r="S94" i="2"/>
  <c r="Q94" i="2"/>
  <c r="J358" i="1"/>
  <c r="I358" i="1"/>
  <c r="H358" i="1"/>
  <c r="G358" i="1"/>
  <c r="F358" i="1"/>
  <c r="B158" i="1"/>
  <c r="M23" i="2"/>
  <c r="R209" i="1"/>
  <c r="Q209" i="1"/>
  <c r="S209" i="1"/>
  <c r="P209" i="1"/>
  <c r="R206" i="1"/>
  <c r="Q206" i="1"/>
  <c r="P206" i="1"/>
  <c r="S206" i="1"/>
  <c r="U16" i="2"/>
  <c r="T16" i="2"/>
  <c r="S16" i="2"/>
  <c r="R16" i="2"/>
  <c r="Q16" i="2"/>
  <c r="U39" i="2"/>
  <c r="T39" i="2"/>
  <c r="S39" i="2"/>
  <c r="Q39" i="2"/>
  <c r="R39" i="2"/>
  <c r="T101" i="2"/>
  <c r="S101" i="2"/>
  <c r="R101" i="2"/>
  <c r="Q101" i="2"/>
  <c r="U101" i="2"/>
  <c r="B27" i="1"/>
  <c r="T337" i="1"/>
  <c r="S337" i="1"/>
  <c r="R337" i="1"/>
  <c r="Q337" i="1"/>
  <c r="P337" i="1"/>
  <c r="G69" i="2"/>
  <c r="K69" i="2"/>
  <c r="J69" i="2"/>
  <c r="I69" i="2"/>
  <c r="H69" i="2"/>
  <c r="U86" i="2"/>
  <c r="T86" i="2"/>
  <c r="R86" i="2"/>
  <c r="S86" i="2"/>
  <c r="Q86" i="2"/>
  <c r="Q219" i="1"/>
  <c r="P219" i="1"/>
  <c r="R219" i="1"/>
  <c r="S219" i="1"/>
  <c r="J343" i="1"/>
  <c r="I343" i="1"/>
  <c r="H343" i="1"/>
  <c r="G343" i="1"/>
  <c r="F343" i="1"/>
  <c r="J345" i="1"/>
  <c r="I345" i="1"/>
  <c r="H345" i="1"/>
  <c r="G345" i="1"/>
  <c r="F345" i="1"/>
  <c r="J342" i="1"/>
  <c r="I342" i="1"/>
  <c r="H342" i="1"/>
  <c r="G342" i="1"/>
  <c r="F342" i="1"/>
  <c r="U27" i="2"/>
  <c r="T27" i="2"/>
  <c r="S27" i="2"/>
  <c r="R27" i="2"/>
  <c r="Q27" i="2"/>
  <c r="T33" i="2"/>
  <c r="S33" i="2"/>
  <c r="R33" i="2"/>
  <c r="Q33" i="2"/>
  <c r="U33" i="2"/>
  <c r="Q26" i="2"/>
  <c r="U26" i="2"/>
  <c r="T26" i="2"/>
  <c r="S26" i="2"/>
  <c r="R26" i="2"/>
  <c r="S40" i="2"/>
  <c r="R40" i="2"/>
  <c r="Q40" i="2"/>
  <c r="T40" i="2"/>
  <c r="U40" i="2"/>
  <c r="N97" i="2"/>
  <c r="N27" i="1"/>
  <c r="H204" i="1"/>
  <c r="G204" i="1"/>
  <c r="I204" i="1"/>
  <c r="F204" i="1"/>
  <c r="H207" i="1"/>
  <c r="G207" i="1"/>
  <c r="I207" i="1"/>
  <c r="F207" i="1"/>
  <c r="K101" i="2"/>
  <c r="J101" i="2"/>
  <c r="I101" i="2"/>
  <c r="H101" i="2"/>
  <c r="G101" i="2"/>
  <c r="R102" i="2"/>
  <c r="Q102" i="2"/>
  <c r="T102" i="2"/>
  <c r="S102" i="2"/>
  <c r="U102" i="2"/>
  <c r="T25" i="1"/>
  <c r="O27" i="1"/>
  <c r="S25" i="1"/>
  <c r="R25" i="1"/>
  <c r="Q25" i="1"/>
  <c r="P25" i="1"/>
  <c r="T373" i="1"/>
  <c r="S373" i="1"/>
  <c r="R373" i="1"/>
  <c r="Q373" i="1"/>
  <c r="P373" i="1"/>
  <c r="J45" i="2"/>
  <c r="H45" i="2"/>
  <c r="H34" i="2"/>
  <c r="J34" i="2"/>
  <c r="H36" i="2"/>
  <c r="J36" i="2"/>
  <c r="J33" i="2"/>
  <c r="H33" i="2"/>
  <c r="K57" i="2"/>
  <c r="J57" i="2"/>
  <c r="I57" i="2"/>
  <c r="H57" i="2"/>
  <c r="G57" i="2"/>
  <c r="I59" i="2"/>
  <c r="H59" i="2"/>
  <c r="G59" i="2"/>
  <c r="K59" i="2"/>
  <c r="J59" i="2"/>
  <c r="D158" i="1"/>
  <c r="F155" i="1"/>
  <c r="H90" i="1"/>
  <c r="G90" i="1"/>
  <c r="F90" i="1"/>
  <c r="J90" i="1"/>
  <c r="E92" i="1"/>
  <c r="I90" i="1"/>
  <c r="S362" i="1"/>
  <c r="R362" i="1"/>
  <c r="Q362" i="1"/>
  <c r="P362" i="1"/>
  <c r="T362" i="1"/>
  <c r="S345" i="1"/>
  <c r="R345" i="1"/>
  <c r="Q345" i="1"/>
  <c r="P345" i="1"/>
  <c r="T345" i="1"/>
  <c r="T330" i="1"/>
  <c r="S330" i="1"/>
  <c r="R330" i="1"/>
  <c r="Q330" i="1"/>
  <c r="P330" i="1"/>
  <c r="R335" i="1"/>
  <c r="Q335" i="1"/>
  <c r="P335" i="1"/>
  <c r="T335" i="1"/>
  <c r="S335" i="1"/>
  <c r="Q346" i="1"/>
  <c r="P346" i="1"/>
  <c r="S346" i="1"/>
  <c r="R346" i="1"/>
  <c r="T346" i="1"/>
  <c r="F377" i="1"/>
  <c r="J377" i="1"/>
  <c r="I377" i="1"/>
  <c r="H377" i="1"/>
  <c r="G377" i="1"/>
  <c r="K66" i="2"/>
  <c r="J66" i="2"/>
  <c r="I66" i="2"/>
  <c r="H66" i="2"/>
  <c r="G66" i="2"/>
  <c r="K71" i="2"/>
  <c r="J71" i="2"/>
  <c r="I71" i="2"/>
  <c r="H71" i="2"/>
  <c r="G71" i="2"/>
  <c r="K83" i="2"/>
  <c r="J83" i="2"/>
  <c r="I83" i="2"/>
  <c r="G83" i="2"/>
  <c r="H83" i="2"/>
  <c r="K87" i="2"/>
  <c r="J87" i="2"/>
  <c r="I87" i="2"/>
  <c r="G87" i="2"/>
  <c r="H87" i="2"/>
  <c r="T88" i="2"/>
  <c r="S88" i="2"/>
  <c r="R88" i="2"/>
  <c r="Q88" i="2"/>
  <c r="U88" i="2"/>
  <c r="I89" i="2"/>
  <c r="H89" i="2"/>
  <c r="G89" i="2"/>
  <c r="K89" i="2"/>
  <c r="J89" i="2"/>
  <c r="R93" i="2"/>
  <c r="Q93" i="2"/>
  <c r="T93" i="2"/>
  <c r="U93" i="2"/>
  <c r="S93" i="2"/>
  <c r="P73" i="2"/>
  <c r="U74" i="2"/>
  <c r="T74" i="2"/>
  <c r="R74" i="2"/>
  <c r="Q74" i="2"/>
  <c r="S74" i="2"/>
  <c r="J362" i="1"/>
  <c r="I362" i="1"/>
  <c r="H362" i="1"/>
  <c r="G362" i="1"/>
  <c r="F362" i="1"/>
  <c r="R205" i="1"/>
  <c r="Q205" i="1"/>
  <c r="S205" i="1"/>
  <c r="P205" i="1"/>
  <c r="R212" i="1"/>
  <c r="Q212" i="1"/>
  <c r="P212" i="1"/>
  <c r="S212" i="1"/>
  <c r="Q41" i="2"/>
  <c r="U41" i="2"/>
  <c r="S41" i="2"/>
  <c r="R41" i="2"/>
  <c r="T41" i="2"/>
  <c r="H208" i="1"/>
  <c r="G208" i="1"/>
  <c r="I208" i="1"/>
  <c r="F208" i="1"/>
  <c r="J46" i="2"/>
  <c r="H46" i="2"/>
  <c r="P332" i="1"/>
  <c r="T332" i="1"/>
  <c r="S332" i="1"/>
  <c r="R332" i="1"/>
  <c r="Q332" i="1"/>
  <c r="G78" i="2"/>
  <c r="K78" i="2"/>
  <c r="I78" i="2"/>
  <c r="H78" i="2"/>
  <c r="J78" i="2"/>
  <c r="R222" i="1"/>
  <c r="Q222" i="1"/>
  <c r="P222" i="1"/>
  <c r="S222" i="1"/>
  <c r="G328" i="1"/>
  <c r="F328" i="1"/>
  <c r="J328" i="1"/>
  <c r="I328" i="1"/>
  <c r="H328" i="1"/>
  <c r="J349" i="1"/>
  <c r="I349" i="1"/>
  <c r="H349" i="1"/>
  <c r="G349" i="1"/>
  <c r="F349" i="1"/>
  <c r="M97" i="2"/>
  <c r="U15" i="2"/>
  <c r="T15" i="2"/>
  <c r="S15" i="2"/>
  <c r="R15" i="2"/>
  <c r="Q15" i="2"/>
  <c r="U43" i="2"/>
  <c r="T43" i="2"/>
  <c r="S43" i="2"/>
  <c r="R43" i="2"/>
  <c r="Q43" i="2"/>
  <c r="U38" i="2"/>
  <c r="S38" i="2"/>
  <c r="T38" i="2"/>
  <c r="R38" i="2"/>
  <c r="Q38" i="2"/>
  <c r="R30" i="2"/>
  <c r="Q30" i="2"/>
  <c r="U30" i="2"/>
  <c r="T30" i="2"/>
  <c r="S30" i="2"/>
  <c r="U31" i="2"/>
  <c r="T31" i="2"/>
  <c r="S31" i="2"/>
  <c r="R31" i="2"/>
  <c r="Q31" i="2"/>
  <c r="N158" i="1"/>
  <c r="H202" i="1"/>
  <c r="G202" i="1"/>
  <c r="I202" i="1"/>
  <c r="F202" i="1"/>
  <c r="H209" i="1"/>
  <c r="G209" i="1"/>
  <c r="I209" i="1"/>
  <c r="F209" i="1"/>
  <c r="T377" i="1"/>
  <c r="S377" i="1"/>
  <c r="R377" i="1"/>
  <c r="Q377" i="1"/>
  <c r="P377" i="1"/>
  <c r="H21" i="2"/>
  <c r="J21" i="2"/>
  <c r="H41" i="2"/>
  <c r="J41" i="2"/>
  <c r="J37" i="2"/>
  <c r="H37" i="2"/>
  <c r="J40" i="2"/>
  <c r="H40" i="2"/>
  <c r="R59" i="2"/>
  <c r="Q59" i="2"/>
  <c r="U59" i="2"/>
  <c r="T59" i="2"/>
  <c r="S59" i="2"/>
  <c r="D155" i="1"/>
  <c r="D92" i="1"/>
  <c r="D157" i="1" s="1"/>
  <c r="F156" i="1"/>
  <c r="F91" i="1"/>
  <c r="J91" i="1"/>
  <c r="I91" i="1"/>
  <c r="H91" i="1"/>
  <c r="G91" i="1"/>
  <c r="S366" i="1"/>
  <c r="R366" i="1"/>
  <c r="Q366" i="1"/>
  <c r="P366" i="1"/>
  <c r="T366" i="1"/>
  <c r="T356" i="1"/>
  <c r="S356" i="1"/>
  <c r="R356" i="1"/>
  <c r="Q356" i="1"/>
  <c r="P356" i="1"/>
  <c r="T329" i="1"/>
  <c r="S329" i="1"/>
  <c r="R329" i="1"/>
  <c r="Q329" i="1"/>
  <c r="P329" i="1"/>
  <c r="T334" i="1"/>
  <c r="S334" i="1"/>
  <c r="R334" i="1"/>
  <c r="Q334" i="1"/>
  <c r="P334" i="1"/>
  <c r="Q350" i="1"/>
  <c r="P350" i="1"/>
  <c r="T350" i="1"/>
  <c r="S350" i="1"/>
  <c r="R350" i="1"/>
  <c r="G51" i="2"/>
  <c r="K51" i="2"/>
  <c r="J51" i="2"/>
  <c r="I51" i="2"/>
  <c r="H51" i="2"/>
  <c r="J371" i="1"/>
  <c r="I371" i="1"/>
  <c r="H371" i="1"/>
  <c r="G371" i="1"/>
  <c r="F371" i="1"/>
  <c r="L27" i="1"/>
  <c r="K70" i="2"/>
  <c r="J70" i="2"/>
  <c r="I70" i="2"/>
  <c r="H70" i="2"/>
  <c r="G70" i="2"/>
  <c r="K84" i="2"/>
  <c r="J84" i="2"/>
  <c r="I84" i="2"/>
  <c r="H84" i="2"/>
  <c r="G84" i="2"/>
  <c r="I64" i="2"/>
  <c r="H64" i="2"/>
  <c r="G64" i="2"/>
  <c r="K64" i="2"/>
  <c r="J64" i="2"/>
  <c r="U75" i="2"/>
  <c r="T75" i="2"/>
  <c r="S75" i="2"/>
  <c r="R75" i="2"/>
  <c r="Q75" i="2"/>
  <c r="U95" i="2"/>
  <c r="T95" i="2"/>
  <c r="S95" i="2"/>
  <c r="R95" i="2"/>
  <c r="Q95" i="2"/>
  <c r="I93" i="2"/>
  <c r="H93" i="2"/>
  <c r="G93" i="2"/>
  <c r="K93" i="2"/>
  <c r="J93" i="2"/>
  <c r="U78" i="2"/>
  <c r="T78" i="2"/>
  <c r="R78" i="2"/>
  <c r="S78" i="2"/>
  <c r="Q78" i="2"/>
  <c r="D47" i="2"/>
  <c r="J366" i="1"/>
  <c r="I366" i="1"/>
  <c r="H366" i="1"/>
  <c r="G366" i="1"/>
  <c r="F366" i="1"/>
  <c r="F356" i="1"/>
  <c r="J356" i="1"/>
  <c r="I356" i="1"/>
  <c r="H356" i="1"/>
  <c r="G356" i="1"/>
  <c r="R226" i="1"/>
  <c r="Q226" i="1"/>
  <c r="P226" i="1"/>
  <c r="S226" i="1"/>
  <c r="R211" i="1"/>
  <c r="Q211" i="1"/>
  <c r="P211" i="1"/>
  <c r="S211" i="1"/>
  <c r="R225" i="1"/>
  <c r="Q225" i="1"/>
  <c r="P225" i="1"/>
  <c r="S225" i="1"/>
  <c r="S13" i="2"/>
  <c r="R13" i="2"/>
  <c r="Q13" i="2"/>
  <c r="U13" i="2"/>
  <c r="T13" i="2"/>
  <c r="H14" i="2"/>
  <c r="J14" i="2"/>
  <c r="T351" i="1"/>
  <c r="S351" i="1"/>
  <c r="R351" i="1"/>
  <c r="Q351" i="1"/>
  <c r="P351" i="1"/>
  <c r="T63" i="2"/>
  <c r="S63" i="2"/>
  <c r="R63" i="2"/>
  <c r="Q63" i="2"/>
  <c r="U63" i="2"/>
  <c r="T72" i="2"/>
  <c r="R72" i="2"/>
  <c r="U72" i="2"/>
  <c r="S72" i="2"/>
  <c r="Q72" i="2"/>
  <c r="Q218" i="1"/>
  <c r="P218" i="1"/>
  <c r="S218" i="1"/>
  <c r="R218" i="1"/>
  <c r="J344" i="1"/>
  <c r="I344" i="1"/>
  <c r="H344" i="1"/>
  <c r="G344" i="1"/>
  <c r="F344" i="1"/>
  <c r="G332" i="1"/>
  <c r="F332" i="1"/>
  <c r="J332" i="1"/>
  <c r="I332" i="1"/>
  <c r="H332" i="1"/>
  <c r="H346" i="1"/>
  <c r="G346" i="1"/>
  <c r="F346" i="1"/>
  <c r="J346" i="1"/>
  <c r="I346" i="1"/>
  <c r="U19" i="2"/>
  <c r="T19" i="2"/>
  <c r="S19" i="2"/>
  <c r="R19" i="2"/>
  <c r="Q19" i="2"/>
  <c r="R34" i="2"/>
  <c r="Q34" i="2"/>
  <c r="U34" i="2"/>
  <c r="T34" i="2"/>
  <c r="S34" i="2"/>
  <c r="T44" i="2"/>
  <c r="S44" i="2"/>
  <c r="R44" i="2"/>
  <c r="Q44" i="2"/>
  <c r="U44" i="2"/>
  <c r="N73" i="2"/>
  <c r="N155" i="1"/>
  <c r="N92" i="1"/>
  <c r="N157" i="1" s="1"/>
  <c r="H210" i="1"/>
  <c r="G210" i="1"/>
  <c r="F210" i="1"/>
  <c r="I210" i="1"/>
  <c r="H212" i="1"/>
  <c r="G212" i="1"/>
  <c r="F212" i="1"/>
  <c r="I212" i="1"/>
  <c r="J103" i="2"/>
  <c r="H103" i="2"/>
  <c r="G103" i="2"/>
  <c r="K103" i="2"/>
  <c r="I103" i="2"/>
  <c r="S371" i="1"/>
  <c r="R371" i="1"/>
  <c r="Q371" i="1"/>
  <c r="P371" i="1"/>
  <c r="T371" i="1"/>
  <c r="H25" i="2"/>
  <c r="J25" i="2"/>
  <c r="H38" i="2"/>
  <c r="J38" i="2"/>
  <c r="J16" i="2"/>
  <c r="H16" i="2"/>
  <c r="J42" i="2"/>
  <c r="H42" i="2"/>
  <c r="U57" i="2"/>
  <c r="T57" i="2"/>
  <c r="S57" i="2"/>
  <c r="R57" i="2"/>
  <c r="Q57" i="2"/>
  <c r="D156" i="1"/>
  <c r="T360" i="1"/>
  <c r="S360" i="1"/>
  <c r="R360" i="1"/>
  <c r="Q360" i="1"/>
  <c r="P360" i="1"/>
  <c r="T333" i="1"/>
  <c r="S333" i="1"/>
  <c r="R333" i="1"/>
  <c r="Q333" i="1"/>
  <c r="P333" i="1"/>
  <c r="T343" i="1"/>
  <c r="S343" i="1"/>
  <c r="R343" i="1"/>
  <c r="Q343" i="1"/>
  <c r="P343" i="1"/>
  <c r="P328" i="1"/>
  <c r="T328" i="1"/>
  <c r="S328" i="1"/>
  <c r="R328" i="1"/>
  <c r="Q328" i="1"/>
  <c r="T347" i="1"/>
  <c r="Q347" i="1"/>
  <c r="S347" i="1"/>
  <c r="R347" i="1"/>
  <c r="P347" i="1"/>
  <c r="K52" i="2"/>
  <c r="J52" i="2"/>
  <c r="I52" i="2"/>
  <c r="H52" i="2"/>
  <c r="G52" i="2"/>
  <c r="J378" i="1"/>
  <c r="I378" i="1"/>
  <c r="H378" i="1"/>
  <c r="G378" i="1"/>
  <c r="F378" i="1"/>
  <c r="J375" i="1"/>
  <c r="I375" i="1"/>
  <c r="H375" i="1"/>
  <c r="G375" i="1"/>
  <c r="F375" i="1"/>
  <c r="L158" i="1"/>
  <c r="U66" i="2"/>
  <c r="T66" i="2"/>
  <c r="S66" i="2"/>
  <c r="R66" i="2"/>
  <c r="Q66" i="2"/>
  <c r="I68" i="2"/>
  <c r="H68" i="2"/>
  <c r="G68" i="2"/>
  <c r="K68" i="2"/>
  <c r="J68" i="2"/>
  <c r="G65" i="2"/>
  <c r="K65" i="2"/>
  <c r="J65" i="2"/>
  <c r="I65" i="2"/>
  <c r="H65" i="2"/>
  <c r="U79" i="2"/>
  <c r="T79" i="2"/>
  <c r="S79" i="2"/>
  <c r="R79" i="2"/>
  <c r="Q79" i="2"/>
  <c r="T92" i="2"/>
  <c r="S92" i="2"/>
  <c r="R92" i="2"/>
  <c r="Q92" i="2"/>
  <c r="U92" i="2"/>
  <c r="R77" i="2"/>
  <c r="Q77" i="2"/>
  <c r="T77" i="2"/>
  <c r="U77" i="2"/>
  <c r="S77" i="2"/>
  <c r="G74" i="2"/>
  <c r="F73" i="2"/>
  <c r="K74" i="2"/>
  <c r="I74" i="2"/>
  <c r="J74" i="2"/>
  <c r="H74" i="2"/>
  <c r="U82" i="2"/>
  <c r="T82" i="2"/>
  <c r="R82" i="2"/>
  <c r="S82" i="2"/>
  <c r="Q82" i="2"/>
  <c r="F360" i="1"/>
  <c r="J360" i="1"/>
  <c r="I360" i="1"/>
  <c r="H360" i="1"/>
  <c r="G360" i="1"/>
  <c r="R227" i="1"/>
  <c r="Q227" i="1"/>
  <c r="P227" i="1"/>
  <c r="S227" i="1"/>
  <c r="R203" i="1"/>
  <c r="Q203" i="1"/>
  <c r="S203" i="1"/>
  <c r="P203" i="1"/>
  <c r="I140" i="1"/>
  <c r="G140" i="1"/>
  <c r="I139" i="1"/>
  <c r="G139" i="1"/>
  <c r="I170" i="1"/>
  <c r="G170" i="1"/>
  <c r="S161" i="1"/>
  <c r="Q161" i="1"/>
  <c r="Q54" i="1"/>
  <c r="P54" i="1"/>
  <c r="T54" i="1"/>
  <c r="S54" i="1"/>
  <c r="R54" i="1"/>
  <c r="I183" i="1"/>
  <c r="G183" i="1"/>
  <c r="S176" i="1"/>
  <c r="Q176" i="1"/>
  <c r="S143" i="1"/>
  <c r="Q143" i="1"/>
  <c r="I148" i="1"/>
  <c r="G148" i="1"/>
  <c r="S145" i="1"/>
  <c r="Q145" i="1"/>
  <c r="S170" i="1"/>
  <c r="Q170" i="1"/>
  <c r="S162" i="1"/>
  <c r="Q162" i="1"/>
  <c r="I169" i="1"/>
  <c r="G169" i="1"/>
  <c r="S154" i="1"/>
  <c r="Q154" i="1"/>
  <c r="I162" i="1"/>
  <c r="G162" i="1"/>
  <c r="S148" i="1"/>
  <c r="Q148" i="1"/>
  <c r="N198" i="1"/>
  <c r="I138" i="1"/>
  <c r="G138" i="1"/>
  <c r="S139" i="1"/>
  <c r="Q139" i="1"/>
  <c r="D184" i="1"/>
  <c r="S178" i="1"/>
  <c r="Q178" i="1"/>
  <c r="I145" i="1"/>
  <c r="G145" i="1"/>
  <c r="S190" i="1"/>
  <c r="Q190" i="1"/>
  <c r="S183" i="1"/>
  <c r="Q183" i="1"/>
  <c r="S137" i="1"/>
  <c r="Q137" i="1"/>
  <c r="S142" i="1"/>
  <c r="Q142" i="1"/>
  <c r="I137" i="1"/>
  <c r="G137" i="1"/>
  <c r="I166" i="1"/>
  <c r="G166" i="1"/>
  <c r="F198" i="1"/>
  <c r="G133" i="1"/>
  <c r="F133" i="1"/>
  <c r="J133" i="1"/>
  <c r="I133" i="1"/>
  <c r="H133" i="1"/>
  <c r="L184" i="1"/>
  <c r="S163" i="1"/>
  <c r="Q163" i="1"/>
  <c r="K47" i="2"/>
  <c r="I47" i="2"/>
  <c r="G47" i="2"/>
  <c r="F68" i="1"/>
  <c r="J68" i="1"/>
  <c r="I68" i="1"/>
  <c r="H68" i="1"/>
  <c r="G68" i="1"/>
  <c r="I190" i="1"/>
  <c r="G190" i="1"/>
  <c r="I178" i="1"/>
  <c r="G178" i="1"/>
  <c r="I167" i="1"/>
  <c r="G167" i="1"/>
  <c r="S196" i="1"/>
  <c r="Q196" i="1"/>
  <c r="G172" i="1"/>
  <c r="I172" i="1"/>
  <c r="I168" i="1"/>
  <c r="G168" i="1"/>
  <c r="S141" i="1"/>
  <c r="Q141" i="1"/>
  <c r="I193" i="1"/>
  <c r="G193" i="1"/>
  <c r="I160" i="1"/>
  <c r="G160" i="1"/>
  <c r="I191" i="1"/>
  <c r="G191" i="1"/>
  <c r="I161" i="1"/>
  <c r="G161" i="1"/>
  <c r="G180" i="1"/>
  <c r="I180" i="1"/>
  <c r="S172" i="1"/>
  <c r="Q172" i="1"/>
  <c r="S195" i="1"/>
  <c r="Q195" i="1"/>
  <c r="I142" i="1"/>
  <c r="G142" i="1"/>
  <c r="I153" i="1"/>
  <c r="G153" i="1"/>
  <c r="I179" i="1"/>
  <c r="G179" i="1"/>
  <c r="S197" i="1"/>
  <c r="Q197" i="1"/>
  <c r="S164" i="1"/>
  <c r="Q164" i="1"/>
  <c r="S174" i="1"/>
  <c r="Q174" i="1"/>
  <c r="S189" i="1"/>
  <c r="Q189" i="1"/>
  <c r="S182" i="1"/>
  <c r="Q182" i="1"/>
  <c r="M198" i="1"/>
  <c r="S167" i="1"/>
  <c r="Q167" i="1"/>
  <c r="I182" i="1"/>
  <c r="G182" i="1"/>
  <c r="B198" i="1"/>
  <c r="H54" i="1"/>
  <c r="G54" i="1"/>
  <c r="F54" i="1"/>
  <c r="J54" i="1"/>
  <c r="I54" i="1"/>
  <c r="S147" i="1"/>
  <c r="Q147" i="1"/>
  <c r="S153" i="1"/>
  <c r="Q153" i="1"/>
  <c r="S159" i="1"/>
  <c r="Q159" i="1"/>
  <c r="S144" i="1"/>
  <c r="Q144" i="1"/>
  <c r="I173" i="1"/>
  <c r="G173" i="1"/>
  <c r="S193" i="1"/>
  <c r="Q193" i="1"/>
  <c r="P198" i="1"/>
  <c r="P133" i="1"/>
  <c r="T133" i="1"/>
  <c r="S133" i="1"/>
  <c r="Q133" i="1"/>
  <c r="R133" i="1"/>
  <c r="B184" i="1"/>
  <c r="I197" i="1"/>
  <c r="G197" i="1"/>
  <c r="S146" i="1"/>
  <c r="Q146" i="1"/>
  <c r="S166" i="1"/>
  <c r="Q166" i="1"/>
  <c r="N184" i="1"/>
  <c r="I189" i="1"/>
  <c r="G189" i="1"/>
  <c r="S171" i="1"/>
  <c r="Q171" i="1"/>
  <c r="K23" i="2"/>
  <c r="J23" i="2"/>
  <c r="I23" i="2"/>
  <c r="H23" i="2"/>
  <c r="G23" i="2"/>
  <c r="I188" i="1"/>
  <c r="G188" i="1"/>
  <c r="I171" i="1"/>
  <c r="G171" i="1"/>
  <c r="R119" i="1"/>
  <c r="Q119" i="1"/>
  <c r="P184" i="1"/>
  <c r="P119" i="1"/>
  <c r="T119" i="1"/>
  <c r="S119" i="1"/>
  <c r="S194" i="1"/>
  <c r="Q194" i="1"/>
  <c r="I154" i="1"/>
  <c r="G154" i="1"/>
  <c r="I163" i="1"/>
  <c r="G163" i="1"/>
  <c r="S160" i="1"/>
  <c r="Q160" i="1"/>
  <c r="S140" i="1"/>
  <c r="Q140" i="1"/>
  <c r="F184" i="1"/>
  <c r="I119" i="1"/>
  <c r="H119" i="1"/>
  <c r="G119" i="1"/>
  <c r="F119" i="1"/>
  <c r="J119" i="1"/>
  <c r="I144" i="1"/>
  <c r="G144" i="1"/>
  <c r="S173" i="1"/>
  <c r="Q173" i="1"/>
  <c r="I174" i="1"/>
  <c r="G174" i="1"/>
  <c r="I141" i="1"/>
  <c r="G141" i="1"/>
  <c r="S181" i="1"/>
  <c r="Q181" i="1"/>
  <c r="S179" i="1"/>
  <c r="Q179" i="1"/>
  <c r="S165" i="1"/>
  <c r="Q165" i="1"/>
  <c r="I194" i="1"/>
  <c r="G194" i="1"/>
  <c r="S177" i="1"/>
  <c r="Q177" i="1"/>
  <c r="S191" i="1"/>
  <c r="Q191" i="1"/>
  <c r="I146" i="1"/>
  <c r="G146" i="1"/>
  <c r="I181" i="1"/>
  <c r="G181" i="1"/>
  <c r="C184" i="1"/>
  <c r="I165" i="1"/>
  <c r="G165" i="1"/>
  <c r="S138" i="1"/>
  <c r="Q138" i="1"/>
  <c r="I177" i="1"/>
  <c r="G177" i="1"/>
  <c r="S175" i="1"/>
  <c r="Q175" i="1"/>
  <c r="I176" i="1"/>
  <c r="G176" i="1"/>
  <c r="Q192" i="1"/>
  <c r="S192" i="1"/>
  <c r="I159" i="1"/>
  <c r="G159" i="1"/>
  <c r="I175" i="1"/>
  <c r="G175" i="1"/>
  <c r="S188" i="1"/>
  <c r="Q188" i="1"/>
  <c r="M184" i="1"/>
  <c r="G164" i="1"/>
  <c r="I164" i="1"/>
  <c r="S180" i="1"/>
  <c r="Q180" i="1"/>
  <c r="S169" i="1"/>
  <c r="Q169" i="1"/>
  <c r="I195" i="1"/>
  <c r="G195" i="1"/>
  <c r="I192" i="1"/>
  <c r="G192" i="1"/>
  <c r="I143" i="1"/>
  <c r="G143" i="1"/>
  <c r="T68" i="1"/>
  <c r="S68" i="1"/>
  <c r="R68" i="1"/>
  <c r="Q68" i="1"/>
  <c r="P68" i="1"/>
  <c r="I196" i="1"/>
  <c r="G196" i="1"/>
  <c r="L198" i="1"/>
  <c r="I147" i="1"/>
  <c r="G147" i="1"/>
  <c r="S168" i="1"/>
  <c r="Q168" i="1"/>
  <c r="R228" i="1" l="1"/>
  <c r="Q228" i="1"/>
  <c r="P228" i="1"/>
  <c r="S228" i="1"/>
  <c r="S198" i="1"/>
  <c r="Q198" i="1"/>
  <c r="I198" i="1"/>
  <c r="G198" i="1"/>
  <c r="I73" i="2"/>
  <c r="H73" i="2"/>
  <c r="G73" i="2"/>
  <c r="K73" i="2"/>
  <c r="J73" i="2"/>
  <c r="T92" i="1"/>
  <c r="S92" i="1"/>
  <c r="P157" i="1"/>
  <c r="R92" i="1"/>
  <c r="Q92" i="1"/>
  <c r="P92" i="1"/>
  <c r="U23" i="2"/>
  <c r="T23" i="2"/>
  <c r="S23" i="2"/>
  <c r="R23" i="2"/>
  <c r="Q23" i="2"/>
  <c r="R97" i="2"/>
  <c r="Q97" i="2"/>
  <c r="T97" i="2"/>
  <c r="S97" i="2"/>
  <c r="U97" i="2"/>
  <c r="S184" i="1"/>
  <c r="Q184" i="1"/>
  <c r="I27" i="1"/>
  <c r="H27" i="1"/>
  <c r="G27" i="1"/>
  <c r="F27" i="1"/>
  <c r="J27" i="1"/>
  <c r="S156" i="1"/>
  <c r="Q156" i="1"/>
  <c r="H47" i="2"/>
  <c r="S155" i="1"/>
  <c r="Q155" i="1"/>
  <c r="S158" i="1"/>
  <c r="Q158" i="1"/>
  <c r="C157" i="1"/>
  <c r="R73" i="2"/>
  <c r="Q73" i="2"/>
  <c r="T73" i="2"/>
  <c r="U73" i="2"/>
  <c r="S73" i="2"/>
  <c r="I155" i="1"/>
  <c r="G155" i="1"/>
  <c r="I97" i="2"/>
  <c r="H97" i="2"/>
  <c r="G97" i="2"/>
  <c r="K97" i="2"/>
  <c r="J97" i="2"/>
  <c r="I158" i="1"/>
  <c r="G158" i="1"/>
  <c r="B157" i="1"/>
  <c r="R27" i="1"/>
  <c r="Q27" i="1"/>
  <c r="P27" i="1"/>
  <c r="S27" i="1"/>
  <c r="T27" i="1"/>
  <c r="I184" i="1"/>
  <c r="G184" i="1"/>
  <c r="L157" i="1"/>
  <c r="G156" i="1"/>
  <c r="I156" i="1"/>
  <c r="F157" i="1"/>
  <c r="J92" i="1"/>
  <c r="I92" i="1"/>
  <c r="H92" i="1"/>
  <c r="G92" i="1"/>
  <c r="F92" i="1"/>
  <c r="U47" i="2"/>
  <c r="T47" i="2"/>
  <c r="S47" i="2"/>
  <c r="R47" i="2"/>
  <c r="Q47" i="2"/>
  <c r="S157" i="1" l="1"/>
  <c r="Q157" i="1"/>
  <c r="I157" i="1"/>
  <c r="G157" i="1"/>
</calcChain>
</file>

<file path=xl/sharedStrings.xml><?xml version="1.0" encoding="utf-8"?>
<sst xmlns="http://schemas.openxmlformats.org/spreadsheetml/2006/main" count="593" uniqueCount="153">
  <si>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</si>
  <si>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</si>
  <si>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</si>
  <si>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</si>
  <si>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</si>
  <si>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</si>
  <si>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</si>
  <si>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</si>
  <si>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</si>
  <si>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</si>
  <si>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</si>
  <si>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</si>
  <si>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</si>
  <si>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</si>
  <si>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</si>
  <si>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</si>
  <si>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</si>
  <si>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</si>
  <si>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</si>
  <si>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</si>
  <si>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</si>
  <si>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</si>
  <si>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</si>
  <si>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</si>
  <si>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</si>
  <si>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</si>
  <si>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</si>
  <si>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</si>
  <si>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</si>
  <si>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</si>
  <si>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</si>
  <si>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</si>
  <si>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</si>
  <si>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</si>
  <si>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</si>
  <si>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</si>
  <si>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</si>
  <si>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</si>
  <si>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</si>
  <si>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</si>
  <si>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</si>
  <si>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</si>
  <si>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</si>
  <si>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</si>
  <si>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</si>
  <si>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</si>
  <si>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</si>
  <si>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</si>
  <si>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</si>
  <si>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</si>
  <si>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</si>
  <si>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</si>
  <si>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</si>
  <si>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</si>
  <si>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</si>
  <si>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</si>
  <si>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</si>
  <si>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</si>
  <si>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</si>
  <si>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</si>
  <si>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</si>
  <si>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</si>
  <si>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</si>
  <si>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</si>
  <si>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</si>
  <si>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</si>
  <si>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</si>
  <si>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dif 24-19</t>
  </si>
  <si>
    <t>Tasas de ocupación según municipio de alojamiento</t>
  </si>
  <si>
    <t>var 24/19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</si>
  <si>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</si>
  <si>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</si>
  <si>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</si>
  <si>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</si>
  <si>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</si>
  <si>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</si>
  <si>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</si>
  <si>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</si>
  <si>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</si>
  <si>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</si>
  <si>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</si>
  <si>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</si>
  <si>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</si>
  <si>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</si>
  <si>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</si>
  <si>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</si>
  <si>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</si>
  <si>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</si>
  <si>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</si>
  <si>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</si>
  <si>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</si>
  <si>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</si>
  <si>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</si>
  <si>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</si>
  <si>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</si>
  <si>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</si>
  <si>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</si>
  <si>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</si>
  <si>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</si>
  <si>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</si>
  <si>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</si>
  <si>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</si>
  <si>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</si>
  <si>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</si>
  <si>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</si>
  <si>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</si>
  <si>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</si>
  <si>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</si>
  <si>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</si>
  <si>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</si>
  <si>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</si>
  <si>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Rumanía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</si>
  <si>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</si>
  <si>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</si>
  <si>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</si>
  <si>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</si>
  <si>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</si>
  <si>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</si>
  <si>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</si>
  <si>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</si>
  <si>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</si>
  <si>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</si>
  <si>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</si>
  <si>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</si>
  <si>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</si>
  <si>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</t>
  </si>
  <si>
    <t>TOTAL RESIDENTES EN ESPAÑA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</si>
  <si>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</si>
  <si>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</si>
  <si>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</si>
  <si>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</si>
  <si>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</si>
  <si>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</si>
  <si>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</si>
  <si>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</si>
  <si>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</si>
  <si>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</si>
  <si>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</si>
  <si>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</si>
  <si>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</si>
  <si>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</si>
  <si>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</si>
  <si>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</si>
  <si>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</si>
  <si>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</si>
  <si>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</si>
  <si>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</si>
  <si>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</si>
  <si>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</si>
  <si>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Si contrataron un paquete turístico</t>
  </si>
  <si>
    <t>No contrataron un paquete turístico</t>
  </si>
  <si>
    <t>Fuente: FRONTUR - ISTAC. Elaboración Turismo de Tenerife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</si>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</sst>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1"/>
      <color rgb="FFD8767F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B1F6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5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dashed">
        <color theme="0" tint="-0.499984740745262"/>
      </right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/>
      <right style="hair">
        <color rgb="FF0070C0"/>
      </right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rgb="FFACD1FE"/>
      </left>
      <right style="hair">
        <color rgb="FFACD1FE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rgb="FF0070C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 style="hair">
        <color rgb="FF0070C0"/>
      </right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ACD1FE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rgb="FF0FACCB"/>
      </left>
      <right style="hair">
        <color rgb="FF0FACCB"/>
      </right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4.9989318521683403E-2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/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8" tint="-0.24994659260841701"/>
      </top>
      <bottom style="hair">
        <color theme="0" tint="-4.9989318521683403E-2"/>
      </bottom>
      <diagonal/>
    </border>
    <border>
      <left/>
      <right/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60A4EE"/>
      </left>
      <right style="hair">
        <color rgb="FF60A4EE"/>
      </right>
      <top/>
      <bottom/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  <border>
      <left style="hair">
        <color rgb="FFD8767F"/>
      </left>
      <right style="hair">
        <color rgb="FFD8767F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4" fontId="6" fillId="4" borderId="0" xfId="1" applyNumberFormat="1" applyFont="1" applyFill="1"/>
    <xf numFmtId="0" fontId="0" fillId="2" borderId="11" xfId="0" applyFill="1" applyBorder="1"/>
    <xf numFmtId="0" fontId="0" fillId="2" borderId="12" xfId="0" applyFill="1" applyBorder="1" applyAlignment="1">
      <alignment horizontal="center" vertical="center" wrapText="1"/>
    </xf>
    <xf numFmtId="164" fontId="6" fillId="4" borderId="0" xfId="1" applyNumberFormat="1" applyFont="1" applyFill="1" applyAlignment="1">
      <alignment horizontal="center" vertical="center" wrapText="1"/>
    </xf>
    <xf numFmtId="0" fontId="6" fillId="0" borderId="13" xfId="0" applyFont="1" applyBorder="1"/>
    <xf numFmtId="3" fontId="6" fillId="0" borderId="13" xfId="0" applyNumberFormat="1" applyFont="1" applyBorder="1"/>
    <xf numFmtId="164" fontId="6" fillId="0" borderId="13" xfId="1" applyNumberFormat="1" applyFont="1" applyBorder="1"/>
    <xf numFmtId="164" fontId="6" fillId="4" borderId="14" xfId="1" applyNumberFormat="1" applyFont="1" applyFill="1" applyBorder="1"/>
    <xf numFmtId="0" fontId="7" fillId="0" borderId="15" xfId="0" applyFont="1" applyBorder="1" applyAlignment="1">
      <alignment horizontal="left" indent="1"/>
    </xf>
    <xf numFmtId="3" fontId="7" fillId="0" borderId="15" xfId="0" applyNumberFormat="1" applyFont="1" applyBorder="1"/>
    <xf numFmtId="164" fontId="7" fillId="0" borderId="15" xfId="1" applyNumberFormat="1" applyFont="1" applyBorder="1"/>
    <xf numFmtId="164" fontId="7" fillId="4" borderId="16" xfId="1" applyNumberFormat="1" applyFont="1" applyFill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164" fontId="0" fillId="4" borderId="18" xfId="1" applyNumberFormat="1" applyFont="1" applyFill="1" applyBorder="1"/>
    <xf numFmtId="0" fontId="0" fillId="0" borderId="19" xfId="0" applyBorder="1" applyAlignment="1">
      <alignment horizontal="left" indent="3"/>
    </xf>
    <xf numFmtId="3" fontId="0" fillId="0" borderId="19" xfId="0" applyNumberFormat="1" applyBorder="1"/>
    <xf numFmtId="164" fontId="0" fillId="0" borderId="19" xfId="1" applyNumberFormat="1" applyFont="1" applyBorder="1"/>
    <xf numFmtId="0" fontId="0" fillId="0" borderId="20" xfId="0" applyBorder="1" applyAlignment="1">
      <alignment horizontal="left" indent="3"/>
    </xf>
    <xf numFmtId="3" fontId="0" fillId="0" borderId="20" xfId="0" applyNumberFormat="1" applyBorder="1"/>
    <xf numFmtId="164" fontId="0" fillId="0" borderId="20" xfId="1" applyNumberFormat="1" applyFont="1" applyBorder="1"/>
    <xf numFmtId="0" fontId="0" fillId="0" borderId="21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3" fontId="0" fillId="0" borderId="23" xfId="0" applyNumberFormat="1" applyBorder="1"/>
    <xf numFmtId="164" fontId="0" fillId="0" borderId="23" xfId="1" applyNumberFormat="1" applyFont="1" applyBorder="1"/>
    <xf numFmtId="164" fontId="0" fillId="4" borderId="24" xfId="1" applyNumberFormat="1" applyFont="1" applyFill="1" applyBorder="1"/>
    <xf numFmtId="2" fontId="0" fillId="0" borderId="25" xfId="0" applyNumberFormat="1" applyBorder="1" applyAlignment="1">
      <alignment horizontal="right"/>
    </xf>
    <xf numFmtId="2" fontId="0" fillId="0" borderId="26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0" fontId="5" fillId="4" borderId="28" xfId="0" applyFont="1" applyFill="1" applyBorder="1"/>
    <xf numFmtId="0" fontId="5" fillId="4" borderId="29" xfId="0" applyFont="1" applyFill="1" applyBorder="1"/>
    <xf numFmtId="0" fontId="5" fillId="4" borderId="30" xfId="0" applyFont="1" applyFill="1" applyBorder="1"/>
    <xf numFmtId="164" fontId="7" fillId="4" borderId="15" xfId="1" applyNumberFormat="1" applyFont="1" applyFill="1" applyBorder="1"/>
    <xf numFmtId="0" fontId="0" fillId="0" borderId="17" xfId="0" applyBorder="1" applyAlignment="1">
      <alignment horizontal="left" indent="1"/>
    </xf>
    <xf numFmtId="0" fontId="0" fillId="0" borderId="18" xfId="0" applyBorder="1" applyAlignment="1">
      <alignment horizontal="left" indent="2"/>
    </xf>
    <xf numFmtId="164" fontId="0" fillId="0" borderId="18" xfId="1" applyNumberFormat="1" applyFont="1" applyBorder="1"/>
    <xf numFmtId="3" fontId="0" fillId="0" borderId="18" xfId="0" applyNumberFormat="1" applyBorder="1"/>
    <xf numFmtId="0" fontId="0" fillId="0" borderId="20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0" fontId="0" fillId="0" borderId="23" xfId="0" applyBorder="1" applyAlignment="1">
      <alignment horizontal="left" indent="1"/>
    </xf>
    <xf numFmtId="0" fontId="5" fillId="4" borderId="28" xfId="0" applyFont="1" applyFill="1" applyBorder="1" applyAlignment="1">
      <alignment horizontal="center"/>
    </xf>
    <xf numFmtId="0" fontId="5" fillId="4" borderId="29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3" fontId="8" fillId="0" borderId="14" xfId="0" applyNumberFormat="1" applyFont="1" applyBorder="1"/>
    <xf numFmtId="164" fontId="8" fillId="0" borderId="14" xfId="1" applyNumberFormat="1" applyFont="1" applyBorder="1"/>
    <xf numFmtId="164" fontId="8" fillId="4" borderId="16" xfId="1" applyNumberFormat="1" applyFont="1" applyFill="1" applyBorder="1"/>
    <xf numFmtId="0" fontId="0" fillId="0" borderId="19" xfId="0" applyBorder="1" applyAlignment="1">
      <alignment horizontal="left"/>
    </xf>
    <xf numFmtId="0" fontId="0" fillId="0" borderId="31" xfId="0" applyBorder="1" applyAlignment="1">
      <alignment horizontal="left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23" xfId="0" applyBorder="1" applyAlignment="1">
      <alignment horizontal="left"/>
    </xf>
    <xf numFmtId="0" fontId="0" fillId="0" borderId="32" xfId="0" applyBorder="1" applyAlignment="1">
      <alignment horizontal="left"/>
    </xf>
    <xf numFmtId="3" fontId="0" fillId="0" borderId="32" xfId="0" applyNumberFormat="1" applyBorder="1"/>
    <xf numFmtId="164" fontId="0" fillId="0" borderId="32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33" xfId="0" applyFill="1" applyBorder="1"/>
    <xf numFmtId="164" fontId="6" fillId="6" borderId="0" xfId="1" applyNumberFormat="1" applyFont="1" applyFill="1"/>
    <xf numFmtId="164" fontId="6" fillId="6" borderId="0" xfId="1" applyNumberFormat="1" applyFont="1" applyFill="1" applyAlignment="1">
      <alignment horizontal="center" vertical="center" wrapText="1"/>
    </xf>
    <xf numFmtId="0" fontId="9" fillId="0" borderId="34" xfId="0" applyFont="1" applyBorder="1"/>
    <xf numFmtId="3" fontId="9" fillId="0" borderId="34" xfId="0" applyNumberFormat="1" applyFont="1" applyBorder="1"/>
    <xf numFmtId="164" fontId="9" fillId="0" borderId="34" xfId="1" applyNumberFormat="1" applyFont="1" applyBorder="1"/>
    <xf numFmtId="164" fontId="9" fillId="6" borderId="35" xfId="1" applyNumberFormat="1" applyFont="1" applyFill="1" applyBorder="1"/>
    <xf numFmtId="0" fontId="10" fillId="0" borderId="36" xfId="0" applyFont="1" applyBorder="1" applyAlignment="1">
      <alignment horizontal="left" indent="1"/>
    </xf>
    <xf numFmtId="3" fontId="10" fillId="0" borderId="36" xfId="0" applyNumberFormat="1" applyFont="1" applyBorder="1"/>
    <xf numFmtId="164" fontId="10" fillId="0" borderId="36" xfId="1" applyNumberFormat="1" applyFont="1" applyBorder="1"/>
    <xf numFmtId="164" fontId="10" fillId="6" borderId="36" xfId="1" applyNumberFormat="1" applyFont="1" applyFill="1" applyBorder="1"/>
    <xf numFmtId="164" fontId="0" fillId="6" borderId="18" xfId="1" applyNumberFormat="1" applyFont="1" applyFill="1" applyBorder="1"/>
    <xf numFmtId="0" fontId="0" fillId="0" borderId="20" xfId="0" applyBorder="1" applyAlignment="1">
      <alignment horizontal="left" indent="2"/>
    </xf>
    <xf numFmtId="0" fontId="10" fillId="0" borderId="34" xfId="0" applyFont="1" applyBorder="1"/>
    <xf numFmtId="3" fontId="10" fillId="0" borderId="34" xfId="0" applyNumberFormat="1" applyFont="1" applyBorder="1"/>
    <xf numFmtId="164" fontId="10" fillId="0" borderId="34" xfId="1" applyNumberFormat="1" applyFont="1" applyBorder="1"/>
    <xf numFmtId="164" fontId="10" fillId="6" borderId="37" xfId="1" applyNumberFormat="1" applyFont="1" applyFill="1" applyBorder="1"/>
    <xf numFmtId="164" fontId="0" fillId="6" borderId="38" xfId="1" applyNumberFormat="1" applyFont="1" applyFill="1" applyBorder="1"/>
    <xf numFmtId="164" fontId="0" fillId="6" borderId="0" xfId="1" applyNumberFormat="1" applyFont="1" applyFill="1"/>
    <xf numFmtId="0" fontId="0" fillId="0" borderId="39" xfId="0" applyBorder="1" applyAlignment="1">
      <alignment horizontal="left" indent="1"/>
    </xf>
    <xf numFmtId="3" fontId="0" fillId="0" borderId="40" xfId="0" applyNumberFormat="1" applyBorder="1"/>
    <xf numFmtId="164" fontId="0" fillId="0" borderId="40" xfId="1" applyNumberFormat="1" applyFont="1" applyBorder="1"/>
    <xf numFmtId="0" fontId="0" fillId="0" borderId="41" xfId="0" applyBorder="1"/>
    <xf numFmtId="3" fontId="0" fillId="0" borderId="41" xfId="0" applyNumberFormat="1" applyBorder="1"/>
    <xf numFmtId="164" fontId="0" fillId="0" borderId="41" xfId="1" applyNumberFormat="1" applyFont="1" applyBorder="1"/>
    <xf numFmtId="0" fontId="0" fillId="0" borderId="19" xfId="0" applyBorder="1"/>
    <xf numFmtId="0" fontId="0" fillId="0" borderId="23" xfId="0" applyBorder="1"/>
    <xf numFmtId="0" fontId="0" fillId="0" borderId="22" xfId="0" applyBorder="1"/>
    <xf numFmtId="3" fontId="0" fillId="0" borderId="22" xfId="0" applyNumberFormat="1" applyBorder="1"/>
    <xf numFmtId="164" fontId="0" fillId="0" borderId="22" xfId="1" applyNumberFormat="1" applyFont="1" applyBorder="1"/>
    <xf numFmtId="0" fontId="5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2" borderId="42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7" borderId="0" xfId="0" applyFill="1"/>
    <xf numFmtId="0" fontId="12" fillId="0" borderId="43" xfId="0" applyFont="1" applyBorder="1"/>
    <xf numFmtId="2" fontId="13" fillId="0" borderId="43" xfId="0" applyNumberFormat="1" applyFont="1" applyBorder="1" applyAlignment="1">
      <alignment horizontal="right"/>
    </xf>
    <xf numFmtId="2" fontId="13" fillId="0" borderId="44" xfId="0" applyNumberFormat="1" applyFont="1" applyBorder="1"/>
    <xf numFmtId="2" fontId="13" fillId="0" borderId="44" xfId="0" applyNumberFormat="1" applyFont="1" applyBorder="1" applyAlignment="1">
      <alignment horizontal="center"/>
    </xf>
    <xf numFmtId="2" fontId="13" fillId="0" borderId="45" xfId="0" applyNumberFormat="1" applyFont="1" applyBorder="1" applyAlignment="1">
      <alignment horizontal="center"/>
    </xf>
    <xf numFmtId="2" fontId="13" fillId="7" borderId="0" xfId="0" applyNumberFormat="1" applyFont="1" applyFill="1" applyAlignment="1">
      <alignment horizontal="center"/>
    </xf>
    <xf numFmtId="0" fontId="13" fillId="0" borderId="46" xfId="0" applyFont="1" applyBorder="1" applyAlignment="1">
      <alignment horizontal="left" indent="1"/>
    </xf>
    <xf numFmtId="2" fontId="13" fillId="0" borderId="46" xfId="0" applyNumberFormat="1" applyFont="1" applyBorder="1" applyAlignment="1">
      <alignment horizontal="right"/>
    </xf>
    <xf numFmtId="2" fontId="13" fillId="0" borderId="47" xfId="0" applyNumberFormat="1" applyFont="1" applyBorder="1"/>
    <xf numFmtId="2" fontId="13" fillId="0" borderId="47" xfId="0" applyNumberFormat="1" applyFont="1" applyBorder="1" applyAlignment="1">
      <alignment horizontal="center"/>
    </xf>
    <xf numFmtId="2" fontId="13" fillId="0" borderId="48" xfId="0" applyNumberFormat="1" applyFont="1" applyBorder="1" applyAlignment="1">
      <alignment horizontal="center"/>
    </xf>
    <xf numFmtId="0" fontId="0" fillId="0" borderId="49" xfId="0" applyBorder="1" applyAlignment="1">
      <alignment horizontal="left" indent="2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19" xfId="0" applyNumberFormat="1" applyBorder="1" applyAlignment="1">
      <alignment horizontal="right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left" indent="2"/>
    </xf>
    <xf numFmtId="2" fontId="0" fillId="0" borderId="54" xfId="0" applyNumberFormat="1" applyBorder="1" applyAlignment="1">
      <alignment horizontal="right"/>
    </xf>
    <xf numFmtId="2" fontId="0" fillId="0" borderId="55" xfId="0" applyNumberFormat="1" applyBorder="1"/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0" fontId="13" fillId="0" borderId="57" xfId="0" applyFont="1" applyBorder="1" applyAlignment="1">
      <alignment horizontal="left" indent="1"/>
    </xf>
    <xf numFmtId="2" fontId="13" fillId="0" borderId="57" xfId="0" applyNumberFormat="1" applyFont="1" applyBorder="1" applyAlignment="1">
      <alignment horizontal="right"/>
    </xf>
    <xf numFmtId="2" fontId="0" fillId="0" borderId="58" xfId="0" applyNumberFormat="1" applyBorder="1" applyAlignment="1">
      <alignment horizontal="right"/>
    </xf>
    <xf numFmtId="2" fontId="0" fillId="0" borderId="59" xfId="0" applyNumberFormat="1" applyBorder="1"/>
    <xf numFmtId="2" fontId="0" fillId="0" borderId="59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right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2" fontId="0" fillId="0" borderId="64" xfId="0" applyNumberFormat="1" applyBorder="1" applyAlignment="1">
      <alignment horizontal="right"/>
    </xf>
    <xf numFmtId="2" fontId="0" fillId="0" borderId="65" xfId="0" applyNumberFormat="1" applyBorder="1"/>
    <xf numFmtId="2" fontId="0" fillId="0" borderId="65" xfId="0" applyNumberFormat="1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13" fillId="0" borderId="43" xfId="0" applyNumberFormat="1" applyFont="1" applyBorder="1" applyAlignment="1">
      <alignment horizontal="right"/>
    </xf>
    <xf numFmtId="2" fontId="13" fillId="0" borderId="43" xfId="0" applyNumberFormat="1" applyFont="1" applyBorder="1"/>
    <xf numFmtId="2" fontId="13" fillId="0" borderId="67" xfId="0" applyNumberFormat="1" applyFont="1" applyBorder="1" applyAlignment="1">
      <alignment horizontal="center"/>
    </xf>
    <xf numFmtId="2" fontId="13" fillId="0" borderId="68" xfId="0" applyNumberFormat="1" applyFont="1" applyBorder="1" applyAlignment="1">
      <alignment horizontal="center"/>
    </xf>
    <xf numFmtId="165" fontId="13" fillId="0" borderId="43" xfId="0" applyNumberFormat="1" applyFont="1" applyBorder="1" applyAlignment="1">
      <alignment horizontal="center"/>
    </xf>
    <xf numFmtId="0" fontId="13" fillId="0" borderId="43" xfId="0" applyFont="1" applyBorder="1"/>
    <xf numFmtId="2" fontId="13" fillId="0" borderId="43" xfId="0" applyNumberFormat="1" applyFont="1" applyBorder="1" applyAlignment="1">
      <alignment horizontal="center"/>
    </xf>
    <xf numFmtId="0" fontId="0" fillId="0" borderId="49" xfId="0" applyBorder="1" applyAlignment="1">
      <alignment horizontal="left" indent="1"/>
    </xf>
    <xf numFmtId="2" fontId="0" fillId="0" borderId="49" xfId="0" applyNumberFormat="1" applyBorder="1"/>
    <xf numFmtId="2" fontId="0" fillId="0" borderId="69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65" fontId="0" fillId="0" borderId="49" xfId="0" applyNumberFormat="1" applyBorder="1" applyAlignment="1">
      <alignment horizontal="right"/>
    </xf>
    <xf numFmtId="165" fontId="0" fillId="0" borderId="49" xfId="0" applyNumberFormat="1" applyBorder="1" applyAlignment="1">
      <alignment horizontal="center"/>
    </xf>
    <xf numFmtId="0" fontId="0" fillId="0" borderId="54" xfId="0" applyBorder="1" applyAlignment="1">
      <alignment horizontal="left" indent="1"/>
    </xf>
    <xf numFmtId="2" fontId="0" fillId="0" borderId="54" xfId="0" applyNumberFormat="1" applyBorder="1"/>
    <xf numFmtId="2" fontId="0" fillId="0" borderId="54" xfId="0" applyNumberFormat="1" applyBorder="1" applyAlignment="1">
      <alignment horizontal="center"/>
    </xf>
    <xf numFmtId="165" fontId="0" fillId="0" borderId="54" xfId="0" applyNumberFormat="1" applyBorder="1" applyAlignment="1">
      <alignment horizontal="right"/>
    </xf>
    <xf numFmtId="165" fontId="0" fillId="0" borderId="54" xfId="0" applyNumberFormat="1" applyBorder="1" applyAlignment="1">
      <alignment horizontal="center"/>
    </xf>
    <xf numFmtId="0" fontId="13" fillId="0" borderId="46" xfId="0" applyFont="1" applyBorder="1"/>
    <xf numFmtId="2" fontId="13" fillId="0" borderId="46" xfId="0" applyNumberFormat="1" applyFont="1" applyBorder="1"/>
    <xf numFmtId="2" fontId="13" fillId="0" borderId="46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right"/>
    </xf>
    <xf numFmtId="165" fontId="13" fillId="0" borderId="46" xfId="0" applyNumberFormat="1" applyFont="1" applyBorder="1" applyAlignment="1">
      <alignment horizontal="center"/>
    </xf>
    <xf numFmtId="2" fontId="0" fillId="0" borderId="71" xfId="0" applyNumberFormat="1" applyBorder="1"/>
    <xf numFmtId="2" fontId="0" fillId="0" borderId="71" xfId="0" applyNumberFormat="1" applyBorder="1" applyAlignment="1">
      <alignment horizontal="center"/>
    </xf>
    <xf numFmtId="165" fontId="0" fillId="0" borderId="71" xfId="0" applyNumberFormat="1" applyBorder="1" applyAlignment="1">
      <alignment horizontal="right"/>
    </xf>
    <xf numFmtId="165" fontId="0" fillId="0" borderId="71" xfId="0" applyNumberFormat="1" applyBorder="1" applyAlignment="1">
      <alignment horizontal="center"/>
    </xf>
    <xf numFmtId="2" fontId="0" fillId="0" borderId="61" xfId="0" applyNumberFormat="1" applyBorder="1"/>
    <xf numFmtId="2" fontId="0" fillId="0" borderId="61" xfId="0" applyNumberFormat="1" applyBorder="1" applyAlignment="1">
      <alignment horizontal="center"/>
    </xf>
    <xf numFmtId="165" fontId="0" fillId="0" borderId="61" xfId="0" applyNumberFormat="1" applyBorder="1" applyAlignment="1">
      <alignment horizontal="right"/>
    </xf>
    <xf numFmtId="165" fontId="0" fillId="0" borderId="61" xfId="0" applyNumberFormat="1" applyBorder="1" applyAlignment="1">
      <alignment horizontal="center"/>
    </xf>
    <xf numFmtId="2" fontId="13" fillId="0" borderId="67" xfId="0" applyNumberFormat="1" applyFont="1" applyBorder="1"/>
    <xf numFmtId="0" fontId="0" fillId="0" borderId="72" xfId="0" applyBorder="1"/>
    <xf numFmtId="2" fontId="0" fillId="0" borderId="72" xfId="0" applyNumberFormat="1" applyBorder="1" applyAlignment="1">
      <alignment horizontal="right"/>
    </xf>
    <xf numFmtId="2" fontId="0" fillId="0" borderId="72" xfId="0" applyNumberFormat="1" applyBorder="1"/>
    <xf numFmtId="2" fontId="0" fillId="0" borderId="73" xfId="0" applyNumberFormat="1" applyBorder="1" applyAlignment="1">
      <alignment horizontal="center"/>
    </xf>
    <xf numFmtId="2" fontId="0" fillId="0" borderId="74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0" fontId="0" fillId="0" borderId="61" xfId="0" applyBorder="1"/>
    <xf numFmtId="0" fontId="0" fillId="0" borderId="75" xfId="0" applyBorder="1"/>
    <xf numFmtId="2" fontId="0" fillId="0" borderId="75" xfId="0" applyNumberFormat="1" applyBorder="1" applyAlignment="1">
      <alignment horizontal="center"/>
    </xf>
    <xf numFmtId="0" fontId="0" fillId="0" borderId="64" xfId="0" applyBorder="1"/>
    <xf numFmtId="2" fontId="0" fillId="0" borderId="64" xfId="0" applyNumberFormat="1" applyBorder="1"/>
    <xf numFmtId="2" fontId="0" fillId="0" borderId="76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14" fillId="0" borderId="78" xfId="0" applyFont="1" applyBorder="1"/>
    <xf numFmtId="164" fontId="15" fillId="0" borderId="78" xfId="1" applyNumberFormat="1" applyFont="1" applyBorder="1"/>
    <xf numFmtId="166" fontId="15" fillId="0" borderId="79" xfId="0" applyNumberFormat="1" applyFont="1" applyBorder="1" applyAlignment="1">
      <alignment horizontal="center"/>
    </xf>
    <xf numFmtId="166" fontId="15" fillId="0" borderId="79" xfId="0" applyNumberFormat="1" applyFont="1" applyBorder="1" applyAlignment="1">
      <alignment horizontal="center"/>
    </xf>
    <xf numFmtId="166" fontId="15" fillId="0" borderId="80" xfId="0" applyNumberFormat="1" applyFont="1" applyBorder="1" applyAlignment="1">
      <alignment horizontal="center"/>
    </xf>
    <xf numFmtId="166" fontId="15" fillId="8" borderId="0" xfId="0" applyNumberFormat="1" applyFont="1" applyFill="1" applyAlignment="1">
      <alignment horizontal="center"/>
    </xf>
    <xf numFmtId="0" fontId="15" fillId="0" borderId="81" xfId="0" applyFont="1" applyBorder="1" applyAlignment="1">
      <alignment horizontal="left" indent="1"/>
    </xf>
    <xf numFmtId="164" fontId="15" fillId="0" borderId="81" xfId="1" applyNumberFormat="1" applyFont="1" applyBorder="1"/>
    <xf numFmtId="166" fontId="15" fillId="0" borderId="82" xfId="0" applyNumberFormat="1" applyFont="1" applyBorder="1" applyAlignment="1">
      <alignment horizontal="center"/>
    </xf>
    <xf numFmtId="166" fontId="15" fillId="0" borderId="82" xfId="0" applyNumberFormat="1" applyFont="1" applyBorder="1" applyAlignment="1">
      <alignment horizontal="center"/>
    </xf>
    <xf numFmtId="166" fontId="15" fillId="0" borderId="83" xfId="0" applyNumberFormat="1" applyFont="1" applyBorder="1" applyAlignment="1">
      <alignment horizontal="center"/>
    </xf>
    <xf numFmtId="0" fontId="0" fillId="0" borderId="84" xfId="0" applyBorder="1" applyAlignment="1">
      <alignment horizontal="left" indent="2"/>
    </xf>
    <xf numFmtId="164" fontId="0" fillId="0" borderId="84" xfId="1" applyNumberFormat="1" applyFont="1" applyBorder="1"/>
    <xf numFmtId="166" fontId="0" fillId="0" borderId="85" xfId="0" applyNumberFormat="1" applyBorder="1" applyAlignment="1">
      <alignment horizontal="center"/>
    </xf>
    <xf numFmtId="166" fontId="0" fillId="0" borderId="85" xfId="0" applyNumberFormat="1" applyBorder="1" applyAlignment="1">
      <alignment horizontal="center"/>
    </xf>
    <xf numFmtId="166" fontId="0" fillId="0" borderId="86" xfId="0" applyNumberFormat="1" applyBorder="1" applyAlignment="1">
      <alignment horizontal="center"/>
    </xf>
    <xf numFmtId="166" fontId="0" fillId="8" borderId="0" xfId="0" applyNumberFormat="1" applyFill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2" xfId="0" applyNumberFormat="1" applyBorder="1" applyAlignment="1">
      <alignment horizontal="center"/>
    </xf>
    <xf numFmtId="166" fontId="0" fillId="0" borderId="53" xfId="0" applyNumberFormat="1" applyBorder="1" applyAlignment="1">
      <alignment horizontal="center"/>
    </xf>
    <xf numFmtId="0" fontId="0" fillId="0" borderId="87" xfId="0" applyBorder="1" applyAlignment="1">
      <alignment horizontal="left" indent="2"/>
    </xf>
    <xf numFmtId="164" fontId="0" fillId="0" borderId="87" xfId="1" applyNumberFormat="1" applyFont="1" applyBorder="1"/>
    <xf numFmtId="166" fontId="0" fillId="0" borderId="88" xfId="0" applyNumberFormat="1" applyBorder="1" applyAlignment="1">
      <alignment horizontal="center"/>
    </xf>
    <xf numFmtId="166" fontId="0" fillId="0" borderId="88" xfId="0" applyNumberFormat="1" applyBorder="1" applyAlignment="1">
      <alignment horizontal="center"/>
    </xf>
    <xf numFmtId="166" fontId="0" fillId="0" borderId="89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0" xfId="0" applyNumberFormat="1" applyBorder="1" applyAlignment="1">
      <alignment horizontal="center"/>
    </xf>
    <xf numFmtId="166" fontId="0" fillId="0" borderId="91" xfId="0" applyNumberFormat="1" applyBorder="1" applyAlignment="1">
      <alignment horizontal="center"/>
    </xf>
    <xf numFmtId="164" fontId="15" fillId="0" borderId="78" xfId="1" applyNumberFormat="1" applyFont="1" applyBorder="1" applyAlignment="1">
      <alignment horizontal="right"/>
    </xf>
    <xf numFmtId="0" fontId="0" fillId="0" borderId="84" xfId="0" applyBorder="1"/>
    <xf numFmtId="164" fontId="0" fillId="0" borderId="19" xfId="1" applyNumberFormat="1" applyFont="1" applyBorder="1" applyAlignment="1">
      <alignment horizontal="right"/>
    </xf>
    <xf numFmtId="164" fontId="0" fillId="0" borderId="23" xfId="1" applyNumberFormat="1" applyFont="1" applyBorder="1" applyAlignment="1">
      <alignment horizontal="right"/>
    </xf>
    <xf numFmtId="166" fontId="0" fillId="0" borderId="92" xfId="0" applyNumberFormat="1" applyBorder="1" applyAlignment="1">
      <alignment horizontal="center"/>
    </xf>
    <xf numFmtId="166" fontId="0" fillId="0" borderId="92" xfId="0" applyNumberFormat="1" applyBorder="1" applyAlignment="1">
      <alignment horizontal="center"/>
    </xf>
    <xf numFmtId="166" fontId="0" fillId="0" borderId="93" xfId="0" applyNumberFormat="1" applyBorder="1" applyAlignment="1">
      <alignment horizontal="center"/>
    </xf>
    <xf numFmtId="0" fontId="16" fillId="9" borderId="0" xfId="0" applyFont="1" applyFill="1" applyAlignment="1">
      <alignment horizontal="center"/>
    </xf>
    <xf numFmtId="0" fontId="5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17" fillId="0" borderId="94" xfId="0" applyFont="1" applyBorder="1"/>
    <xf numFmtId="167" fontId="17" fillId="0" borderId="94" xfId="0" applyNumberFormat="1" applyFont="1" applyBorder="1"/>
    <xf numFmtId="164" fontId="17" fillId="0" borderId="94" xfId="1" applyNumberFormat="1" applyFont="1" applyBorder="1"/>
    <xf numFmtId="164" fontId="17" fillId="10" borderId="0" xfId="1" applyNumberFormat="1" applyFont="1" applyFill="1"/>
    <xf numFmtId="0" fontId="18" fillId="0" borderId="95" xfId="0" applyFont="1" applyBorder="1" applyAlignment="1">
      <alignment horizontal="left" indent="1"/>
    </xf>
    <xf numFmtId="167" fontId="18" fillId="0" borderId="95" xfId="0" applyNumberFormat="1" applyFont="1" applyBorder="1"/>
    <xf numFmtId="164" fontId="18" fillId="0" borderId="95" xfId="1" applyNumberFormat="1" applyFont="1" applyBorder="1"/>
    <xf numFmtId="164" fontId="18" fillId="10" borderId="0" xfId="1" applyNumberFormat="1" applyFont="1" applyFill="1"/>
    <xf numFmtId="164" fontId="18" fillId="0" borderId="95" xfId="1" applyNumberFormat="1" applyFont="1" applyBorder="1" applyAlignment="1">
      <alignment horizontal="right"/>
    </xf>
    <xf numFmtId="3" fontId="18" fillId="0" borderId="95" xfId="0" applyNumberFormat="1" applyFont="1" applyBorder="1" applyAlignment="1">
      <alignment horizontal="right"/>
    </xf>
    <xf numFmtId="0" fontId="0" fillId="0" borderId="96" xfId="0" applyBorder="1" applyAlignment="1">
      <alignment horizontal="left" indent="2"/>
    </xf>
    <xf numFmtId="167" fontId="0" fillId="0" borderId="97" xfId="0" applyNumberFormat="1" applyBorder="1"/>
    <xf numFmtId="164" fontId="0" fillId="0" borderId="97" xfId="1" applyNumberFormat="1" applyFont="1" applyBorder="1"/>
    <xf numFmtId="164" fontId="0" fillId="10" borderId="0" xfId="1" applyNumberFormat="1" applyFont="1" applyFill="1"/>
    <xf numFmtId="164" fontId="0" fillId="0" borderId="96" xfId="1" applyNumberFormat="1" applyFont="1" applyBorder="1" applyAlignment="1">
      <alignment horizontal="right"/>
    </xf>
    <xf numFmtId="3" fontId="0" fillId="0" borderId="96" xfId="0" applyNumberFormat="1" applyBorder="1" applyAlignment="1">
      <alignment horizontal="right"/>
    </xf>
    <xf numFmtId="0" fontId="0" fillId="0" borderId="98" xfId="0" applyBorder="1" applyAlignment="1">
      <alignment horizontal="left" indent="2"/>
    </xf>
    <xf numFmtId="167" fontId="0" fillId="0" borderId="19" xfId="0" applyNumberFormat="1" applyBorder="1"/>
    <xf numFmtId="3" fontId="0" fillId="0" borderId="19" xfId="0" applyNumberFormat="1" applyBorder="1" applyAlignment="1">
      <alignment horizontal="right"/>
    </xf>
    <xf numFmtId="0" fontId="0" fillId="0" borderId="99" xfId="0" applyBorder="1" applyAlignment="1">
      <alignment horizontal="left" indent="2"/>
    </xf>
    <xf numFmtId="0" fontId="0" fillId="0" borderId="100" xfId="0" applyBorder="1" applyAlignment="1">
      <alignment horizontal="left" indent="2"/>
    </xf>
    <xf numFmtId="167" fontId="0" fillId="0" borderId="101" xfId="0" applyNumberFormat="1" applyBorder="1"/>
    <xf numFmtId="164" fontId="0" fillId="0" borderId="101" xfId="1" applyNumberFormat="1" applyFont="1" applyBorder="1"/>
    <xf numFmtId="164" fontId="0" fillId="0" borderId="101" xfId="1" applyNumberFormat="1" applyFont="1" applyBorder="1" applyAlignment="1">
      <alignment horizontal="right"/>
    </xf>
    <xf numFmtId="3" fontId="0" fillId="0" borderId="101" xfId="0" applyNumberFormat="1" applyBorder="1" applyAlignment="1">
      <alignment horizontal="right"/>
    </xf>
    <xf numFmtId="167" fontId="0" fillId="0" borderId="21" xfId="0" applyNumberFormat="1" applyBorder="1"/>
    <xf numFmtId="164" fontId="0" fillId="0" borderId="21" xfId="1" applyNumberFormat="1" applyFont="1" applyBorder="1"/>
    <xf numFmtId="164" fontId="0" fillId="0" borderId="21" xfId="1" applyNumberFormat="1" applyFon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167" fontId="0" fillId="0" borderId="22" xfId="0" applyNumberFormat="1" applyBorder="1"/>
    <xf numFmtId="164" fontId="0" fillId="0" borderId="22" xfId="1" applyNumberFormat="1" applyFon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164" fontId="17" fillId="0" borderId="94" xfId="1" applyNumberFormat="1" applyFont="1" applyBorder="1" applyAlignment="1">
      <alignment horizontal="right"/>
    </xf>
    <xf numFmtId="167" fontId="0" fillId="0" borderId="41" xfId="0" applyNumberFormat="1" applyBorder="1"/>
    <xf numFmtId="164" fontId="0" fillId="0" borderId="41" xfId="1" applyNumberFormat="1" applyFont="1" applyBorder="1" applyAlignment="1">
      <alignment horizontal="right"/>
    </xf>
    <xf numFmtId="168" fontId="17" fillId="0" borderId="94" xfId="0" applyNumberFormat="1" applyFont="1" applyBorder="1"/>
    <xf numFmtId="164" fontId="17" fillId="0" borderId="102" xfId="1" applyNumberFormat="1" applyFont="1" applyBorder="1" applyAlignment="1"/>
    <xf numFmtId="169" fontId="17" fillId="0" borderId="102" xfId="0" applyNumberFormat="1" applyFont="1" applyBorder="1" applyAlignment="1">
      <alignment horizontal="right" indent="1"/>
    </xf>
    <xf numFmtId="169" fontId="17" fillId="0" borderId="102" xfId="0" applyNumberFormat="1" applyFont="1" applyBorder="1" applyAlignment="1">
      <alignment horizontal="center" vertical="center"/>
    </xf>
    <xf numFmtId="169" fontId="17" fillId="0" borderId="103" xfId="0" applyNumberFormat="1" applyFont="1" applyBorder="1" applyAlignment="1">
      <alignment horizontal="center" vertical="center"/>
    </xf>
    <xf numFmtId="0" fontId="17" fillId="10" borderId="0" xfId="0" applyFont="1" applyFill="1"/>
    <xf numFmtId="169" fontId="17" fillId="0" borderId="102" xfId="0" applyNumberFormat="1" applyFont="1" applyBorder="1" applyAlignment="1">
      <alignment horizontal="right" indent="1"/>
    </xf>
    <xf numFmtId="169" fontId="17" fillId="0" borderId="103" xfId="0" applyNumberFormat="1" applyFont="1" applyBorder="1" applyAlignment="1">
      <alignment horizontal="right" indent="1"/>
    </xf>
    <xf numFmtId="168" fontId="18" fillId="0" borderId="95" xfId="0" applyNumberFormat="1" applyFont="1" applyBorder="1"/>
    <xf numFmtId="164" fontId="18" fillId="0" borderId="104" xfId="1" applyNumberFormat="1" applyFont="1" applyBorder="1" applyAlignment="1"/>
    <xf numFmtId="169" fontId="18" fillId="0" borderId="104" xfId="0" applyNumberFormat="1" applyFont="1" applyBorder="1" applyAlignment="1">
      <alignment horizontal="right" indent="1"/>
    </xf>
    <xf numFmtId="169" fontId="18" fillId="0" borderId="104" xfId="0" applyNumberFormat="1" applyFont="1" applyBorder="1" applyAlignment="1">
      <alignment horizontal="center" vertical="center"/>
    </xf>
    <xf numFmtId="169" fontId="18" fillId="0" borderId="105" xfId="0" applyNumberFormat="1" applyFont="1" applyBorder="1" applyAlignment="1">
      <alignment horizontal="center" vertical="center"/>
    </xf>
    <xf numFmtId="0" fontId="18" fillId="10" borderId="0" xfId="0" applyFont="1" applyFill="1"/>
    <xf numFmtId="169" fontId="18" fillId="0" borderId="104" xfId="0" applyNumberFormat="1" applyFont="1" applyBorder="1" applyAlignment="1">
      <alignment horizontal="right" indent="1"/>
    </xf>
    <xf numFmtId="169" fontId="18" fillId="0" borderId="105" xfId="0" applyNumberFormat="1" applyFont="1" applyBorder="1" applyAlignment="1">
      <alignment horizontal="right" indent="1"/>
    </xf>
    <xf numFmtId="168" fontId="0" fillId="0" borderId="97" xfId="0" applyNumberFormat="1" applyBorder="1"/>
    <xf numFmtId="164" fontId="0" fillId="0" borderId="106" xfId="1" applyNumberFormat="1" applyFont="1" applyBorder="1" applyAlignment="1"/>
    <xf numFmtId="169" fontId="0" fillId="0" borderId="106" xfId="0" applyNumberFormat="1" applyBorder="1" applyAlignment="1">
      <alignment horizontal="right" indent="1"/>
    </xf>
    <xf numFmtId="169" fontId="0" fillId="0" borderId="106" xfId="0" applyNumberFormat="1" applyBorder="1" applyAlignment="1">
      <alignment horizontal="center" vertical="center"/>
    </xf>
    <xf numFmtId="169" fontId="0" fillId="0" borderId="107" xfId="0" applyNumberFormat="1" applyBorder="1" applyAlignment="1">
      <alignment horizontal="center" vertical="center"/>
    </xf>
    <xf numFmtId="169" fontId="0" fillId="0" borderId="106" xfId="0" applyNumberFormat="1" applyBorder="1" applyAlignment="1">
      <alignment horizontal="right" indent="1"/>
    </xf>
    <xf numFmtId="169" fontId="0" fillId="0" borderId="107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108" xfId="1" applyNumberFormat="1" applyFont="1" applyBorder="1" applyAlignment="1"/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center" vertical="center"/>
    </xf>
    <xf numFmtId="169" fontId="0" fillId="0" borderId="109" xfId="0" applyNumberFormat="1" applyBorder="1" applyAlignment="1">
      <alignment horizontal="center" vertical="center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110" xfId="1" applyNumberFormat="1" applyFont="1" applyBorder="1" applyAlignment="1"/>
    <xf numFmtId="169" fontId="0" fillId="0" borderId="110" xfId="0" applyNumberFormat="1" applyBorder="1" applyAlignment="1">
      <alignment horizontal="right" indent="1"/>
    </xf>
    <xf numFmtId="169" fontId="0" fillId="0" borderId="110" xfId="0" applyNumberFormat="1" applyBorder="1" applyAlignment="1">
      <alignment horizontal="center" vertical="center"/>
    </xf>
    <xf numFmtId="169" fontId="0" fillId="0" borderId="111" xfId="0" applyNumberFormat="1" applyBorder="1" applyAlignment="1">
      <alignment horizontal="center" vertical="center"/>
    </xf>
    <xf numFmtId="169" fontId="0" fillId="0" borderId="110" xfId="0" applyNumberFormat="1" applyBorder="1" applyAlignment="1">
      <alignment horizontal="right" indent="1"/>
    </xf>
    <xf numFmtId="169" fontId="0" fillId="0" borderId="111" xfId="0" applyNumberFormat="1" applyBorder="1" applyAlignment="1">
      <alignment horizontal="right" indent="1"/>
    </xf>
    <xf numFmtId="168" fontId="0" fillId="0" borderId="101" xfId="0" applyNumberFormat="1" applyBorder="1"/>
    <xf numFmtId="164" fontId="0" fillId="0" borderId="112" xfId="1" applyNumberFormat="1" applyFont="1" applyBorder="1" applyAlignment="1"/>
    <xf numFmtId="169" fontId="0" fillId="0" borderId="112" xfId="0" applyNumberFormat="1" applyBorder="1" applyAlignment="1">
      <alignment horizontal="right" indent="1"/>
    </xf>
    <xf numFmtId="169" fontId="0" fillId="0" borderId="112" xfId="0" applyNumberFormat="1" applyBorder="1" applyAlignment="1">
      <alignment horizontal="center" vertical="center"/>
    </xf>
    <xf numFmtId="169" fontId="0" fillId="0" borderId="113" xfId="0" applyNumberFormat="1" applyBorder="1" applyAlignment="1">
      <alignment horizontal="center" vertical="center"/>
    </xf>
    <xf numFmtId="169" fontId="0" fillId="0" borderId="112" xfId="0" applyNumberFormat="1" applyBorder="1" applyAlignment="1">
      <alignment horizontal="right" indent="1"/>
    </xf>
    <xf numFmtId="169" fontId="0" fillId="0" borderId="113" xfId="0" applyNumberFormat="1" applyBorder="1" applyAlignment="1">
      <alignment horizontal="right" indent="1"/>
    </xf>
    <xf numFmtId="168" fontId="0" fillId="0" borderId="21" xfId="0" applyNumberFormat="1" applyBorder="1"/>
    <xf numFmtId="164" fontId="0" fillId="0" borderId="114" xfId="1" applyNumberFormat="1" applyFont="1" applyBorder="1" applyAlignment="1"/>
    <xf numFmtId="169" fontId="0" fillId="0" borderId="114" xfId="0" applyNumberFormat="1" applyBorder="1" applyAlignment="1">
      <alignment horizontal="right" indent="1"/>
    </xf>
    <xf numFmtId="169" fontId="0" fillId="0" borderId="114" xfId="0" applyNumberFormat="1" applyBorder="1" applyAlignment="1">
      <alignment horizontal="center" vertical="center"/>
    </xf>
    <xf numFmtId="169" fontId="0" fillId="0" borderId="115" xfId="0" applyNumberFormat="1" applyBorder="1" applyAlignment="1">
      <alignment horizontal="center" vertical="center"/>
    </xf>
    <xf numFmtId="169" fontId="0" fillId="0" borderId="114" xfId="0" applyNumberFormat="1" applyBorder="1" applyAlignment="1">
      <alignment horizontal="right" indent="1"/>
    </xf>
    <xf numFmtId="169" fontId="0" fillId="0" borderId="115" xfId="0" applyNumberFormat="1" applyBorder="1" applyAlignment="1">
      <alignment horizontal="right" indent="1"/>
    </xf>
    <xf numFmtId="164" fontId="0" fillId="0" borderId="52" xfId="1" applyNumberFormat="1" applyFont="1" applyBorder="1" applyAlignment="1"/>
    <xf numFmtId="169" fontId="0" fillId="0" borderId="52" xfId="0" applyNumberFormat="1" applyBorder="1" applyAlignment="1">
      <alignment horizontal="right" indent="1"/>
    </xf>
    <xf numFmtId="169" fontId="0" fillId="0" borderId="52" xfId="0" applyNumberFormat="1" applyBorder="1" applyAlignment="1">
      <alignment horizontal="center" vertical="center"/>
    </xf>
    <xf numFmtId="169" fontId="0" fillId="0" borderId="53" xfId="0" applyNumberFormat="1" applyBorder="1" applyAlignment="1">
      <alignment horizontal="center" vertical="center"/>
    </xf>
    <xf numFmtId="169" fontId="0" fillId="0" borderId="52" xfId="0" applyNumberFormat="1" applyBorder="1" applyAlignment="1">
      <alignment horizontal="right" indent="1"/>
    </xf>
    <xf numFmtId="169" fontId="0" fillId="0" borderId="53" xfId="0" applyNumberFormat="1" applyBorder="1" applyAlignment="1">
      <alignment horizontal="right" indent="1"/>
    </xf>
    <xf numFmtId="168" fontId="0" fillId="0" borderId="22" xfId="0" applyNumberFormat="1" applyBorder="1"/>
    <xf numFmtId="164" fontId="0" fillId="0" borderId="92" xfId="1" applyNumberFormat="1" applyFont="1" applyBorder="1" applyAlignment="1"/>
    <xf numFmtId="169" fontId="0" fillId="0" borderId="90" xfId="0" applyNumberFormat="1" applyBorder="1" applyAlignment="1">
      <alignment horizontal="right" indent="1"/>
    </xf>
    <xf numFmtId="169" fontId="0" fillId="0" borderId="90" xfId="0" applyNumberFormat="1" applyBorder="1" applyAlignment="1">
      <alignment horizontal="center" vertical="center"/>
    </xf>
    <xf numFmtId="169" fontId="0" fillId="0" borderId="91" xfId="0" applyNumberFormat="1" applyBorder="1" applyAlignment="1">
      <alignment horizontal="center" vertical="center"/>
    </xf>
    <xf numFmtId="169" fontId="0" fillId="0" borderId="90" xfId="0" applyNumberFormat="1" applyBorder="1" applyAlignment="1">
      <alignment horizontal="right" indent="1"/>
    </xf>
    <xf numFmtId="169" fontId="0" fillId="0" borderId="91" xfId="0" applyNumberFormat="1" applyBorder="1" applyAlignment="1">
      <alignment horizontal="right" indent="1"/>
    </xf>
    <xf numFmtId="164" fontId="17" fillId="0" borderId="102" xfId="1" applyNumberFormat="1" applyFont="1" applyBorder="1" applyAlignment="1">
      <alignment horizontal="right"/>
    </xf>
    <xf numFmtId="169" fontId="17" fillId="0" borderId="102" xfId="0" applyNumberFormat="1" applyFont="1" applyBorder="1" applyAlignment="1">
      <alignment horizontal="right" indent="2"/>
    </xf>
    <xf numFmtId="169" fontId="17" fillId="0" borderId="102" xfId="0" applyNumberFormat="1" applyFont="1" applyBorder="1" applyAlignment="1">
      <alignment horizontal="right" indent="2"/>
    </xf>
    <xf numFmtId="169" fontId="17" fillId="0" borderId="103" xfId="0" applyNumberFormat="1" applyFont="1" applyBorder="1" applyAlignment="1">
      <alignment horizontal="right" indent="2"/>
    </xf>
    <xf numFmtId="168" fontId="0" fillId="0" borderId="41" xfId="0" applyNumberFormat="1" applyBorder="1"/>
    <xf numFmtId="164" fontId="0" fillId="0" borderId="116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 indent="1"/>
    </xf>
    <xf numFmtId="169" fontId="0" fillId="0" borderId="117" xfId="0" applyNumberFormat="1" applyBorder="1" applyAlignment="1">
      <alignment horizontal="right" indent="1"/>
    </xf>
    <xf numFmtId="169" fontId="0" fillId="0" borderId="118" xfId="0" applyNumberFormat="1" applyBorder="1" applyAlignment="1">
      <alignment horizontal="right" indent="1"/>
    </xf>
    <xf numFmtId="164" fontId="0" fillId="0" borderId="52" xfId="1" applyNumberFormat="1" applyFont="1" applyBorder="1" applyAlignment="1">
      <alignment horizontal="right"/>
    </xf>
    <xf numFmtId="169" fontId="0" fillId="0" borderId="119" xfId="0" applyNumberFormat="1" applyBorder="1" applyAlignment="1">
      <alignment horizontal="right" indent="1"/>
    </xf>
    <xf numFmtId="169" fontId="0" fillId="0" borderId="120" xfId="0" applyNumberFormat="1" applyBorder="1" applyAlignment="1">
      <alignment horizontal="right" indent="1"/>
    </xf>
    <xf numFmtId="169" fontId="0" fillId="0" borderId="116" xfId="0" applyNumberFormat="1" applyBorder="1" applyAlignment="1">
      <alignment horizontal="right" indent="1"/>
    </xf>
    <xf numFmtId="169" fontId="0" fillId="0" borderId="121" xfId="0" applyNumberFormat="1" applyBorder="1" applyAlignment="1">
      <alignment horizontal="right" indent="1"/>
    </xf>
    <xf numFmtId="169" fontId="17" fillId="0" borderId="102" xfId="0" applyNumberFormat="1" applyFont="1" applyBorder="1"/>
    <xf numFmtId="169" fontId="17" fillId="0" borderId="102" xfId="0" applyNumberFormat="1" applyFont="1" applyBorder="1"/>
    <xf numFmtId="169" fontId="17" fillId="0" borderId="103" xfId="0" applyNumberFormat="1" applyFont="1" applyBorder="1"/>
    <xf numFmtId="169" fontId="18" fillId="0" borderId="104" xfId="0" applyNumberFormat="1" applyFont="1" applyBorder="1" applyAlignment="1">
      <alignment horizontal="right"/>
    </xf>
    <xf numFmtId="169" fontId="18" fillId="0" borderId="104" xfId="0" applyNumberFormat="1" applyFont="1" applyBorder="1" applyAlignment="1">
      <alignment horizontal="right"/>
    </xf>
    <xf numFmtId="169" fontId="18" fillId="0" borderId="105" xfId="0" applyNumberFormat="1" applyFont="1" applyBorder="1" applyAlignment="1">
      <alignment horizontal="right"/>
    </xf>
    <xf numFmtId="169" fontId="0" fillId="0" borderId="52" xfId="0" applyNumberFormat="1" applyBorder="1"/>
    <xf numFmtId="169" fontId="0" fillId="0" borderId="52" xfId="0" applyNumberFormat="1" applyBorder="1"/>
    <xf numFmtId="169" fontId="0" fillId="0" borderId="53" xfId="0" applyNumberFormat="1" applyBorder="1"/>
    <xf numFmtId="164" fontId="0" fillId="0" borderId="119" xfId="1" applyNumberFormat="1" applyFont="1" applyBorder="1" applyAlignment="1">
      <alignment horizontal="right"/>
    </xf>
    <xf numFmtId="169" fontId="0" fillId="0" borderId="119" xfId="0" applyNumberFormat="1" applyBorder="1"/>
    <xf numFmtId="169" fontId="0" fillId="0" borderId="119" xfId="0" applyNumberFormat="1" applyBorder="1"/>
    <xf numFmtId="169" fontId="0" fillId="0" borderId="120" xfId="0" applyNumberFormat="1" applyBorder="1"/>
    <xf numFmtId="0" fontId="0" fillId="10" borderId="122" xfId="0" applyFill="1" applyBorder="1"/>
    <xf numFmtId="2" fontId="0" fillId="0" borderId="123" xfId="0" applyNumberFormat="1" applyBorder="1" applyAlignment="1">
      <alignment horizontal="right"/>
    </xf>
    <xf numFmtId="2" fontId="0" fillId="0" borderId="124" xfId="0" applyNumberFormat="1" applyBorder="1" applyAlignment="1">
      <alignment horizontal="right"/>
    </xf>
    <xf numFmtId="2" fontId="0" fillId="0" borderId="125" xfId="0" applyNumberFormat="1" applyBorder="1" applyAlignment="1">
      <alignment horizontal="right"/>
    </xf>
    <xf numFmtId="164" fontId="0" fillId="0" borderId="117" xfId="1" applyNumberFormat="1" applyFon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7" xfId="0" applyNumberFormat="1" applyBorder="1" applyAlignment="1">
      <alignment horizontal="right"/>
    </xf>
    <xf numFmtId="169" fontId="0" fillId="0" borderId="118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2" xfId="0" applyNumberFormat="1" applyBorder="1" applyAlignment="1">
      <alignment horizontal="right"/>
    </xf>
    <xf numFmtId="169" fontId="0" fillId="0" borderId="53" xfId="0" applyNumberFormat="1" applyBorder="1" applyAlignment="1">
      <alignment horizontal="right"/>
    </xf>
    <xf numFmtId="169" fontId="0" fillId="0" borderId="90" xfId="0" applyNumberFormat="1" applyBorder="1" applyAlignment="1">
      <alignment horizontal="right"/>
    </xf>
    <xf numFmtId="169" fontId="0" fillId="0" borderId="91" xfId="0" applyNumberFormat="1" applyBorder="1" applyAlignment="1">
      <alignment horizontal="right"/>
    </xf>
    <xf numFmtId="0" fontId="16" fillId="11" borderId="0" xfId="0" applyFont="1" applyFill="1" applyAlignment="1">
      <alignment horizontal="center"/>
    </xf>
    <xf numFmtId="0" fontId="5" fillId="12" borderId="0" xfId="0" applyFont="1" applyFill="1" applyAlignment="1">
      <alignment horizontal="center"/>
    </xf>
    <xf numFmtId="0" fontId="0" fillId="12" borderId="9" xfId="0" applyFill="1" applyBorder="1"/>
    <xf numFmtId="0" fontId="0" fillId="2" borderId="8" xfId="0" applyFill="1" applyBorder="1" applyAlignment="1">
      <alignment vertical="center" wrapText="1"/>
    </xf>
    <xf numFmtId="0" fontId="0" fillId="2" borderId="126" xfId="0" applyFill="1" applyBorder="1" applyAlignment="1">
      <alignment vertical="center" wrapText="1"/>
    </xf>
    <xf numFmtId="0" fontId="0" fillId="12" borderId="12" xfId="0" applyFill="1" applyBorder="1" applyAlignment="1">
      <alignment horizontal="center" vertical="center" wrapText="1"/>
    </xf>
    <xf numFmtId="0" fontId="19" fillId="0" borderId="127" xfId="0" applyFont="1" applyBorder="1"/>
    <xf numFmtId="0" fontId="19" fillId="0" borderId="128" xfId="0" applyFont="1" applyBorder="1"/>
    <xf numFmtId="164" fontId="19" fillId="0" borderId="128" xfId="1" applyNumberFormat="1" applyFont="1" applyBorder="1" applyAlignment="1"/>
    <xf numFmtId="1" fontId="19" fillId="0" borderId="128" xfId="1" applyNumberFormat="1" applyFont="1" applyBorder="1" applyAlignment="1"/>
    <xf numFmtId="164" fontId="19" fillId="12" borderId="129" xfId="1" applyNumberFormat="1" applyFont="1" applyFill="1" applyBorder="1" applyAlignment="1"/>
    <xf numFmtId="1" fontId="19" fillId="0" borderId="128" xfId="0" applyNumberFormat="1" applyFont="1" applyBorder="1"/>
    <xf numFmtId="0" fontId="20" fillId="0" borderId="130" xfId="0" applyFont="1" applyBorder="1" applyAlignment="1">
      <alignment horizontal="left" indent="1"/>
    </xf>
    <xf numFmtId="0" fontId="20" fillId="0" borderId="131" xfId="0" applyFont="1" applyBorder="1"/>
    <xf numFmtId="164" fontId="20" fillId="0" borderId="131" xfId="1" applyNumberFormat="1" applyFont="1" applyBorder="1" applyAlignment="1"/>
    <xf numFmtId="1" fontId="20" fillId="0" borderId="131" xfId="1" applyNumberFormat="1" applyFont="1" applyBorder="1" applyAlignment="1"/>
    <xf numFmtId="164" fontId="20" fillId="12" borderId="132" xfId="1" applyNumberFormat="1" applyFont="1" applyFill="1" applyBorder="1" applyAlignment="1"/>
    <xf numFmtId="1" fontId="20" fillId="0" borderId="131" xfId="0" applyNumberFormat="1" applyFont="1" applyBorder="1"/>
    <xf numFmtId="0" fontId="0" fillId="0" borderId="31" xfId="0" applyBorder="1" applyAlignment="1">
      <alignment horizontal="left" indent="2"/>
    </xf>
    <xf numFmtId="0" fontId="0" fillId="0" borderId="133" xfId="0" applyBorder="1"/>
    <xf numFmtId="164" fontId="0" fillId="0" borderId="133" xfId="1" applyNumberFormat="1" applyFont="1" applyBorder="1" applyAlignment="1"/>
    <xf numFmtId="1" fontId="0" fillId="0" borderId="133" xfId="1" applyNumberFormat="1" applyFont="1" applyBorder="1" applyAlignment="1"/>
    <xf numFmtId="164" fontId="0" fillId="12" borderId="134" xfId="1" applyNumberFormat="1" applyFont="1" applyFill="1" applyBorder="1" applyAlignment="1"/>
    <xf numFmtId="1" fontId="0" fillId="0" borderId="133" xfId="0" applyNumberFormat="1" applyBorder="1"/>
    <xf numFmtId="0" fontId="0" fillId="0" borderId="52" xfId="0" applyBorder="1"/>
    <xf numFmtId="1" fontId="0" fillId="0" borderId="52" xfId="1" applyNumberFormat="1" applyFont="1" applyBorder="1" applyAlignment="1"/>
    <xf numFmtId="164" fontId="0" fillId="12" borderId="135" xfId="1" applyNumberFormat="1" applyFont="1" applyFill="1" applyBorder="1" applyAlignment="1"/>
    <xf numFmtId="1" fontId="0" fillId="0" borderId="52" xfId="0" applyNumberFormat="1" applyBorder="1"/>
    <xf numFmtId="0" fontId="0" fillId="0" borderId="23" xfId="0" applyBorder="1" applyAlignment="1">
      <alignment horizontal="left" indent="2"/>
    </xf>
    <xf numFmtId="0" fontId="0" fillId="0" borderId="136" xfId="0" applyBorder="1"/>
    <xf numFmtId="164" fontId="0" fillId="0" borderId="136" xfId="1" applyNumberFormat="1" applyFont="1" applyBorder="1" applyAlignment="1"/>
    <xf numFmtId="1" fontId="0" fillId="0" borderId="136" xfId="1" applyNumberFormat="1" applyFont="1" applyBorder="1" applyAlignment="1"/>
    <xf numFmtId="164" fontId="0" fillId="12" borderId="137" xfId="1" applyNumberFormat="1" applyFont="1" applyFill="1" applyBorder="1" applyAlignment="1"/>
    <xf numFmtId="1" fontId="0" fillId="0" borderId="136" xfId="0" applyNumberFormat="1" applyBorder="1"/>
    <xf numFmtId="0" fontId="20" fillId="0" borderId="138" xfId="0" applyFont="1" applyBorder="1" applyAlignment="1">
      <alignment horizontal="left" indent="1"/>
    </xf>
    <xf numFmtId="0" fontId="0" fillId="0" borderId="32" xfId="0" applyBorder="1" applyAlignment="1">
      <alignment horizontal="left" indent="2"/>
    </xf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164" fontId="0" fillId="12" borderId="139" xfId="1" applyNumberFormat="1" applyFont="1" applyFill="1" applyBorder="1" applyAlignment="1"/>
    <xf numFmtId="0" fontId="5" fillId="12" borderId="140" xfId="0" applyFont="1" applyFill="1" applyBorder="1" applyAlignment="1">
      <alignment horizontal="center"/>
    </xf>
    <xf numFmtId="3" fontId="19" fillId="0" borderId="128" xfId="0" applyNumberFormat="1" applyFont="1" applyBorder="1"/>
    <xf numFmtId="3" fontId="19" fillId="0" borderId="128" xfId="1" applyNumberFormat="1" applyFont="1" applyBorder="1" applyAlignment="1"/>
    <xf numFmtId="3" fontId="20" fillId="0" borderId="131" xfId="0" applyNumberFormat="1" applyFont="1" applyBorder="1"/>
    <xf numFmtId="3" fontId="20" fillId="0" borderId="131" xfId="1" applyNumberFormat="1" applyFont="1" applyBorder="1" applyAlignment="1"/>
    <xf numFmtId="3" fontId="0" fillId="0" borderId="133" xfId="0" applyNumberFormat="1" applyBorder="1"/>
    <xf numFmtId="3" fontId="0" fillId="0" borderId="133" xfId="1" applyNumberFormat="1" applyFont="1" applyBorder="1" applyAlignment="1"/>
    <xf numFmtId="3" fontId="0" fillId="0" borderId="52" xfId="0" applyNumberFormat="1" applyBorder="1"/>
    <xf numFmtId="3" fontId="0" fillId="0" borderId="52" xfId="1" applyNumberFormat="1" applyFont="1" applyBorder="1" applyAlignment="1"/>
    <xf numFmtId="3" fontId="0" fillId="0" borderId="136" xfId="0" applyNumberFormat="1" applyBorder="1"/>
    <xf numFmtId="3" fontId="0" fillId="0" borderId="136" xfId="1" applyNumberFormat="1" applyFont="1" applyBorder="1" applyAlignment="1"/>
    <xf numFmtId="3" fontId="0" fillId="0" borderId="119" xfId="1" applyNumberFormat="1" applyFont="1" applyBorder="1" applyAlignment="1"/>
    <xf numFmtId="0" fontId="3" fillId="3" borderId="5" xfId="0" applyFont="1" applyFill="1" applyBorder="1" applyAlignment="1">
      <alignment horizontal="center" wrapText="1"/>
    </xf>
    <xf numFmtId="0" fontId="5" fillId="13" borderId="0" xfId="0" applyFont="1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Alignment="1">
      <alignment horizontal="right"/>
    </xf>
    <xf numFmtId="3" fontId="6" fillId="0" borderId="13" xfId="0" applyNumberFormat="1" applyFont="1" applyBorder="1" applyAlignment="1">
      <alignment horizontal="right" vertical="center"/>
    </xf>
    <xf numFmtId="0" fontId="21" fillId="0" borderId="141" xfId="0" applyFont="1" applyBorder="1" applyAlignment="1">
      <alignment horizontal="left" indent="1"/>
    </xf>
    <xf numFmtId="3" fontId="21" fillId="0" borderId="141" xfId="0" applyNumberFormat="1" applyFont="1" applyBorder="1" applyAlignment="1">
      <alignment horizontal="right" vertical="center"/>
    </xf>
    <xf numFmtId="164" fontId="21" fillId="0" borderId="141" xfId="1" applyNumberFormat="1" applyFont="1" applyBorder="1" applyAlignment="1">
      <alignment horizontal="right" vertical="center"/>
    </xf>
    <xf numFmtId="0" fontId="22" fillId="13" borderId="0" xfId="0" applyFont="1" applyFill="1" applyAlignment="1">
      <alignment horizontal="right"/>
    </xf>
    <xf numFmtId="3" fontId="0" fillId="0" borderId="0" xfId="0" applyNumberFormat="1"/>
    <xf numFmtId="3" fontId="0" fillId="0" borderId="31" xfId="0" applyNumberFormat="1" applyBorder="1" applyAlignment="1">
      <alignment horizontal="left" indent="3"/>
    </xf>
    <xf numFmtId="3" fontId="0" fillId="0" borderId="31" xfId="0" applyNumberFormat="1" applyBorder="1" applyAlignment="1">
      <alignment horizontal="right" vertical="center"/>
    </xf>
    <xf numFmtId="164" fontId="1" fillId="0" borderId="31" xfId="1" applyNumberFormat="1" applyFont="1" applyBorder="1" applyAlignment="1">
      <alignment horizontal="right" vertical="center"/>
    </xf>
    <xf numFmtId="164" fontId="0" fillId="0" borderId="31" xfId="1" applyNumberFormat="1" applyFont="1" applyBorder="1" applyAlignment="1">
      <alignment horizontal="right" vertical="center"/>
    </xf>
    <xf numFmtId="3" fontId="23" fillId="0" borderId="142" xfId="0" applyNumberFormat="1" applyFont="1" applyBorder="1" applyAlignment="1">
      <alignment horizontal="right"/>
    </xf>
    <xf numFmtId="3" fontId="24" fillId="0" borderId="143" xfId="0" applyNumberFormat="1" applyFont="1" applyBorder="1" applyAlignment="1">
      <alignment horizontal="right"/>
    </xf>
    <xf numFmtId="0" fontId="21" fillId="0" borderId="144" xfId="0" applyFont="1" applyBorder="1" applyAlignment="1">
      <alignment horizontal="left"/>
    </xf>
    <xf numFmtId="3" fontId="21" fillId="0" borderId="144" xfId="0" applyNumberFormat="1" applyFont="1" applyBorder="1" applyAlignment="1">
      <alignment horizontal="right" vertical="center"/>
    </xf>
    <xf numFmtId="164" fontId="21" fillId="0" borderId="144" xfId="1" applyNumberFormat="1" applyFont="1" applyBorder="1" applyAlignment="1">
      <alignment horizontal="right" vertical="center"/>
    </xf>
    <xf numFmtId="0" fontId="22" fillId="0" borderId="145" xfId="0" applyFont="1" applyBorder="1" applyAlignment="1">
      <alignment horizontal="left" indent="1"/>
    </xf>
    <xf numFmtId="3" fontId="22" fillId="0" borderId="145" xfId="0" applyNumberFormat="1" applyFont="1" applyBorder="1" applyAlignment="1">
      <alignment horizontal="right" vertical="center"/>
    </xf>
    <xf numFmtId="164" fontId="22" fillId="0" borderId="145" xfId="1" applyNumberFormat="1" applyFont="1" applyBorder="1" applyAlignment="1">
      <alignment horizontal="right" vertical="center"/>
    </xf>
    <xf numFmtId="3" fontId="0" fillId="0" borderId="18" xfId="0" applyNumberFormat="1" applyBorder="1" applyAlignment="1">
      <alignment horizontal="left" indent="3"/>
    </xf>
    <xf numFmtId="3" fontId="0" fillId="0" borderId="18" xfId="0" applyNumberFormat="1" applyBorder="1" applyAlignment="1">
      <alignment horizontal="right" vertical="center"/>
    </xf>
    <xf numFmtId="164" fontId="1" fillId="0" borderId="18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3" fontId="0" fillId="0" borderId="31" xfId="0" applyNumberFormat="1" applyBorder="1" applyAlignment="1">
      <alignment horizontal="left" indent="4"/>
    </xf>
    <xf numFmtId="0" fontId="21" fillId="0" borderId="141" xfId="0" applyFont="1" applyBorder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right"/>
    </xf>
    <xf numFmtId="0" fontId="25" fillId="0" borderId="146" xfId="0" applyFont="1" applyBorder="1" applyAlignment="1">
      <alignment horizontal="left"/>
    </xf>
    <xf numFmtId="3" fontId="25" fillId="0" borderId="146" xfId="0" applyNumberFormat="1" applyFont="1" applyBorder="1" applyAlignment="1">
      <alignment horizontal="right" vertical="center"/>
    </xf>
    <xf numFmtId="164" fontId="25" fillId="0" borderId="146" xfId="1" applyNumberFormat="1" applyFont="1" applyBorder="1" applyAlignment="1">
      <alignment horizontal="right" vertical="center"/>
    </xf>
    <xf numFmtId="0" fontId="22" fillId="12" borderId="0" xfId="0" applyFont="1" applyFill="1" applyAlignment="1">
      <alignment horizontal="right"/>
    </xf>
    <xf numFmtId="0" fontId="25" fillId="0" borderId="147" xfId="0" applyFont="1" applyBorder="1" applyAlignment="1">
      <alignment horizontal="left"/>
    </xf>
    <xf numFmtId="3" fontId="25" fillId="0" borderId="147" xfId="0" applyNumberFormat="1" applyFont="1" applyBorder="1" applyAlignment="1">
      <alignment horizontal="right" vertical="center"/>
    </xf>
    <xf numFmtId="164" fontId="25" fillId="0" borderId="147" xfId="1" applyNumberFormat="1" applyFont="1" applyBorder="1" applyAlignment="1">
      <alignment horizontal="right" vertical="center"/>
    </xf>
    <xf numFmtId="0" fontId="26" fillId="0" borderId="148" xfId="0" applyFont="1" applyBorder="1" applyAlignment="1">
      <alignment horizontal="left" indent="1"/>
    </xf>
    <xf numFmtId="3" fontId="26" fillId="0" borderId="148" xfId="0" applyNumberFormat="1" applyFont="1" applyBorder="1" applyAlignment="1">
      <alignment horizontal="right" vertical="center"/>
    </xf>
    <xf numFmtId="164" fontId="26" fillId="0" borderId="148" xfId="1" applyNumberFormat="1" applyFont="1" applyBorder="1" applyAlignment="1">
      <alignment horizontal="right" vertical="center"/>
    </xf>
    <xf numFmtId="0" fontId="27" fillId="1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12" borderId="0" xfId="0" applyFill="1"/>
    <xf numFmtId="0" fontId="3" fillId="3" borderId="5" xfId="0" applyFont="1" applyFill="1" applyBorder="1" applyAlignment="1">
      <alignment horizontal="center" vertical="center" wrapText="1"/>
    </xf>
    <xf numFmtId="0" fontId="5" fillId="14" borderId="149" xfId="0" applyFont="1" applyFill="1" applyBorder="1" applyAlignment="1">
      <alignment horizontal="center"/>
    </xf>
    <xf numFmtId="0" fontId="0" fillId="14" borderId="0" xfId="0" applyFill="1" applyAlignment="1">
      <alignment horizontal="right"/>
    </xf>
    <xf numFmtId="0" fontId="0" fillId="2" borderId="33" xfId="0" applyFill="1" applyBorder="1" applyAlignment="1">
      <alignment horizontal="center" vertical="center" wrapText="1"/>
    </xf>
    <xf numFmtId="0" fontId="28" fillId="0" borderId="150" xfId="0" applyFont="1" applyBorder="1" applyAlignment="1">
      <alignment horizontal="left" indent="1"/>
    </xf>
    <xf numFmtId="3" fontId="28" fillId="0" borderId="150" xfId="0" applyNumberFormat="1" applyFont="1" applyBorder="1" applyAlignment="1">
      <alignment horizontal="right"/>
    </xf>
    <xf numFmtId="164" fontId="28" fillId="0" borderId="150" xfId="1" applyNumberFormat="1" applyFont="1" applyBorder="1" applyAlignment="1">
      <alignment horizontal="right"/>
    </xf>
    <xf numFmtId="0" fontId="29" fillId="0" borderId="150" xfId="0" applyFont="1" applyBorder="1" applyAlignment="1">
      <alignment horizontal="left" indent="2"/>
    </xf>
    <xf numFmtId="3" fontId="29" fillId="0" borderId="150" xfId="0" applyNumberFormat="1" applyFont="1" applyBorder="1" applyAlignment="1">
      <alignment horizontal="right"/>
    </xf>
    <xf numFmtId="164" fontId="29" fillId="0" borderId="150" xfId="1" applyNumberFormat="1" applyFont="1" applyBorder="1" applyAlignment="1">
      <alignment horizontal="right"/>
    </xf>
    <xf numFmtId="3" fontId="0" fillId="0" borderId="31" xfId="0" applyNumberFormat="1" applyBorder="1" applyAlignment="1">
      <alignment horizontal="right"/>
    </xf>
    <xf numFmtId="164" fontId="0" fillId="0" borderId="31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0" fillId="15" borderId="0" xfId="0" applyFill="1" applyAlignment="1">
      <alignment horizontal="right"/>
    </xf>
    <xf numFmtId="0" fontId="30" fillId="0" borderId="151" xfId="0" applyFont="1" applyBorder="1" applyAlignment="1">
      <alignment horizontal="left" indent="1"/>
    </xf>
    <xf numFmtId="3" fontId="30" fillId="0" borderId="151" xfId="0" applyNumberFormat="1" applyFont="1" applyBorder="1" applyAlignment="1">
      <alignment horizontal="right"/>
    </xf>
    <xf numFmtId="164" fontId="30" fillId="0" borderId="151" xfId="1" applyNumberFormat="1" applyFont="1" applyBorder="1" applyAlignment="1">
      <alignment horizontal="right"/>
    </xf>
    <xf numFmtId="0" fontId="5" fillId="16" borderId="0" xfId="0" applyFont="1" applyFill="1" applyAlignment="1">
      <alignment horizontal="center"/>
    </xf>
    <xf numFmtId="0" fontId="0" fillId="16" borderId="0" xfId="0" applyFill="1" applyAlignment="1">
      <alignment horizontal="right"/>
    </xf>
    <xf numFmtId="0" fontId="31" fillId="0" borderId="152" xfId="0" applyFont="1" applyBorder="1" applyAlignment="1">
      <alignment horizontal="left" indent="1"/>
    </xf>
    <xf numFmtId="3" fontId="31" fillId="0" borderId="152" xfId="0" applyNumberFormat="1" applyFont="1" applyBorder="1" applyAlignment="1">
      <alignment horizontal="right" vertical="center"/>
    </xf>
    <xf numFmtId="164" fontId="31" fillId="0" borderId="152" xfId="1" applyNumberFormat="1" applyFont="1" applyBorder="1" applyAlignment="1">
      <alignment horizontal="right" vertical="center"/>
    </xf>
    <xf numFmtId="0" fontId="32" fillId="16" borderId="0" xfId="0" applyFont="1" applyFill="1" applyAlignment="1">
      <alignment horizontal="right"/>
    </xf>
    <xf numFmtId="0" fontId="5" fillId="17" borderId="0" xfId="0" applyFont="1" applyFill="1" applyAlignment="1">
      <alignment horizontal="center"/>
    </xf>
    <xf numFmtId="0" fontId="0" fillId="17" borderId="0" xfId="0" applyFill="1" applyAlignment="1">
      <alignment horizontal="right"/>
    </xf>
    <xf numFmtId="0" fontId="33" fillId="0" borderId="153" xfId="0" applyFont="1" applyBorder="1" applyAlignment="1">
      <alignment horizontal="left" indent="1"/>
    </xf>
    <xf numFmtId="3" fontId="33" fillId="0" borderId="153" xfId="0" applyNumberFormat="1" applyFont="1" applyBorder="1" applyAlignment="1">
      <alignment horizontal="right" vertical="center"/>
    </xf>
    <xf numFmtId="164" fontId="33" fillId="0" borderId="153" xfId="1" applyNumberFormat="1" applyFont="1" applyBorder="1" applyAlignment="1">
      <alignment horizontal="right" vertical="center"/>
    </xf>
    <xf numFmtId="0" fontId="34" fillId="17" borderId="154" xfId="0" applyFont="1" applyFill="1" applyBorder="1" applyAlignment="1">
      <alignment horizontal="right"/>
    </xf>
    <xf numFmtId="3" fontId="0" fillId="0" borderId="31" xfId="0" applyNumberFormat="1" applyBorder="1" applyAlignment="1">
      <alignment horizontal="left" wrapText="1" indent="3"/>
    </xf>
    <xf numFmtId="0" fontId="5" fillId="18" borderId="0" xfId="0" applyFont="1" applyFill="1" applyAlignment="1">
      <alignment horizontal="center"/>
    </xf>
    <xf numFmtId="0" fontId="0" fillId="18" borderId="0" xfId="0" applyFill="1" applyAlignment="1">
      <alignment horizontal="right"/>
    </xf>
    <xf numFmtId="0" fontId="35" fillId="0" borderId="155" xfId="0" applyFont="1" applyBorder="1" applyAlignment="1">
      <alignment horizontal="left" indent="1"/>
    </xf>
    <xf numFmtId="3" fontId="35" fillId="0" borderId="155" xfId="0" applyNumberFormat="1" applyFont="1" applyBorder="1" applyAlignment="1">
      <alignment horizontal="right" vertical="center"/>
    </xf>
    <xf numFmtId="164" fontId="35" fillId="0" borderId="155" xfId="1" applyNumberFormat="1" applyFont="1" applyBorder="1" applyAlignment="1">
      <alignment horizontal="right" vertical="center"/>
    </xf>
    <xf numFmtId="0" fontId="27" fillId="18" borderId="156" xfId="0" applyFont="1" applyFill="1" applyBorder="1" applyAlignment="1">
      <alignment horizontal="right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0FB79801-6BDB-4E6E-AAB4-B009279095F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771C68-7461-4521-AC1D-16B1FD555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57150</xdr:rowOff>
    </xdr:from>
    <xdr:ext cx="2133600" cy="582209"/>
    <xdr:pic>
      <xdr:nvPicPr>
        <xdr:cNvPr id="2" name="Imagen 1">
          <a:extLst>
            <a:ext uri="{FF2B5EF4-FFF2-40B4-BE49-F238E27FC236}">
              <a16:creationId xmlns:a16="http://schemas.microsoft.com/office/drawing/2014/main" id="{20DE5AEF-F763-4E4F-9728-1115120C0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5" y="57150"/>
          <a:ext cx="2133600" cy="58220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3D64B8-7AC0-4880-BE8F-F69ADC027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813F-23BF-4207-B854-D234DD46F4C2}">
  <dimension ref="A1:T381"/>
  <sheetViews>
    <sheetView tabSelected="1" zoomScaleNormal="100" workbookViewId="0">
      <pane xSplit="1" ySplit="6" topLeftCell="B7" activePane="bottomRight" state="frozen"/>
      <selection activeCell="F12" sqref="F12"/>
      <selection pane="topRight" activeCell="F12" sqref="F12"/>
      <selection pane="bottomLeft" activeCell="F12" sqref="F12"/>
      <selection pane="bottomRight" activeCell="B7" sqref="B7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  <col min="11" max="11" width="2.7109375" customWidth="1"/>
    <col min="12" max="15" width="14.28515625" customWidth="1"/>
    <col min="16" max="17" width="10.5703125" customWidth="1"/>
    <col min="18" max="18" width="15.85546875" customWidth="1"/>
    <col min="19" max="19" width="15.28515625" customWidth="1"/>
    <col min="20" max="20" width="9.5703125" customWidth="1"/>
  </cols>
  <sheetData>
    <row r="1" spans="1:2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7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9"/>
    </row>
    <row r="5" spans="1:20" x14ac:dyDescent="0.25">
      <c r="A5" s="10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14"/>
      <c r="L5" s="11" t="str">
        <f>CONCATENATE("acumulado ",B5)</f>
        <v>acumulado noviembre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5"/>
      <c r="B6" s="16">
        <v>2019</v>
      </c>
      <c r="C6" s="16">
        <v>2022</v>
      </c>
      <c r="D6" s="16">
        <v>2023</v>
      </c>
      <c r="E6" s="16">
        <v>2024</v>
      </c>
      <c r="F6" s="16" t="str">
        <f>CONCATENATE("var ",RIGHT(E6,2),"/",RIGHT(D6,2))</f>
        <v>var 24/23</v>
      </c>
      <c r="G6" s="16" t="str">
        <f>CONCATENATE("var ",RIGHT(E6,2),"/",RIGHT(B6,2))</f>
        <v>var 24/19</v>
      </c>
      <c r="H6" s="16" t="str">
        <f>CONCATENATE("dif ",RIGHT(E6,2),"-",RIGHT(D6,2))</f>
        <v>dif 24-23</v>
      </c>
      <c r="I6" s="16" t="str">
        <f>CONCATENATE("dif ",RIGHT(E6,2),"-",RIGHT(B6,2))</f>
        <v>dif 24-19</v>
      </c>
      <c r="J6" s="16" t="str">
        <f>CONCATENATE("cuota ",RIGHT(E6,2))</f>
        <v>cuota 24</v>
      </c>
      <c r="K6" s="17"/>
      <c r="L6" s="16">
        <v>2019</v>
      </c>
      <c r="M6" s="16">
        <v>2022</v>
      </c>
      <c r="N6" s="16">
        <v>2023</v>
      </c>
      <c r="O6" s="16">
        <v>2024</v>
      </c>
      <c r="P6" s="16" t="str">
        <f>CONCATENATE("var ",RIGHT(O6,2),"/",RIGHT(N6,2))</f>
        <v>var 24/23</v>
      </c>
      <c r="Q6" s="16" t="str">
        <f>CONCATENATE("var ",RIGHT(O6,2),"/",RIGHT(L6,2))</f>
        <v>var 24/19</v>
      </c>
      <c r="R6" s="16" t="str">
        <f>CONCATENATE("dif ",RIGHT(O6,2),"-",RIGHT(N6,2))</f>
        <v>dif 24-23</v>
      </c>
      <c r="S6" s="16" t="str">
        <f>CONCATENATE("dif ",RIGHT(O6,2),"-",RIGHT(L6,2))</f>
        <v>dif 24-19</v>
      </c>
      <c r="T6" s="16" t="str">
        <f>CONCATENATE("cuota ",RIGHT(O6,2))</f>
        <v>cuota 24</v>
      </c>
    </row>
    <row r="7" spans="1:20" x14ac:dyDescent="0.25">
      <c r="A7" s="18" t="s">
        <v>4</v>
      </c>
      <c r="B7" s="19">
        <v>393250</v>
      </c>
      <c r="C7" s="19">
        <v>409402</v>
      </c>
      <c r="D7" s="19">
        <v>433576</v>
      </c>
      <c r="E7" s="19">
        <v>447422</v>
      </c>
      <c r="F7" s="20">
        <f>E7/D7-1</f>
        <v>3.1934424414635565E-2</v>
      </c>
      <c r="G7" s="20">
        <f>E7/B7-1</f>
        <v>0.13775460902733627</v>
      </c>
      <c r="H7" s="19">
        <f>E7-D7</f>
        <v>13846</v>
      </c>
      <c r="I7" s="19">
        <f t="shared" ref="I7:I18" si="0">E7-B7</f>
        <v>54172</v>
      </c>
      <c r="J7" s="20">
        <f t="shared" ref="J7:J18" si="1">E7/$E$7</f>
        <v>1</v>
      </c>
      <c r="K7" s="21"/>
      <c r="L7" s="19">
        <v>4434320</v>
      </c>
      <c r="M7" s="19">
        <v>4334225</v>
      </c>
      <c r="N7" s="19">
        <v>4754408</v>
      </c>
      <c r="O7" s="19">
        <v>5035619</v>
      </c>
      <c r="P7" s="20">
        <f>O7/N7-1</f>
        <v>5.9147426977238737E-2</v>
      </c>
      <c r="Q7" s="20">
        <f t="shared" ref="Q7:Q18" si="2">O7/L7-1</f>
        <v>0.13560117447545506</v>
      </c>
      <c r="R7" s="19">
        <f>O7-N7</f>
        <v>281211</v>
      </c>
      <c r="S7" s="19">
        <f t="shared" ref="S7:S18" si="3">O7-L7</f>
        <v>601299</v>
      </c>
      <c r="T7" s="20">
        <f t="shared" ref="T7:T18" si="4">O7/$O$7</f>
        <v>1</v>
      </c>
    </row>
    <row r="8" spans="1:20" x14ac:dyDescent="0.25">
      <c r="A8" s="22" t="s">
        <v>5</v>
      </c>
      <c r="B8" s="23">
        <v>296638</v>
      </c>
      <c r="C8" s="23">
        <v>324591</v>
      </c>
      <c r="D8" s="23">
        <v>342786</v>
      </c>
      <c r="E8" s="23">
        <v>348636</v>
      </c>
      <c r="F8" s="24">
        <f t="shared" ref="F8:F18" si="5">E8/D8-1</f>
        <v>1.7066041203549709E-2</v>
      </c>
      <c r="G8" s="24">
        <f t="shared" ref="G8:G18" si="6">E8/B8-1</f>
        <v>0.17529109554406386</v>
      </c>
      <c r="H8" s="23">
        <f t="shared" ref="H8:H18" si="7">E8-D8</f>
        <v>5850</v>
      </c>
      <c r="I8" s="23">
        <f t="shared" si="0"/>
        <v>51998</v>
      </c>
      <c r="J8" s="24">
        <f t="shared" si="1"/>
        <v>0.77921067806232147</v>
      </c>
      <c r="K8" s="25"/>
      <c r="L8" s="23">
        <v>3270138</v>
      </c>
      <c r="M8" s="23">
        <v>3440613</v>
      </c>
      <c r="N8" s="23">
        <v>3750974</v>
      </c>
      <c r="O8" s="23">
        <v>3933779</v>
      </c>
      <c r="P8" s="24">
        <f t="shared" ref="P8:P18" si="8">O8/N8-1</f>
        <v>4.8735341807221166E-2</v>
      </c>
      <c r="Q8" s="24">
        <f t="shared" si="2"/>
        <v>0.20293975361284455</v>
      </c>
      <c r="R8" s="23">
        <f t="shared" ref="R8:R18" si="9">O8-N8</f>
        <v>182805</v>
      </c>
      <c r="S8" s="23">
        <f t="shared" si="3"/>
        <v>663641</v>
      </c>
      <c r="T8" s="24">
        <f t="shared" si="4"/>
        <v>0.78119075331155907</v>
      </c>
    </row>
    <row r="9" spans="1:20" x14ac:dyDescent="0.25">
      <c r="A9" s="26" t="s">
        <v>6</v>
      </c>
      <c r="B9" s="27">
        <v>47496</v>
      </c>
      <c r="C9" s="27">
        <v>64015</v>
      </c>
      <c r="D9" s="27">
        <v>63882</v>
      </c>
      <c r="E9" s="27">
        <v>66454</v>
      </c>
      <c r="F9" s="28">
        <f t="shared" si="5"/>
        <v>4.026173256942478E-2</v>
      </c>
      <c r="G9" s="28">
        <f t="shared" si="6"/>
        <v>0.39914940205490979</v>
      </c>
      <c r="H9" s="27">
        <f t="shared" si="7"/>
        <v>2572</v>
      </c>
      <c r="I9" s="27">
        <f t="shared" si="0"/>
        <v>18958</v>
      </c>
      <c r="J9" s="28">
        <f t="shared" si="1"/>
        <v>0.1485264470678688</v>
      </c>
      <c r="K9" s="29"/>
      <c r="L9" s="27">
        <v>546579</v>
      </c>
      <c r="M9" s="27">
        <v>715635</v>
      </c>
      <c r="N9" s="27">
        <v>707889</v>
      </c>
      <c r="O9" s="27">
        <v>763295</v>
      </c>
      <c r="P9" s="28">
        <f t="shared" si="8"/>
        <v>7.8269333186417711E-2</v>
      </c>
      <c r="Q9" s="28">
        <f t="shared" si="2"/>
        <v>0.3964952916229858</v>
      </c>
      <c r="R9" s="27">
        <f t="shared" si="9"/>
        <v>55406</v>
      </c>
      <c r="S9" s="27">
        <f t="shared" si="3"/>
        <v>216716</v>
      </c>
      <c r="T9" s="28">
        <f t="shared" si="4"/>
        <v>0.15157918023583594</v>
      </c>
    </row>
    <row r="10" spans="1:20" x14ac:dyDescent="0.25">
      <c r="A10" s="30" t="s">
        <v>7</v>
      </c>
      <c r="B10" s="31">
        <v>184696</v>
      </c>
      <c r="C10" s="31">
        <v>200457</v>
      </c>
      <c r="D10" s="31">
        <v>213209</v>
      </c>
      <c r="E10" s="31">
        <v>217644</v>
      </c>
      <c r="F10" s="32">
        <f t="shared" si="5"/>
        <v>2.0801185691035506E-2</v>
      </c>
      <c r="G10" s="32">
        <f t="shared" si="6"/>
        <v>0.17839043617620298</v>
      </c>
      <c r="H10" s="31">
        <f t="shared" si="7"/>
        <v>4435</v>
      </c>
      <c r="I10" s="31">
        <f t="shared" si="0"/>
        <v>32948</v>
      </c>
      <c r="J10" s="32">
        <f t="shared" si="1"/>
        <v>0.48644009458631898</v>
      </c>
      <c r="K10" s="29"/>
      <c r="L10" s="31">
        <v>2044571</v>
      </c>
      <c r="M10" s="31">
        <v>2114454</v>
      </c>
      <c r="N10" s="31">
        <v>2367923</v>
      </c>
      <c r="O10" s="31">
        <v>2476687</v>
      </c>
      <c r="P10" s="32">
        <f>O10/N10-1</f>
        <v>4.5932236816822236E-2</v>
      </c>
      <c r="Q10" s="32">
        <f t="shared" si="2"/>
        <v>0.2113480040556186</v>
      </c>
      <c r="R10" s="31">
        <f>O10-N10</f>
        <v>108764</v>
      </c>
      <c r="S10" s="31">
        <f t="shared" si="3"/>
        <v>432116</v>
      </c>
      <c r="T10" s="32">
        <f t="shared" si="4"/>
        <v>0.49183367526415323</v>
      </c>
    </row>
    <row r="11" spans="1:20" x14ac:dyDescent="0.25">
      <c r="A11" s="30" t="s">
        <v>8</v>
      </c>
      <c r="B11" s="31">
        <v>48916</v>
      </c>
      <c r="C11" s="31">
        <v>46434</v>
      </c>
      <c r="D11" s="31">
        <v>52368</v>
      </c>
      <c r="E11" s="31">
        <v>49147</v>
      </c>
      <c r="F11" s="32">
        <f t="shared" si="5"/>
        <v>-6.1507027192178376E-2</v>
      </c>
      <c r="G11" s="32">
        <f t="shared" si="6"/>
        <v>4.7223812249570507E-3</v>
      </c>
      <c r="H11" s="31">
        <f t="shared" si="7"/>
        <v>-3221</v>
      </c>
      <c r="I11" s="31">
        <f t="shared" si="0"/>
        <v>231</v>
      </c>
      <c r="J11" s="32">
        <f t="shared" si="1"/>
        <v>0.10984484446451001</v>
      </c>
      <c r="K11" s="29"/>
      <c r="L11" s="31">
        <v>519008</v>
      </c>
      <c r="M11" s="31">
        <v>495670</v>
      </c>
      <c r="N11" s="31">
        <v>543659</v>
      </c>
      <c r="O11" s="31">
        <v>552477</v>
      </c>
      <c r="P11" s="32">
        <f t="shared" si="8"/>
        <v>1.6219725967932197E-2</v>
      </c>
      <c r="Q11" s="32">
        <f t="shared" si="2"/>
        <v>6.4486481903939907E-2</v>
      </c>
      <c r="R11" s="31">
        <f t="shared" si="9"/>
        <v>8818</v>
      </c>
      <c r="S11" s="31">
        <f t="shared" si="3"/>
        <v>33469</v>
      </c>
      <c r="T11" s="32">
        <f t="shared" si="4"/>
        <v>0.10971382068420983</v>
      </c>
    </row>
    <row r="12" spans="1:20" x14ac:dyDescent="0.25">
      <c r="A12" s="30" t="s">
        <v>9</v>
      </c>
      <c r="B12" s="31">
        <v>10640</v>
      </c>
      <c r="C12" s="31">
        <v>10382</v>
      </c>
      <c r="D12" s="31">
        <v>10046</v>
      </c>
      <c r="E12" s="31">
        <v>11040</v>
      </c>
      <c r="F12" s="32">
        <f>E12/D12-1</f>
        <v>9.8944853673103683E-2</v>
      </c>
      <c r="G12" s="32">
        <f t="shared" si="6"/>
        <v>3.7593984962406068E-2</v>
      </c>
      <c r="H12" s="31">
        <f t="shared" si="7"/>
        <v>994</v>
      </c>
      <c r="I12" s="31">
        <f t="shared" si="0"/>
        <v>400</v>
      </c>
      <c r="J12" s="32">
        <f t="shared" si="1"/>
        <v>2.4674691901605195E-2</v>
      </c>
      <c r="K12" s="29"/>
      <c r="L12" s="31">
        <v>114335</v>
      </c>
      <c r="M12" s="31">
        <v>84853</v>
      </c>
      <c r="N12" s="31">
        <v>95919</v>
      </c>
      <c r="O12" s="31">
        <v>104497</v>
      </c>
      <c r="P12" s="32">
        <f t="shared" si="8"/>
        <v>8.9429622910997875E-2</v>
      </c>
      <c r="Q12" s="32">
        <f t="shared" si="2"/>
        <v>-8.6045392924301356E-2</v>
      </c>
      <c r="R12" s="31">
        <f t="shared" si="9"/>
        <v>8578</v>
      </c>
      <c r="S12" s="31">
        <f t="shared" si="3"/>
        <v>-9838</v>
      </c>
      <c r="T12" s="32">
        <f t="shared" si="4"/>
        <v>2.0751569965877084E-2</v>
      </c>
    </row>
    <row r="13" spans="1:20" x14ac:dyDescent="0.25">
      <c r="A13" s="33" t="s">
        <v>10</v>
      </c>
      <c r="B13" s="34">
        <v>4890</v>
      </c>
      <c r="C13" s="34">
        <v>3303</v>
      </c>
      <c r="D13" s="34">
        <v>3281</v>
      </c>
      <c r="E13" s="34">
        <v>4351</v>
      </c>
      <c r="F13" s="35">
        <f t="shared" si="5"/>
        <v>0.32612008533983539</v>
      </c>
      <c r="G13" s="35">
        <f t="shared" si="6"/>
        <v>-0.11022494887525558</v>
      </c>
      <c r="H13" s="34">
        <f t="shared" si="7"/>
        <v>1070</v>
      </c>
      <c r="I13" s="34">
        <f t="shared" si="0"/>
        <v>-539</v>
      </c>
      <c r="J13" s="35">
        <f t="shared" si="1"/>
        <v>9.7246000420184962E-3</v>
      </c>
      <c r="K13" s="29"/>
      <c r="L13" s="34">
        <v>45645</v>
      </c>
      <c r="M13" s="34">
        <v>30001</v>
      </c>
      <c r="N13" s="34">
        <v>35584</v>
      </c>
      <c r="O13" s="34">
        <v>36823</v>
      </c>
      <c r="P13" s="35">
        <f t="shared" si="8"/>
        <v>3.4819019784172678E-2</v>
      </c>
      <c r="Q13" s="35">
        <f t="shared" si="2"/>
        <v>-0.19327418118085227</v>
      </c>
      <c r="R13" s="34">
        <f t="shared" si="9"/>
        <v>1239</v>
      </c>
      <c r="S13" s="34">
        <f t="shared" si="3"/>
        <v>-8822</v>
      </c>
      <c r="T13" s="35">
        <f t="shared" si="4"/>
        <v>7.3125071614830268E-3</v>
      </c>
    </row>
    <row r="14" spans="1:20" x14ac:dyDescent="0.25">
      <c r="A14" s="22" t="s">
        <v>11</v>
      </c>
      <c r="B14" s="23">
        <v>96612</v>
      </c>
      <c r="C14" s="23">
        <v>84811</v>
      </c>
      <c r="D14" s="23">
        <v>90790</v>
      </c>
      <c r="E14" s="23">
        <v>98786</v>
      </c>
      <c r="F14" s="24">
        <f t="shared" si="5"/>
        <v>8.8071373499283956E-2</v>
      </c>
      <c r="G14" s="24">
        <f t="shared" si="6"/>
        <v>2.2502380656647114E-2</v>
      </c>
      <c r="H14" s="23">
        <f t="shared" si="7"/>
        <v>7996</v>
      </c>
      <c r="I14" s="23">
        <f t="shared" si="0"/>
        <v>2174</v>
      </c>
      <c r="J14" s="24">
        <f t="shared" si="1"/>
        <v>0.22078932193767853</v>
      </c>
      <c r="K14" s="25"/>
      <c r="L14" s="23">
        <v>1164182</v>
      </c>
      <c r="M14" s="23">
        <v>893612</v>
      </c>
      <c r="N14" s="23">
        <v>1003434</v>
      </c>
      <c r="O14" s="23">
        <v>1101840</v>
      </c>
      <c r="P14" s="24">
        <f t="shared" si="8"/>
        <v>9.8069230263275964E-2</v>
      </c>
      <c r="Q14" s="24">
        <f t="shared" si="2"/>
        <v>-5.3550046298602827E-2</v>
      </c>
      <c r="R14" s="23">
        <f t="shared" si="9"/>
        <v>98406</v>
      </c>
      <c r="S14" s="23">
        <f t="shared" si="3"/>
        <v>-62342</v>
      </c>
      <c r="T14" s="24">
        <f t="shared" si="4"/>
        <v>0.21880924668844087</v>
      </c>
    </row>
    <row r="15" spans="1:20" x14ac:dyDescent="0.25">
      <c r="A15" s="36" t="s">
        <v>12</v>
      </c>
      <c r="B15" s="27">
        <v>5875</v>
      </c>
      <c r="C15" s="27">
        <v>6295</v>
      </c>
      <c r="D15" s="27">
        <v>6388</v>
      </c>
      <c r="E15" s="27">
        <v>10119</v>
      </c>
      <c r="F15" s="28">
        <f t="shared" si="5"/>
        <v>0.58406386975579205</v>
      </c>
      <c r="G15" s="28">
        <f t="shared" si="6"/>
        <v>0.72238297872340418</v>
      </c>
      <c r="H15" s="27">
        <f t="shared" si="7"/>
        <v>3731</v>
      </c>
      <c r="I15" s="27">
        <f t="shared" si="0"/>
        <v>4244</v>
      </c>
      <c r="J15" s="28">
        <f t="shared" si="1"/>
        <v>2.2616232550031066E-2</v>
      </c>
      <c r="K15" s="29"/>
      <c r="L15" s="27">
        <v>63006</v>
      </c>
      <c r="M15" s="27">
        <v>71439</v>
      </c>
      <c r="N15" s="27">
        <v>69111</v>
      </c>
      <c r="O15" s="27">
        <v>102164</v>
      </c>
      <c r="P15" s="28">
        <f t="shared" si="8"/>
        <v>0.47825961134985739</v>
      </c>
      <c r="Q15" s="28">
        <f t="shared" si="2"/>
        <v>0.62149636542551501</v>
      </c>
      <c r="R15" s="27">
        <f t="shared" si="9"/>
        <v>33053</v>
      </c>
      <c r="S15" s="27">
        <f t="shared" si="3"/>
        <v>39158</v>
      </c>
      <c r="T15" s="28">
        <f t="shared" si="4"/>
        <v>2.0288270419187789E-2</v>
      </c>
    </row>
    <row r="16" spans="1:20" x14ac:dyDescent="0.25">
      <c r="A16" s="37" t="s">
        <v>8</v>
      </c>
      <c r="B16" s="31">
        <v>51966</v>
      </c>
      <c r="C16" s="31">
        <v>48451</v>
      </c>
      <c r="D16" s="31">
        <v>54291</v>
      </c>
      <c r="E16" s="31">
        <v>54960</v>
      </c>
      <c r="F16" s="32">
        <f t="shared" si="5"/>
        <v>1.2322484389677868E-2</v>
      </c>
      <c r="G16" s="32">
        <f t="shared" si="6"/>
        <v>5.7614594157718413E-2</v>
      </c>
      <c r="H16" s="31">
        <f t="shared" si="7"/>
        <v>669</v>
      </c>
      <c r="I16" s="31">
        <f t="shared" si="0"/>
        <v>2994</v>
      </c>
      <c r="J16" s="32">
        <f t="shared" si="1"/>
        <v>0.12283705316233891</v>
      </c>
      <c r="K16" s="29"/>
      <c r="L16" s="31">
        <v>637821</v>
      </c>
      <c r="M16" s="31">
        <v>526508</v>
      </c>
      <c r="N16" s="31">
        <v>586733</v>
      </c>
      <c r="O16" s="31">
        <v>632612</v>
      </c>
      <c r="P16" s="32">
        <f t="shared" si="8"/>
        <v>7.8193999655720825E-2</v>
      </c>
      <c r="Q16" s="32">
        <f t="shared" si="2"/>
        <v>-8.1668681338494808E-3</v>
      </c>
      <c r="R16" s="31">
        <f t="shared" si="9"/>
        <v>45879</v>
      </c>
      <c r="S16" s="31">
        <f t="shared" si="3"/>
        <v>-5209</v>
      </c>
      <c r="T16" s="32">
        <f t="shared" si="4"/>
        <v>0.12562745513510851</v>
      </c>
    </row>
    <row r="17" spans="1:20" x14ac:dyDescent="0.25">
      <c r="A17" s="37" t="s">
        <v>9</v>
      </c>
      <c r="B17" s="31">
        <v>26307</v>
      </c>
      <c r="C17" s="31">
        <v>21814</v>
      </c>
      <c r="D17" s="31">
        <v>21878</v>
      </c>
      <c r="E17" s="31">
        <v>23484</v>
      </c>
      <c r="F17" s="32">
        <f t="shared" si="5"/>
        <v>7.3407075601060523E-2</v>
      </c>
      <c r="G17" s="32">
        <f t="shared" si="6"/>
        <v>-0.10730984148705669</v>
      </c>
      <c r="H17" s="31">
        <f t="shared" si="7"/>
        <v>1606</v>
      </c>
      <c r="I17" s="31">
        <f t="shared" si="0"/>
        <v>-2823</v>
      </c>
      <c r="J17" s="32">
        <f t="shared" si="1"/>
        <v>5.2487360925479745E-2</v>
      </c>
      <c r="K17" s="29"/>
      <c r="L17" s="31">
        <v>318739</v>
      </c>
      <c r="M17" s="31">
        <v>214411</v>
      </c>
      <c r="N17" s="31">
        <v>252708</v>
      </c>
      <c r="O17" s="31">
        <v>261043</v>
      </c>
      <c r="P17" s="32">
        <f t="shared" si="8"/>
        <v>3.298273105718863E-2</v>
      </c>
      <c r="Q17" s="32">
        <f t="shared" si="2"/>
        <v>-0.1810133055572114</v>
      </c>
      <c r="R17" s="31">
        <f t="shared" si="9"/>
        <v>8335</v>
      </c>
      <c r="S17" s="31">
        <f t="shared" si="3"/>
        <v>-57696</v>
      </c>
      <c r="T17" s="32">
        <f t="shared" si="4"/>
        <v>5.183930714376922E-2</v>
      </c>
    </row>
    <row r="18" spans="1:20" x14ac:dyDescent="0.25">
      <c r="A18" s="38" t="s">
        <v>10</v>
      </c>
      <c r="B18" s="39">
        <v>12464</v>
      </c>
      <c r="C18" s="39">
        <v>8251</v>
      </c>
      <c r="D18" s="39">
        <v>8233</v>
      </c>
      <c r="E18" s="39">
        <v>10223</v>
      </c>
      <c r="F18" s="40">
        <f t="shared" si="5"/>
        <v>0.24171019069597954</v>
      </c>
      <c r="G18" s="40">
        <f t="shared" si="6"/>
        <v>-0.17979781771501924</v>
      </c>
      <c r="H18" s="39">
        <f t="shared" si="7"/>
        <v>1990</v>
      </c>
      <c r="I18" s="39">
        <f t="shared" si="0"/>
        <v>-2241</v>
      </c>
      <c r="J18" s="40">
        <f t="shared" si="1"/>
        <v>2.2848675299828796E-2</v>
      </c>
      <c r="K18" s="41"/>
      <c r="L18" s="39">
        <v>144616</v>
      </c>
      <c r="M18" s="39">
        <v>81254</v>
      </c>
      <c r="N18" s="39">
        <v>94882</v>
      </c>
      <c r="O18" s="39">
        <v>106021</v>
      </c>
      <c r="P18" s="40">
        <f t="shared" si="8"/>
        <v>0.11739845281507555</v>
      </c>
      <c r="Q18" s="40">
        <f t="shared" si="2"/>
        <v>-0.26687918349283624</v>
      </c>
      <c r="R18" s="39">
        <f t="shared" si="9"/>
        <v>11139</v>
      </c>
      <c r="S18" s="39">
        <f t="shared" si="3"/>
        <v>-38595</v>
      </c>
      <c r="T18" s="40">
        <f t="shared" si="4"/>
        <v>2.1054213990375364E-2</v>
      </c>
    </row>
    <row r="19" spans="1:20" x14ac:dyDescent="0.25">
      <c r="A19" s="42" t="s">
        <v>13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ht="21" x14ac:dyDescent="0.35">
      <c r="A20" s="45" t="s">
        <v>14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10"/>
      <c r="B21" s="11" t="s">
        <v>152</v>
      </c>
      <c r="C21" s="12"/>
      <c r="D21" s="12"/>
      <c r="E21" s="12"/>
      <c r="F21" s="12"/>
      <c r="G21" s="12"/>
      <c r="H21" s="12"/>
      <c r="I21" s="12"/>
      <c r="J21" s="13"/>
      <c r="K21" s="14"/>
      <c r="L21" s="11" t="str">
        <f>L$5</f>
        <v>acumulado noviembre</v>
      </c>
      <c r="M21" s="12"/>
      <c r="N21" s="12"/>
      <c r="O21" s="12"/>
      <c r="P21" s="12"/>
      <c r="Q21" s="12"/>
      <c r="R21" s="12"/>
      <c r="S21" s="12"/>
      <c r="T21" s="13"/>
    </row>
    <row r="22" spans="1:20" x14ac:dyDescent="0.25">
      <c r="A22" s="15"/>
      <c r="B22" s="16">
        <f>B$6</f>
        <v>2019</v>
      </c>
      <c r="C22" s="16">
        <f>C$6</f>
        <v>2022</v>
      </c>
      <c r="D22" s="16">
        <f>D$6</f>
        <v>2023</v>
      </c>
      <c r="E22" s="16">
        <f>E$6</f>
        <v>2024</v>
      </c>
      <c r="F22" s="16" t="str">
        <f>CONCATENATE("var ",RIGHT(E22,2),"/",RIGHT(D22,2))</f>
        <v>var 24/23</v>
      </c>
      <c r="G22" s="16" t="str">
        <f>CONCATENATE("var ",RIGHT(E22,2),"/",RIGHT(B22,2))</f>
        <v>var 24/19</v>
      </c>
      <c r="H22" s="16" t="str">
        <f>CONCATENATE("dif ",RIGHT(E22,2),"-",RIGHT(D22,2))</f>
        <v>dif 24-23</v>
      </c>
      <c r="I22" s="16" t="str">
        <f>CONCATENATE("dif ",RIGHT(E22,2),"-",RIGHT(B22,2))</f>
        <v>dif 24-19</v>
      </c>
      <c r="J22" s="16" t="str">
        <f>CONCATENATE("cuota ",RIGHT(E22,2))</f>
        <v>cuota 24</v>
      </c>
      <c r="K22" s="17"/>
      <c r="L22" s="16">
        <f>L$6</f>
        <v>2019</v>
      </c>
      <c r="M22" s="16">
        <f>M$6</f>
        <v>2022</v>
      </c>
      <c r="N22" s="16">
        <f>N$6</f>
        <v>2023</v>
      </c>
      <c r="O22" s="16">
        <f>O$6</f>
        <v>2024</v>
      </c>
      <c r="P22" s="16" t="str">
        <f>CONCATENATE("var ",RIGHT(O22,2),"/",RIGHT(N22,2))</f>
        <v>var 24/23</v>
      </c>
      <c r="Q22" s="16" t="str">
        <f>CONCATENATE("var ",RIGHT(O22,2),"/",RIGHT(L22,2))</f>
        <v>var 24/19</v>
      </c>
      <c r="R22" s="16" t="str">
        <f>CONCATENATE("dif ",RIGHT(O22,2),"-",RIGHT(N22,2))</f>
        <v>dif 24-23</v>
      </c>
      <c r="S22" s="16" t="str">
        <f>CONCATENATE("dif ",RIGHT(O22,2),"-",RIGHT(L22,2))</f>
        <v>dif 24-19</v>
      </c>
      <c r="T22" s="16" t="str">
        <f>CONCATENATE("cuota ",RIGHT(O22,2))</f>
        <v>cuota 24</v>
      </c>
    </row>
    <row r="23" spans="1:20" x14ac:dyDescent="0.25">
      <c r="A23" s="18" t="s">
        <v>15</v>
      </c>
      <c r="B23" s="19">
        <v>393250</v>
      </c>
      <c r="C23" s="19">
        <v>409402</v>
      </c>
      <c r="D23" s="19">
        <v>433576</v>
      </c>
      <c r="E23" s="19">
        <v>447422</v>
      </c>
      <c r="F23" s="20">
        <f>E23/D23-1</f>
        <v>3.1934424414635565E-2</v>
      </c>
      <c r="G23" s="20">
        <f>E23/B23-1</f>
        <v>0.13775460902733627</v>
      </c>
      <c r="H23" s="19">
        <f>E23-D23</f>
        <v>13846</v>
      </c>
      <c r="I23" s="19">
        <f t="shared" ref="I23:I54" si="10">E23-B23</f>
        <v>54172</v>
      </c>
      <c r="J23" s="20">
        <f t="shared" ref="J23:J54" si="11">E23/$E$23</f>
        <v>1</v>
      </c>
      <c r="K23" s="21"/>
      <c r="L23" s="19">
        <v>4434320</v>
      </c>
      <c r="M23" s="19">
        <v>4334225</v>
      </c>
      <c r="N23" s="19">
        <v>4754408</v>
      </c>
      <c r="O23" s="19">
        <v>5035619</v>
      </c>
      <c r="P23" s="20">
        <f>O23/N23-1</f>
        <v>5.9147426977238737E-2</v>
      </c>
      <c r="Q23" s="20">
        <f t="shared" ref="Q23:Q54" si="12">O23/L23-1</f>
        <v>0.13560117447545506</v>
      </c>
      <c r="R23" s="19">
        <f>O23-N23</f>
        <v>281211</v>
      </c>
      <c r="S23" s="19">
        <f t="shared" ref="S23:S54" si="13">O23-L23</f>
        <v>601299</v>
      </c>
      <c r="T23" s="20">
        <f t="shared" ref="T23:T54" si="14">O23/$O$23</f>
        <v>1</v>
      </c>
    </row>
    <row r="24" spans="1:20" x14ac:dyDescent="0.25">
      <c r="A24" s="22" t="s">
        <v>16</v>
      </c>
      <c r="B24" s="23">
        <v>67229</v>
      </c>
      <c r="C24" s="23">
        <v>64837</v>
      </c>
      <c r="D24" s="23">
        <v>60693</v>
      </c>
      <c r="E24" s="23">
        <v>69747</v>
      </c>
      <c r="F24" s="24">
        <f t="shared" ref="F24:F54" si="15">E24/D24-1</f>
        <v>0.14917700558548752</v>
      </c>
      <c r="G24" s="24">
        <f t="shared" ref="G24:G54" si="16">E24/B24-1</f>
        <v>3.7454074878400689E-2</v>
      </c>
      <c r="H24" s="23">
        <f t="shared" ref="H24:H54" si="17">E24-D24</f>
        <v>9054</v>
      </c>
      <c r="I24" s="23">
        <f t="shared" si="10"/>
        <v>2518</v>
      </c>
      <c r="J24" s="24">
        <f t="shared" si="11"/>
        <v>0.15588638913598349</v>
      </c>
      <c r="K24" s="48"/>
      <c r="L24" s="23">
        <v>977442</v>
      </c>
      <c r="M24" s="23">
        <v>947988</v>
      </c>
      <c r="N24" s="23">
        <v>974590</v>
      </c>
      <c r="O24" s="23">
        <v>990510</v>
      </c>
      <c r="P24" s="24">
        <f t="shared" ref="P24:P54" si="18">O24/N24-1</f>
        <v>1.6335074236345504E-2</v>
      </c>
      <c r="Q24" s="24">
        <f t="shared" si="12"/>
        <v>1.3369591239173362E-2</v>
      </c>
      <c r="R24" s="23">
        <f t="shared" ref="R24:R54" si="19">O24-N24</f>
        <v>15920</v>
      </c>
      <c r="S24" s="23">
        <f t="shared" si="13"/>
        <v>13068</v>
      </c>
      <c r="T24" s="24">
        <f t="shared" si="14"/>
        <v>0.19670074324526934</v>
      </c>
    </row>
    <row r="25" spans="1:20" x14ac:dyDescent="0.25">
      <c r="A25" s="49" t="s">
        <v>17</v>
      </c>
      <c r="B25" s="27">
        <v>24021</v>
      </c>
      <c r="C25" s="27">
        <v>23421</v>
      </c>
      <c r="D25" s="27">
        <v>21919</v>
      </c>
      <c r="E25" s="27">
        <v>25199</v>
      </c>
      <c r="F25" s="28">
        <f t="shared" si="15"/>
        <v>0.14964186322368711</v>
      </c>
      <c r="G25" s="28">
        <f t="shared" si="16"/>
        <v>4.9040422963240404E-2</v>
      </c>
      <c r="H25" s="27">
        <f t="shared" si="17"/>
        <v>3280</v>
      </c>
      <c r="I25" s="27">
        <f t="shared" si="10"/>
        <v>1178</v>
      </c>
      <c r="J25" s="28">
        <f t="shared" si="11"/>
        <v>5.632043127070193E-2</v>
      </c>
      <c r="K25" s="29"/>
      <c r="L25" s="27">
        <v>387894</v>
      </c>
      <c r="M25" s="27">
        <v>397785</v>
      </c>
      <c r="N25" s="27">
        <v>402907</v>
      </c>
      <c r="O25" s="27">
        <v>396407</v>
      </c>
      <c r="P25" s="28">
        <f t="shared" si="18"/>
        <v>-1.6132755201572535E-2</v>
      </c>
      <c r="Q25" s="28">
        <f t="shared" si="12"/>
        <v>2.1946717402176796E-2</v>
      </c>
      <c r="R25" s="27">
        <f>O25-N25</f>
        <v>-6500</v>
      </c>
      <c r="S25" s="27">
        <f t="shared" si="13"/>
        <v>8513</v>
      </c>
      <c r="T25" s="28">
        <f t="shared" si="14"/>
        <v>7.8720610117643933E-2</v>
      </c>
    </row>
    <row r="26" spans="1:20" x14ac:dyDescent="0.25">
      <c r="A26" s="50" t="s">
        <v>18</v>
      </c>
      <c r="B26" s="27">
        <v>13924</v>
      </c>
      <c r="C26" s="27">
        <v>11436</v>
      </c>
      <c r="D26" s="27">
        <v>10864</v>
      </c>
      <c r="E26" s="27">
        <v>12633</v>
      </c>
      <c r="F26" s="51">
        <f t="shared" si="15"/>
        <v>0.16283136966126666</v>
      </c>
      <c r="G26" s="51">
        <f t="shared" si="16"/>
        <v>-9.2717609882217777E-2</v>
      </c>
      <c r="H26" s="27">
        <f t="shared" si="17"/>
        <v>1769</v>
      </c>
      <c r="I26" s="52">
        <f t="shared" si="10"/>
        <v>-1291</v>
      </c>
      <c r="J26" s="51">
        <f t="shared" si="11"/>
        <v>2.8235089021103121E-2</v>
      </c>
      <c r="K26" s="29"/>
      <c r="L26" s="27">
        <v>242388</v>
      </c>
      <c r="M26" s="27">
        <v>199544</v>
      </c>
      <c r="N26" s="27">
        <v>232552</v>
      </c>
      <c r="O26" s="27">
        <v>202357</v>
      </c>
      <c r="P26" s="51">
        <f t="shared" si="18"/>
        <v>-0.12984192782689463</v>
      </c>
      <c r="Q26" s="51">
        <f t="shared" si="12"/>
        <v>-0.16515256530851363</v>
      </c>
      <c r="R26" s="52">
        <f>O26-N26</f>
        <v>-30195</v>
      </c>
      <c r="S26" s="52">
        <f t="shared" si="13"/>
        <v>-40031</v>
      </c>
      <c r="T26" s="51">
        <f t="shared" si="14"/>
        <v>4.0185129176770522E-2</v>
      </c>
    </row>
    <row r="27" spans="1:20" x14ac:dyDescent="0.25">
      <c r="A27" s="50" t="s">
        <v>19</v>
      </c>
      <c r="B27" s="52">
        <f>B25-B26</f>
        <v>10097</v>
      </c>
      <c r="C27" s="52">
        <f>C25-C26</f>
        <v>11985</v>
      </c>
      <c r="D27" s="52">
        <f>D25-D26</f>
        <v>11055</v>
      </c>
      <c r="E27" s="52">
        <f>E25-E26</f>
        <v>12566</v>
      </c>
      <c r="F27" s="51">
        <f t="shared" si="15"/>
        <v>0.1366802351876979</v>
      </c>
      <c r="G27" s="51">
        <f t="shared" si="16"/>
        <v>0.24452807764682571</v>
      </c>
      <c r="H27" s="52">
        <f t="shared" si="17"/>
        <v>1511</v>
      </c>
      <c r="I27" s="52">
        <f t="shared" si="10"/>
        <v>2469</v>
      </c>
      <c r="J27" s="51">
        <f t="shared" si="11"/>
        <v>2.8085342249598813E-2</v>
      </c>
      <c r="K27" s="29"/>
      <c r="L27" s="52">
        <f>L25-L26</f>
        <v>145506</v>
      </c>
      <c r="M27" s="52">
        <f>M25-M26</f>
        <v>198241</v>
      </c>
      <c r="N27" s="52">
        <f>N25-N26</f>
        <v>170355</v>
      </c>
      <c r="O27" s="52">
        <f>O25-O26</f>
        <v>194050</v>
      </c>
      <c r="P27" s="51">
        <f>O27/N27-1</f>
        <v>0.13909189633412589</v>
      </c>
      <c r="Q27" s="51">
        <f t="shared" si="12"/>
        <v>0.33362198122414188</v>
      </c>
      <c r="R27" s="52">
        <f t="shared" si="19"/>
        <v>23695</v>
      </c>
      <c r="S27" s="52">
        <f t="shared" si="13"/>
        <v>48544</v>
      </c>
      <c r="T27" s="51">
        <f t="shared" si="14"/>
        <v>3.8535480940873404E-2</v>
      </c>
    </row>
    <row r="28" spans="1:20" x14ac:dyDescent="0.25">
      <c r="A28" s="53" t="s">
        <v>20</v>
      </c>
      <c r="B28" s="34">
        <v>43208</v>
      </c>
      <c r="C28" s="34">
        <v>41416</v>
      </c>
      <c r="D28" s="34">
        <v>38774</v>
      </c>
      <c r="E28" s="34">
        <v>44548</v>
      </c>
      <c r="F28" s="35">
        <f t="shared" si="15"/>
        <v>0.148914220869655</v>
      </c>
      <c r="G28" s="35">
        <f t="shared" si="16"/>
        <v>3.101277541196068E-2</v>
      </c>
      <c r="H28" s="34">
        <f t="shared" si="17"/>
        <v>5774</v>
      </c>
      <c r="I28" s="34">
        <f t="shared" si="10"/>
        <v>1340</v>
      </c>
      <c r="J28" s="35">
        <f t="shared" si="11"/>
        <v>9.9565957865281551E-2</v>
      </c>
      <c r="K28" s="29"/>
      <c r="L28" s="27">
        <v>589548</v>
      </c>
      <c r="M28" s="27">
        <v>550203</v>
      </c>
      <c r="N28" s="27">
        <v>571683</v>
      </c>
      <c r="O28" s="27">
        <v>594103</v>
      </c>
      <c r="P28" s="35">
        <f t="shared" si="18"/>
        <v>3.921753839103137E-2</v>
      </c>
      <c r="Q28" s="35">
        <f t="shared" si="12"/>
        <v>7.7262580824630778E-3</v>
      </c>
      <c r="R28" s="34">
        <f t="shared" si="19"/>
        <v>22420</v>
      </c>
      <c r="S28" s="34">
        <f t="shared" si="13"/>
        <v>4555</v>
      </c>
      <c r="T28" s="35">
        <f t="shared" si="14"/>
        <v>0.11798013312762543</v>
      </c>
    </row>
    <row r="29" spans="1:20" x14ac:dyDescent="0.25">
      <c r="A29" s="22" t="s">
        <v>21</v>
      </c>
      <c r="B29" s="23">
        <v>326021</v>
      </c>
      <c r="C29" s="23">
        <v>344565</v>
      </c>
      <c r="D29" s="23">
        <v>372883</v>
      </c>
      <c r="E29" s="23">
        <v>377675</v>
      </c>
      <c r="F29" s="24">
        <f t="shared" si="15"/>
        <v>1.2851216065092874E-2</v>
      </c>
      <c r="G29" s="24">
        <f t="shared" si="16"/>
        <v>0.15843764665466331</v>
      </c>
      <c r="H29" s="23">
        <f t="shared" si="17"/>
        <v>4792</v>
      </c>
      <c r="I29" s="23">
        <f t="shared" si="10"/>
        <v>51654</v>
      </c>
      <c r="J29" s="24">
        <f t="shared" si="11"/>
        <v>0.84411361086401648</v>
      </c>
      <c r="K29" s="48"/>
      <c r="L29" s="23">
        <v>3456878</v>
      </c>
      <c r="M29" s="23">
        <v>3386237</v>
      </c>
      <c r="N29" s="23">
        <v>3779818</v>
      </c>
      <c r="O29" s="23">
        <v>4045109</v>
      </c>
      <c r="P29" s="24">
        <f t="shared" si="18"/>
        <v>7.0186183567568561E-2</v>
      </c>
      <c r="Q29" s="24">
        <f t="shared" si="12"/>
        <v>0.17016249922618032</v>
      </c>
      <c r="R29" s="23">
        <f t="shared" si="19"/>
        <v>265291</v>
      </c>
      <c r="S29" s="23">
        <f t="shared" si="13"/>
        <v>588231</v>
      </c>
      <c r="T29" s="24">
        <f t="shared" si="14"/>
        <v>0.80329925675473068</v>
      </c>
    </row>
    <row r="30" spans="1:20" x14ac:dyDescent="0.25">
      <c r="A30" s="49" t="s">
        <v>22</v>
      </c>
      <c r="B30" s="27">
        <v>47732</v>
      </c>
      <c r="C30" s="27">
        <v>45958</v>
      </c>
      <c r="D30" s="27">
        <v>48131</v>
      </c>
      <c r="E30" s="27">
        <v>48121</v>
      </c>
      <c r="F30" s="28">
        <f t="shared" si="15"/>
        <v>-2.0776630446073252E-4</v>
      </c>
      <c r="G30" s="28">
        <f t="shared" si="16"/>
        <v>8.1496689851672244E-3</v>
      </c>
      <c r="H30" s="27">
        <f t="shared" si="17"/>
        <v>-10</v>
      </c>
      <c r="I30" s="27">
        <f t="shared" si="10"/>
        <v>389</v>
      </c>
      <c r="J30" s="28">
        <f t="shared" si="11"/>
        <v>0.10755170733669779</v>
      </c>
      <c r="K30" s="29"/>
      <c r="L30" s="27">
        <v>451480</v>
      </c>
      <c r="M30" s="27">
        <v>346210</v>
      </c>
      <c r="N30" s="27">
        <v>388908</v>
      </c>
      <c r="O30" s="27">
        <v>404435</v>
      </c>
      <c r="P30" s="28">
        <f t="shared" si="18"/>
        <v>3.992460941919429E-2</v>
      </c>
      <c r="Q30" s="28">
        <f t="shared" si="12"/>
        <v>-0.10420173651103037</v>
      </c>
      <c r="R30" s="27">
        <f t="shared" si="19"/>
        <v>15527</v>
      </c>
      <c r="S30" s="27">
        <f t="shared" si="13"/>
        <v>-47045</v>
      </c>
      <c r="T30" s="28">
        <f t="shared" si="14"/>
        <v>8.0314853049843524E-2</v>
      </c>
    </row>
    <row r="31" spans="1:20" x14ac:dyDescent="0.25">
      <c r="A31" s="54" t="s">
        <v>23</v>
      </c>
      <c r="B31" s="31">
        <v>3174</v>
      </c>
      <c r="C31" s="31">
        <v>2632</v>
      </c>
      <c r="D31" s="31">
        <v>3313</v>
      </c>
      <c r="E31" s="31">
        <v>3583</v>
      </c>
      <c r="F31" s="32">
        <f t="shared" si="15"/>
        <v>8.1497132508300707E-2</v>
      </c>
      <c r="G31" s="32">
        <f t="shared" si="16"/>
        <v>0.12885948330182728</v>
      </c>
      <c r="H31" s="31">
        <f t="shared" si="17"/>
        <v>270</v>
      </c>
      <c r="I31" s="31">
        <f t="shared" si="10"/>
        <v>409</v>
      </c>
      <c r="J31" s="32">
        <f t="shared" si="11"/>
        <v>8.0080997358198749E-3</v>
      </c>
      <c r="K31" s="29"/>
      <c r="L31" s="31">
        <v>25316</v>
      </c>
      <c r="M31" s="31">
        <v>22933</v>
      </c>
      <c r="N31" s="31">
        <v>26823</v>
      </c>
      <c r="O31" s="31">
        <v>29328</v>
      </c>
      <c r="P31" s="32">
        <f t="shared" si="18"/>
        <v>9.33900011184432E-2</v>
      </c>
      <c r="Q31" s="32">
        <f t="shared" si="12"/>
        <v>0.15847685258334643</v>
      </c>
      <c r="R31" s="31">
        <f t="shared" si="19"/>
        <v>2505</v>
      </c>
      <c r="S31" s="31">
        <f t="shared" si="13"/>
        <v>4012</v>
      </c>
      <c r="T31" s="32">
        <f t="shared" si="14"/>
        <v>5.8241102037306638E-3</v>
      </c>
    </row>
    <row r="32" spans="1:20" x14ac:dyDescent="0.25">
      <c r="A32" s="54" t="s">
        <v>24</v>
      </c>
      <c r="B32" s="31">
        <v>319</v>
      </c>
      <c r="C32" s="31">
        <v>511</v>
      </c>
      <c r="D32" s="31">
        <v>521</v>
      </c>
      <c r="E32" s="31">
        <v>610</v>
      </c>
      <c r="F32" s="32">
        <f t="shared" si="15"/>
        <v>0.17082533589251447</v>
      </c>
      <c r="G32" s="32">
        <f t="shared" si="16"/>
        <v>0.91222570532915359</v>
      </c>
      <c r="H32" s="31">
        <f t="shared" si="17"/>
        <v>89</v>
      </c>
      <c r="I32" s="31">
        <f t="shared" si="10"/>
        <v>291</v>
      </c>
      <c r="J32" s="32">
        <f t="shared" si="11"/>
        <v>1.3633661286213015E-3</v>
      </c>
      <c r="K32" s="29"/>
      <c r="L32" s="31">
        <v>3151</v>
      </c>
      <c r="M32" s="31">
        <v>3887</v>
      </c>
      <c r="N32" s="31">
        <v>4932</v>
      </c>
      <c r="O32" s="31">
        <v>5264</v>
      </c>
      <c r="P32" s="32">
        <f t="shared" si="18"/>
        <v>6.731549067315501E-2</v>
      </c>
      <c r="Q32" s="32">
        <f t="shared" si="12"/>
        <v>0.67058076801015543</v>
      </c>
      <c r="R32" s="31">
        <f t="shared" si="19"/>
        <v>332</v>
      </c>
      <c r="S32" s="31">
        <f t="shared" si="13"/>
        <v>2113</v>
      </c>
      <c r="T32" s="32">
        <f t="shared" si="14"/>
        <v>1.0453531134901192E-3</v>
      </c>
    </row>
    <row r="33" spans="1:20" x14ac:dyDescent="0.25">
      <c r="A33" s="54" t="s">
        <v>25</v>
      </c>
      <c r="B33" s="31">
        <v>8081</v>
      </c>
      <c r="C33" s="31">
        <v>10120</v>
      </c>
      <c r="D33" s="31">
        <v>8574</v>
      </c>
      <c r="E33" s="31">
        <v>8414</v>
      </c>
      <c r="F33" s="32">
        <f t="shared" si="15"/>
        <v>-1.8661068346162768E-2</v>
      </c>
      <c r="G33" s="32">
        <f t="shared" si="16"/>
        <v>4.1207771315431296E-2</v>
      </c>
      <c r="H33" s="31">
        <f t="shared" si="17"/>
        <v>-160</v>
      </c>
      <c r="I33" s="31">
        <f t="shared" si="10"/>
        <v>333</v>
      </c>
      <c r="J33" s="32">
        <f t="shared" si="11"/>
        <v>1.8805512469212513E-2</v>
      </c>
      <c r="K33" s="29"/>
      <c r="L33" s="31">
        <v>65308</v>
      </c>
      <c r="M33" s="31">
        <v>54535</v>
      </c>
      <c r="N33" s="31">
        <v>60364</v>
      </c>
      <c r="O33" s="31">
        <v>55719</v>
      </c>
      <c r="P33" s="32">
        <f t="shared" si="18"/>
        <v>-7.6949837651580366E-2</v>
      </c>
      <c r="Q33" s="32">
        <f t="shared" si="12"/>
        <v>-0.14682734121394014</v>
      </c>
      <c r="R33" s="31">
        <f t="shared" si="19"/>
        <v>-4645</v>
      </c>
      <c r="S33" s="31">
        <f t="shared" si="13"/>
        <v>-9589</v>
      </c>
      <c r="T33" s="32">
        <f t="shared" si="14"/>
        <v>1.1064975328753029E-2</v>
      </c>
    </row>
    <row r="34" spans="1:20" x14ac:dyDescent="0.25">
      <c r="A34" s="54" t="s">
        <v>26</v>
      </c>
      <c r="B34" s="31">
        <v>1324</v>
      </c>
      <c r="C34" s="31">
        <v>2283</v>
      </c>
      <c r="D34" s="31">
        <v>3519</v>
      </c>
      <c r="E34" s="31">
        <v>3110</v>
      </c>
      <c r="F34" s="32">
        <f t="shared" si="15"/>
        <v>-0.11622620062517763</v>
      </c>
      <c r="G34" s="32">
        <f t="shared" si="16"/>
        <v>1.3489425981873113</v>
      </c>
      <c r="H34" s="31">
        <f t="shared" si="17"/>
        <v>-409</v>
      </c>
      <c r="I34" s="31">
        <f t="shared" si="10"/>
        <v>1786</v>
      </c>
      <c r="J34" s="32">
        <f t="shared" si="11"/>
        <v>6.9509322295282757E-3</v>
      </c>
      <c r="K34" s="29"/>
      <c r="L34" s="31">
        <v>15415</v>
      </c>
      <c r="M34" s="31">
        <v>23733</v>
      </c>
      <c r="N34" s="31">
        <v>33089</v>
      </c>
      <c r="O34" s="31">
        <v>34107</v>
      </c>
      <c r="P34" s="32">
        <f t="shared" si="18"/>
        <v>3.0765511197074602E-2</v>
      </c>
      <c r="Q34" s="32">
        <f t="shared" si="12"/>
        <v>1.2125851443399287</v>
      </c>
      <c r="R34" s="31">
        <f t="shared" si="19"/>
        <v>1018</v>
      </c>
      <c r="S34" s="31">
        <f t="shared" si="13"/>
        <v>18692</v>
      </c>
      <c r="T34" s="32">
        <f t="shared" si="14"/>
        <v>6.7731494380333379E-3</v>
      </c>
    </row>
    <row r="35" spans="1:20" x14ac:dyDescent="0.25">
      <c r="A35" s="54" t="s">
        <v>27</v>
      </c>
      <c r="B35" s="31">
        <v>14645</v>
      </c>
      <c r="C35" s="31">
        <v>11086</v>
      </c>
      <c r="D35" s="31">
        <v>10821</v>
      </c>
      <c r="E35" s="31">
        <v>9685</v>
      </c>
      <c r="F35" s="32">
        <f t="shared" si="15"/>
        <v>-0.10498105535532765</v>
      </c>
      <c r="G35" s="32">
        <f t="shared" si="16"/>
        <v>-0.33868214407647657</v>
      </c>
      <c r="H35" s="31">
        <f t="shared" si="17"/>
        <v>-1136</v>
      </c>
      <c r="I35" s="31">
        <f t="shared" si="10"/>
        <v>-4960</v>
      </c>
      <c r="J35" s="32">
        <f t="shared" si="11"/>
        <v>2.1646231074913615E-2</v>
      </c>
      <c r="K35" s="29"/>
      <c r="L35" s="31">
        <v>70410</v>
      </c>
      <c r="M35" s="31">
        <v>44592</v>
      </c>
      <c r="N35" s="31">
        <v>54300</v>
      </c>
      <c r="O35" s="31">
        <v>51846</v>
      </c>
      <c r="P35" s="32">
        <f t="shared" si="18"/>
        <v>-4.5193370165745872E-2</v>
      </c>
      <c r="Q35" s="32">
        <f t="shared" si="12"/>
        <v>-0.2636557307200682</v>
      </c>
      <c r="R35" s="31">
        <f t="shared" si="19"/>
        <v>-2454</v>
      </c>
      <c r="S35" s="31">
        <f t="shared" si="13"/>
        <v>-18564</v>
      </c>
      <c r="T35" s="32">
        <f t="shared" si="14"/>
        <v>1.0295854392478859E-2</v>
      </c>
    </row>
    <row r="36" spans="1:20" x14ac:dyDescent="0.25">
      <c r="A36" s="54" t="s">
        <v>28</v>
      </c>
      <c r="B36" s="31">
        <v>224</v>
      </c>
      <c r="C36" s="31">
        <v>344</v>
      </c>
      <c r="D36" s="31">
        <v>421</v>
      </c>
      <c r="E36" s="31">
        <v>516</v>
      </c>
      <c r="F36" s="32">
        <f t="shared" si="15"/>
        <v>0.22565320665083144</v>
      </c>
      <c r="G36" s="32">
        <f t="shared" si="16"/>
        <v>1.3035714285714284</v>
      </c>
      <c r="H36" s="31">
        <f t="shared" si="17"/>
        <v>95</v>
      </c>
      <c r="I36" s="31">
        <f t="shared" si="10"/>
        <v>292</v>
      </c>
      <c r="J36" s="32">
        <f t="shared" si="11"/>
        <v>1.1532736432271994E-3</v>
      </c>
      <c r="K36" s="29"/>
      <c r="L36" s="31">
        <v>2391</v>
      </c>
      <c r="M36" s="31">
        <v>4381</v>
      </c>
      <c r="N36" s="31">
        <v>4619</v>
      </c>
      <c r="O36" s="31">
        <v>5491</v>
      </c>
      <c r="P36" s="32">
        <f t="shared" si="18"/>
        <v>0.18878545139640623</v>
      </c>
      <c r="Q36" s="32">
        <f t="shared" si="12"/>
        <v>1.2965286491007948</v>
      </c>
      <c r="R36" s="31">
        <f t="shared" si="19"/>
        <v>872</v>
      </c>
      <c r="S36" s="31">
        <f t="shared" si="13"/>
        <v>3100</v>
      </c>
      <c r="T36" s="32">
        <f t="shared" si="14"/>
        <v>1.0904319806562014E-3</v>
      </c>
    </row>
    <row r="37" spans="1:20" x14ac:dyDescent="0.25">
      <c r="A37" s="54" t="s">
        <v>29</v>
      </c>
      <c r="B37" s="31">
        <v>128603</v>
      </c>
      <c r="C37" s="31">
        <v>141650</v>
      </c>
      <c r="D37" s="31">
        <v>158207</v>
      </c>
      <c r="E37" s="31">
        <v>162341</v>
      </c>
      <c r="F37" s="32">
        <f t="shared" si="15"/>
        <v>2.6130322931349426E-2</v>
      </c>
      <c r="G37" s="32">
        <f t="shared" si="16"/>
        <v>0.26234224707044151</v>
      </c>
      <c r="H37" s="31">
        <f t="shared" si="17"/>
        <v>4134</v>
      </c>
      <c r="I37" s="31">
        <f t="shared" si="10"/>
        <v>33738</v>
      </c>
      <c r="J37" s="32">
        <f t="shared" si="11"/>
        <v>0.3628364273549356</v>
      </c>
      <c r="K37" s="29"/>
      <c r="L37" s="31">
        <v>1587163</v>
      </c>
      <c r="M37" s="31">
        <v>1572776</v>
      </c>
      <c r="N37" s="31">
        <v>1782834</v>
      </c>
      <c r="O37" s="31">
        <v>1915172</v>
      </c>
      <c r="P37" s="32">
        <f t="shared" si="18"/>
        <v>7.4229008421423437E-2</v>
      </c>
      <c r="Q37" s="32">
        <f t="shared" si="12"/>
        <v>0.20666371380885273</v>
      </c>
      <c r="R37" s="31">
        <f t="shared" si="19"/>
        <v>132338</v>
      </c>
      <c r="S37" s="31">
        <f t="shared" si="13"/>
        <v>328009</v>
      </c>
      <c r="T37" s="32">
        <f t="shared" si="14"/>
        <v>0.38032504047665244</v>
      </c>
    </row>
    <row r="38" spans="1:20" x14ac:dyDescent="0.25">
      <c r="A38" s="54" t="s">
        <v>30</v>
      </c>
      <c r="B38" s="31">
        <v>12272</v>
      </c>
      <c r="C38" s="31">
        <v>14412</v>
      </c>
      <c r="D38" s="31">
        <v>15313</v>
      </c>
      <c r="E38" s="31">
        <v>15348</v>
      </c>
      <c r="F38" s="32">
        <f t="shared" si="15"/>
        <v>2.2856396525827716E-3</v>
      </c>
      <c r="G38" s="32">
        <f t="shared" si="16"/>
        <v>0.25065189048239889</v>
      </c>
      <c r="H38" s="31">
        <f t="shared" si="17"/>
        <v>35</v>
      </c>
      <c r="I38" s="31">
        <f t="shared" si="10"/>
        <v>3076</v>
      </c>
      <c r="J38" s="32">
        <f t="shared" si="11"/>
        <v>3.4303185806688091E-2</v>
      </c>
      <c r="K38" s="29"/>
      <c r="L38" s="31">
        <v>155503</v>
      </c>
      <c r="M38" s="31">
        <v>178800</v>
      </c>
      <c r="N38" s="31">
        <v>200937</v>
      </c>
      <c r="O38" s="31">
        <v>214448</v>
      </c>
      <c r="P38" s="32">
        <f t="shared" si="18"/>
        <v>6.7239980690465107E-2</v>
      </c>
      <c r="Q38" s="32">
        <f t="shared" si="12"/>
        <v>0.37906021105702137</v>
      </c>
      <c r="R38" s="31">
        <f t="shared" si="19"/>
        <v>13511</v>
      </c>
      <c r="S38" s="31">
        <f t="shared" si="13"/>
        <v>58945</v>
      </c>
      <c r="T38" s="32">
        <f t="shared" si="14"/>
        <v>4.258622425564762E-2</v>
      </c>
    </row>
    <row r="39" spans="1:20" x14ac:dyDescent="0.25">
      <c r="A39" s="54" t="s">
        <v>31</v>
      </c>
      <c r="B39" s="31">
        <v>9991</v>
      </c>
      <c r="C39" s="31">
        <v>12634</v>
      </c>
      <c r="D39" s="31">
        <v>13125</v>
      </c>
      <c r="E39" s="31">
        <v>13404</v>
      </c>
      <c r="F39" s="32">
        <f t="shared" si="15"/>
        <v>2.1257142857142863E-2</v>
      </c>
      <c r="G39" s="32">
        <f t="shared" si="16"/>
        <v>0.3416074467020318</v>
      </c>
      <c r="H39" s="31">
        <f t="shared" si="17"/>
        <v>279</v>
      </c>
      <c r="I39" s="31">
        <f t="shared" si="10"/>
        <v>3413</v>
      </c>
      <c r="J39" s="32">
        <f t="shared" si="11"/>
        <v>2.9958294406622829E-2</v>
      </c>
      <c r="K39" s="29"/>
      <c r="L39" s="31">
        <v>127370</v>
      </c>
      <c r="M39" s="31">
        <v>158032</v>
      </c>
      <c r="N39" s="31">
        <v>151440</v>
      </c>
      <c r="O39" s="31">
        <v>161188</v>
      </c>
      <c r="P39" s="32">
        <f t="shared" si="18"/>
        <v>6.4368726888536676E-2</v>
      </c>
      <c r="Q39" s="32">
        <f t="shared" si="12"/>
        <v>0.26550993169506154</v>
      </c>
      <c r="R39" s="31">
        <f t="shared" si="19"/>
        <v>9748</v>
      </c>
      <c r="S39" s="31">
        <f t="shared" si="13"/>
        <v>33818</v>
      </c>
      <c r="T39" s="32">
        <f t="shared" si="14"/>
        <v>3.2009570223640829E-2</v>
      </c>
    </row>
    <row r="40" spans="1:20" x14ac:dyDescent="0.25">
      <c r="A40" s="54" t="s">
        <v>32</v>
      </c>
      <c r="B40" s="31">
        <v>11776</v>
      </c>
      <c r="C40" s="31">
        <v>12499</v>
      </c>
      <c r="D40" s="31">
        <v>13181</v>
      </c>
      <c r="E40" s="31">
        <v>13478</v>
      </c>
      <c r="F40" s="32">
        <f t="shared" si="15"/>
        <v>2.2532433047568468E-2</v>
      </c>
      <c r="G40" s="32">
        <f t="shared" si="16"/>
        <v>0.14453125</v>
      </c>
      <c r="H40" s="31">
        <f t="shared" si="17"/>
        <v>297</v>
      </c>
      <c r="I40" s="31">
        <f t="shared" si="10"/>
        <v>1702</v>
      </c>
      <c r="J40" s="32">
        <f t="shared" si="11"/>
        <v>3.0123686363209678E-2</v>
      </c>
      <c r="K40" s="29"/>
      <c r="L40" s="31">
        <v>121302</v>
      </c>
      <c r="M40" s="31">
        <v>132336</v>
      </c>
      <c r="N40" s="31">
        <v>136772</v>
      </c>
      <c r="O40" s="31">
        <v>142827</v>
      </c>
      <c r="P40" s="32">
        <f t="shared" si="18"/>
        <v>4.4270757172520714E-2</v>
      </c>
      <c r="Q40" s="32">
        <f t="shared" si="12"/>
        <v>0.17744967106890241</v>
      </c>
      <c r="R40" s="31">
        <f t="shared" si="19"/>
        <v>6055</v>
      </c>
      <c r="S40" s="31">
        <f t="shared" si="13"/>
        <v>21525</v>
      </c>
      <c r="T40" s="32">
        <f t="shared" si="14"/>
        <v>2.8363345201453883E-2</v>
      </c>
    </row>
    <row r="41" spans="1:20" x14ac:dyDescent="0.25">
      <c r="A41" s="54" t="s">
        <v>33</v>
      </c>
      <c r="B41" s="31">
        <v>8447</v>
      </c>
      <c r="C41" s="31">
        <v>10849</v>
      </c>
      <c r="D41" s="31">
        <v>14831</v>
      </c>
      <c r="E41" s="31">
        <v>16873</v>
      </c>
      <c r="F41" s="32">
        <f t="shared" si="15"/>
        <v>0.13768457959679048</v>
      </c>
      <c r="G41" s="32">
        <f t="shared" si="16"/>
        <v>0.99751391026399916</v>
      </c>
      <c r="H41" s="31">
        <f t="shared" si="17"/>
        <v>2042</v>
      </c>
      <c r="I41" s="31">
        <f t="shared" si="10"/>
        <v>8426</v>
      </c>
      <c r="J41" s="32">
        <f t="shared" si="11"/>
        <v>3.7711601128241345E-2</v>
      </c>
      <c r="K41" s="29"/>
      <c r="L41" s="31">
        <v>103355</v>
      </c>
      <c r="M41" s="31">
        <v>124231</v>
      </c>
      <c r="N41" s="31">
        <v>141213</v>
      </c>
      <c r="O41" s="31">
        <v>182766</v>
      </c>
      <c r="P41" s="32">
        <f t="shared" si="18"/>
        <v>0.29425761084319424</v>
      </c>
      <c r="Q41" s="32">
        <f t="shared" si="12"/>
        <v>0.7683324464225243</v>
      </c>
      <c r="R41" s="31">
        <f t="shared" si="19"/>
        <v>41553</v>
      </c>
      <c r="S41" s="31">
        <f t="shared" si="13"/>
        <v>79411</v>
      </c>
      <c r="T41" s="32">
        <f t="shared" si="14"/>
        <v>3.6294644213551504E-2</v>
      </c>
    </row>
    <row r="42" spans="1:20" x14ac:dyDescent="0.25">
      <c r="A42" s="54" t="s">
        <v>34</v>
      </c>
      <c r="B42" s="31">
        <v>2216</v>
      </c>
      <c r="C42" s="31">
        <v>3402</v>
      </c>
      <c r="D42" s="31">
        <v>3581</v>
      </c>
      <c r="E42" s="31">
        <v>3218</v>
      </c>
      <c r="F42" s="32">
        <f t="shared" si="15"/>
        <v>-0.10136833286791402</v>
      </c>
      <c r="G42" s="32">
        <f t="shared" si="16"/>
        <v>0.45216606498194944</v>
      </c>
      <c r="H42" s="31">
        <f t="shared" si="17"/>
        <v>-363</v>
      </c>
      <c r="I42" s="31">
        <f t="shared" si="10"/>
        <v>1002</v>
      </c>
      <c r="J42" s="32">
        <f t="shared" si="11"/>
        <v>7.1923150850874565E-3</v>
      </c>
      <c r="K42" s="29"/>
      <c r="L42" s="31">
        <v>22789</v>
      </c>
      <c r="M42" s="31">
        <v>46060</v>
      </c>
      <c r="N42" s="31">
        <v>48031</v>
      </c>
      <c r="O42" s="31">
        <v>44029</v>
      </c>
      <c r="P42" s="32">
        <f t="shared" si="18"/>
        <v>-8.3321188399158919E-2</v>
      </c>
      <c r="Q42" s="32">
        <f t="shared" si="12"/>
        <v>0.9320286102944404</v>
      </c>
      <c r="R42" s="31">
        <f t="shared" si="19"/>
        <v>-4002</v>
      </c>
      <c r="S42" s="31">
        <f t="shared" si="13"/>
        <v>21240</v>
      </c>
      <c r="T42" s="32">
        <f t="shared" si="14"/>
        <v>8.7435129623587484E-3</v>
      </c>
    </row>
    <row r="43" spans="1:20" x14ac:dyDescent="0.25">
      <c r="A43" s="54" t="s">
        <v>35</v>
      </c>
      <c r="B43" s="31">
        <v>11318</v>
      </c>
      <c r="C43" s="31">
        <v>13438</v>
      </c>
      <c r="D43" s="31">
        <v>15266</v>
      </c>
      <c r="E43" s="31">
        <v>15376</v>
      </c>
      <c r="F43" s="32">
        <f t="shared" si="15"/>
        <v>7.2055548277216719E-3</v>
      </c>
      <c r="G43" s="32">
        <f t="shared" si="16"/>
        <v>0.35854391235200556</v>
      </c>
      <c r="H43" s="31">
        <f t="shared" si="17"/>
        <v>110</v>
      </c>
      <c r="I43" s="31">
        <f t="shared" si="10"/>
        <v>4058</v>
      </c>
      <c r="J43" s="32">
        <f t="shared" si="11"/>
        <v>3.4365766547018249E-2</v>
      </c>
      <c r="K43" s="29"/>
      <c r="L43" s="31">
        <v>119613</v>
      </c>
      <c r="M43" s="31">
        <v>135430</v>
      </c>
      <c r="N43" s="31">
        <v>141506</v>
      </c>
      <c r="O43" s="31">
        <v>165676</v>
      </c>
      <c r="P43" s="32">
        <f t="shared" si="18"/>
        <v>0.17080547821293801</v>
      </c>
      <c r="Q43" s="32">
        <f t="shared" si="12"/>
        <v>0.3851002817419511</v>
      </c>
      <c r="R43" s="31">
        <f t="shared" si="19"/>
        <v>24170</v>
      </c>
      <c r="S43" s="31">
        <f t="shared" si="13"/>
        <v>46063</v>
      </c>
      <c r="T43" s="32">
        <f t="shared" si="14"/>
        <v>3.2900821130431038E-2</v>
      </c>
    </row>
    <row r="44" spans="1:20" x14ac:dyDescent="0.25">
      <c r="A44" s="54" t="s">
        <v>36</v>
      </c>
      <c r="B44" s="31">
        <v>8591</v>
      </c>
      <c r="C44" s="31">
        <v>6929</v>
      </c>
      <c r="D44" s="31">
        <v>8400</v>
      </c>
      <c r="E44" s="31">
        <v>8184</v>
      </c>
      <c r="F44" s="32">
        <f t="shared" si="15"/>
        <v>-2.571428571428569E-2</v>
      </c>
      <c r="G44" s="32">
        <f t="shared" si="16"/>
        <v>-4.7375160051216336E-2</v>
      </c>
      <c r="H44" s="31">
        <f t="shared" si="17"/>
        <v>-216</v>
      </c>
      <c r="I44" s="31">
        <f t="shared" si="10"/>
        <v>-407</v>
      </c>
      <c r="J44" s="32">
        <f t="shared" si="11"/>
        <v>1.8291456387929068E-2</v>
      </c>
      <c r="K44" s="29"/>
      <c r="L44" s="31">
        <v>53194</v>
      </c>
      <c r="M44" s="31">
        <v>28715</v>
      </c>
      <c r="N44" s="31">
        <v>43925</v>
      </c>
      <c r="O44" s="31">
        <v>45423</v>
      </c>
      <c r="P44" s="32">
        <f t="shared" si="18"/>
        <v>3.4103585657370594E-2</v>
      </c>
      <c r="Q44" s="32">
        <f t="shared" si="12"/>
        <v>-0.14608790465090049</v>
      </c>
      <c r="R44" s="31">
        <f t="shared" si="19"/>
        <v>1498</v>
      </c>
      <c r="S44" s="31">
        <f t="shared" si="13"/>
        <v>-7771</v>
      </c>
      <c r="T44" s="32">
        <f t="shared" si="14"/>
        <v>9.0203408955284343E-3</v>
      </c>
    </row>
    <row r="45" spans="1:20" x14ac:dyDescent="0.25">
      <c r="A45" s="54" t="s">
        <v>37</v>
      </c>
      <c r="B45" s="31">
        <v>15908</v>
      </c>
      <c r="C45" s="31">
        <v>11799</v>
      </c>
      <c r="D45" s="31">
        <v>10840</v>
      </c>
      <c r="E45" s="31">
        <v>9609</v>
      </c>
      <c r="F45" s="32">
        <f t="shared" si="15"/>
        <v>-0.11356088560885613</v>
      </c>
      <c r="G45" s="32">
        <f t="shared" si="16"/>
        <v>-0.39596429469449335</v>
      </c>
      <c r="H45" s="31">
        <f t="shared" si="17"/>
        <v>-1231</v>
      </c>
      <c r="I45" s="31">
        <f t="shared" si="10"/>
        <v>-6299</v>
      </c>
      <c r="J45" s="32">
        <f t="shared" si="11"/>
        <v>2.1476369065446043E-2</v>
      </c>
      <c r="K45" s="29"/>
      <c r="L45" s="31">
        <v>88060</v>
      </c>
      <c r="M45" s="31">
        <v>45782</v>
      </c>
      <c r="N45" s="31">
        <v>58689</v>
      </c>
      <c r="O45" s="31">
        <v>57261</v>
      </c>
      <c r="P45" s="32">
        <f t="shared" si="18"/>
        <v>-2.4331646475489466E-2</v>
      </c>
      <c r="Q45" s="32">
        <f t="shared" si="12"/>
        <v>-0.34975017033840561</v>
      </c>
      <c r="R45" s="31">
        <f t="shared" si="19"/>
        <v>-1428</v>
      </c>
      <c r="S45" s="31">
        <f t="shared" si="13"/>
        <v>-30799</v>
      </c>
      <c r="T45" s="32">
        <f t="shared" si="14"/>
        <v>1.137119388897373E-2</v>
      </c>
    </row>
    <row r="46" spans="1:20" x14ac:dyDescent="0.25">
      <c r="A46" s="54" t="s">
        <v>38</v>
      </c>
      <c r="B46" s="31">
        <v>988</v>
      </c>
      <c r="C46" s="31">
        <v>2189</v>
      </c>
      <c r="D46" s="31">
        <v>2166</v>
      </c>
      <c r="E46" s="31">
        <v>2064</v>
      </c>
      <c r="F46" s="32">
        <f t="shared" si="15"/>
        <v>-4.7091412742382266E-2</v>
      </c>
      <c r="G46" s="32">
        <f t="shared" si="16"/>
        <v>1.0890688259109313</v>
      </c>
      <c r="H46" s="31">
        <f t="shared" si="17"/>
        <v>-102</v>
      </c>
      <c r="I46" s="31">
        <f t="shared" si="10"/>
        <v>1076</v>
      </c>
      <c r="J46" s="32">
        <f t="shared" si="11"/>
        <v>4.6130945729087975E-3</v>
      </c>
      <c r="K46" s="29"/>
      <c r="L46" s="31">
        <v>9669</v>
      </c>
      <c r="M46" s="31">
        <v>25627</v>
      </c>
      <c r="N46" s="31">
        <v>27402</v>
      </c>
      <c r="O46" s="31">
        <v>31520</v>
      </c>
      <c r="P46" s="32">
        <f t="shared" si="18"/>
        <v>0.15028100138676015</v>
      </c>
      <c r="Q46" s="32">
        <f t="shared" si="12"/>
        <v>2.2599027820870825</v>
      </c>
      <c r="R46" s="31">
        <f t="shared" si="19"/>
        <v>4118</v>
      </c>
      <c r="S46" s="31">
        <f t="shared" si="13"/>
        <v>21851</v>
      </c>
      <c r="T46" s="32">
        <f t="shared" si="14"/>
        <v>6.2594092205943298E-3</v>
      </c>
    </row>
    <row r="47" spans="1:20" x14ac:dyDescent="0.25">
      <c r="A47" s="54" t="s">
        <v>39</v>
      </c>
      <c r="B47" s="31">
        <v>850</v>
      </c>
      <c r="C47" s="31">
        <v>1083</v>
      </c>
      <c r="D47" s="31">
        <v>1761</v>
      </c>
      <c r="E47" s="31">
        <v>1954</v>
      </c>
      <c r="F47" s="32">
        <f t="shared" si="15"/>
        <v>0.10959681998864279</v>
      </c>
      <c r="G47" s="32">
        <f t="shared" si="16"/>
        <v>1.2988235294117647</v>
      </c>
      <c r="H47" s="31">
        <f t="shared" si="17"/>
        <v>193</v>
      </c>
      <c r="I47" s="31">
        <f t="shared" si="10"/>
        <v>1104</v>
      </c>
      <c r="J47" s="32">
        <f t="shared" si="11"/>
        <v>4.3672416644688905E-3</v>
      </c>
      <c r="K47" s="29"/>
      <c r="L47" s="31">
        <v>9658</v>
      </c>
      <c r="M47" s="31">
        <v>13698</v>
      </c>
      <c r="N47" s="31">
        <v>18078</v>
      </c>
      <c r="O47" s="31">
        <v>23562</v>
      </c>
      <c r="P47" s="32">
        <f t="shared" si="18"/>
        <v>0.30335214072353134</v>
      </c>
      <c r="Q47" s="32">
        <f t="shared" si="12"/>
        <v>1.439635535307517</v>
      </c>
      <c r="R47" s="31">
        <f t="shared" si="19"/>
        <v>5484</v>
      </c>
      <c r="S47" s="31">
        <f t="shared" si="13"/>
        <v>13904</v>
      </c>
      <c r="T47" s="32">
        <f t="shared" si="14"/>
        <v>4.6790672606485915E-3</v>
      </c>
    </row>
    <row r="48" spans="1:20" x14ac:dyDescent="0.25">
      <c r="A48" s="54" t="s">
        <v>40</v>
      </c>
      <c r="B48" s="31">
        <v>752</v>
      </c>
      <c r="C48" s="31">
        <v>1352</v>
      </c>
      <c r="D48" s="31">
        <v>898</v>
      </c>
      <c r="E48" s="31">
        <v>1126</v>
      </c>
      <c r="F48" s="32">
        <f t="shared" si="15"/>
        <v>0.25389755011135851</v>
      </c>
      <c r="G48" s="32">
        <f t="shared" si="16"/>
        <v>0.49734042553191493</v>
      </c>
      <c r="H48" s="31">
        <f t="shared" si="17"/>
        <v>228</v>
      </c>
      <c r="I48" s="31">
        <f t="shared" si="10"/>
        <v>374</v>
      </c>
      <c r="J48" s="32">
        <f t="shared" si="11"/>
        <v>2.5166397718485011E-3</v>
      </c>
      <c r="K48" s="29"/>
      <c r="L48" s="31">
        <v>12610</v>
      </c>
      <c r="M48" s="31">
        <v>19595</v>
      </c>
      <c r="N48" s="31">
        <v>23030</v>
      </c>
      <c r="O48" s="31">
        <v>21127</v>
      </c>
      <c r="P48" s="32">
        <f t="shared" si="18"/>
        <v>-8.2631350412505467E-2</v>
      </c>
      <c r="Q48" s="32">
        <f t="shared" si="12"/>
        <v>0.67541633624107855</v>
      </c>
      <c r="R48" s="31">
        <f t="shared" si="19"/>
        <v>-1903</v>
      </c>
      <c r="S48" s="31">
        <f t="shared" si="13"/>
        <v>8517</v>
      </c>
      <c r="T48" s="32">
        <f t="shared" si="14"/>
        <v>4.1955120115322467E-3</v>
      </c>
    </row>
    <row r="49" spans="1:20" x14ac:dyDescent="0.25">
      <c r="A49" s="54" t="s">
        <v>41</v>
      </c>
      <c r="B49" s="31">
        <v>1297</v>
      </c>
      <c r="C49" s="31">
        <v>2070</v>
      </c>
      <c r="D49" s="31">
        <v>2285</v>
      </c>
      <c r="E49" s="31">
        <v>2018</v>
      </c>
      <c r="F49" s="32">
        <f t="shared" si="15"/>
        <v>-0.11684901531728664</v>
      </c>
      <c r="G49" s="32">
        <f t="shared" si="16"/>
        <v>0.55589822667694677</v>
      </c>
      <c r="H49" s="31">
        <f t="shared" si="17"/>
        <v>-267</v>
      </c>
      <c r="I49" s="31">
        <f t="shared" si="10"/>
        <v>721</v>
      </c>
      <c r="J49" s="32">
        <f t="shared" si="11"/>
        <v>4.5102833566521092E-3</v>
      </c>
      <c r="K49" s="29"/>
      <c r="L49" s="31">
        <v>9178</v>
      </c>
      <c r="M49" s="31">
        <v>18717</v>
      </c>
      <c r="N49" s="31">
        <v>18753</v>
      </c>
      <c r="O49" s="31">
        <v>19593</v>
      </c>
      <c r="P49" s="32">
        <f t="shared" si="18"/>
        <v>4.4792833146696465E-2</v>
      </c>
      <c r="Q49" s="32">
        <f t="shared" si="12"/>
        <v>1.1347788189147963</v>
      </c>
      <c r="R49" s="31">
        <f t="shared" si="19"/>
        <v>840</v>
      </c>
      <c r="S49" s="31">
        <f t="shared" si="13"/>
        <v>10415</v>
      </c>
      <c r="T49" s="32">
        <f t="shared" si="14"/>
        <v>3.8908821338548448E-3</v>
      </c>
    </row>
    <row r="50" spans="1:20" x14ac:dyDescent="0.25">
      <c r="A50" s="54" t="s">
        <v>42</v>
      </c>
      <c r="B50" s="31">
        <v>804</v>
      </c>
      <c r="C50" s="31">
        <v>1790</v>
      </c>
      <c r="D50" s="31">
        <v>2407</v>
      </c>
      <c r="E50" s="31">
        <v>2273</v>
      </c>
      <c r="F50" s="32">
        <f t="shared" si="15"/>
        <v>-5.5670959700872436E-2</v>
      </c>
      <c r="G50" s="32">
        <f t="shared" si="16"/>
        <v>1.8271144278606966</v>
      </c>
      <c r="H50" s="31">
        <f t="shared" si="17"/>
        <v>-134</v>
      </c>
      <c r="I50" s="31">
        <f t="shared" si="10"/>
        <v>1469</v>
      </c>
      <c r="J50" s="32">
        <f t="shared" si="11"/>
        <v>5.0802150989446206E-3</v>
      </c>
      <c r="K50" s="29"/>
      <c r="L50" s="31">
        <v>15962</v>
      </c>
      <c r="M50" s="31">
        <v>26244</v>
      </c>
      <c r="N50" s="31">
        <v>33569</v>
      </c>
      <c r="O50" s="31">
        <v>39016</v>
      </c>
      <c r="P50" s="32">
        <f t="shared" si="18"/>
        <v>0.16226280198993126</v>
      </c>
      <c r="Q50" s="32">
        <f t="shared" si="12"/>
        <v>1.4443052249091592</v>
      </c>
      <c r="R50" s="31">
        <f t="shared" si="19"/>
        <v>5447</v>
      </c>
      <c r="S50" s="31">
        <f t="shared" si="13"/>
        <v>23054</v>
      </c>
      <c r="T50" s="32">
        <f t="shared" si="14"/>
        <v>7.7480047636646057E-3</v>
      </c>
    </row>
    <row r="51" spans="1:20" x14ac:dyDescent="0.25">
      <c r="A51" s="54" t="s">
        <v>43</v>
      </c>
      <c r="B51" s="31">
        <v>3997</v>
      </c>
      <c r="C51" s="31">
        <v>7112</v>
      </c>
      <c r="D51" s="31">
        <v>8961</v>
      </c>
      <c r="E51" s="31">
        <v>9416</v>
      </c>
      <c r="F51" s="32">
        <f t="shared" si="15"/>
        <v>5.077558308224539E-2</v>
      </c>
      <c r="G51" s="32">
        <f>E51/B51-1</f>
        <v>1.3557668251188391</v>
      </c>
      <c r="H51" s="31">
        <f t="shared" si="17"/>
        <v>455</v>
      </c>
      <c r="I51" s="31">
        <f t="shared" si="10"/>
        <v>5419</v>
      </c>
      <c r="J51" s="32">
        <f t="shared" si="11"/>
        <v>2.1045008962456025E-2</v>
      </c>
      <c r="K51" s="29"/>
      <c r="L51" s="31">
        <v>48977</v>
      </c>
      <c r="M51" s="31">
        <v>83466</v>
      </c>
      <c r="N51" s="31">
        <v>95988</v>
      </c>
      <c r="O51" s="31">
        <v>127309</v>
      </c>
      <c r="P51" s="32">
        <f t="shared" si="18"/>
        <v>0.32630120431720622</v>
      </c>
      <c r="Q51" s="32">
        <f t="shared" si="12"/>
        <v>1.5993629662902995</v>
      </c>
      <c r="R51" s="31">
        <f t="shared" si="19"/>
        <v>31321</v>
      </c>
      <c r="S51" s="31">
        <f t="shared" si="13"/>
        <v>78332</v>
      </c>
      <c r="T51" s="32">
        <f t="shared" si="14"/>
        <v>2.5281698238091482E-2</v>
      </c>
    </row>
    <row r="52" spans="1:20" x14ac:dyDescent="0.25">
      <c r="A52" s="54" t="s">
        <v>44</v>
      </c>
      <c r="B52" s="31">
        <v>4511</v>
      </c>
      <c r="C52" s="31">
        <v>5025</v>
      </c>
      <c r="D52" s="31">
        <v>5206</v>
      </c>
      <c r="E52" s="31">
        <v>5459</v>
      </c>
      <c r="F52" s="32">
        <f t="shared" si="15"/>
        <v>4.8597771801767164E-2</v>
      </c>
      <c r="G52" s="32">
        <f t="shared" si="16"/>
        <v>0.21015295943249823</v>
      </c>
      <c r="H52" s="31">
        <f t="shared" si="17"/>
        <v>253</v>
      </c>
      <c r="I52" s="31">
        <f t="shared" si="10"/>
        <v>948</v>
      </c>
      <c r="J52" s="32">
        <f t="shared" si="11"/>
        <v>1.2201009337940468E-2</v>
      </c>
      <c r="K52" s="29"/>
      <c r="L52" s="31">
        <v>38268</v>
      </c>
      <c r="M52" s="31">
        <v>40237</v>
      </c>
      <c r="N52" s="31">
        <v>45702</v>
      </c>
      <c r="O52" s="31">
        <v>42356</v>
      </c>
      <c r="P52" s="32">
        <f t="shared" si="18"/>
        <v>-7.3213426108266644E-2</v>
      </c>
      <c r="Q52" s="32">
        <f t="shared" si="12"/>
        <v>0.10682554614821793</v>
      </c>
      <c r="R52" s="31">
        <f t="shared" si="19"/>
        <v>-3346</v>
      </c>
      <c r="S52" s="31">
        <f t="shared" si="13"/>
        <v>4088</v>
      </c>
      <c r="T52" s="32">
        <f t="shared" si="14"/>
        <v>8.4112797254915425E-3</v>
      </c>
    </row>
    <row r="53" spans="1:20" x14ac:dyDescent="0.25">
      <c r="A53" s="55" t="s">
        <v>45</v>
      </c>
      <c r="B53" s="31">
        <v>4402</v>
      </c>
      <c r="C53" s="31">
        <v>739</v>
      </c>
      <c r="D53" s="31">
        <v>786</v>
      </c>
      <c r="E53" s="31">
        <v>820</v>
      </c>
      <c r="F53" s="32">
        <f t="shared" si="15"/>
        <v>4.3256997455470847E-2</v>
      </c>
      <c r="G53" s="32">
        <f t="shared" si="16"/>
        <v>-0.813721035892776</v>
      </c>
      <c r="H53" s="31">
        <f t="shared" si="17"/>
        <v>34</v>
      </c>
      <c r="I53" s="31">
        <f t="shared" si="10"/>
        <v>-3582</v>
      </c>
      <c r="J53" s="32">
        <f t="shared" si="11"/>
        <v>1.8327216810974875E-3</v>
      </c>
      <c r="K53" s="29"/>
      <c r="L53" s="31">
        <v>54487</v>
      </c>
      <c r="M53" s="31">
        <v>6870</v>
      </c>
      <c r="N53" s="31">
        <v>7981</v>
      </c>
      <c r="O53" s="31">
        <v>7400</v>
      </c>
      <c r="P53" s="32">
        <f t="shared" si="18"/>
        <v>-7.27978950006265E-2</v>
      </c>
      <c r="Q53" s="32">
        <f t="shared" si="12"/>
        <v>-0.86418778791271311</v>
      </c>
      <c r="R53" s="31">
        <f t="shared" si="19"/>
        <v>-581</v>
      </c>
      <c r="S53" s="31">
        <f t="shared" si="13"/>
        <v>-47087</v>
      </c>
      <c r="T53" s="32">
        <f t="shared" si="14"/>
        <v>1.4695313525506994E-3</v>
      </c>
    </row>
    <row r="54" spans="1:20" x14ac:dyDescent="0.25">
      <c r="A54" s="53" t="s">
        <v>46</v>
      </c>
      <c r="B54" s="34">
        <f>B29-SUM(B30:B53)</f>
        <v>23799</v>
      </c>
      <c r="C54" s="34">
        <f>C29-SUM(C30:C53)</f>
        <v>22659</v>
      </c>
      <c r="D54" s="34">
        <f>D29-SUM(D30:D53)</f>
        <v>20369</v>
      </c>
      <c r="E54" s="34">
        <f>E29-SUM(E30:E53)</f>
        <v>20675</v>
      </c>
      <c r="F54" s="35">
        <f t="shared" si="15"/>
        <v>1.502282880848349E-2</v>
      </c>
      <c r="G54" s="35">
        <f t="shared" si="16"/>
        <v>-0.13126601958065465</v>
      </c>
      <c r="H54" s="34">
        <f t="shared" si="17"/>
        <v>306</v>
      </c>
      <c r="I54" s="34">
        <f t="shared" si="10"/>
        <v>-3124</v>
      </c>
      <c r="J54" s="35">
        <f t="shared" si="11"/>
        <v>4.6209171654500676E-2</v>
      </c>
      <c r="K54" s="29"/>
      <c r="L54" s="34">
        <f>L29-SUM(L30:L53)</f>
        <v>246249</v>
      </c>
      <c r="M54" s="34">
        <f>M29-SUM(M30:M53)</f>
        <v>229350</v>
      </c>
      <c r="N54" s="34">
        <f>N29-SUM(N30:N53)</f>
        <v>230933</v>
      </c>
      <c r="O54" s="34">
        <f>O29-SUM(O30:O53)</f>
        <v>218246</v>
      </c>
      <c r="P54" s="35">
        <f t="shared" si="18"/>
        <v>-5.4938012323920815E-2</v>
      </c>
      <c r="Q54" s="35">
        <f t="shared" si="12"/>
        <v>-0.11371822829737377</v>
      </c>
      <c r="R54" s="34">
        <f t="shared" si="19"/>
        <v>-12687</v>
      </c>
      <c r="S54" s="34">
        <f t="shared" si="13"/>
        <v>-28003</v>
      </c>
      <c r="T54" s="35">
        <f t="shared" si="14"/>
        <v>4.3340451293078369E-2</v>
      </c>
    </row>
    <row r="55" spans="1:20" ht="21" x14ac:dyDescent="0.35">
      <c r="A55" s="56" t="s">
        <v>47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8"/>
    </row>
    <row r="56" spans="1:20" x14ac:dyDescent="0.25">
      <c r="A56" s="10"/>
      <c r="B56" s="11" t="s">
        <v>152</v>
      </c>
      <c r="C56" s="12"/>
      <c r="D56" s="12"/>
      <c r="E56" s="12"/>
      <c r="F56" s="12"/>
      <c r="G56" s="12"/>
      <c r="H56" s="12"/>
      <c r="I56" s="12"/>
      <c r="J56" s="13"/>
      <c r="K56" s="14"/>
      <c r="L56" s="11" t="str">
        <f>L$5</f>
        <v>acumulado noviembre</v>
      </c>
      <c r="M56" s="12"/>
      <c r="N56" s="12"/>
      <c r="O56" s="12"/>
      <c r="P56" s="12"/>
      <c r="Q56" s="12"/>
      <c r="R56" s="12"/>
      <c r="S56" s="12"/>
      <c r="T56" s="13"/>
    </row>
    <row r="57" spans="1:20" x14ac:dyDescent="0.25">
      <c r="A57" s="15"/>
      <c r="B57" s="16">
        <f>B$6</f>
        <v>2019</v>
      </c>
      <c r="C57" s="16">
        <f>C$6</f>
        <v>2022</v>
      </c>
      <c r="D57" s="16">
        <f>D$6</f>
        <v>2023</v>
      </c>
      <c r="E57" s="16">
        <f>E$6</f>
        <v>2024</v>
      </c>
      <c r="F57" s="16" t="str">
        <f>CONCATENATE("var ",RIGHT(E57,2),"/",RIGHT(D57,2))</f>
        <v>var 24/23</v>
      </c>
      <c r="G57" s="16" t="str">
        <f>CONCATENATE("var ",RIGHT(E57,2),"/",RIGHT(B57,2))</f>
        <v>var 24/19</v>
      </c>
      <c r="H57" s="16" t="str">
        <f>CONCATENATE("dif ",RIGHT(E57,2),"-",RIGHT(D57,2))</f>
        <v>dif 24-23</v>
      </c>
      <c r="I57" s="16" t="str">
        <f>CONCATENATE("dif ",RIGHT(E57,2),"-",RIGHT(B57,2))</f>
        <v>dif 24-19</v>
      </c>
      <c r="J57" s="16" t="str">
        <f>CONCATENATE("cuota ",RIGHT(E57,2))</f>
        <v>cuota 24</v>
      </c>
      <c r="K57" s="17"/>
      <c r="L57" s="16">
        <f>L$6</f>
        <v>2019</v>
      </c>
      <c r="M57" s="16">
        <f>M$6</f>
        <v>2022</v>
      </c>
      <c r="N57" s="16">
        <f>N$6</f>
        <v>2023</v>
      </c>
      <c r="O57" s="16">
        <f>O$6</f>
        <v>2024</v>
      </c>
      <c r="P57" s="16" t="str">
        <f>CONCATENATE("var ",RIGHT(O57,2),"/",RIGHT(N57,2))</f>
        <v>var 24/23</v>
      </c>
      <c r="Q57" s="16" t="str">
        <f>CONCATENATE("var ",RIGHT(O57,2),"/",RIGHT(L57,2))</f>
        <v>var 24/19</v>
      </c>
      <c r="R57" s="16" t="str">
        <f>CONCATENATE("dif ",RIGHT(O57,2),"-",RIGHT(N57,2))</f>
        <v>dif 24-23</v>
      </c>
      <c r="S57" s="16" t="str">
        <f>CONCATENATE("dif ",RIGHT(O57,2),"-",RIGHT(L57,2))</f>
        <v>dif 24-19</v>
      </c>
      <c r="T57" s="16" t="str">
        <f>CONCATENATE("cuota ",RIGHT(O57,2))</f>
        <v>cuota 24</v>
      </c>
    </row>
    <row r="58" spans="1:20" x14ac:dyDescent="0.25">
      <c r="A58" s="18" t="s">
        <v>48</v>
      </c>
      <c r="B58" s="19">
        <v>393250</v>
      </c>
      <c r="C58" s="19">
        <v>409402</v>
      </c>
      <c r="D58" s="19">
        <v>433576</v>
      </c>
      <c r="E58" s="19">
        <v>447422</v>
      </c>
      <c r="F58" s="20">
        <f>E58/D58-1</f>
        <v>3.1934424414635565E-2</v>
      </c>
      <c r="G58" s="20">
        <f t="shared" ref="G58:G68" si="20">E58/B58-1</f>
        <v>0.13775460902733627</v>
      </c>
      <c r="H58" s="19">
        <f>E58-D58</f>
        <v>13846</v>
      </c>
      <c r="I58" s="19">
        <f t="shared" ref="I58:I68" si="21">E58-B58</f>
        <v>54172</v>
      </c>
      <c r="J58" s="20">
        <f t="shared" ref="J58:J68" si="22">E58/$E$58</f>
        <v>1</v>
      </c>
      <c r="K58" s="21"/>
      <c r="L58" s="19">
        <v>4434320</v>
      </c>
      <c r="M58" s="19">
        <v>4334225</v>
      </c>
      <c r="N58" s="19">
        <v>4754408</v>
      </c>
      <c r="O58" s="19">
        <v>5035619</v>
      </c>
      <c r="P58" s="20">
        <f>O58/N58-1</f>
        <v>5.9147426977238737E-2</v>
      </c>
      <c r="Q58" s="20">
        <f t="shared" ref="Q58:Q68" si="23">O58/L58-1</f>
        <v>0.13560117447545506</v>
      </c>
      <c r="R58" s="19">
        <f>O58-N58</f>
        <v>281211</v>
      </c>
      <c r="S58" s="19">
        <f t="shared" ref="S58:S68" si="24">O58-L58</f>
        <v>601299</v>
      </c>
      <c r="T58" s="20">
        <f t="shared" ref="T58:T68" si="25">O58/$O$58</f>
        <v>1</v>
      </c>
    </row>
    <row r="59" spans="1:20" x14ac:dyDescent="0.25">
      <c r="A59" s="59" t="s">
        <v>49</v>
      </c>
      <c r="B59" s="60">
        <v>136028</v>
      </c>
      <c r="C59" s="60">
        <v>145679</v>
      </c>
      <c r="D59" s="60">
        <v>154254</v>
      </c>
      <c r="E59" s="60">
        <v>156906</v>
      </c>
      <c r="F59" s="61">
        <f t="shared" ref="F59:F68" si="26">E59/D59-1</f>
        <v>1.7192422886926684E-2</v>
      </c>
      <c r="G59" s="61">
        <f t="shared" si="20"/>
        <v>0.15348310641926655</v>
      </c>
      <c r="H59" s="60">
        <f>E59-D59</f>
        <v>2652</v>
      </c>
      <c r="I59" s="60">
        <f t="shared" si="21"/>
        <v>20878</v>
      </c>
      <c r="J59" s="61">
        <f t="shared" si="22"/>
        <v>0.35068905865156386</v>
      </c>
      <c r="K59" s="62"/>
      <c r="L59" s="60">
        <v>1621520</v>
      </c>
      <c r="M59" s="60">
        <v>1603074</v>
      </c>
      <c r="N59" s="60">
        <v>1726562</v>
      </c>
      <c r="O59" s="60">
        <v>1779444</v>
      </c>
      <c r="P59" s="61">
        <f t="shared" ref="P59:P68" si="27">O59/N59-1</f>
        <v>3.0628497557573908E-2</v>
      </c>
      <c r="Q59" s="61">
        <f t="shared" si="23"/>
        <v>9.73925699343825E-2</v>
      </c>
      <c r="R59" s="60">
        <f t="shared" ref="R59:R68" si="28">O59-N59</f>
        <v>52882</v>
      </c>
      <c r="S59" s="60">
        <f t="shared" si="24"/>
        <v>157924</v>
      </c>
      <c r="T59" s="61">
        <f t="shared" si="25"/>
        <v>0.35337145244705764</v>
      </c>
    </row>
    <row r="60" spans="1:20" x14ac:dyDescent="0.25">
      <c r="A60" s="63" t="s">
        <v>50</v>
      </c>
      <c r="B60" s="31">
        <v>107365</v>
      </c>
      <c r="C60" s="31">
        <v>107366</v>
      </c>
      <c r="D60" s="31">
        <v>113999</v>
      </c>
      <c r="E60" s="31">
        <v>113916</v>
      </c>
      <c r="F60" s="32">
        <f t="shared" si="26"/>
        <v>-7.280765620750751E-4</v>
      </c>
      <c r="G60" s="32">
        <f t="shared" si="20"/>
        <v>6.1016159828622074E-2</v>
      </c>
      <c r="H60" s="31">
        <f t="shared" ref="H60:H68" si="29">E60-D60</f>
        <v>-83</v>
      </c>
      <c r="I60" s="31">
        <f t="shared" si="21"/>
        <v>6551</v>
      </c>
      <c r="J60" s="32">
        <f t="shared" si="22"/>
        <v>0.25460527198036753</v>
      </c>
      <c r="K60" s="29"/>
      <c r="L60" s="31">
        <v>1190067</v>
      </c>
      <c r="M60" s="31">
        <v>1134618</v>
      </c>
      <c r="N60" s="31">
        <v>1208359</v>
      </c>
      <c r="O60" s="31">
        <v>1272373</v>
      </c>
      <c r="P60" s="32">
        <f>O60/N60-1</f>
        <v>5.2975978165429316E-2</v>
      </c>
      <c r="Q60" s="32">
        <f t="shared" si="23"/>
        <v>6.9160811954285029E-2</v>
      </c>
      <c r="R60" s="31">
        <f>O60-N60</f>
        <v>64014</v>
      </c>
      <c r="S60" s="31">
        <f t="shared" si="24"/>
        <v>82306</v>
      </c>
      <c r="T60" s="32">
        <f t="shared" si="25"/>
        <v>0.25267459670797177</v>
      </c>
    </row>
    <row r="61" spans="1:20" x14ac:dyDescent="0.25">
      <c r="A61" s="64" t="s">
        <v>51</v>
      </c>
      <c r="B61" s="65">
        <v>4580</v>
      </c>
      <c r="C61" s="65">
        <v>4018</v>
      </c>
      <c r="D61" s="65">
        <v>4366</v>
      </c>
      <c r="E61" s="65">
        <v>3262</v>
      </c>
      <c r="F61" s="66">
        <f t="shared" si="26"/>
        <v>-0.25286303252404951</v>
      </c>
      <c r="G61" s="66">
        <f t="shared" si="20"/>
        <v>-0.28777292576419211</v>
      </c>
      <c r="H61" s="65">
        <f t="shared" si="29"/>
        <v>-1104</v>
      </c>
      <c r="I61" s="65">
        <f t="shared" si="21"/>
        <v>-1318</v>
      </c>
      <c r="J61" s="66">
        <f t="shared" si="22"/>
        <v>7.2906562484634195E-3</v>
      </c>
      <c r="K61" s="29"/>
      <c r="L61" s="65">
        <v>41449</v>
      </c>
      <c r="M61" s="65">
        <v>33076</v>
      </c>
      <c r="N61" s="65">
        <v>45674</v>
      </c>
      <c r="O61" s="65">
        <v>39257</v>
      </c>
      <c r="P61" s="66">
        <f t="shared" si="27"/>
        <v>-0.1404956868240137</v>
      </c>
      <c r="Q61" s="66">
        <f t="shared" si="23"/>
        <v>-5.2884267412965369E-2</v>
      </c>
      <c r="R61" s="65">
        <f t="shared" si="28"/>
        <v>-6417</v>
      </c>
      <c r="S61" s="65">
        <f t="shared" si="24"/>
        <v>-2192</v>
      </c>
      <c r="T61" s="66">
        <f t="shared" si="25"/>
        <v>7.7958638252814596E-3</v>
      </c>
    </row>
    <row r="62" spans="1:20" x14ac:dyDescent="0.25">
      <c r="A62" s="63" t="s">
        <v>52</v>
      </c>
      <c r="B62" s="31">
        <v>66714</v>
      </c>
      <c r="C62" s="31">
        <v>61752</v>
      </c>
      <c r="D62" s="31">
        <v>66055</v>
      </c>
      <c r="E62" s="31">
        <v>73285</v>
      </c>
      <c r="F62" s="32">
        <f t="shared" si="26"/>
        <v>0.10945424267655746</v>
      </c>
      <c r="G62" s="32">
        <f t="shared" si="20"/>
        <v>9.8495068501364136E-2</v>
      </c>
      <c r="H62" s="31">
        <f t="shared" si="29"/>
        <v>7230</v>
      </c>
      <c r="I62" s="31">
        <f t="shared" si="21"/>
        <v>6571</v>
      </c>
      <c r="J62" s="32">
        <f t="shared" si="22"/>
        <v>0.16379391268198704</v>
      </c>
      <c r="K62" s="29"/>
      <c r="L62" s="31">
        <v>729706</v>
      </c>
      <c r="M62" s="31">
        <v>649125</v>
      </c>
      <c r="N62" s="31">
        <v>735309</v>
      </c>
      <c r="O62" s="31">
        <v>846435</v>
      </c>
      <c r="P62" s="32">
        <f t="shared" si="27"/>
        <v>0.15112830116318454</v>
      </c>
      <c r="Q62" s="32">
        <f t="shared" si="23"/>
        <v>0.15996716485817575</v>
      </c>
      <c r="R62" s="31">
        <f>O62-N62</f>
        <v>111126</v>
      </c>
      <c r="S62" s="31">
        <f t="shared" si="24"/>
        <v>116729</v>
      </c>
      <c r="T62" s="32">
        <f t="shared" si="25"/>
        <v>0.16808956356706098</v>
      </c>
    </row>
    <row r="63" spans="1:20" x14ac:dyDescent="0.25">
      <c r="A63" s="63" t="s">
        <v>53</v>
      </c>
      <c r="B63" s="31">
        <v>12009</v>
      </c>
      <c r="C63" s="31">
        <v>14824</v>
      </c>
      <c r="D63" s="31">
        <v>18426</v>
      </c>
      <c r="E63" s="31">
        <v>18264</v>
      </c>
      <c r="F63" s="32">
        <f t="shared" si="26"/>
        <v>-8.7919244545751063E-3</v>
      </c>
      <c r="G63" s="32">
        <f t="shared" si="20"/>
        <v>0.52085935548338735</v>
      </c>
      <c r="H63" s="31">
        <f t="shared" si="29"/>
        <v>-162</v>
      </c>
      <c r="I63" s="31">
        <f t="shared" si="21"/>
        <v>6255</v>
      </c>
      <c r="J63" s="32">
        <f t="shared" si="22"/>
        <v>4.0820522906785985E-2</v>
      </c>
      <c r="K63" s="29"/>
      <c r="L63" s="31">
        <v>131193</v>
      </c>
      <c r="M63" s="31">
        <v>180968</v>
      </c>
      <c r="N63" s="31">
        <v>232255</v>
      </c>
      <c r="O63" s="31">
        <v>220831</v>
      </c>
      <c r="P63" s="32">
        <f t="shared" si="27"/>
        <v>-4.9187315665970566E-2</v>
      </c>
      <c r="Q63" s="32">
        <f t="shared" si="23"/>
        <v>0.6832529174574864</v>
      </c>
      <c r="R63" s="31">
        <f t="shared" si="28"/>
        <v>-11424</v>
      </c>
      <c r="S63" s="31">
        <f t="shared" si="24"/>
        <v>89638</v>
      </c>
      <c r="T63" s="32">
        <f t="shared" si="25"/>
        <v>4.3853794339881555E-2</v>
      </c>
    </row>
    <row r="64" spans="1:20" x14ac:dyDescent="0.25">
      <c r="A64" s="63" t="s">
        <v>54</v>
      </c>
      <c r="B64" s="31">
        <v>21685</v>
      </c>
      <c r="C64" s="31">
        <v>25251</v>
      </c>
      <c r="D64" s="31">
        <v>23667</v>
      </c>
      <c r="E64" s="31">
        <v>25085</v>
      </c>
      <c r="F64" s="32">
        <f t="shared" si="26"/>
        <v>5.9914649089449545E-2</v>
      </c>
      <c r="G64" s="32">
        <f t="shared" si="20"/>
        <v>0.15679040811620926</v>
      </c>
      <c r="H64" s="31">
        <f t="shared" si="29"/>
        <v>1418</v>
      </c>
      <c r="I64" s="31">
        <f t="shared" si="21"/>
        <v>3400</v>
      </c>
      <c r="J64" s="32">
        <f t="shared" si="22"/>
        <v>5.6065638256500572E-2</v>
      </c>
      <c r="K64" s="29"/>
      <c r="L64" s="31">
        <v>199492</v>
      </c>
      <c r="M64" s="31">
        <v>205166</v>
      </c>
      <c r="N64" s="31">
        <v>218532</v>
      </c>
      <c r="O64" s="31">
        <v>226242</v>
      </c>
      <c r="P64" s="32">
        <f t="shared" si="27"/>
        <v>3.5280874196913947E-2</v>
      </c>
      <c r="Q64" s="32">
        <f t="shared" si="23"/>
        <v>0.13409059009885116</v>
      </c>
      <c r="R64" s="31">
        <f t="shared" si="28"/>
        <v>7710</v>
      </c>
      <c r="S64" s="31">
        <f t="shared" si="24"/>
        <v>26750</v>
      </c>
      <c r="T64" s="32">
        <f t="shared" si="25"/>
        <v>4.4928339495104774E-2</v>
      </c>
    </row>
    <row r="65" spans="1:20" x14ac:dyDescent="0.25">
      <c r="A65" s="63" t="s">
        <v>55</v>
      </c>
      <c r="B65" s="31">
        <v>6020</v>
      </c>
      <c r="C65" s="31">
        <v>4838</v>
      </c>
      <c r="D65" s="31">
        <v>4964</v>
      </c>
      <c r="E65" s="31">
        <v>5464</v>
      </c>
      <c r="F65" s="32">
        <f t="shared" si="26"/>
        <v>0.10072522159548747</v>
      </c>
      <c r="G65" s="32">
        <f t="shared" si="20"/>
        <v>-9.2358803986710925E-2</v>
      </c>
      <c r="H65" s="31">
        <f t="shared" si="29"/>
        <v>500</v>
      </c>
      <c r="I65" s="31">
        <f t="shared" si="21"/>
        <v>-556</v>
      </c>
      <c r="J65" s="32">
        <f t="shared" si="22"/>
        <v>1.2212184470142282E-2</v>
      </c>
      <c r="K65" s="29"/>
      <c r="L65" s="31">
        <v>50120</v>
      </c>
      <c r="M65" s="31">
        <v>46319</v>
      </c>
      <c r="N65" s="31">
        <v>53572</v>
      </c>
      <c r="O65" s="31">
        <v>52160</v>
      </c>
      <c r="P65" s="32">
        <f t="shared" si="27"/>
        <v>-2.6357052191443242E-2</v>
      </c>
      <c r="Q65" s="32">
        <f t="shared" si="23"/>
        <v>4.0702314445331123E-2</v>
      </c>
      <c r="R65" s="31">
        <f>O65-N65</f>
        <v>-1412</v>
      </c>
      <c r="S65" s="31">
        <f t="shared" si="24"/>
        <v>2040</v>
      </c>
      <c r="T65" s="32">
        <f t="shared" si="25"/>
        <v>1.0358210182303308E-2</v>
      </c>
    </row>
    <row r="66" spans="1:20" x14ac:dyDescent="0.25">
      <c r="A66" s="63" t="s">
        <v>56</v>
      </c>
      <c r="B66" s="31">
        <v>19561</v>
      </c>
      <c r="C66" s="31">
        <v>21079</v>
      </c>
      <c r="D66" s="31">
        <v>24207</v>
      </c>
      <c r="E66" s="31">
        <v>23363</v>
      </c>
      <c r="F66" s="32">
        <f t="shared" si="26"/>
        <v>-3.4865947866319691E-2</v>
      </c>
      <c r="G66" s="32">
        <f t="shared" si="20"/>
        <v>0.19436634118910079</v>
      </c>
      <c r="H66" s="31">
        <f t="shared" si="29"/>
        <v>-844</v>
      </c>
      <c r="I66" s="31">
        <f t="shared" si="21"/>
        <v>3802</v>
      </c>
      <c r="J66" s="32">
        <f t="shared" si="22"/>
        <v>5.2216922726195852E-2</v>
      </c>
      <c r="K66" s="29"/>
      <c r="L66" s="31">
        <v>229250</v>
      </c>
      <c r="M66" s="31">
        <v>233832</v>
      </c>
      <c r="N66" s="31">
        <v>254452</v>
      </c>
      <c r="O66" s="31">
        <v>264520</v>
      </c>
      <c r="P66" s="32">
        <f t="shared" si="27"/>
        <v>3.956738402527793E-2</v>
      </c>
      <c r="Q66" s="32">
        <f t="shared" si="23"/>
        <v>0.15384950926935659</v>
      </c>
      <c r="R66" s="31">
        <f t="shared" si="28"/>
        <v>10068</v>
      </c>
      <c r="S66" s="31">
        <f t="shared" si="24"/>
        <v>35270</v>
      </c>
      <c r="T66" s="32">
        <f t="shared" si="25"/>
        <v>5.2529788294150136E-2</v>
      </c>
    </row>
    <row r="67" spans="1:20" x14ac:dyDescent="0.25">
      <c r="A67" s="67" t="s">
        <v>57</v>
      </c>
      <c r="B67" s="39">
        <v>9620</v>
      </c>
      <c r="C67" s="39">
        <v>14622</v>
      </c>
      <c r="D67" s="39">
        <v>12399</v>
      </c>
      <c r="E67" s="39">
        <v>15829</v>
      </c>
      <c r="F67" s="40">
        <f t="shared" si="26"/>
        <v>0.27663521251713852</v>
      </c>
      <c r="G67" s="40">
        <f t="shared" si="20"/>
        <v>0.6454261954261955</v>
      </c>
      <c r="H67" s="39">
        <f t="shared" si="29"/>
        <v>3430</v>
      </c>
      <c r="I67" s="39">
        <f t="shared" si="21"/>
        <v>6209</v>
      </c>
      <c r="J67" s="40">
        <f t="shared" si="22"/>
        <v>3.5378233524502596E-2</v>
      </c>
      <c r="K67" s="29"/>
      <c r="L67" s="39">
        <v>126380</v>
      </c>
      <c r="M67" s="39">
        <v>146959</v>
      </c>
      <c r="N67" s="39">
        <v>167345</v>
      </c>
      <c r="O67" s="39">
        <v>216281</v>
      </c>
      <c r="P67" s="40">
        <f t="shared" si="27"/>
        <v>0.29242582688457985</v>
      </c>
      <c r="Q67" s="40">
        <f t="shared" si="23"/>
        <v>0.71135464472226628</v>
      </c>
      <c r="R67" s="39">
        <f>O67-N67</f>
        <v>48936</v>
      </c>
      <c r="S67" s="39">
        <f t="shared" si="24"/>
        <v>89901</v>
      </c>
      <c r="T67" s="40">
        <f t="shared" si="25"/>
        <v>4.2950231143380785E-2</v>
      </c>
    </row>
    <row r="68" spans="1:20" x14ac:dyDescent="0.25">
      <c r="A68" s="68" t="s">
        <v>58</v>
      </c>
      <c r="B68" s="69">
        <f>B58-SUM(B59:B67)</f>
        <v>9668</v>
      </c>
      <c r="C68" s="69">
        <f>C58-SUM(C59:C67)</f>
        <v>9973</v>
      </c>
      <c r="D68" s="69">
        <f>D58-SUM(D59:D67)</f>
        <v>11239</v>
      </c>
      <c r="E68" s="69">
        <f>E58-SUM(E59:E67)</f>
        <v>12048</v>
      </c>
      <c r="F68" s="70">
        <f t="shared" si="26"/>
        <v>7.1981493015392806E-2</v>
      </c>
      <c r="G68" s="70">
        <f t="shared" si="20"/>
        <v>0.24617294166321879</v>
      </c>
      <c r="H68" s="69">
        <f t="shared" si="29"/>
        <v>809</v>
      </c>
      <c r="I68" s="69">
        <f t="shared" si="21"/>
        <v>2380</v>
      </c>
      <c r="J68" s="70">
        <f t="shared" si="22"/>
        <v>2.6927598553490889E-2</v>
      </c>
      <c r="K68" s="29"/>
      <c r="L68" s="69">
        <f>L58-SUM(L59:L67)</f>
        <v>115143</v>
      </c>
      <c r="M68" s="69">
        <f>M58-SUM(M59:M67)</f>
        <v>101088</v>
      </c>
      <c r="N68" s="69">
        <f>N58-SUM(N59:N67)</f>
        <v>112348</v>
      </c>
      <c r="O68" s="69">
        <f>O58-SUM(O59:O67)</f>
        <v>118076</v>
      </c>
      <c r="P68" s="70">
        <f t="shared" si="27"/>
        <v>5.0984441200555342E-2</v>
      </c>
      <c r="Q68" s="70">
        <f t="shared" si="23"/>
        <v>2.547267311082746E-2</v>
      </c>
      <c r="R68" s="69">
        <f t="shared" si="28"/>
        <v>5728</v>
      </c>
      <c r="S68" s="69">
        <f t="shared" si="24"/>
        <v>2933</v>
      </c>
      <c r="T68" s="70">
        <f t="shared" si="25"/>
        <v>2.3448159997807617E-2</v>
      </c>
    </row>
    <row r="69" spans="1:20" ht="21" x14ac:dyDescent="0.35">
      <c r="A69" s="71" t="s">
        <v>59</v>
      </c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</row>
    <row r="70" spans="1:20" x14ac:dyDescent="0.25">
      <c r="A70" s="72"/>
      <c r="B70" s="11" t="s">
        <v>152</v>
      </c>
      <c r="C70" s="12"/>
      <c r="D70" s="12"/>
      <c r="E70" s="12"/>
      <c r="F70" s="12"/>
      <c r="G70" s="12"/>
      <c r="H70" s="12"/>
      <c r="I70" s="12"/>
      <c r="J70" s="13"/>
      <c r="K70" s="73"/>
      <c r="L70" s="11" t="str">
        <f>L$5</f>
        <v>acumulado noviembre</v>
      </c>
      <c r="M70" s="12"/>
      <c r="N70" s="12"/>
      <c r="O70" s="12"/>
      <c r="P70" s="12"/>
      <c r="Q70" s="12"/>
      <c r="R70" s="12"/>
      <c r="S70" s="12"/>
      <c r="T70" s="13"/>
    </row>
    <row r="71" spans="1:20" x14ac:dyDescent="0.25">
      <c r="A71" s="15"/>
      <c r="B71" s="16">
        <f>B$6</f>
        <v>2019</v>
      </c>
      <c r="C71" s="16">
        <f>C$6</f>
        <v>2022</v>
      </c>
      <c r="D71" s="16">
        <f>D$6</f>
        <v>2023</v>
      </c>
      <c r="E71" s="16">
        <f>E$6</f>
        <v>2024</v>
      </c>
      <c r="F71" s="16" t="str">
        <f>CONCATENATE("var ",RIGHT(E71,2),"/",RIGHT(D71,2))</f>
        <v>var 24/23</v>
      </c>
      <c r="G71" s="16" t="str">
        <f>CONCATENATE("var ",RIGHT(E71,2),"/",RIGHT(B71,2))</f>
        <v>var 24/19</v>
      </c>
      <c r="H71" s="16" t="str">
        <f>CONCATENATE("dif ",RIGHT(E71,2),"-",RIGHT(D71,2))</f>
        <v>dif 24-23</v>
      </c>
      <c r="I71" s="16" t="str">
        <f>CONCATENATE("dif ",RIGHT(E71,2),"-",RIGHT(B71,2))</f>
        <v>dif 24-19</v>
      </c>
      <c r="J71" s="16" t="str">
        <f>CONCATENATE("cuota ",RIGHT(E71,2))</f>
        <v>cuota 24</v>
      </c>
      <c r="K71" s="74"/>
      <c r="L71" s="16">
        <f>L$6</f>
        <v>2019</v>
      </c>
      <c r="M71" s="16">
        <f>M$6</f>
        <v>2022</v>
      </c>
      <c r="N71" s="16">
        <f>N$6</f>
        <v>2023</v>
      </c>
      <c r="O71" s="16">
        <f>O$6</f>
        <v>2024</v>
      </c>
      <c r="P71" s="16" t="str">
        <f>CONCATENATE("var ",RIGHT(O71,2),"/",RIGHT(N71,2))</f>
        <v>var 24/23</v>
      </c>
      <c r="Q71" s="16" t="str">
        <f>CONCATENATE("var ",RIGHT(O71,2),"/",RIGHT(L71,2))</f>
        <v>var 24/19</v>
      </c>
      <c r="R71" s="16" t="str">
        <f>CONCATENATE("dif ",RIGHT(O71,2),"-",RIGHT(N71,2))</f>
        <v>dif 24-23</v>
      </c>
      <c r="S71" s="16" t="str">
        <f>CONCATENATE("dif ",RIGHT(O71,2),"-",RIGHT(L71,2))</f>
        <v>dif 24-19</v>
      </c>
      <c r="T71" s="16" t="str">
        <f>CONCATENATE("cuota ",RIGHT(O71,2))</f>
        <v>cuota 24</v>
      </c>
    </row>
    <row r="72" spans="1:20" x14ac:dyDescent="0.25">
      <c r="A72" s="75" t="s">
        <v>4</v>
      </c>
      <c r="B72" s="76">
        <v>2752487</v>
      </c>
      <c r="C72" s="76">
        <v>2761571</v>
      </c>
      <c r="D72" s="76">
        <v>2964758</v>
      </c>
      <c r="E72" s="76">
        <v>2932229</v>
      </c>
      <c r="F72" s="77">
        <f>E72/D72-1</f>
        <v>-1.0971890454465449E-2</v>
      </c>
      <c r="G72" s="77">
        <f t="shared" ref="G72:G83" si="30">E72/B72-1</f>
        <v>6.530167081624727E-2</v>
      </c>
      <c r="H72" s="76">
        <f>E72-D72</f>
        <v>-32529</v>
      </c>
      <c r="I72" s="76">
        <f t="shared" ref="I72:I83" si="31">E72-B72</f>
        <v>179742</v>
      </c>
      <c r="J72" s="77">
        <f t="shared" ref="J72:J83" si="32">E72/$E$72</f>
        <v>1</v>
      </c>
      <c r="K72" s="78"/>
      <c r="L72" s="76">
        <v>31179964</v>
      </c>
      <c r="M72" s="76">
        <v>28587017</v>
      </c>
      <c r="N72" s="76">
        <v>31577415</v>
      </c>
      <c r="O72" s="76">
        <v>33142771</v>
      </c>
      <c r="P72" s="77">
        <f>O72/N72-1</f>
        <v>4.957201214855611E-2</v>
      </c>
      <c r="Q72" s="77">
        <f t="shared" ref="Q72:Q83" si="33">O72/L72-1</f>
        <v>6.2950906550116592E-2</v>
      </c>
      <c r="R72" s="76">
        <f>O72-N72</f>
        <v>1565356</v>
      </c>
      <c r="S72" s="76">
        <f t="shared" ref="S72:S83" si="34">O72-L72</f>
        <v>1962807</v>
      </c>
      <c r="T72" s="77">
        <f t="shared" ref="T72:T83" si="35">O72/$O$72</f>
        <v>1</v>
      </c>
    </row>
    <row r="73" spans="1:20" x14ac:dyDescent="0.25">
      <c r="A73" s="79" t="s">
        <v>5</v>
      </c>
      <c r="B73" s="80">
        <v>1968742</v>
      </c>
      <c r="C73" s="80">
        <v>2115905</v>
      </c>
      <c r="D73" s="80">
        <v>2229033</v>
      </c>
      <c r="E73" s="80">
        <v>2198259</v>
      </c>
      <c r="F73" s="81">
        <f t="shared" ref="F73:F83" si="36">E73/D73-1</f>
        <v>-1.3805986721596275E-2</v>
      </c>
      <c r="G73" s="81">
        <f t="shared" si="30"/>
        <v>0.11658053721615125</v>
      </c>
      <c r="H73" s="80">
        <f t="shared" ref="H73:H83" si="37">E73-D73</f>
        <v>-30774</v>
      </c>
      <c r="I73" s="80">
        <f t="shared" si="31"/>
        <v>229517</v>
      </c>
      <c r="J73" s="81">
        <f t="shared" si="32"/>
        <v>0.74968871803668813</v>
      </c>
      <c r="K73" s="82"/>
      <c r="L73" s="80">
        <v>22075176</v>
      </c>
      <c r="M73" s="80">
        <v>22036587</v>
      </c>
      <c r="N73" s="80">
        <v>24053675</v>
      </c>
      <c r="O73" s="80">
        <v>24989447</v>
      </c>
      <c r="P73" s="81">
        <f t="shared" ref="P73:P83" si="38">O73/N73-1</f>
        <v>3.890349395674475E-2</v>
      </c>
      <c r="Q73" s="81">
        <f t="shared" si="33"/>
        <v>0.13201575380418262</v>
      </c>
      <c r="R73" s="80">
        <f t="shared" ref="R73:R83" si="39">O73-N73</f>
        <v>935772</v>
      </c>
      <c r="S73" s="80">
        <f t="shared" si="34"/>
        <v>2914271</v>
      </c>
      <c r="T73" s="81">
        <f t="shared" si="35"/>
        <v>0.75399389507896009</v>
      </c>
    </row>
    <row r="74" spans="1:20" x14ac:dyDescent="0.25">
      <c r="A74" s="37" t="s">
        <v>6</v>
      </c>
      <c r="B74" s="31">
        <v>306153</v>
      </c>
      <c r="C74" s="31">
        <v>420140</v>
      </c>
      <c r="D74" s="31">
        <v>401911</v>
      </c>
      <c r="E74" s="31">
        <v>421519</v>
      </c>
      <c r="F74" s="32">
        <f t="shared" si="36"/>
        <v>4.8786920487371654E-2</v>
      </c>
      <c r="G74" s="32">
        <f t="shared" si="30"/>
        <v>0.37682465956564193</v>
      </c>
      <c r="H74" s="31">
        <f t="shared" si="37"/>
        <v>19608</v>
      </c>
      <c r="I74" s="31">
        <f t="shared" si="31"/>
        <v>115366</v>
      </c>
      <c r="J74" s="32">
        <f t="shared" si="32"/>
        <v>0.14375377912161705</v>
      </c>
      <c r="K74" s="83"/>
      <c r="L74" s="31">
        <v>3501730</v>
      </c>
      <c r="M74" s="31">
        <v>4577276</v>
      </c>
      <c r="N74" s="31">
        <v>4427175</v>
      </c>
      <c r="O74" s="31">
        <v>4847678</v>
      </c>
      <c r="P74" s="32">
        <f>O74/N74-1</f>
        <v>9.4982240367728954E-2</v>
      </c>
      <c r="Q74" s="32">
        <f t="shared" si="33"/>
        <v>0.38436658451679606</v>
      </c>
      <c r="R74" s="31">
        <f>O74-N74</f>
        <v>420503</v>
      </c>
      <c r="S74" s="31">
        <f t="shared" si="34"/>
        <v>1345948</v>
      </c>
      <c r="T74" s="32">
        <f t="shared" si="35"/>
        <v>0.14626652671860177</v>
      </c>
    </row>
    <row r="75" spans="1:20" x14ac:dyDescent="0.25">
      <c r="A75" s="37" t="s">
        <v>7</v>
      </c>
      <c r="B75" s="31">
        <v>1269736</v>
      </c>
      <c r="C75" s="31">
        <v>1338733</v>
      </c>
      <c r="D75" s="31">
        <v>1445852</v>
      </c>
      <c r="E75" s="31">
        <v>1422334</v>
      </c>
      <c r="F75" s="32">
        <f t="shared" si="36"/>
        <v>-1.6265841870398923E-2</v>
      </c>
      <c r="G75" s="32">
        <f t="shared" si="30"/>
        <v>0.12018088799561477</v>
      </c>
      <c r="H75" s="31">
        <f t="shared" si="37"/>
        <v>-23518</v>
      </c>
      <c r="I75" s="31">
        <f t="shared" si="31"/>
        <v>152598</v>
      </c>
      <c r="J75" s="32">
        <f t="shared" si="32"/>
        <v>0.48506920844176904</v>
      </c>
      <c r="K75" s="83"/>
      <c r="L75" s="31">
        <v>14309216</v>
      </c>
      <c r="M75" s="31">
        <v>13841128</v>
      </c>
      <c r="N75" s="31">
        <v>15790091</v>
      </c>
      <c r="O75" s="31">
        <v>16307270</v>
      </c>
      <c r="P75" s="32">
        <f t="shared" si="38"/>
        <v>3.2753389451650294E-2</v>
      </c>
      <c r="Q75" s="32">
        <f t="shared" si="33"/>
        <v>0.13963406520664723</v>
      </c>
      <c r="R75" s="31">
        <f t="shared" si="39"/>
        <v>517179</v>
      </c>
      <c r="S75" s="31">
        <f t="shared" si="34"/>
        <v>1998054</v>
      </c>
      <c r="T75" s="32">
        <f t="shared" si="35"/>
        <v>0.49203097713223798</v>
      </c>
    </row>
    <row r="76" spans="1:20" x14ac:dyDescent="0.25">
      <c r="A76" s="37" t="s">
        <v>8</v>
      </c>
      <c r="B76" s="31">
        <v>336638</v>
      </c>
      <c r="C76" s="31">
        <v>304073</v>
      </c>
      <c r="D76" s="31">
        <v>328717</v>
      </c>
      <c r="E76" s="31">
        <v>303340</v>
      </c>
      <c r="F76" s="32">
        <f t="shared" si="36"/>
        <v>-7.7200144805410154E-2</v>
      </c>
      <c r="G76" s="32">
        <f t="shared" si="30"/>
        <v>-9.8913372821844203E-2</v>
      </c>
      <c r="H76" s="31">
        <f t="shared" si="37"/>
        <v>-25377</v>
      </c>
      <c r="I76" s="31">
        <f t="shared" si="31"/>
        <v>-33298</v>
      </c>
      <c r="J76" s="32">
        <f t="shared" si="32"/>
        <v>0.10345031032705836</v>
      </c>
      <c r="K76" s="83"/>
      <c r="L76" s="31">
        <v>3603847</v>
      </c>
      <c r="M76" s="31">
        <v>3161083</v>
      </c>
      <c r="N76" s="31">
        <v>3311796</v>
      </c>
      <c r="O76" s="31">
        <v>3288809</v>
      </c>
      <c r="P76" s="32">
        <f t="shared" si="38"/>
        <v>-6.9409468457598544E-3</v>
      </c>
      <c r="Q76" s="32">
        <f t="shared" si="33"/>
        <v>-8.7417140627779166E-2</v>
      </c>
      <c r="R76" s="31">
        <f>O76-N76</f>
        <v>-22987</v>
      </c>
      <c r="S76" s="31">
        <f t="shared" si="34"/>
        <v>-315038</v>
      </c>
      <c r="T76" s="32">
        <f t="shared" si="35"/>
        <v>9.9231563951004575E-2</v>
      </c>
    </row>
    <row r="77" spans="1:20" x14ac:dyDescent="0.25">
      <c r="A77" s="37" t="s">
        <v>9</v>
      </c>
      <c r="B77" s="31">
        <v>36396</v>
      </c>
      <c r="C77" s="31">
        <v>40409</v>
      </c>
      <c r="D77" s="31">
        <v>40028</v>
      </c>
      <c r="E77" s="31">
        <v>38416</v>
      </c>
      <c r="F77" s="32">
        <f t="shared" si="36"/>
        <v>-4.0271809733186781E-2</v>
      </c>
      <c r="G77" s="32">
        <f t="shared" si="30"/>
        <v>5.5500604462028758E-2</v>
      </c>
      <c r="H77" s="31">
        <f t="shared" si="37"/>
        <v>-1612</v>
      </c>
      <c r="I77" s="31">
        <f t="shared" si="31"/>
        <v>2020</v>
      </c>
      <c r="J77" s="32">
        <f t="shared" si="32"/>
        <v>1.3101295976542077E-2</v>
      </c>
      <c r="K77" s="83"/>
      <c r="L77" s="31">
        <v>450607</v>
      </c>
      <c r="M77" s="31">
        <v>345628</v>
      </c>
      <c r="N77" s="31">
        <v>394027</v>
      </c>
      <c r="O77" s="31">
        <v>405169</v>
      </c>
      <c r="P77" s="32">
        <f t="shared" si="38"/>
        <v>2.8277250036164991E-2</v>
      </c>
      <c r="Q77" s="32">
        <f t="shared" si="33"/>
        <v>-0.10083731499954507</v>
      </c>
      <c r="R77" s="31">
        <f t="shared" si="39"/>
        <v>11142</v>
      </c>
      <c r="S77" s="31">
        <f t="shared" si="34"/>
        <v>-45438</v>
      </c>
      <c r="T77" s="32">
        <f t="shared" si="35"/>
        <v>1.222495849849127E-2</v>
      </c>
    </row>
    <row r="78" spans="1:20" x14ac:dyDescent="0.25">
      <c r="A78" s="84" t="s">
        <v>10</v>
      </c>
      <c r="B78" s="34">
        <v>19819</v>
      </c>
      <c r="C78" s="34">
        <v>12550</v>
      </c>
      <c r="D78" s="34">
        <v>12525</v>
      </c>
      <c r="E78" s="34">
        <v>12650</v>
      </c>
      <c r="F78" s="35">
        <f t="shared" si="36"/>
        <v>9.9800399201597223E-3</v>
      </c>
      <c r="G78" s="35">
        <f t="shared" si="30"/>
        <v>-0.36172359856703162</v>
      </c>
      <c r="H78" s="34">
        <f t="shared" si="37"/>
        <v>125</v>
      </c>
      <c r="I78" s="34">
        <f t="shared" si="31"/>
        <v>-7169</v>
      </c>
      <c r="J78" s="35">
        <f t="shared" si="32"/>
        <v>4.3141241697016164E-3</v>
      </c>
      <c r="K78" s="83"/>
      <c r="L78" s="34">
        <v>209776</v>
      </c>
      <c r="M78" s="34">
        <v>111472</v>
      </c>
      <c r="N78" s="34">
        <v>130586</v>
      </c>
      <c r="O78" s="34">
        <v>140521</v>
      </c>
      <c r="P78" s="35">
        <f t="shared" si="38"/>
        <v>7.6080131101343262E-2</v>
      </c>
      <c r="Q78" s="35">
        <f t="shared" si="33"/>
        <v>-0.33013786133780798</v>
      </c>
      <c r="R78" s="34">
        <f t="shared" si="39"/>
        <v>9935</v>
      </c>
      <c r="S78" s="34">
        <f t="shared" si="34"/>
        <v>-69255</v>
      </c>
      <c r="T78" s="35">
        <f t="shared" si="35"/>
        <v>4.2398687786244548E-3</v>
      </c>
    </row>
    <row r="79" spans="1:20" x14ac:dyDescent="0.25">
      <c r="A79" s="79" t="s">
        <v>11</v>
      </c>
      <c r="B79" s="80">
        <v>783745</v>
      </c>
      <c r="C79" s="80">
        <v>645666</v>
      </c>
      <c r="D79" s="80">
        <v>735725</v>
      </c>
      <c r="E79" s="80">
        <v>733970</v>
      </c>
      <c r="F79" s="81">
        <f t="shared" si="36"/>
        <v>-2.3854021543375792E-3</v>
      </c>
      <c r="G79" s="81">
        <f t="shared" si="30"/>
        <v>-6.3509177092038849E-2</v>
      </c>
      <c r="H79" s="80">
        <f t="shared" si="37"/>
        <v>-1755</v>
      </c>
      <c r="I79" s="80">
        <f t="shared" si="31"/>
        <v>-49775</v>
      </c>
      <c r="J79" s="81">
        <f t="shared" si="32"/>
        <v>0.25031128196331187</v>
      </c>
      <c r="K79" s="82"/>
      <c r="L79" s="80">
        <v>9104788</v>
      </c>
      <c r="M79" s="80">
        <v>6550430</v>
      </c>
      <c r="N79" s="80">
        <v>7523740</v>
      </c>
      <c r="O79" s="80">
        <v>8153324</v>
      </c>
      <c r="P79" s="81">
        <f t="shared" si="38"/>
        <v>8.3679659318370847E-2</v>
      </c>
      <c r="Q79" s="81">
        <f t="shared" si="33"/>
        <v>-0.10450149965051359</v>
      </c>
      <c r="R79" s="80">
        <f t="shared" si="39"/>
        <v>629584</v>
      </c>
      <c r="S79" s="80">
        <f t="shared" si="34"/>
        <v>-951464</v>
      </c>
      <c r="T79" s="81">
        <f t="shared" si="35"/>
        <v>0.24600610492103994</v>
      </c>
    </row>
    <row r="80" spans="1:20" x14ac:dyDescent="0.25">
      <c r="A80" s="36" t="s">
        <v>12</v>
      </c>
      <c r="B80" s="31">
        <v>43011</v>
      </c>
      <c r="C80" s="31">
        <v>41140</v>
      </c>
      <c r="D80" s="31">
        <v>38918</v>
      </c>
      <c r="E80" s="31">
        <v>57452</v>
      </c>
      <c r="F80" s="32">
        <f t="shared" si="36"/>
        <v>0.47623207770183473</v>
      </c>
      <c r="G80" s="32">
        <f t="shared" si="30"/>
        <v>0.33575131942991332</v>
      </c>
      <c r="H80" s="31">
        <f t="shared" si="37"/>
        <v>18534</v>
      </c>
      <c r="I80" s="31">
        <f t="shared" si="31"/>
        <v>14441</v>
      </c>
      <c r="J80" s="32">
        <f t="shared" si="32"/>
        <v>1.9593285517604527E-2</v>
      </c>
      <c r="K80" s="83"/>
      <c r="L80" s="31">
        <v>486532</v>
      </c>
      <c r="M80" s="31">
        <v>491860</v>
      </c>
      <c r="N80" s="31">
        <v>456171</v>
      </c>
      <c r="O80" s="31">
        <v>631335</v>
      </c>
      <c r="P80" s="32">
        <f t="shared" si="38"/>
        <v>0.38398758360351715</v>
      </c>
      <c r="Q80" s="32">
        <f t="shared" si="33"/>
        <v>0.29762276684781264</v>
      </c>
      <c r="R80" s="31">
        <f t="shared" si="39"/>
        <v>175164</v>
      </c>
      <c r="S80" s="31">
        <f t="shared" si="34"/>
        <v>144803</v>
      </c>
      <c r="T80" s="32">
        <f t="shared" si="35"/>
        <v>1.9048950372918427E-2</v>
      </c>
    </row>
    <row r="81" spans="1:20" x14ac:dyDescent="0.25">
      <c r="A81" s="37" t="s">
        <v>8</v>
      </c>
      <c r="B81" s="31">
        <v>427215</v>
      </c>
      <c r="C81" s="31">
        <v>384412</v>
      </c>
      <c r="D81" s="31">
        <v>457331</v>
      </c>
      <c r="E81" s="31">
        <v>437531</v>
      </c>
      <c r="F81" s="32">
        <f t="shared" si="36"/>
        <v>-4.3294681532631718E-2</v>
      </c>
      <c r="G81" s="32">
        <f t="shared" si="30"/>
        <v>2.4147092213522514E-2</v>
      </c>
      <c r="H81" s="31">
        <f t="shared" si="37"/>
        <v>-19800</v>
      </c>
      <c r="I81" s="31">
        <f t="shared" si="31"/>
        <v>10316</v>
      </c>
      <c r="J81" s="32">
        <f t="shared" si="32"/>
        <v>0.14921447131175636</v>
      </c>
      <c r="K81" s="83"/>
      <c r="L81" s="31">
        <v>5080935</v>
      </c>
      <c r="M81" s="31">
        <v>3982842</v>
      </c>
      <c r="N81" s="31">
        <v>4622069</v>
      </c>
      <c r="O81" s="31">
        <v>4956079</v>
      </c>
      <c r="P81" s="32">
        <f t="shared" si="38"/>
        <v>7.2264174334048192E-2</v>
      </c>
      <c r="Q81" s="32">
        <f t="shared" si="33"/>
        <v>-2.4573429890364706E-2</v>
      </c>
      <c r="R81" s="31">
        <f t="shared" si="39"/>
        <v>334010</v>
      </c>
      <c r="S81" s="31">
        <f t="shared" si="34"/>
        <v>-124856</v>
      </c>
      <c r="T81" s="32">
        <f t="shared" si="35"/>
        <v>0.14953725504726204</v>
      </c>
    </row>
    <row r="82" spans="1:20" x14ac:dyDescent="0.25">
      <c r="A82" s="37" t="s">
        <v>9</v>
      </c>
      <c r="B82" s="31">
        <v>214469</v>
      </c>
      <c r="C82" s="31">
        <v>161948</v>
      </c>
      <c r="D82" s="31">
        <v>167684</v>
      </c>
      <c r="E82" s="31">
        <v>165163</v>
      </c>
      <c r="F82" s="32">
        <f t="shared" si="36"/>
        <v>-1.5034231053648539E-2</v>
      </c>
      <c r="G82" s="32">
        <f t="shared" si="30"/>
        <v>-0.22989802722071717</v>
      </c>
      <c r="H82" s="31">
        <f t="shared" si="37"/>
        <v>-2521</v>
      </c>
      <c r="I82" s="31">
        <f t="shared" si="31"/>
        <v>-49306</v>
      </c>
      <c r="J82" s="32">
        <f t="shared" si="32"/>
        <v>5.6326773932049642E-2</v>
      </c>
      <c r="K82" s="83"/>
      <c r="L82" s="31">
        <v>2475982</v>
      </c>
      <c r="M82" s="31">
        <v>1517673</v>
      </c>
      <c r="N82" s="31">
        <v>1742867</v>
      </c>
      <c r="O82" s="31">
        <v>1805035</v>
      </c>
      <c r="P82" s="32">
        <f t="shared" si="38"/>
        <v>3.5669962194476046E-2</v>
      </c>
      <c r="Q82" s="32">
        <f t="shared" si="33"/>
        <v>-0.2709821799996931</v>
      </c>
      <c r="R82" s="31">
        <f t="shared" si="39"/>
        <v>62168</v>
      </c>
      <c r="S82" s="31">
        <f t="shared" si="34"/>
        <v>-670947</v>
      </c>
      <c r="T82" s="32">
        <f t="shared" si="35"/>
        <v>5.4462404486335797E-2</v>
      </c>
    </row>
    <row r="83" spans="1:20" x14ac:dyDescent="0.25">
      <c r="A83" s="38" t="s">
        <v>10</v>
      </c>
      <c r="B83" s="69">
        <v>99050</v>
      </c>
      <c r="C83" s="69">
        <v>58166</v>
      </c>
      <c r="D83" s="69">
        <v>71792</v>
      </c>
      <c r="E83" s="69">
        <v>73824</v>
      </c>
      <c r="F83" s="70">
        <f t="shared" si="36"/>
        <v>2.8303989302429278E-2</v>
      </c>
      <c r="G83" s="70">
        <f t="shared" si="30"/>
        <v>-0.25467945482079757</v>
      </c>
      <c r="H83" s="69">
        <f t="shared" si="37"/>
        <v>2032</v>
      </c>
      <c r="I83" s="69">
        <f t="shared" si="31"/>
        <v>-25226</v>
      </c>
      <c r="J83" s="70">
        <f t="shared" si="32"/>
        <v>2.517675120190135E-2</v>
      </c>
      <c r="K83" s="83"/>
      <c r="L83" s="69">
        <v>1061339</v>
      </c>
      <c r="M83" s="69">
        <v>558055</v>
      </c>
      <c r="N83" s="69">
        <v>702633</v>
      </c>
      <c r="O83" s="69">
        <v>760875</v>
      </c>
      <c r="P83" s="70">
        <f t="shared" si="38"/>
        <v>8.2891068310198879E-2</v>
      </c>
      <c r="Q83" s="70">
        <f t="shared" si="33"/>
        <v>-0.28309899099156821</v>
      </c>
      <c r="R83" s="69">
        <f t="shared" si="39"/>
        <v>58242</v>
      </c>
      <c r="S83" s="69">
        <f t="shared" si="34"/>
        <v>-300464</v>
      </c>
      <c r="T83" s="70">
        <f t="shared" si="35"/>
        <v>2.2957495014523679E-2</v>
      </c>
    </row>
    <row r="84" spans="1:20" x14ac:dyDescent="0.25">
      <c r="A84" s="42" t="s">
        <v>13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4"/>
    </row>
    <row r="85" spans="1:20" ht="21" x14ac:dyDescent="0.35">
      <c r="A85" s="71" t="s">
        <v>60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1:20" x14ac:dyDescent="0.25">
      <c r="A86" s="72"/>
      <c r="B86" s="11" t="s">
        <v>152</v>
      </c>
      <c r="C86" s="12"/>
      <c r="D86" s="12"/>
      <c r="E86" s="12"/>
      <c r="F86" s="12"/>
      <c r="G86" s="12"/>
      <c r="H86" s="12"/>
      <c r="I86" s="12"/>
      <c r="J86" s="13"/>
      <c r="K86" s="73"/>
      <c r="L86" s="11" t="str">
        <f>L$5</f>
        <v>acumulado noviembre</v>
      </c>
      <c r="M86" s="12"/>
      <c r="N86" s="12"/>
      <c r="O86" s="12"/>
      <c r="P86" s="12"/>
      <c r="Q86" s="12"/>
      <c r="R86" s="12"/>
      <c r="S86" s="12"/>
      <c r="T86" s="13"/>
    </row>
    <row r="87" spans="1:20" x14ac:dyDescent="0.25">
      <c r="A87" s="15"/>
      <c r="B87" s="16">
        <f>B$6</f>
        <v>2019</v>
      </c>
      <c r="C87" s="16">
        <f>C$6</f>
        <v>2022</v>
      </c>
      <c r="D87" s="16">
        <f>D$6</f>
        <v>2023</v>
      </c>
      <c r="E87" s="16">
        <f>E$6</f>
        <v>2024</v>
      </c>
      <c r="F87" s="16" t="str">
        <f>CONCATENATE("var ",RIGHT(E87,2),"/",RIGHT(D87,2))</f>
        <v>var 24/23</v>
      </c>
      <c r="G87" s="16" t="str">
        <f>CONCATENATE("var ",RIGHT(E87,2),"/",RIGHT(B87,2))</f>
        <v>var 24/19</v>
      </c>
      <c r="H87" s="16" t="str">
        <f>CONCATENATE("dif ",RIGHT(E87,2),"-",RIGHT(D87,2))</f>
        <v>dif 24-23</v>
      </c>
      <c r="I87" s="16" t="str">
        <f>CONCATENATE("dif ",RIGHT(E87,2),"-",RIGHT(B87,2))</f>
        <v>dif 24-19</v>
      </c>
      <c r="J87" s="16" t="str">
        <f>CONCATENATE("cuota ",RIGHT(E87,2))</f>
        <v>cuota 24</v>
      </c>
      <c r="K87" s="74"/>
      <c r="L87" s="16">
        <f>L$6</f>
        <v>2019</v>
      </c>
      <c r="M87" s="16">
        <f>M$6</f>
        <v>2022</v>
      </c>
      <c r="N87" s="16">
        <f>N$6</f>
        <v>2023</v>
      </c>
      <c r="O87" s="16">
        <f>O$6</f>
        <v>2024</v>
      </c>
      <c r="P87" s="16" t="str">
        <f>CONCATENATE("var ",RIGHT(O87,2),"/",RIGHT(N87,2))</f>
        <v>var 24/23</v>
      </c>
      <c r="Q87" s="16" t="str">
        <f>CONCATENATE("var ",RIGHT(O87,2),"/",RIGHT(L87,2))</f>
        <v>var 24/19</v>
      </c>
      <c r="R87" s="16" t="str">
        <f>CONCATENATE("dif ",RIGHT(O87,2),"-",RIGHT(N87,2))</f>
        <v>dif 24-23</v>
      </c>
      <c r="S87" s="16" t="str">
        <f>CONCATENATE("dif ",RIGHT(O87,2),"-",RIGHT(L87,2))</f>
        <v>dif 24-19</v>
      </c>
      <c r="T87" s="16" t="str">
        <f>CONCATENATE("cuota ",RIGHT(O87,2))</f>
        <v>cuota 24</v>
      </c>
    </row>
    <row r="88" spans="1:20" x14ac:dyDescent="0.25">
      <c r="A88" s="75" t="s">
        <v>15</v>
      </c>
      <c r="B88" s="76">
        <v>2752487</v>
      </c>
      <c r="C88" s="76">
        <v>2761571</v>
      </c>
      <c r="D88" s="76">
        <v>2964758</v>
      </c>
      <c r="E88" s="76">
        <v>2932229</v>
      </c>
      <c r="F88" s="77">
        <f>E88/D88-1</f>
        <v>-1.0971890454465449E-2</v>
      </c>
      <c r="G88" s="77">
        <f t="shared" ref="G88:G119" si="40">E88/B88-1</f>
        <v>6.530167081624727E-2</v>
      </c>
      <c r="H88" s="76">
        <f>E88-D88</f>
        <v>-32529</v>
      </c>
      <c r="I88" s="76">
        <f t="shared" ref="I88:I119" si="41">E88-B88</f>
        <v>179742</v>
      </c>
      <c r="J88" s="77">
        <f>E88/$E$88</f>
        <v>1</v>
      </c>
      <c r="K88" s="78"/>
      <c r="L88" s="76">
        <v>31179964</v>
      </c>
      <c r="M88" s="76">
        <v>28587017</v>
      </c>
      <c r="N88" s="76">
        <v>31577415</v>
      </c>
      <c r="O88" s="76">
        <v>33142771</v>
      </c>
      <c r="P88" s="77">
        <f>O88/N88-1</f>
        <v>4.957201214855611E-2</v>
      </c>
      <c r="Q88" s="77">
        <f t="shared" ref="Q88:Q119" si="42">O88/L88-1</f>
        <v>6.2950906550116592E-2</v>
      </c>
      <c r="R88" s="76">
        <f>O88-N88</f>
        <v>1565356</v>
      </c>
      <c r="S88" s="76">
        <f t="shared" ref="S88:S119" si="43">O88-L88</f>
        <v>1962807</v>
      </c>
      <c r="T88" s="77">
        <f>O88/$O$88</f>
        <v>1</v>
      </c>
    </row>
    <row r="89" spans="1:20" x14ac:dyDescent="0.25">
      <c r="A89" s="85" t="s">
        <v>16</v>
      </c>
      <c r="B89" s="86">
        <v>282807</v>
      </c>
      <c r="C89" s="86">
        <v>276919</v>
      </c>
      <c r="D89" s="86">
        <v>240155</v>
      </c>
      <c r="E89" s="86">
        <v>262435</v>
      </c>
      <c r="F89" s="87">
        <f t="shared" ref="F89:F119" si="44">E89/D89-1</f>
        <v>9.2773417168078964E-2</v>
      </c>
      <c r="G89" s="87">
        <f t="shared" si="40"/>
        <v>-7.2034992061724035E-2</v>
      </c>
      <c r="H89" s="86">
        <f t="shared" ref="H89:H119" si="45">E89-D89</f>
        <v>22280</v>
      </c>
      <c r="I89" s="86">
        <f t="shared" si="41"/>
        <v>-20372</v>
      </c>
      <c r="J89" s="87">
        <f>E89/$E$88</f>
        <v>8.9500172053410557E-2</v>
      </c>
      <c r="K89" s="88"/>
      <c r="L89" s="86">
        <v>4318664</v>
      </c>
      <c r="M89" s="86">
        <v>3852092</v>
      </c>
      <c r="N89" s="86">
        <v>3978716</v>
      </c>
      <c r="O89" s="86">
        <v>3956479</v>
      </c>
      <c r="P89" s="87">
        <f t="shared" ref="P89:P119" si="46">O89/N89-1</f>
        <v>-5.5889890105249584E-3</v>
      </c>
      <c r="Q89" s="87">
        <f t="shared" si="42"/>
        <v>-8.3865056415595163E-2</v>
      </c>
      <c r="R89" s="86">
        <f t="shared" ref="R89:R119" si="47">O89-N89</f>
        <v>-22237</v>
      </c>
      <c r="S89" s="86">
        <f t="shared" si="43"/>
        <v>-362185</v>
      </c>
      <c r="T89" s="87">
        <f>O89/$O$88</f>
        <v>0.11937683182857584</v>
      </c>
    </row>
    <row r="90" spans="1:20" x14ac:dyDescent="0.25">
      <c r="A90" s="55" t="s">
        <v>17</v>
      </c>
      <c r="B90" s="27">
        <v>66437</v>
      </c>
      <c r="C90" s="27">
        <v>75053</v>
      </c>
      <c r="D90" s="27">
        <v>74378</v>
      </c>
      <c r="E90" s="27">
        <v>75851</v>
      </c>
      <c r="F90" s="28">
        <f t="shared" si="44"/>
        <v>1.9804243190190585E-2</v>
      </c>
      <c r="G90" s="28">
        <f t="shared" si="40"/>
        <v>0.14169815012718812</v>
      </c>
      <c r="H90" s="27">
        <f t="shared" si="45"/>
        <v>1473</v>
      </c>
      <c r="I90" s="27">
        <f t="shared" si="41"/>
        <v>9414</v>
      </c>
      <c r="J90" s="28">
        <f>E90/$E$23</f>
        <v>0.16952899052795795</v>
      </c>
      <c r="K90" s="89"/>
      <c r="L90" s="27">
        <v>1221805</v>
      </c>
      <c r="M90" s="27">
        <v>1129251</v>
      </c>
      <c r="N90" s="27">
        <v>1231008</v>
      </c>
      <c r="O90" s="27">
        <v>1248169</v>
      </c>
      <c r="P90" s="28">
        <f t="shared" si="46"/>
        <v>1.3940608022043666E-2</v>
      </c>
      <c r="Q90" s="28">
        <f t="shared" si="42"/>
        <v>2.1577911368835467E-2</v>
      </c>
      <c r="R90" s="27">
        <f>O90-N90</f>
        <v>17161</v>
      </c>
      <c r="S90" s="27">
        <f t="shared" si="43"/>
        <v>26364</v>
      </c>
      <c r="T90" s="28">
        <f>O90/$O$23</f>
        <v>0.24786803767322349</v>
      </c>
    </row>
    <row r="91" spans="1:20" x14ac:dyDescent="0.25">
      <c r="A91" s="50" t="s">
        <v>18</v>
      </c>
      <c r="B91" s="27">
        <v>37817</v>
      </c>
      <c r="C91" s="27">
        <v>48093</v>
      </c>
      <c r="D91" s="27">
        <v>38590</v>
      </c>
      <c r="E91" s="27">
        <v>40213</v>
      </c>
      <c r="F91" s="51">
        <f t="shared" si="44"/>
        <v>4.205752785695771E-2</v>
      </c>
      <c r="G91" s="51">
        <f t="shared" si="40"/>
        <v>6.3357749160430465E-2</v>
      </c>
      <c r="H91" s="27">
        <f t="shared" si="45"/>
        <v>1623</v>
      </c>
      <c r="I91" s="52">
        <f t="shared" si="41"/>
        <v>2396</v>
      </c>
      <c r="J91" s="51">
        <f>E91/$E$23</f>
        <v>8.9877118246308854E-2</v>
      </c>
      <c r="K91" s="90"/>
      <c r="L91" s="27">
        <v>798986</v>
      </c>
      <c r="M91" s="27">
        <v>613529</v>
      </c>
      <c r="N91" s="27">
        <v>711921</v>
      </c>
      <c r="O91" s="27">
        <v>624004</v>
      </c>
      <c r="P91" s="51">
        <f t="shared" si="46"/>
        <v>-0.12349263471649241</v>
      </c>
      <c r="Q91" s="51">
        <f t="shared" si="42"/>
        <v>-0.2190050889502444</v>
      </c>
      <c r="R91" s="52">
        <f t="shared" si="47"/>
        <v>-87917</v>
      </c>
      <c r="S91" s="52">
        <f t="shared" si="43"/>
        <v>-174982</v>
      </c>
      <c r="T91" s="51">
        <f>O91/$O$23</f>
        <v>0.12391803271851981</v>
      </c>
    </row>
    <row r="92" spans="1:20" x14ac:dyDescent="0.25">
      <c r="A92" s="50" t="s">
        <v>19</v>
      </c>
      <c r="B92" s="52">
        <f>B90-B91</f>
        <v>28620</v>
      </c>
      <c r="C92" s="52">
        <f>C90-C91</f>
        <v>26960</v>
      </c>
      <c r="D92" s="52">
        <f>D90-D91</f>
        <v>35788</v>
      </c>
      <c r="E92" s="52">
        <f>E90-E91</f>
        <v>35638</v>
      </c>
      <c r="F92" s="51">
        <f t="shared" si="44"/>
        <v>-4.1913490555492983E-3</v>
      </c>
      <c r="G92" s="51">
        <f t="shared" si="40"/>
        <v>0.24521313766596786</v>
      </c>
      <c r="H92" s="52">
        <f t="shared" si="45"/>
        <v>-150</v>
      </c>
      <c r="I92" s="52">
        <f t="shared" si="41"/>
        <v>7018</v>
      </c>
      <c r="J92" s="51">
        <f>E92/$E$23</f>
        <v>7.9651872281649092E-2</v>
      </c>
      <c r="K92" s="90"/>
      <c r="L92" s="52">
        <f>L90-L91</f>
        <v>422819</v>
      </c>
      <c r="M92" s="52">
        <f>M90-M91</f>
        <v>515722</v>
      </c>
      <c r="N92" s="52">
        <f>N90-N91</f>
        <v>519087</v>
      </c>
      <c r="O92" s="52">
        <f>O90-O91</f>
        <v>624165</v>
      </c>
      <c r="P92" s="51">
        <f t="shared" si="46"/>
        <v>0.20242849464540624</v>
      </c>
      <c r="Q92" s="51">
        <f t="shared" si="42"/>
        <v>0.47619903552110943</v>
      </c>
      <c r="R92" s="52">
        <f t="shared" si="47"/>
        <v>105078</v>
      </c>
      <c r="S92" s="52">
        <f t="shared" si="43"/>
        <v>201346</v>
      </c>
      <c r="T92" s="51">
        <f>O92/$O$23</f>
        <v>0.12395000495470368</v>
      </c>
    </row>
    <row r="93" spans="1:20" x14ac:dyDescent="0.25">
      <c r="A93" s="91" t="s">
        <v>20</v>
      </c>
      <c r="B93" s="34">
        <v>216370</v>
      </c>
      <c r="C93" s="34">
        <v>201866</v>
      </c>
      <c r="D93" s="34">
        <v>165777</v>
      </c>
      <c r="E93" s="34">
        <v>186584</v>
      </c>
      <c r="F93" s="35">
        <f t="shared" si="44"/>
        <v>0.12551198296506749</v>
      </c>
      <c r="G93" s="35">
        <f t="shared" si="40"/>
        <v>-0.13766233766233771</v>
      </c>
      <c r="H93" s="34">
        <f t="shared" si="45"/>
        <v>20807</v>
      </c>
      <c r="I93" s="34">
        <f t="shared" si="41"/>
        <v>-29786</v>
      </c>
      <c r="J93" s="35">
        <f>E93/$E$23</f>
        <v>0.41702017334865071</v>
      </c>
      <c r="K93" s="90"/>
      <c r="L93" s="27">
        <v>3096859</v>
      </c>
      <c r="M93" s="27">
        <v>2722841</v>
      </c>
      <c r="N93" s="27">
        <v>2747708</v>
      </c>
      <c r="O93" s="27">
        <v>2708310</v>
      </c>
      <c r="P93" s="35">
        <f t="shared" si="46"/>
        <v>-1.4338495939160922E-2</v>
      </c>
      <c r="Q93" s="35">
        <f t="shared" si="42"/>
        <v>-0.12546551199134348</v>
      </c>
      <c r="R93" s="34">
        <f t="shared" si="47"/>
        <v>-39398</v>
      </c>
      <c r="S93" s="34">
        <f t="shared" si="43"/>
        <v>-388549</v>
      </c>
      <c r="T93" s="35">
        <f>O93/$O$23</f>
        <v>0.53783060235494384</v>
      </c>
    </row>
    <row r="94" spans="1:20" x14ac:dyDescent="0.25">
      <c r="A94" s="85" t="s">
        <v>21</v>
      </c>
      <c r="B94" s="86">
        <v>2469680</v>
      </c>
      <c r="C94" s="86">
        <v>2484652</v>
      </c>
      <c r="D94" s="86">
        <v>2724603</v>
      </c>
      <c r="E94" s="86">
        <v>2669794</v>
      </c>
      <c r="F94" s="87">
        <f t="shared" si="44"/>
        <v>-2.011632520407558E-2</v>
      </c>
      <c r="G94" s="87">
        <f t="shared" si="40"/>
        <v>8.1028311360176186E-2</v>
      </c>
      <c r="H94" s="86">
        <f t="shared" si="45"/>
        <v>-54809</v>
      </c>
      <c r="I94" s="86">
        <f t="shared" si="41"/>
        <v>200114</v>
      </c>
      <c r="J94" s="87">
        <f t="shared" ref="J94:J119" si="48">E94/$E$88</f>
        <v>0.91049982794658946</v>
      </c>
      <c r="K94" s="88"/>
      <c r="L94" s="86">
        <v>26861300</v>
      </c>
      <c r="M94" s="86">
        <v>24734925</v>
      </c>
      <c r="N94" s="86">
        <v>27598699</v>
      </c>
      <c r="O94" s="86">
        <v>29186292</v>
      </c>
      <c r="P94" s="87">
        <f t="shared" si="46"/>
        <v>5.7524197064506621E-2</v>
      </c>
      <c r="Q94" s="87">
        <f t="shared" si="42"/>
        <v>8.6555453384609127E-2</v>
      </c>
      <c r="R94" s="86">
        <f t="shared" si="47"/>
        <v>1587593</v>
      </c>
      <c r="S94" s="86">
        <f t="shared" si="43"/>
        <v>2324992</v>
      </c>
      <c r="T94" s="87">
        <f t="shared" ref="T94:T119" si="49">O94/$O$88</f>
        <v>0.88062316817142416</v>
      </c>
    </row>
    <row r="95" spans="1:20" x14ac:dyDescent="0.25">
      <c r="A95" s="49" t="s">
        <v>22</v>
      </c>
      <c r="B95" s="92">
        <v>411200</v>
      </c>
      <c r="C95" s="92">
        <v>367823</v>
      </c>
      <c r="D95" s="92">
        <v>398311</v>
      </c>
      <c r="E95" s="92">
        <v>400404</v>
      </c>
      <c r="F95" s="93">
        <f t="shared" si="44"/>
        <v>5.2546879197410412E-3</v>
      </c>
      <c r="G95" s="93">
        <f t="shared" si="40"/>
        <v>-2.6254863813229612E-2</v>
      </c>
      <c r="H95" s="92">
        <f t="shared" si="45"/>
        <v>2093</v>
      </c>
      <c r="I95" s="92">
        <f t="shared" si="41"/>
        <v>-10796</v>
      </c>
      <c r="J95" s="93">
        <f t="shared" si="48"/>
        <v>0.13655277265179494</v>
      </c>
      <c r="K95" s="89"/>
      <c r="L95" s="92">
        <v>4020432</v>
      </c>
      <c r="M95" s="92">
        <v>2838477</v>
      </c>
      <c r="N95" s="92">
        <v>3230831</v>
      </c>
      <c r="O95" s="92">
        <v>3383396</v>
      </c>
      <c r="P95" s="93">
        <f t="shared" si="46"/>
        <v>4.7221597168035201E-2</v>
      </c>
      <c r="Q95" s="93">
        <f t="shared" si="42"/>
        <v>-0.15844963924274802</v>
      </c>
      <c r="R95" s="92">
        <f t="shared" si="47"/>
        <v>152565</v>
      </c>
      <c r="S95" s="92">
        <f t="shared" si="43"/>
        <v>-637036</v>
      </c>
      <c r="T95" s="93">
        <f t="shared" si="49"/>
        <v>0.10208548947219893</v>
      </c>
    </row>
    <row r="96" spans="1:20" x14ac:dyDescent="0.25">
      <c r="A96" s="54" t="s">
        <v>23</v>
      </c>
      <c r="B96" s="31">
        <v>26781</v>
      </c>
      <c r="C96" s="31">
        <v>22202</v>
      </c>
      <c r="D96" s="31">
        <v>28132</v>
      </c>
      <c r="E96" s="31">
        <v>28094</v>
      </c>
      <c r="F96" s="32">
        <f t="shared" si="44"/>
        <v>-1.3507749182425366E-3</v>
      </c>
      <c r="G96" s="32">
        <f t="shared" si="40"/>
        <v>4.9027295470669419E-2</v>
      </c>
      <c r="H96" s="31">
        <f t="shared" si="45"/>
        <v>-38</v>
      </c>
      <c r="I96" s="31">
        <f t="shared" si="41"/>
        <v>1313</v>
      </c>
      <c r="J96" s="32">
        <f t="shared" si="48"/>
        <v>9.5811070690590677E-3</v>
      </c>
      <c r="K96" s="90"/>
      <c r="L96" s="31">
        <v>229219</v>
      </c>
      <c r="M96" s="31">
        <v>181553</v>
      </c>
      <c r="N96" s="31">
        <v>219804</v>
      </c>
      <c r="O96" s="31">
        <v>229757</v>
      </c>
      <c r="P96" s="32">
        <f t="shared" si="46"/>
        <v>4.5281250568688369E-2</v>
      </c>
      <c r="Q96" s="32">
        <f t="shared" si="42"/>
        <v>2.3471003712607352E-3</v>
      </c>
      <c r="R96" s="31">
        <f t="shared" si="47"/>
        <v>9953</v>
      </c>
      <c r="S96" s="31">
        <f t="shared" si="43"/>
        <v>538</v>
      </c>
      <c r="T96" s="32">
        <f t="shared" si="49"/>
        <v>6.932341293973277E-3</v>
      </c>
    </row>
    <row r="97" spans="1:20" x14ac:dyDescent="0.25">
      <c r="A97" s="54" t="s">
        <v>24</v>
      </c>
      <c r="B97" s="31">
        <v>1391</v>
      </c>
      <c r="C97" s="31">
        <v>2724</v>
      </c>
      <c r="D97" s="31">
        <v>2330</v>
      </c>
      <c r="E97" s="31">
        <v>2601</v>
      </c>
      <c r="F97" s="32">
        <f t="shared" si="44"/>
        <v>0.11630901287553641</v>
      </c>
      <c r="G97" s="32">
        <f t="shared" si="40"/>
        <v>0.86987778576563612</v>
      </c>
      <c r="H97" s="31">
        <f t="shared" si="45"/>
        <v>271</v>
      </c>
      <c r="I97" s="31">
        <f t="shared" si="41"/>
        <v>1210</v>
      </c>
      <c r="J97" s="32">
        <f t="shared" si="48"/>
        <v>8.8703849528805562E-4</v>
      </c>
      <c r="K97" s="90"/>
      <c r="L97" s="31">
        <v>19217</v>
      </c>
      <c r="M97" s="31">
        <v>19800</v>
      </c>
      <c r="N97" s="31">
        <v>26383</v>
      </c>
      <c r="O97" s="31">
        <v>26545</v>
      </c>
      <c r="P97" s="32">
        <f t="shared" si="46"/>
        <v>6.140317628776204E-3</v>
      </c>
      <c r="Q97" s="32">
        <f t="shared" si="42"/>
        <v>0.38132903158661602</v>
      </c>
      <c r="R97" s="31">
        <f t="shared" si="47"/>
        <v>162</v>
      </c>
      <c r="S97" s="31">
        <f t="shared" si="43"/>
        <v>7328</v>
      </c>
      <c r="T97" s="32">
        <f t="shared" si="49"/>
        <v>8.0092880586237045E-4</v>
      </c>
    </row>
    <row r="98" spans="1:20" x14ac:dyDescent="0.25">
      <c r="A98" s="54" t="s">
        <v>25</v>
      </c>
      <c r="B98" s="31">
        <v>66403</v>
      </c>
      <c r="C98" s="31">
        <v>76519</v>
      </c>
      <c r="D98" s="31">
        <v>66235</v>
      </c>
      <c r="E98" s="31">
        <v>66898</v>
      </c>
      <c r="F98" s="32">
        <f t="shared" si="44"/>
        <v>1.0009813542688928E-2</v>
      </c>
      <c r="G98" s="32">
        <f t="shared" si="40"/>
        <v>7.4544824782012409E-3</v>
      </c>
      <c r="H98" s="31">
        <f t="shared" si="45"/>
        <v>663</v>
      </c>
      <c r="I98" s="31">
        <f t="shared" si="41"/>
        <v>495</v>
      </c>
      <c r="J98" s="32">
        <f t="shared" si="48"/>
        <v>2.2814725589304245E-2</v>
      </c>
      <c r="K98" s="90"/>
      <c r="L98" s="31">
        <v>522744</v>
      </c>
      <c r="M98" s="31">
        <v>426084</v>
      </c>
      <c r="N98" s="31">
        <v>464724</v>
      </c>
      <c r="O98" s="31">
        <v>450882</v>
      </c>
      <c r="P98" s="32">
        <f t="shared" si="46"/>
        <v>-2.9785421024091763E-2</v>
      </c>
      <c r="Q98" s="32">
        <f t="shared" si="42"/>
        <v>-0.13747073137137877</v>
      </c>
      <c r="R98" s="31">
        <f t="shared" si="47"/>
        <v>-13842</v>
      </c>
      <c r="S98" s="31">
        <f t="shared" si="43"/>
        <v>-71862</v>
      </c>
      <c r="T98" s="32">
        <f t="shared" si="49"/>
        <v>1.3604233635141733E-2</v>
      </c>
    </row>
    <row r="99" spans="1:20" x14ac:dyDescent="0.25">
      <c r="A99" s="54" t="s">
        <v>26</v>
      </c>
      <c r="B99" s="31">
        <v>6028</v>
      </c>
      <c r="C99" s="31">
        <v>9392</v>
      </c>
      <c r="D99" s="31">
        <v>14564</v>
      </c>
      <c r="E99" s="31">
        <v>11507</v>
      </c>
      <c r="F99" s="32">
        <f t="shared" si="44"/>
        <v>-0.20990112606426803</v>
      </c>
      <c r="G99" s="32">
        <f t="shared" si="40"/>
        <v>0.90892501658925018</v>
      </c>
      <c r="H99" s="31">
        <f t="shared" si="45"/>
        <v>-3057</v>
      </c>
      <c r="I99" s="31">
        <f t="shared" si="41"/>
        <v>5479</v>
      </c>
      <c r="J99" s="32">
        <f t="shared" si="48"/>
        <v>3.9243183257515017E-3</v>
      </c>
      <c r="K99" s="90"/>
      <c r="L99" s="31">
        <v>76153</v>
      </c>
      <c r="M99" s="31">
        <v>116248</v>
      </c>
      <c r="N99" s="31">
        <v>148536</v>
      </c>
      <c r="O99" s="31">
        <v>148456</v>
      </c>
      <c r="P99" s="32">
        <f t="shared" si="46"/>
        <v>-5.385899714547282E-4</v>
      </c>
      <c r="Q99" s="32">
        <f t="shared" si="42"/>
        <v>0.94944388270980795</v>
      </c>
      <c r="R99" s="31">
        <f t="shared" si="47"/>
        <v>-80</v>
      </c>
      <c r="S99" s="31">
        <f t="shared" si="43"/>
        <v>72303</v>
      </c>
      <c r="T99" s="32">
        <f t="shared" si="49"/>
        <v>4.4792875043550224E-3</v>
      </c>
    </row>
    <row r="100" spans="1:20" x14ac:dyDescent="0.25">
      <c r="A100" s="54" t="s">
        <v>27</v>
      </c>
      <c r="B100" s="31">
        <v>121746</v>
      </c>
      <c r="C100" s="31">
        <v>86756</v>
      </c>
      <c r="D100" s="31">
        <v>86074</v>
      </c>
      <c r="E100" s="31">
        <v>81952</v>
      </c>
      <c r="F100" s="32">
        <f t="shared" si="44"/>
        <v>-4.7889025722053113E-2</v>
      </c>
      <c r="G100" s="32">
        <f t="shared" si="40"/>
        <v>-0.32686084142394822</v>
      </c>
      <c r="H100" s="31">
        <f t="shared" si="45"/>
        <v>-4122</v>
      </c>
      <c r="I100" s="31">
        <f t="shared" si="41"/>
        <v>-39794</v>
      </c>
      <c r="J100" s="32">
        <f t="shared" si="48"/>
        <v>2.7948703869991053E-2</v>
      </c>
      <c r="K100" s="90"/>
      <c r="L100" s="31">
        <v>574389</v>
      </c>
      <c r="M100" s="31">
        <v>349167</v>
      </c>
      <c r="N100" s="31">
        <v>442274</v>
      </c>
      <c r="O100" s="31">
        <v>417949</v>
      </c>
      <c r="P100" s="32">
        <f t="shared" si="46"/>
        <v>-5.4999841727074172E-2</v>
      </c>
      <c r="Q100" s="32">
        <f t="shared" si="42"/>
        <v>-0.27235897623387639</v>
      </c>
      <c r="R100" s="31">
        <f t="shared" si="47"/>
        <v>-24325</v>
      </c>
      <c r="S100" s="31">
        <f t="shared" si="43"/>
        <v>-156440</v>
      </c>
      <c r="T100" s="32">
        <f t="shared" si="49"/>
        <v>1.2610562949006286E-2</v>
      </c>
    </row>
    <row r="101" spans="1:20" x14ac:dyDescent="0.25">
      <c r="A101" s="54" t="s">
        <v>28</v>
      </c>
      <c r="B101" s="31">
        <v>1915</v>
      </c>
      <c r="C101" s="31">
        <v>3570</v>
      </c>
      <c r="D101" s="31">
        <v>4020</v>
      </c>
      <c r="E101" s="31">
        <v>4885</v>
      </c>
      <c r="F101" s="32">
        <f t="shared" si="44"/>
        <v>0.21517412935323388</v>
      </c>
      <c r="G101" s="32">
        <f t="shared" si="40"/>
        <v>1.5509138381201044</v>
      </c>
      <c r="H101" s="31">
        <f t="shared" si="45"/>
        <v>865</v>
      </c>
      <c r="I101" s="31">
        <f t="shared" si="41"/>
        <v>2970</v>
      </c>
      <c r="J101" s="32">
        <f t="shared" si="48"/>
        <v>1.6659681082207426E-3</v>
      </c>
      <c r="K101" s="90"/>
      <c r="L101" s="31">
        <v>19449</v>
      </c>
      <c r="M101" s="31">
        <v>34412</v>
      </c>
      <c r="N101" s="31">
        <v>37735</v>
      </c>
      <c r="O101" s="31">
        <v>45161</v>
      </c>
      <c r="P101" s="32">
        <f t="shared" si="46"/>
        <v>0.19679342785212661</v>
      </c>
      <c r="Q101" s="32">
        <f t="shared" si="42"/>
        <v>1.3220216977736645</v>
      </c>
      <c r="R101" s="31">
        <f t="shared" si="47"/>
        <v>7426</v>
      </c>
      <c r="S101" s="31">
        <f t="shared" si="43"/>
        <v>25712</v>
      </c>
      <c r="T101" s="32">
        <f t="shared" si="49"/>
        <v>1.362619920947467E-3</v>
      </c>
    </row>
    <row r="102" spans="1:20" x14ac:dyDescent="0.25">
      <c r="A102" s="54" t="s">
        <v>29</v>
      </c>
      <c r="B102" s="31">
        <v>954894</v>
      </c>
      <c r="C102" s="31">
        <v>999210</v>
      </c>
      <c r="D102" s="31">
        <v>1105039</v>
      </c>
      <c r="E102" s="31">
        <v>1089088</v>
      </c>
      <c r="F102" s="32">
        <f t="shared" si="44"/>
        <v>-1.4434784654659194E-2</v>
      </c>
      <c r="G102" s="32">
        <f t="shared" si="40"/>
        <v>0.14053287590036168</v>
      </c>
      <c r="H102" s="31">
        <f t="shared" si="45"/>
        <v>-15951</v>
      </c>
      <c r="I102" s="31">
        <f t="shared" si="41"/>
        <v>134194</v>
      </c>
      <c r="J102" s="32">
        <f t="shared" si="48"/>
        <v>0.37141983112505877</v>
      </c>
      <c r="K102" s="90"/>
      <c r="L102" s="31">
        <v>12141781</v>
      </c>
      <c r="M102" s="31">
        <v>11614607</v>
      </c>
      <c r="N102" s="31">
        <v>12780108</v>
      </c>
      <c r="O102" s="31">
        <v>13589317</v>
      </c>
      <c r="P102" s="32">
        <f t="shared" si="46"/>
        <v>6.3317853025968152E-2</v>
      </c>
      <c r="Q102" s="32">
        <f t="shared" si="42"/>
        <v>0.11921941270395164</v>
      </c>
      <c r="R102" s="31">
        <f t="shared" si="47"/>
        <v>809209</v>
      </c>
      <c r="S102" s="31">
        <f t="shared" si="43"/>
        <v>1447536</v>
      </c>
      <c r="T102" s="32">
        <f t="shared" si="49"/>
        <v>0.41002356139744622</v>
      </c>
    </row>
    <row r="103" spans="1:20" x14ac:dyDescent="0.25">
      <c r="A103" s="54" t="s">
        <v>30</v>
      </c>
      <c r="B103" s="31">
        <v>76005</v>
      </c>
      <c r="C103" s="31">
        <v>100560</v>
      </c>
      <c r="D103" s="31">
        <v>119696</v>
      </c>
      <c r="E103" s="31">
        <v>103217</v>
      </c>
      <c r="F103" s="32">
        <f t="shared" si="44"/>
        <v>-0.13767377355968458</v>
      </c>
      <c r="G103" s="32">
        <f t="shared" si="40"/>
        <v>0.35802907703440567</v>
      </c>
      <c r="H103" s="31">
        <f t="shared" si="45"/>
        <v>-16479</v>
      </c>
      <c r="I103" s="31">
        <f t="shared" si="41"/>
        <v>27212</v>
      </c>
      <c r="J103" s="32">
        <f t="shared" si="48"/>
        <v>3.5200865962378793E-2</v>
      </c>
      <c r="K103" s="90"/>
      <c r="L103" s="31">
        <v>1106611</v>
      </c>
      <c r="M103" s="31">
        <v>1172673</v>
      </c>
      <c r="N103" s="31">
        <v>1415965</v>
      </c>
      <c r="O103" s="31">
        <v>1479728</v>
      </c>
      <c r="P103" s="32">
        <f t="shared" si="46"/>
        <v>4.5031480297888615E-2</v>
      </c>
      <c r="Q103" s="32">
        <f t="shared" si="42"/>
        <v>0.33717087576393157</v>
      </c>
      <c r="R103" s="31">
        <f t="shared" si="47"/>
        <v>63763</v>
      </c>
      <c r="S103" s="31">
        <f t="shared" si="43"/>
        <v>373117</v>
      </c>
      <c r="T103" s="32">
        <f t="shared" si="49"/>
        <v>4.4647081561164578E-2</v>
      </c>
    </row>
    <row r="104" spans="1:20" x14ac:dyDescent="0.25">
      <c r="A104" s="54" t="s">
        <v>31</v>
      </c>
      <c r="B104" s="31">
        <v>72557</v>
      </c>
      <c r="C104" s="31">
        <v>88047</v>
      </c>
      <c r="D104" s="31">
        <v>96802</v>
      </c>
      <c r="E104" s="31">
        <v>102985</v>
      </c>
      <c r="F104" s="32">
        <f t="shared" si="44"/>
        <v>6.3872647259354043E-2</v>
      </c>
      <c r="G104" s="32">
        <f t="shared" si="40"/>
        <v>0.41936684262028479</v>
      </c>
      <c r="H104" s="31">
        <f t="shared" si="45"/>
        <v>6183</v>
      </c>
      <c r="I104" s="31">
        <f t="shared" si="41"/>
        <v>30428</v>
      </c>
      <c r="J104" s="32">
        <f t="shared" si="48"/>
        <v>3.512174526614395E-2</v>
      </c>
      <c r="K104" s="90"/>
      <c r="L104" s="31">
        <v>1034714</v>
      </c>
      <c r="M104" s="31">
        <v>1198675</v>
      </c>
      <c r="N104" s="31">
        <v>1216207</v>
      </c>
      <c r="O104" s="31">
        <v>1269760</v>
      </c>
      <c r="P104" s="32">
        <f t="shared" si="46"/>
        <v>4.4032800337442612E-2</v>
      </c>
      <c r="Q104" s="32">
        <f t="shared" si="42"/>
        <v>0.22716035542188462</v>
      </c>
      <c r="R104" s="31">
        <f t="shared" si="47"/>
        <v>53553</v>
      </c>
      <c r="S104" s="31">
        <f t="shared" si="43"/>
        <v>235046</v>
      </c>
      <c r="T104" s="32">
        <f t="shared" si="49"/>
        <v>3.831182371564526E-2</v>
      </c>
    </row>
    <row r="105" spans="1:20" x14ac:dyDescent="0.25">
      <c r="A105" s="54" t="s">
        <v>32</v>
      </c>
      <c r="B105" s="31">
        <v>90274</v>
      </c>
      <c r="C105" s="31">
        <v>104326</v>
      </c>
      <c r="D105" s="31">
        <v>107436</v>
      </c>
      <c r="E105" s="31">
        <v>102723</v>
      </c>
      <c r="F105" s="32">
        <f t="shared" si="44"/>
        <v>-4.3867977214341547E-2</v>
      </c>
      <c r="G105" s="32">
        <f t="shared" si="40"/>
        <v>0.13790238606907868</v>
      </c>
      <c r="H105" s="31">
        <f t="shared" si="45"/>
        <v>-4713</v>
      </c>
      <c r="I105" s="31">
        <f t="shared" si="41"/>
        <v>12449</v>
      </c>
      <c r="J105" s="32">
        <f t="shared" si="48"/>
        <v>3.5032393445395979E-2</v>
      </c>
      <c r="K105" s="90"/>
      <c r="L105" s="31">
        <v>974238</v>
      </c>
      <c r="M105" s="31">
        <v>1019020</v>
      </c>
      <c r="N105" s="31">
        <v>1058652</v>
      </c>
      <c r="O105" s="31">
        <v>1086204</v>
      </c>
      <c r="P105" s="32">
        <f t="shared" si="46"/>
        <v>2.6025549472347809E-2</v>
      </c>
      <c r="Q105" s="32">
        <f t="shared" si="42"/>
        <v>0.11492674274663894</v>
      </c>
      <c r="R105" s="31">
        <f t="shared" si="47"/>
        <v>27552</v>
      </c>
      <c r="S105" s="31">
        <f t="shared" si="43"/>
        <v>111966</v>
      </c>
      <c r="T105" s="32">
        <f t="shared" si="49"/>
        <v>3.2773481734523643E-2</v>
      </c>
    </row>
    <row r="106" spans="1:20" x14ac:dyDescent="0.25">
      <c r="A106" s="54" t="s">
        <v>33</v>
      </c>
      <c r="B106" s="31">
        <v>58572</v>
      </c>
      <c r="C106" s="31">
        <v>79296</v>
      </c>
      <c r="D106" s="31">
        <v>105323</v>
      </c>
      <c r="E106" s="31">
        <v>112403</v>
      </c>
      <c r="F106" s="32">
        <f t="shared" si="44"/>
        <v>6.7221784415559815E-2</v>
      </c>
      <c r="G106" s="32">
        <f t="shared" si="40"/>
        <v>0.91905688724988055</v>
      </c>
      <c r="H106" s="31">
        <f t="shared" si="45"/>
        <v>7080</v>
      </c>
      <c r="I106" s="31">
        <f t="shared" si="41"/>
        <v>53831</v>
      </c>
      <c r="J106" s="32">
        <f t="shared" si="48"/>
        <v>3.8333636288298084E-2</v>
      </c>
      <c r="K106" s="90"/>
      <c r="L106" s="31">
        <v>787287</v>
      </c>
      <c r="M106" s="31">
        <v>940831</v>
      </c>
      <c r="N106" s="31">
        <v>1087007</v>
      </c>
      <c r="O106" s="31">
        <v>1344222</v>
      </c>
      <c r="P106" s="32">
        <f t="shared" si="46"/>
        <v>0.23662681105089489</v>
      </c>
      <c r="Q106" s="32">
        <f t="shared" si="42"/>
        <v>0.70741038528516276</v>
      </c>
      <c r="R106" s="31">
        <f t="shared" si="47"/>
        <v>257215</v>
      </c>
      <c r="S106" s="31">
        <f t="shared" si="43"/>
        <v>556935</v>
      </c>
      <c r="T106" s="32">
        <f t="shared" si="49"/>
        <v>4.0558527831001216E-2</v>
      </c>
    </row>
    <row r="107" spans="1:20" x14ac:dyDescent="0.25">
      <c r="A107" s="54" t="s">
        <v>34</v>
      </c>
      <c r="B107" s="31">
        <v>22588</v>
      </c>
      <c r="C107" s="31">
        <v>34307</v>
      </c>
      <c r="D107" s="31">
        <v>36278</v>
      </c>
      <c r="E107" s="31">
        <v>31019</v>
      </c>
      <c r="F107" s="32">
        <f t="shared" si="44"/>
        <v>-0.14496388996085785</v>
      </c>
      <c r="G107" s="32">
        <f t="shared" si="40"/>
        <v>0.37325128386754036</v>
      </c>
      <c r="H107" s="31">
        <f t="shared" si="45"/>
        <v>-5259</v>
      </c>
      <c r="I107" s="31">
        <f t="shared" si="41"/>
        <v>8431</v>
      </c>
      <c r="J107" s="32">
        <f t="shared" si="48"/>
        <v>1.0578641709088888E-2</v>
      </c>
      <c r="K107" s="90"/>
      <c r="L107" s="31">
        <v>229613</v>
      </c>
      <c r="M107" s="31">
        <v>451396</v>
      </c>
      <c r="N107" s="31">
        <v>462199</v>
      </c>
      <c r="O107" s="31">
        <v>394744</v>
      </c>
      <c r="P107" s="32">
        <f t="shared" si="46"/>
        <v>-0.14594363034104363</v>
      </c>
      <c r="Q107" s="32">
        <f t="shared" si="42"/>
        <v>0.71917095286416699</v>
      </c>
      <c r="R107" s="31">
        <f t="shared" si="47"/>
        <v>-67455</v>
      </c>
      <c r="S107" s="31">
        <f t="shared" si="43"/>
        <v>165131</v>
      </c>
      <c r="T107" s="32">
        <f t="shared" si="49"/>
        <v>1.1910410267143927E-2</v>
      </c>
    </row>
    <row r="108" spans="1:20" x14ac:dyDescent="0.25">
      <c r="A108" s="54" t="s">
        <v>35</v>
      </c>
      <c r="B108" s="31">
        <v>77025</v>
      </c>
      <c r="C108" s="31">
        <v>88825</v>
      </c>
      <c r="D108" s="31">
        <v>96641</v>
      </c>
      <c r="E108" s="31">
        <v>97864</v>
      </c>
      <c r="F108" s="32">
        <f t="shared" si="44"/>
        <v>1.2655084280998707E-2</v>
      </c>
      <c r="G108" s="32">
        <f t="shared" si="40"/>
        <v>0.27054852320675105</v>
      </c>
      <c r="H108" s="31">
        <f t="shared" si="45"/>
        <v>1223</v>
      </c>
      <c r="I108" s="31">
        <f t="shared" si="41"/>
        <v>20839</v>
      </c>
      <c r="J108" s="32">
        <f t="shared" si="48"/>
        <v>3.3375292311753277E-2</v>
      </c>
      <c r="K108" s="90"/>
      <c r="L108" s="31">
        <v>857287</v>
      </c>
      <c r="M108" s="31">
        <v>859984</v>
      </c>
      <c r="N108" s="31">
        <v>935859</v>
      </c>
      <c r="O108" s="31">
        <v>1060577</v>
      </c>
      <c r="P108" s="32">
        <f t="shared" si="46"/>
        <v>0.13326580179279146</v>
      </c>
      <c r="Q108" s="32">
        <f t="shared" si="42"/>
        <v>0.23713178900414911</v>
      </c>
      <c r="R108" s="31">
        <f t="shared" si="47"/>
        <v>124718</v>
      </c>
      <c r="S108" s="31">
        <f t="shared" si="43"/>
        <v>203290</v>
      </c>
      <c r="T108" s="32">
        <f t="shared" si="49"/>
        <v>3.2000251276515172E-2</v>
      </c>
    </row>
    <row r="109" spans="1:20" x14ac:dyDescent="0.25">
      <c r="A109" s="54" t="s">
        <v>36</v>
      </c>
      <c r="B109" s="31">
        <v>81691</v>
      </c>
      <c r="C109" s="31">
        <v>61476</v>
      </c>
      <c r="D109" s="31">
        <v>81011</v>
      </c>
      <c r="E109" s="31">
        <v>73333</v>
      </c>
      <c r="F109" s="32">
        <f t="shared" si="44"/>
        <v>-9.4777252471886508E-2</v>
      </c>
      <c r="G109" s="32">
        <f t="shared" si="40"/>
        <v>-0.10231237223194722</v>
      </c>
      <c r="H109" s="31">
        <f t="shared" si="45"/>
        <v>-7678</v>
      </c>
      <c r="I109" s="31">
        <f t="shared" si="41"/>
        <v>-8358</v>
      </c>
      <c r="J109" s="32">
        <f t="shared" si="48"/>
        <v>2.5009301797369852E-2</v>
      </c>
      <c r="K109" s="90"/>
      <c r="L109" s="31">
        <v>476239</v>
      </c>
      <c r="M109" s="31">
        <v>238277</v>
      </c>
      <c r="N109" s="31">
        <v>385265</v>
      </c>
      <c r="O109" s="31">
        <v>410960</v>
      </c>
      <c r="P109" s="32">
        <f t="shared" si="46"/>
        <v>6.6694353237382042E-2</v>
      </c>
      <c r="Q109" s="32">
        <f t="shared" si="42"/>
        <v>-0.13707193237009152</v>
      </c>
      <c r="R109" s="31">
        <f t="shared" si="47"/>
        <v>25695</v>
      </c>
      <c r="S109" s="31">
        <f t="shared" si="43"/>
        <v>-65279</v>
      </c>
      <c r="T109" s="32">
        <f t="shared" si="49"/>
        <v>1.2399687400911651E-2</v>
      </c>
    </row>
    <row r="110" spans="1:20" x14ac:dyDescent="0.25">
      <c r="A110" s="54" t="s">
        <v>37</v>
      </c>
      <c r="B110" s="31">
        <v>132175</v>
      </c>
      <c r="C110" s="31">
        <v>91214</v>
      </c>
      <c r="D110" s="31">
        <v>91937</v>
      </c>
      <c r="E110" s="31">
        <v>76854</v>
      </c>
      <c r="F110" s="32">
        <f t="shared" si="44"/>
        <v>-0.16405799623655326</v>
      </c>
      <c r="G110" s="32">
        <f t="shared" si="40"/>
        <v>-0.41854359750331005</v>
      </c>
      <c r="H110" s="31">
        <f t="shared" si="45"/>
        <v>-15083</v>
      </c>
      <c r="I110" s="31">
        <f t="shared" si="41"/>
        <v>-55321</v>
      </c>
      <c r="J110" s="32">
        <f t="shared" si="48"/>
        <v>2.6210094777727115E-2</v>
      </c>
      <c r="K110" s="90"/>
      <c r="L110" s="31">
        <v>709037</v>
      </c>
      <c r="M110" s="31">
        <v>344430</v>
      </c>
      <c r="N110" s="31">
        <v>449818</v>
      </c>
      <c r="O110" s="31">
        <v>444252</v>
      </c>
      <c r="P110" s="32">
        <f t="shared" si="46"/>
        <v>-1.2373893441347428E-2</v>
      </c>
      <c r="Q110" s="32">
        <f t="shared" si="42"/>
        <v>-0.3734431348434567</v>
      </c>
      <c r="R110" s="31">
        <f t="shared" si="47"/>
        <v>-5566</v>
      </c>
      <c r="S110" s="31">
        <f t="shared" si="43"/>
        <v>-264785</v>
      </c>
      <c r="T110" s="32">
        <f t="shared" si="49"/>
        <v>1.3404190011752488E-2</v>
      </c>
    </row>
    <row r="111" spans="1:20" x14ac:dyDescent="0.25">
      <c r="A111" s="54" t="s">
        <v>38</v>
      </c>
      <c r="B111" s="31">
        <v>7049</v>
      </c>
      <c r="C111" s="31">
        <v>15313</v>
      </c>
      <c r="D111" s="31">
        <v>13694</v>
      </c>
      <c r="E111" s="31">
        <v>14215</v>
      </c>
      <c r="F111" s="32">
        <f t="shared" si="44"/>
        <v>3.8045859500511092E-2</v>
      </c>
      <c r="G111" s="32">
        <f t="shared" si="40"/>
        <v>1.0165980990211376</v>
      </c>
      <c r="H111" s="31">
        <f t="shared" si="45"/>
        <v>521</v>
      </c>
      <c r="I111" s="31">
        <f t="shared" si="41"/>
        <v>7166</v>
      </c>
      <c r="J111" s="32">
        <f t="shared" si="48"/>
        <v>4.8478478318030411E-3</v>
      </c>
      <c r="K111" s="90"/>
      <c r="L111" s="31">
        <v>64271</v>
      </c>
      <c r="M111" s="31">
        <v>181885</v>
      </c>
      <c r="N111" s="31">
        <v>189138</v>
      </c>
      <c r="O111" s="31">
        <v>210213</v>
      </c>
      <c r="P111" s="32">
        <f t="shared" si="46"/>
        <v>0.11142657741966189</v>
      </c>
      <c r="Q111" s="32">
        <f t="shared" si="42"/>
        <v>2.2707286334427659</v>
      </c>
      <c r="R111" s="31">
        <f t="shared" si="47"/>
        <v>21075</v>
      </c>
      <c r="S111" s="31">
        <f t="shared" si="43"/>
        <v>145942</v>
      </c>
      <c r="T111" s="32">
        <f t="shared" si="49"/>
        <v>6.3426501061121295E-3</v>
      </c>
    </row>
    <row r="112" spans="1:20" x14ac:dyDescent="0.25">
      <c r="A112" s="54" t="s">
        <v>39</v>
      </c>
      <c r="B112" s="31">
        <v>6148</v>
      </c>
      <c r="C112" s="31">
        <v>7775</v>
      </c>
      <c r="D112" s="31">
        <v>12659</v>
      </c>
      <c r="E112" s="31">
        <v>11506</v>
      </c>
      <c r="F112" s="32">
        <f t="shared" si="44"/>
        <v>-9.1081444031914094E-2</v>
      </c>
      <c r="G112" s="32">
        <f t="shared" si="40"/>
        <v>0.87150292778139238</v>
      </c>
      <c r="H112" s="31">
        <f t="shared" si="45"/>
        <v>-1153</v>
      </c>
      <c r="I112" s="31">
        <f t="shared" si="41"/>
        <v>5358</v>
      </c>
      <c r="J112" s="32">
        <f t="shared" si="48"/>
        <v>3.9239772882677304E-3</v>
      </c>
      <c r="K112" s="90"/>
      <c r="L112" s="31">
        <v>68512</v>
      </c>
      <c r="M112" s="31">
        <v>93937</v>
      </c>
      <c r="N112" s="31">
        <v>120522</v>
      </c>
      <c r="O112" s="31">
        <v>153615</v>
      </c>
      <c r="P112" s="32">
        <f t="shared" si="46"/>
        <v>0.2745805745009211</v>
      </c>
      <c r="Q112" s="32">
        <f t="shared" si="42"/>
        <v>1.2421619570294253</v>
      </c>
      <c r="R112" s="31">
        <f t="shared" si="47"/>
        <v>33093</v>
      </c>
      <c r="S112" s="31">
        <f t="shared" si="43"/>
        <v>85103</v>
      </c>
      <c r="T112" s="32">
        <f t="shared" si="49"/>
        <v>4.6349473916951602E-3</v>
      </c>
    </row>
    <row r="113" spans="1:20" x14ac:dyDescent="0.25">
      <c r="A113" s="54" t="s">
        <v>40</v>
      </c>
      <c r="B113" s="31">
        <v>3441</v>
      </c>
      <c r="C113" s="31">
        <v>5930</v>
      </c>
      <c r="D113" s="31">
        <v>4528</v>
      </c>
      <c r="E113" s="31">
        <v>5618</v>
      </c>
      <c r="F113" s="32">
        <f t="shared" si="44"/>
        <v>0.24072438162544163</v>
      </c>
      <c r="G113" s="32">
        <f t="shared" si="40"/>
        <v>0.63266492298750365</v>
      </c>
      <c r="H113" s="31">
        <f t="shared" si="45"/>
        <v>1090</v>
      </c>
      <c r="I113" s="31">
        <f t="shared" si="41"/>
        <v>2177</v>
      </c>
      <c r="J113" s="32">
        <f t="shared" si="48"/>
        <v>1.9159485838247967E-3</v>
      </c>
      <c r="K113" s="90"/>
      <c r="L113" s="31">
        <v>74711</v>
      </c>
      <c r="M113" s="31">
        <v>111373</v>
      </c>
      <c r="N113" s="31">
        <v>133156</v>
      </c>
      <c r="O113" s="31">
        <v>123310</v>
      </c>
      <c r="P113" s="32">
        <f t="shared" si="46"/>
        <v>-7.394334464838237E-2</v>
      </c>
      <c r="Q113" s="32">
        <f t="shared" si="42"/>
        <v>0.65049323392806957</v>
      </c>
      <c r="R113" s="31">
        <f t="shared" si="47"/>
        <v>-9846</v>
      </c>
      <c r="S113" s="31">
        <f t="shared" si="43"/>
        <v>48599</v>
      </c>
      <c r="T113" s="32">
        <f t="shared" si="49"/>
        <v>3.7205700151022375E-3</v>
      </c>
    </row>
    <row r="114" spans="1:20" x14ac:dyDescent="0.25">
      <c r="A114" s="54" t="s">
        <v>41</v>
      </c>
      <c r="B114" s="31">
        <v>9276</v>
      </c>
      <c r="C114" s="31">
        <v>15634</v>
      </c>
      <c r="D114" s="31">
        <v>15863</v>
      </c>
      <c r="E114" s="31">
        <v>13465</v>
      </c>
      <c r="F114" s="32">
        <f t="shared" si="44"/>
        <v>-0.15116938788375467</v>
      </c>
      <c r="G114" s="32">
        <f t="shared" si="40"/>
        <v>0.45159551530832265</v>
      </c>
      <c r="H114" s="31">
        <f t="shared" si="45"/>
        <v>-2398</v>
      </c>
      <c r="I114" s="31">
        <f t="shared" si="41"/>
        <v>4189</v>
      </c>
      <c r="J114" s="32">
        <f t="shared" si="48"/>
        <v>4.5920697189748821E-3</v>
      </c>
      <c r="K114" s="90"/>
      <c r="L114" s="31">
        <v>67717</v>
      </c>
      <c r="M114" s="31">
        <v>129876</v>
      </c>
      <c r="N114" s="31">
        <v>130688</v>
      </c>
      <c r="O114" s="31">
        <v>131723</v>
      </c>
      <c r="P114" s="32">
        <f t="shared" si="46"/>
        <v>7.9196253672870753E-3</v>
      </c>
      <c r="Q114" s="32">
        <f t="shared" si="42"/>
        <v>0.94519839922028437</v>
      </c>
      <c r="R114" s="31">
        <f t="shared" si="47"/>
        <v>1035</v>
      </c>
      <c r="S114" s="31">
        <f t="shared" si="43"/>
        <v>64006</v>
      </c>
      <c r="T114" s="32">
        <f t="shared" si="49"/>
        <v>3.9744111921118487E-3</v>
      </c>
    </row>
    <row r="115" spans="1:20" x14ac:dyDescent="0.25">
      <c r="A115" s="54" t="s">
        <v>42</v>
      </c>
      <c r="B115" s="31">
        <v>4545</v>
      </c>
      <c r="C115" s="31">
        <v>9199</v>
      </c>
      <c r="D115" s="31">
        <v>14216</v>
      </c>
      <c r="E115" s="31">
        <v>12923</v>
      </c>
      <c r="F115" s="32">
        <f t="shared" si="44"/>
        <v>-9.0953854811479995E-2</v>
      </c>
      <c r="G115" s="32">
        <f t="shared" si="40"/>
        <v>1.8433443344334433</v>
      </c>
      <c r="H115" s="31">
        <f t="shared" si="45"/>
        <v>-1293</v>
      </c>
      <c r="I115" s="31">
        <f t="shared" si="41"/>
        <v>8378</v>
      </c>
      <c r="J115" s="32">
        <f t="shared" si="48"/>
        <v>4.4072274027710662E-3</v>
      </c>
      <c r="K115" s="90"/>
      <c r="L115" s="31">
        <v>103187</v>
      </c>
      <c r="M115" s="31">
        <v>161728</v>
      </c>
      <c r="N115" s="31">
        <v>209372</v>
      </c>
      <c r="O115" s="31">
        <v>238486</v>
      </c>
      <c r="P115" s="32">
        <f t="shared" si="46"/>
        <v>0.13905393271306576</v>
      </c>
      <c r="Q115" s="32">
        <f t="shared" si="42"/>
        <v>1.311201992499055</v>
      </c>
      <c r="R115" s="31">
        <f t="shared" si="47"/>
        <v>29114</v>
      </c>
      <c r="S115" s="31">
        <f t="shared" si="43"/>
        <v>135299</v>
      </c>
      <c r="T115" s="32">
        <f t="shared" si="49"/>
        <v>7.1957169785230087E-3</v>
      </c>
    </row>
    <row r="116" spans="1:20" x14ac:dyDescent="0.25">
      <c r="A116" s="54" t="s">
        <v>43</v>
      </c>
      <c r="B116" s="31">
        <v>27523</v>
      </c>
      <c r="C116" s="31">
        <v>45432</v>
      </c>
      <c r="D116" s="31">
        <v>54094</v>
      </c>
      <c r="E116" s="31">
        <v>63742</v>
      </c>
      <c r="F116" s="32">
        <f t="shared" si="44"/>
        <v>0.17835619477206355</v>
      </c>
      <c r="G116" s="32">
        <f t="shared" si="40"/>
        <v>1.3159539294408313</v>
      </c>
      <c r="H116" s="31">
        <f t="shared" si="45"/>
        <v>9648</v>
      </c>
      <c r="I116" s="31">
        <f t="shared" si="41"/>
        <v>36219</v>
      </c>
      <c r="J116" s="32">
        <f t="shared" si="48"/>
        <v>2.1738411290523351E-2</v>
      </c>
      <c r="K116" s="90"/>
      <c r="L116" s="31">
        <v>348744</v>
      </c>
      <c r="M116" s="31">
        <v>592245</v>
      </c>
      <c r="N116" s="31">
        <v>673061</v>
      </c>
      <c r="O116" s="31">
        <v>890142</v>
      </c>
      <c r="P116" s="32">
        <f t="shared" si="46"/>
        <v>0.32252797294747437</v>
      </c>
      <c r="Q116" s="32">
        <f t="shared" si="42"/>
        <v>1.5524224072672217</v>
      </c>
      <c r="R116" s="31">
        <f t="shared" si="47"/>
        <v>217081</v>
      </c>
      <c r="S116" s="31">
        <f t="shared" si="43"/>
        <v>541398</v>
      </c>
      <c r="T116" s="32">
        <f t="shared" si="49"/>
        <v>2.6857802565754083E-2</v>
      </c>
    </row>
    <row r="117" spans="1:20" x14ac:dyDescent="0.25">
      <c r="A117" s="54" t="s">
        <v>44</v>
      </c>
      <c r="B117" s="31">
        <v>33092</v>
      </c>
      <c r="C117" s="31">
        <v>35178</v>
      </c>
      <c r="D117" s="31">
        <v>37650</v>
      </c>
      <c r="E117" s="31">
        <v>37783</v>
      </c>
      <c r="F117" s="32">
        <f t="shared" si="44"/>
        <v>3.5325365205842729E-3</v>
      </c>
      <c r="G117" s="32">
        <f t="shared" si="40"/>
        <v>0.14175631572585523</v>
      </c>
      <c r="H117" s="31">
        <f t="shared" si="45"/>
        <v>133</v>
      </c>
      <c r="I117" s="31">
        <f t="shared" si="41"/>
        <v>4691</v>
      </c>
      <c r="J117" s="32">
        <f t="shared" si="48"/>
        <v>1.2885419249315111E-2</v>
      </c>
      <c r="K117" s="90"/>
      <c r="L117" s="31">
        <v>289043</v>
      </c>
      <c r="M117" s="31">
        <v>284380</v>
      </c>
      <c r="N117" s="31">
        <v>329000</v>
      </c>
      <c r="O117" s="31">
        <v>299642</v>
      </c>
      <c r="P117" s="32">
        <f t="shared" si="46"/>
        <v>-8.9234042553191451E-2</v>
      </c>
      <c r="Q117" s="32">
        <f t="shared" si="42"/>
        <v>3.6669284500921995E-2</v>
      </c>
      <c r="R117" s="31">
        <f t="shared" si="47"/>
        <v>-29358</v>
      </c>
      <c r="S117" s="31">
        <f t="shared" si="43"/>
        <v>10599</v>
      </c>
      <c r="T117" s="32">
        <f t="shared" si="49"/>
        <v>9.0409459124585565E-3</v>
      </c>
    </row>
    <row r="118" spans="1:20" x14ac:dyDescent="0.25">
      <c r="A118" s="55" t="s">
        <v>45</v>
      </c>
      <c r="B118" s="31">
        <v>34262</v>
      </c>
      <c r="C118" s="31">
        <v>4853</v>
      </c>
      <c r="D118" s="31">
        <v>4167</v>
      </c>
      <c r="E118" s="31">
        <v>4948</v>
      </c>
      <c r="F118" s="32">
        <f t="shared" si="44"/>
        <v>0.18742500599951994</v>
      </c>
      <c r="G118" s="32">
        <f t="shared" si="40"/>
        <v>-0.85558344521627461</v>
      </c>
      <c r="H118" s="31">
        <f t="shared" si="45"/>
        <v>781</v>
      </c>
      <c r="I118" s="31">
        <f t="shared" si="41"/>
        <v>-29314</v>
      </c>
      <c r="J118" s="32">
        <f t="shared" si="48"/>
        <v>1.687453469698308E-3</v>
      </c>
      <c r="K118" s="90"/>
      <c r="L118" s="31">
        <v>471581</v>
      </c>
      <c r="M118" s="31">
        <v>44686</v>
      </c>
      <c r="N118" s="31">
        <v>53504</v>
      </c>
      <c r="O118" s="31">
        <v>45774</v>
      </c>
      <c r="P118" s="32">
        <f t="shared" si="46"/>
        <v>-0.14447517942583732</v>
      </c>
      <c r="Q118" s="32">
        <f t="shared" si="42"/>
        <v>-0.90293502070694109</v>
      </c>
      <c r="R118" s="31">
        <f t="shared" si="47"/>
        <v>-7730</v>
      </c>
      <c r="S118" s="31">
        <f t="shared" si="43"/>
        <v>-425807</v>
      </c>
      <c r="T118" s="32">
        <f t="shared" si="49"/>
        <v>1.3811156586756128E-3</v>
      </c>
    </row>
    <row r="119" spans="1:20" x14ac:dyDescent="0.25">
      <c r="A119" s="53" t="s">
        <v>46</v>
      </c>
      <c r="B119" s="69">
        <f>B94-SUM(B95:B118)</f>
        <v>143099</v>
      </c>
      <c r="C119" s="69">
        <f>C94-SUM(C95:C118)</f>
        <v>129091</v>
      </c>
      <c r="D119" s="69">
        <f>D94-SUM(D95:D118)</f>
        <v>127903</v>
      </c>
      <c r="E119" s="69">
        <f>E94-SUM(E95:E118)</f>
        <v>119767</v>
      </c>
      <c r="F119" s="70">
        <f t="shared" si="44"/>
        <v>-6.3610704987373201E-2</v>
      </c>
      <c r="G119" s="70">
        <f t="shared" si="40"/>
        <v>-0.16304795980405173</v>
      </c>
      <c r="H119" s="69">
        <f t="shared" si="45"/>
        <v>-8136</v>
      </c>
      <c r="I119" s="69">
        <f t="shared" si="41"/>
        <v>-23332</v>
      </c>
      <c r="J119" s="70">
        <f t="shared" si="48"/>
        <v>4.0845036318786831E-2</v>
      </c>
      <c r="K119" s="90"/>
      <c r="L119" s="69">
        <f>L94-SUM(L95:L118)</f>
        <v>1595124</v>
      </c>
      <c r="M119" s="69">
        <f>M94-SUM(M95:M118)</f>
        <v>1329181</v>
      </c>
      <c r="N119" s="69">
        <f>N94-SUM(N95:N118)</f>
        <v>1398891</v>
      </c>
      <c r="O119" s="69">
        <f>O94-SUM(O95:O118)</f>
        <v>1311477</v>
      </c>
      <c r="P119" s="70">
        <f t="shared" si="46"/>
        <v>-6.2488070907597559E-2</v>
      </c>
      <c r="Q119" s="70">
        <f t="shared" si="42"/>
        <v>-0.17782128536715636</v>
      </c>
      <c r="R119" s="69">
        <f t="shared" si="47"/>
        <v>-87414</v>
      </c>
      <c r="S119" s="69">
        <f t="shared" si="43"/>
        <v>-283647</v>
      </c>
      <c r="T119" s="70">
        <f t="shared" si="49"/>
        <v>3.9570529573402298E-2</v>
      </c>
    </row>
    <row r="120" spans="1:20" ht="21" x14ac:dyDescent="0.35">
      <c r="A120" s="71" t="s">
        <v>61</v>
      </c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</row>
    <row r="121" spans="1:20" x14ac:dyDescent="0.25">
      <c r="A121" s="72"/>
      <c r="B121" s="11" t="s">
        <v>152</v>
      </c>
      <c r="C121" s="12"/>
      <c r="D121" s="12"/>
      <c r="E121" s="12"/>
      <c r="F121" s="12"/>
      <c r="G121" s="12"/>
      <c r="H121" s="12"/>
      <c r="I121" s="12"/>
      <c r="J121" s="13"/>
      <c r="K121" s="73"/>
      <c r="L121" s="11" t="str">
        <f>L$5</f>
        <v>acumulado noviembre</v>
      </c>
      <c r="M121" s="12"/>
      <c r="N121" s="12"/>
      <c r="O121" s="12"/>
      <c r="P121" s="12"/>
      <c r="Q121" s="12"/>
      <c r="R121" s="12"/>
      <c r="S121" s="12"/>
      <c r="T121" s="13"/>
    </row>
    <row r="122" spans="1:20" x14ac:dyDescent="0.25">
      <c r="A122" s="15"/>
      <c r="B122" s="16">
        <f>B$6</f>
        <v>2019</v>
      </c>
      <c r="C122" s="16">
        <f>C$6</f>
        <v>2022</v>
      </c>
      <c r="D122" s="16">
        <f>D$6</f>
        <v>2023</v>
      </c>
      <c r="E122" s="16">
        <f>E$6</f>
        <v>2024</v>
      </c>
      <c r="F122" s="16" t="str">
        <f>CONCATENATE("var ",RIGHT(E122,2),"/",RIGHT(D122,2))</f>
        <v>var 24/23</v>
      </c>
      <c r="G122" s="16" t="str">
        <f>CONCATENATE("var ",RIGHT(E122,2),"/",RIGHT(B122,2))</f>
        <v>var 24/19</v>
      </c>
      <c r="H122" s="16" t="str">
        <f>CONCATENATE("dif ",RIGHT(E122,2),"-",RIGHT(D122,2))</f>
        <v>dif 24-23</v>
      </c>
      <c r="I122" s="16" t="str">
        <f>CONCATENATE("dif ",RIGHT(E122,2),"-",RIGHT(B122,2))</f>
        <v>dif 24-19</v>
      </c>
      <c r="J122" s="16" t="str">
        <f>CONCATENATE("cuota ",RIGHT(E122,2))</f>
        <v>cuota 24</v>
      </c>
      <c r="K122" s="74"/>
      <c r="L122" s="16">
        <f>L$6</f>
        <v>2019</v>
      </c>
      <c r="M122" s="16">
        <f>M$6</f>
        <v>2022</v>
      </c>
      <c r="N122" s="16">
        <f>N$6</f>
        <v>2023</v>
      </c>
      <c r="O122" s="16">
        <f>O$6</f>
        <v>2024</v>
      </c>
      <c r="P122" s="16" t="str">
        <f>CONCATENATE("var ",RIGHT(O122,2),"/",RIGHT(M122,2))</f>
        <v>var 24/22</v>
      </c>
      <c r="Q122" s="16" t="str">
        <f>CONCATENATE("var ",RIGHT(O122,2),"/",RIGHT(L122,2))</f>
        <v>var 24/19</v>
      </c>
      <c r="R122" s="16" t="str">
        <f>CONCATENATE("dif ",RIGHT(O122,2),"-",RIGHT(N122,2))</f>
        <v>dif 24-23</v>
      </c>
      <c r="S122" s="16" t="str">
        <f>CONCATENATE("dif ",RIGHT(O122,2),"-",RIGHT(L122,2))</f>
        <v>dif 24-19</v>
      </c>
      <c r="T122" s="16" t="str">
        <f>CONCATENATE("cuota ",RIGHT(O122,2))</f>
        <v>cuota 24</v>
      </c>
    </row>
    <row r="123" spans="1:20" x14ac:dyDescent="0.25">
      <c r="A123" s="75" t="s">
        <v>48</v>
      </c>
      <c r="B123" s="76">
        <v>2752487</v>
      </c>
      <c r="C123" s="76">
        <v>2761571</v>
      </c>
      <c r="D123" s="76">
        <v>2964758</v>
      </c>
      <c r="E123" s="76">
        <v>2932229</v>
      </c>
      <c r="F123" s="77">
        <f>E123/D123-1</f>
        <v>-1.0971890454465449E-2</v>
      </c>
      <c r="G123" s="77">
        <f t="shared" ref="G123:G133" si="50">E123/B123-1</f>
        <v>6.530167081624727E-2</v>
      </c>
      <c r="H123" s="76">
        <f>E123-D123</f>
        <v>-32529</v>
      </c>
      <c r="I123" s="76">
        <f t="shared" ref="I123:I133" si="51">E123-B123</f>
        <v>179742</v>
      </c>
      <c r="J123" s="77">
        <f t="shared" ref="J123:J133" si="52">E123/$E$123</f>
        <v>1</v>
      </c>
      <c r="K123" s="78"/>
      <c r="L123" s="76">
        <v>31179964</v>
      </c>
      <c r="M123" s="76">
        <v>28587017</v>
      </c>
      <c r="N123" s="76">
        <v>31577415</v>
      </c>
      <c r="O123" s="76">
        <v>33142771</v>
      </c>
      <c r="P123" s="77">
        <f>O123/N123-1</f>
        <v>4.957201214855611E-2</v>
      </c>
      <c r="Q123" s="77">
        <f t="shared" ref="Q123:Q133" si="53">O123/L123-1</f>
        <v>6.2950906550116592E-2</v>
      </c>
      <c r="R123" s="76">
        <f>O123-N123</f>
        <v>1565356</v>
      </c>
      <c r="S123" s="76">
        <f t="shared" ref="S123:S133" si="54">O123-L123</f>
        <v>1962807</v>
      </c>
      <c r="T123" s="77">
        <f>O123/$O$123</f>
        <v>1</v>
      </c>
    </row>
    <row r="124" spans="1:20" x14ac:dyDescent="0.25">
      <c r="A124" s="94" t="s">
        <v>49</v>
      </c>
      <c r="B124" s="95">
        <v>1024497</v>
      </c>
      <c r="C124" s="95">
        <v>1064158</v>
      </c>
      <c r="D124" s="95">
        <v>1149433</v>
      </c>
      <c r="E124" s="95">
        <v>1124270</v>
      </c>
      <c r="F124" s="96">
        <f t="shared" ref="F124:F133" si="55">E124/D124-1</f>
        <v>-2.1891663106940573E-2</v>
      </c>
      <c r="G124" s="96">
        <f t="shared" si="50"/>
        <v>9.7387303232708389E-2</v>
      </c>
      <c r="H124" s="95">
        <f t="shared" ref="H124:H133" si="56">E124-D124</f>
        <v>-25163</v>
      </c>
      <c r="I124" s="95">
        <f t="shared" si="51"/>
        <v>99773</v>
      </c>
      <c r="J124" s="96">
        <f t="shared" si="52"/>
        <v>0.38341821187908587</v>
      </c>
      <c r="K124" s="90"/>
      <c r="L124" s="95">
        <v>12031379</v>
      </c>
      <c r="M124" s="95">
        <v>11523065</v>
      </c>
      <c r="N124" s="95">
        <v>12434677</v>
      </c>
      <c r="O124" s="95">
        <v>12699001</v>
      </c>
      <c r="P124" s="96">
        <f t="shared" ref="P124:P133" si="57">O124/N124-1</f>
        <v>2.1257005710723309E-2</v>
      </c>
      <c r="Q124" s="96">
        <f t="shared" si="53"/>
        <v>5.5490064771461345E-2</v>
      </c>
      <c r="R124" s="95">
        <f t="shared" ref="R124:R133" si="58">O124-N124</f>
        <v>264324</v>
      </c>
      <c r="S124" s="95">
        <f t="shared" si="54"/>
        <v>667622</v>
      </c>
      <c r="T124" s="96">
        <f t="shared" ref="T124:T133" si="59">O124/$O$123</f>
        <v>0.38316050881804664</v>
      </c>
    </row>
    <row r="125" spans="1:20" x14ac:dyDescent="0.25">
      <c r="A125" s="97" t="s">
        <v>50</v>
      </c>
      <c r="B125" s="31">
        <v>828275</v>
      </c>
      <c r="C125" s="31">
        <v>785918</v>
      </c>
      <c r="D125" s="31">
        <v>847777</v>
      </c>
      <c r="E125" s="31">
        <v>817457</v>
      </c>
      <c r="F125" s="32">
        <f t="shared" si="55"/>
        <v>-3.5764121933008375E-2</v>
      </c>
      <c r="G125" s="32">
        <f t="shared" si="50"/>
        <v>-1.3060879538800529E-2</v>
      </c>
      <c r="H125" s="31">
        <f t="shared" si="56"/>
        <v>-30320</v>
      </c>
      <c r="I125" s="31">
        <f t="shared" si="51"/>
        <v>-10818</v>
      </c>
      <c r="J125" s="32">
        <f t="shared" si="52"/>
        <v>0.27878347837089124</v>
      </c>
      <c r="K125" s="90"/>
      <c r="L125" s="31">
        <v>9230169</v>
      </c>
      <c r="M125" s="31">
        <v>8074932</v>
      </c>
      <c r="N125" s="31">
        <v>8907531</v>
      </c>
      <c r="O125" s="31">
        <v>9180026</v>
      </c>
      <c r="P125" s="32">
        <f t="shared" si="57"/>
        <v>3.059152979652846E-2</v>
      </c>
      <c r="Q125" s="32">
        <f t="shared" si="53"/>
        <v>-5.4325115823989911E-3</v>
      </c>
      <c r="R125" s="31">
        <f t="shared" si="58"/>
        <v>272495</v>
      </c>
      <c r="S125" s="31">
        <f t="shared" si="54"/>
        <v>-50143</v>
      </c>
      <c r="T125" s="32">
        <f t="shared" si="59"/>
        <v>0.27698426302375262</v>
      </c>
    </row>
    <row r="126" spans="1:20" x14ac:dyDescent="0.25">
      <c r="A126" s="97" t="s">
        <v>51</v>
      </c>
      <c r="B126" s="31">
        <v>22771</v>
      </c>
      <c r="C126" s="31">
        <v>16513</v>
      </c>
      <c r="D126" s="31">
        <v>20095</v>
      </c>
      <c r="E126" s="31">
        <v>15945</v>
      </c>
      <c r="F126" s="32">
        <f t="shared" si="55"/>
        <v>-0.20651903458571785</v>
      </c>
      <c r="G126" s="32">
        <f t="shared" si="50"/>
        <v>-0.29976724781520359</v>
      </c>
      <c r="H126" s="31">
        <f t="shared" si="56"/>
        <v>-4150</v>
      </c>
      <c r="I126" s="31">
        <f t="shared" si="51"/>
        <v>-6826</v>
      </c>
      <c r="J126" s="32">
        <f t="shared" si="52"/>
        <v>5.4378426787266617E-3</v>
      </c>
      <c r="K126" s="90"/>
      <c r="L126" s="31">
        <v>212798</v>
      </c>
      <c r="M126" s="31">
        <v>150269</v>
      </c>
      <c r="N126" s="31">
        <v>162108</v>
      </c>
      <c r="O126" s="31">
        <v>176128</v>
      </c>
      <c r="P126" s="32">
        <f t="shared" si="57"/>
        <v>8.648555284131576E-2</v>
      </c>
      <c r="Q126" s="32">
        <f t="shared" si="53"/>
        <v>-0.17232304814894872</v>
      </c>
      <c r="R126" s="31">
        <f>O126-N126</f>
        <v>14020</v>
      </c>
      <c r="S126" s="31">
        <f t="shared" si="54"/>
        <v>-36670</v>
      </c>
      <c r="T126" s="32">
        <f t="shared" si="59"/>
        <v>5.314220708944343E-3</v>
      </c>
    </row>
    <row r="127" spans="1:20" x14ac:dyDescent="0.25">
      <c r="A127" s="97" t="s">
        <v>52</v>
      </c>
      <c r="B127" s="31">
        <v>463764</v>
      </c>
      <c r="C127" s="31">
        <v>401911</v>
      </c>
      <c r="D127" s="31">
        <v>456108</v>
      </c>
      <c r="E127" s="31">
        <v>482914</v>
      </c>
      <c r="F127" s="32">
        <f t="shared" si="55"/>
        <v>5.877116823208528E-2</v>
      </c>
      <c r="G127" s="32">
        <f t="shared" si="50"/>
        <v>4.1292553971416401E-2</v>
      </c>
      <c r="H127" s="31">
        <f t="shared" si="56"/>
        <v>26806</v>
      </c>
      <c r="I127" s="31">
        <f t="shared" si="51"/>
        <v>19150</v>
      </c>
      <c r="J127" s="32">
        <f t="shared" si="52"/>
        <v>0.16469177543773014</v>
      </c>
      <c r="K127" s="90"/>
      <c r="L127" s="31">
        <v>5031510</v>
      </c>
      <c r="M127" s="31">
        <v>3942356</v>
      </c>
      <c r="N127" s="31">
        <v>4682492</v>
      </c>
      <c r="O127" s="31">
        <v>5282925</v>
      </c>
      <c r="P127" s="32">
        <f t="shared" si="57"/>
        <v>0.1282293701729762</v>
      </c>
      <c r="Q127" s="32">
        <f t="shared" si="53"/>
        <v>4.9968101027325851E-2</v>
      </c>
      <c r="R127" s="31">
        <f t="shared" si="58"/>
        <v>600433</v>
      </c>
      <c r="S127" s="31">
        <f t="shared" si="54"/>
        <v>251415</v>
      </c>
      <c r="T127" s="32">
        <f t="shared" si="59"/>
        <v>0.15939901343795304</v>
      </c>
    </row>
    <row r="128" spans="1:20" x14ac:dyDescent="0.25">
      <c r="A128" s="97" t="s">
        <v>53</v>
      </c>
      <c r="B128" s="31">
        <v>86307</v>
      </c>
      <c r="C128" s="31">
        <v>113773</v>
      </c>
      <c r="D128" s="31">
        <v>116842</v>
      </c>
      <c r="E128" s="31">
        <v>109675</v>
      </c>
      <c r="F128" s="32">
        <f t="shared" si="55"/>
        <v>-6.1339244449769792E-2</v>
      </c>
      <c r="G128" s="32">
        <f t="shared" si="50"/>
        <v>0.2707543999907307</v>
      </c>
      <c r="H128" s="31">
        <f t="shared" si="56"/>
        <v>-7167</v>
      </c>
      <c r="I128" s="31">
        <f t="shared" si="51"/>
        <v>23368</v>
      </c>
      <c r="J128" s="32">
        <f t="shared" si="52"/>
        <v>3.7403286032571127E-2</v>
      </c>
      <c r="K128" s="90"/>
      <c r="L128" s="31">
        <v>966565</v>
      </c>
      <c r="M128" s="31">
        <v>1207077</v>
      </c>
      <c r="N128" s="31">
        <v>1327472</v>
      </c>
      <c r="O128" s="31">
        <v>1355457</v>
      </c>
      <c r="P128" s="32">
        <f t="shared" si="57"/>
        <v>2.1081423939638633E-2</v>
      </c>
      <c r="Q128" s="32">
        <f t="shared" si="53"/>
        <v>0.40234438449561072</v>
      </c>
      <c r="R128" s="31">
        <f>O128-N128</f>
        <v>27985</v>
      </c>
      <c r="S128" s="31">
        <f t="shared" si="54"/>
        <v>388892</v>
      </c>
      <c r="T128" s="32">
        <f t="shared" si="59"/>
        <v>4.089751578104317E-2</v>
      </c>
    </row>
    <row r="129" spans="1:20" x14ac:dyDescent="0.25">
      <c r="A129" s="97" t="s">
        <v>54</v>
      </c>
      <c r="B129" s="31">
        <v>47646</v>
      </c>
      <c r="C129" s="31">
        <v>56046</v>
      </c>
      <c r="D129" s="31">
        <v>55991</v>
      </c>
      <c r="E129" s="31">
        <v>53169</v>
      </c>
      <c r="F129" s="32">
        <f t="shared" si="55"/>
        <v>-5.0400957296708349E-2</v>
      </c>
      <c r="G129" s="32">
        <f t="shared" si="50"/>
        <v>0.11591739075683161</v>
      </c>
      <c r="H129" s="31">
        <f t="shared" si="56"/>
        <v>-2822</v>
      </c>
      <c r="I129" s="31">
        <f t="shared" si="51"/>
        <v>5523</v>
      </c>
      <c r="J129" s="32">
        <f t="shared" si="52"/>
        <v>1.8132621974613853E-2</v>
      </c>
      <c r="K129" s="90"/>
      <c r="L129" s="31">
        <v>454490</v>
      </c>
      <c r="M129" s="31">
        <v>489441</v>
      </c>
      <c r="N129" s="31">
        <v>523336</v>
      </c>
      <c r="O129" s="31">
        <v>529058</v>
      </c>
      <c r="P129" s="32">
        <f t="shared" si="57"/>
        <v>1.0933702248650867E-2</v>
      </c>
      <c r="Q129" s="32">
        <f t="shared" si="53"/>
        <v>0.16406961649321228</v>
      </c>
      <c r="R129" s="31">
        <f t="shared" si="58"/>
        <v>5722</v>
      </c>
      <c r="S129" s="31">
        <f t="shared" si="54"/>
        <v>74568</v>
      </c>
      <c r="T129" s="32">
        <f t="shared" si="59"/>
        <v>1.5962998386586325E-2</v>
      </c>
    </row>
    <row r="130" spans="1:20" x14ac:dyDescent="0.25">
      <c r="A130" s="97" t="s">
        <v>55</v>
      </c>
      <c r="B130" s="31">
        <v>14162</v>
      </c>
      <c r="C130" s="31">
        <v>13053</v>
      </c>
      <c r="D130" s="31">
        <v>13216</v>
      </c>
      <c r="E130" s="31">
        <v>14972</v>
      </c>
      <c r="F130" s="32">
        <f t="shared" si="55"/>
        <v>0.13286924939467304</v>
      </c>
      <c r="G130" s="32">
        <f t="shared" si="50"/>
        <v>5.7195311396695425E-2</v>
      </c>
      <c r="H130" s="31">
        <f t="shared" si="56"/>
        <v>1756</v>
      </c>
      <c r="I130" s="31">
        <f t="shared" si="51"/>
        <v>810</v>
      </c>
      <c r="J130" s="32">
        <f t="shared" si="52"/>
        <v>5.1060132070175962E-3</v>
      </c>
      <c r="K130" s="90"/>
      <c r="L130" s="31">
        <v>123106</v>
      </c>
      <c r="M130" s="31">
        <v>125643</v>
      </c>
      <c r="N130" s="31">
        <v>136470</v>
      </c>
      <c r="O130" s="31">
        <v>138981</v>
      </c>
      <c r="P130" s="32">
        <f t="shared" si="57"/>
        <v>1.8399648274346037E-2</v>
      </c>
      <c r="Q130" s="32">
        <f t="shared" si="53"/>
        <v>0.1289539096388479</v>
      </c>
      <c r="R130" s="31">
        <f t="shared" si="58"/>
        <v>2511</v>
      </c>
      <c r="S130" s="31">
        <f t="shared" si="54"/>
        <v>15875</v>
      </c>
      <c r="T130" s="32">
        <f t="shared" si="59"/>
        <v>4.1934031406124731E-3</v>
      </c>
    </row>
    <row r="131" spans="1:20" x14ac:dyDescent="0.25">
      <c r="A131" s="97" t="s">
        <v>56</v>
      </c>
      <c r="B131" s="31">
        <v>145313</v>
      </c>
      <c r="C131" s="31">
        <v>153023</v>
      </c>
      <c r="D131" s="31">
        <v>164389</v>
      </c>
      <c r="E131" s="31">
        <v>162641</v>
      </c>
      <c r="F131" s="32">
        <f t="shared" si="55"/>
        <v>-1.0633314881166034E-2</v>
      </c>
      <c r="G131" s="32">
        <f t="shared" si="50"/>
        <v>0.11924604130394401</v>
      </c>
      <c r="H131" s="31">
        <f t="shared" si="56"/>
        <v>-1748</v>
      </c>
      <c r="I131" s="31">
        <f t="shared" si="51"/>
        <v>17328</v>
      </c>
      <c r="J131" s="32">
        <f t="shared" si="52"/>
        <v>5.5466677397979489E-2</v>
      </c>
      <c r="K131" s="90"/>
      <c r="L131" s="31">
        <v>1707294</v>
      </c>
      <c r="M131" s="31">
        <v>1596976</v>
      </c>
      <c r="N131" s="31">
        <v>1728214</v>
      </c>
      <c r="O131" s="31">
        <v>1828241</v>
      </c>
      <c r="P131" s="32">
        <f t="shared" si="57"/>
        <v>5.7878827506315789E-2</v>
      </c>
      <c r="Q131" s="32">
        <f t="shared" si="53"/>
        <v>7.084134308443657E-2</v>
      </c>
      <c r="R131" s="31">
        <f>O131-N131</f>
        <v>100027</v>
      </c>
      <c r="S131" s="31">
        <f t="shared" si="54"/>
        <v>120947</v>
      </c>
      <c r="T131" s="32">
        <f t="shared" si="59"/>
        <v>5.5162587340690371E-2</v>
      </c>
    </row>
    <row r="132" spans="1:20" x14ac:dyDescent="0.25">
      <c r="A132" s="98" t="s">
        <v>57</v>
      </c>
      <c r="B132" s="39">
        <v>64233</v>
      </c>
      <c r="C132" s="39">
        <v>96956</v>
      </c>
      <c r="D132" s="39">
        <v>70490</v>
      </c>
      <c r="E132" s="39">
        <v>89613</v>
      </c>
      <c r="F132" s="40">
        <f t="shared" si="55"/>
        <v>0.27128670733437366</v>
      </c>
      <c r="G132" s="40">
        <f t="shared" si="50"/>
        <v>0.39512400168137862</v>
      </c>
      <c r="H132" s="39">
        <f t="shared" si="56"/>
        <v>19123</v>
      </c>
      <c r="I132" s="39">
        <f t="shared" si="51"/>
        <v>25380</v>
      </c>
      <c r="J132" s="40">
        <f t="shared" si="52"/>
        <v>3.0561392033159756E-2</v>
      </c>
      <c r="K132" s="90"/>
      <c r="L132" s="39">
        <v>768859</v>
      </c>
      <c r="M132" s="39">
        <v>921871</v>
      </c>
      <c r="N132" s="39">
        <v>963307</v>
      </c>
      <c r="O132" s="39">
        <v>1275215</v>
      </c>
      <c r="P132" s="40">
        <f t="shared" si="57"/>
        <v>0.32378878176946713</v>
      </c>
      <c r="Q132" s="40">
        <f t="shared" si="53"/>
        <v>0.65858109224188044</v>
      </c>
      <c r="R132" s="39">
        <f t="shared" si="58"/>
        <v>311908</v>
      </c>
      <c r="S132" s="39">
        <f t="shared" si="54"/>
        <v>506356</v>
      </c>
      <c r="T132" s="40">
        <f t="shared" si="59"/>
        <v>3.8476414660681212E-2</v>
      </c>
    </row>
    <row r="133" spans="1:20" x14ac:dyDescent="0.25">
      <c r="A133" s="99" t="s">
        <v>58</v>
      </c>
      <c r="B133" s="100">
        <f>B123-SUM(B124:B132)</f>
        <v>55519</v>
      </c>
      <c r="C133" s="100">
        <f>C123-SUM(C124:C132)</f>
        <v>60220</v>
      </c>
      <c r="D133" s="100">
        <f>D123-SUM(D124:D132)</f>
        <v>70417</v>
      </c>
      <c r="E133" s="100">
        <f>E123-SUM(E124:E132)</f>
        <v>61573</v>
      </c>
      <c r="F133" s="101">
        <f t="shared" si="55"/>
        <v>-0.12559467174119887</v>
      </c>
      <c r="G133" s="101">
        <f t="shared" si="50"/>
        <v>0.10904375078801842</v>
      </c>
      <c r="H133" s="100">
        <f t="shared" si="56"/>
        <v>-8844</v>
      </c>
      <c r="I133" s="100">
        <f t="shared" si="51"/>
        <v>6054</v>
      </c>
      <c r="J133" s="101">
        <f t="shared" si="52"/>
        <v>2.0998700988224317E-2</v>
      </c>
      <c r="K133" s="90"/>
      <c r="L133" s="100">
        <f>L123-SUM(L124:L132)</f>
        <v>653794</v>
      </c>
      <c r="M133" s="100">
        <f>M123-SUM(M124:M132)</f>
        <v>555387</v>
      </c>
      <c r="N133" s="100">
        <f>N123-SUM(N124:N132)</f>
        <v>711808</v>
      </c>
      <c r="O133" s="100">
        <f>O123-SUM(O124:O132)</f>
        <v>677739</v>
      </c>
      <c r="P133" s="101">
        <f t="shared" si="57"/>
        <v>-4.7862625876640918E-2</v>
      </c>
      <c r="Q133" s="101">
        <f t="shared" si="53"/>
        <v>3.6624686063194245E-2</v>
      </c>
      <c r="R133" s="100">
        <f t="shared" si="58"/>
        <v>-34069</v>
      </c>
      <c r="S133" s="100">
        <f t="shared" si="54"/>
        <v>23945</v>
      </c>
      <c r="T133" s="101">
        <f t="shared" si="59"/>
        <v>2.044907470168985E-2</v>
      </c>
    </row>
    <row r="134" spans="1:20" ht="21" x14ac:dyDescent="0.35">
      <c r="A134" s="102" t="s">
        <v>62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</row>
    <row r="135" spans="1:20" x14ac:dyDescent="0.25">
      <c r="A135" s="72"/>
      <c r="B135" s="11" t="s">
        <v>152</v>
      </c>
      <c r="C135" s="12"/>
      <c r="D135" s="12"/>
      <c r="E135" s="12"/>
      <c r="F135" s="12"/>
      <c r="G135" s="12"/>
      <c r="H135" s="12"/>
      <c r="I135" s="12"/>
      <c r="J135" s="13"/>
      <c r="K135" s="103"/>
      <c r="L135" s="11" t="str">
        <f>L$5</f>
        <v>acumulado noviembre</v>
      </c>
      <c r="M135" s="12"/>
      <c r="N135" s="12"/>
      <c r="O135" s="12"/>
      <c r="P135" s="12"/>
      <c r="Q135" s="12"/>
      <c r="R135" s="12"/>
      <c r="S135" s="12"/>
      <c r="T135" s="13"/>
    </row>
    <row r="136" spans="1:20" x14ac:dyDescent="0.25">
      <c r="A136" s="15"/>
      <c r="B136" s="104">
        <f>B$6</f>
        <v>2019</v>
      </c>
      <c r="C136" s="105">
        <f>C$6</f>
        <v>2022</v>
      </c>
      <c r="D136" s="11">
        <f>D$6</f>
        <v>2023</v>
      </c>
      <c r="E136" s="13"/>
      <c r="F136" s="106">
        <f>E$6</f>
        <v>2024</v>
      </c>
      <c r="G136" s="107" t="str">
        <f>CONCATENATE("dif ",RIGHT(E122,2),"-",RIGHT(D122,2))</f>
        <v>dif 24-23</v>
      </c>
      <c r="H136" s="108"/>
      <c r="I136" s="107" t="str">
        <f>CONCATENATE("dif ",RIGHT(E122,2),"-",RIGHT(B122,2))</f>
        <v>dif 24-19</v>
      </c>
      <c r="J136" s="108"/>
      <c r="K136" s="109"/>
      <c r="L136" s="104">
        <f>L$6</f>
        <v>2019</v>
      </c>
      <c r="M136" s="105">
        <f>M$6</f>
        <v>2022</v>
      </c>
      <c r="N136" s="11">
        <f>N$6</f>
        <v>2023</v>
      </c>
      <c r="O136" s="13"/>
      <c r="P136" s="106">
        <f>O$6</f>
        <v>2024</v>
      </c>
      <c r="Q136" s="107" t="str">
        <f>CONCATENATE("dif ",RIGHT(O122,2),"-",RIGHT(N122,2))</f>
        <v>dif 24-23</v>
      </c>
      <c r="R136" s="108"/>
      <c r="S136" s="107" t="str">
        <f>CONCATENATE("dif ",RIGHT(O122,2),"-",RIGHT(L122,2))</f>
        <v>dif 24-19</v>
      </c>
      <c r="T136" s="108"/>
    </row>
    <row r="137" spans="1:20" x14ac:dyDescent="0.25">
      <c r="A137" s="110" t="s">
        <v>4</v>
      </c>
      <c r="B137" s="111">
        <f t="shared" ref="B137:D148" si="60">B72/B7</f>
        <v>6.9993312142403052</v>
      </c>
      <c r="C137" s="112">
        <f>C72/C7</f>
        <v>6.7453774041162475</v>
      </c>
      <c r="D137" s="113">
        <f>D72/D7</f>
        <v>6.8379199955717107</v>
      </c>
      <c r="E137" s="114"/>
      <c r="F137" s="111">
        <f t="shared" ref="F137:F148" si="61">E72/E7</f>
        <v>6.5536093441985415</v>
      </c>
      <c r="G137" s="113">
        <f>F137-D137</f>
        <v>-0.28431065137316924</v>
      </c>
      <c r="H137" s="114"/>
      <c r="I137" s="113">
        <f t="shared" ref="I137:I148" si="62">F137-B137</f>
        <v>-0.44572187004176378</v>
      </c>
      <c r="J137" s="114"/>
      <c r="K137" s="115"/>
      <c r="L137" s="111">
        <f t="shared" ref="L137:N148" si="63">L72/L7</f>
        <v>7.0315096790488729</v>
      </c>
      <c r="M137" s="112">
        <f t="shared" si="63"/>
        <v>6.5956467419204126</v>
      </c>
      <c r="N137" s="113">
        <f>N72/N7</f>
        <v>6.6417133321330439</v>
      </c>
      <c r="O137" s="114"/>
      <c r="P137" s="111">
        <f t="shared" ref="P137:P148" si="64">O72/O7</f>
        <v>6.5816677155281207</v>
      </c>
      <c r="Q137" s="113">
        <f>P137-N137</f>
        <v>-6.0045616604923246E-2</v>
      </c>
      <c r="R137" s="114"/>
      <c r="S137" s="113">
        <f t="shared" ref="S137:S148" si="65">P137-L137</f>
        <v>-0.44984196352075223</v>
      </c>
      <c r="T137" s="114"/>
    </row>
    <row r="138" spans="1:20" x14ac:dyDescent="0.25">
      <c r="A138" s="116" t="s">
        <v>5</v>
      </c>
      <c r="B138" s="117">
        <f t="shared" si="60"/>
        <v>6.6368503023887699</v>
      </c>
      <c r="C138" s="118">
        <f t="shared" si="60"/>
        <v>6.518680431681716</v>
      </c>
      <c r="D138" s="119">
        <f t="shared" si="60"/>
        <v>6.5026955593285605</v>
      </c>
      <c r="E138" s="120"/>
      <c r="F138" s="117">
        <f t="shared" si="61"/>
        <v>6.3053127043678794</v>
      </c>
      <c r="G138" s="119">
        <f t="shared" ref="G138:G148" si="66">F138-D138</f>
        <v>-0.19738285496068109</v>
      </c>
      <c r="H138" s="120"/>
      <c r="I138" s="119">
        <f t="shared" si="62"/>
        <v>-0.33153759802089056</v>
      </c>
      <c r="J138" s="120"/>
      <c r="K138" s="115"/>
      <c r="L138" s="117">
        <f t="shared" si="63"/>
        <v>6.7505334637253842</v>
      </c>
      <c r="M138" s="118">
        <f t="shared" si="63"/>
        <v>6.4048432648484441</v>
      </c>
      <c r="N138" s="119">
        <f t="shared" si="63"/>
        <v>6.4126477549564456</v>
      </c>
      <c r="O138" s="120"/>
      <c r="P138" s="117">
        <f t="shared" si="64"/>
        <v>6.3525294633989349</v>
      </c>
      <c r="Q138" s="119">
        <f t="shared" ref="Q138:Q148" si="67">P138-N138</f>
        <v>-6.0118291557510695E-2</v>
      </c>
      <c r="R138" s="120"/>
      <c r="S138" s="119">
        <f t="shared" si="65"/>
        <v>-0.39800400032644934</v>
      </c>
      <c r="T138" s="120"/>
    </row>
    <row r="139" spans="1:20" x14ac:dyDescent="0.25">
      <c r="A139" s="121" t="s">
        <v>6</v>
      </c>
      <c r="B139" s="122">
        <f t="shared" si="60"/>
        <v>6.4458691258211216</v>
      </c>
      <c r="C139" s="123">
        <f t="shared" si="60"/>
        <v>6.563149261891744</v>
      </c>
      <c r="D139" s="124">
        <f t="shared" si="60"/>
        <v>6.2914592529977149</v>
      </c>
      <c r="E139" s="125"/>
      <c r="F139" s="122">
        <f t="shared" si="61"/>
        <v>6.3430192313480003</v>
      </c>
      <c r="G139" s="124">
        <f t="shared" si="66"/>
        <v>5.1559978350285363E-2</v>
      </c>
      <c r="H139" s="125"/>
      <c r="I139" s="124">
        <f t="shared" si="62"/>
        <v>-0.10284989447312132</v>
      </c>
      <c r="J139" s="125"/>
      <c r="K139" s="126"/>
      <c r="L139" s="122">
        <f t="shared" si="63"/>
        <v>6.4066310633961425</v>
      </c>
      <c r="M139" s="123">
        <f t="shared" si="63"/>
        <v>6.3961041592431895</v>
      </c>
      <c r="N139" s="124">
        <f>N74/N9</f>
        <v>6.2540525421358435</v>
      </c>
      <c r="O139" s="125"/>
      <c r="P139" s="122">
        <f t="shared" si="64"/>
        <v>6.3509888051146675</v>
      </c>
      <c r="Q139" s="124">
        <f t="shared" si="67"/>
        <v>9.6936262978823962E-2</v>
      </c>
      <c r="R139" s="125"/>
      <c r="S139" s="124">
        <f t="shared" si="65"/>
        <v>-5.5642258281475065E-2</v>
      </c>
      <c r="T139" s="125"/>
    </row>
    <row r="140" spans="1:20" x14ac:dyDescent="0.25">
      <c r="A140" s="37" t="s">
        <v>7</v>
      </c>
      <c r="B140" s="127">
        <f t="shared" si="60"/>
        <v>6.8747346991813574</v>
      </c>
      <c r="C140" s="128">
        <f t="shared" si="60"/>
        <v>6.6784048449293367</v>
      </c>
      <c r="D140" s="129">
        <f t="shared" si="60"/>
        <v>6.7813835250857144</v>
      </c>
      <c r="E140" s="130"/>
      <c r="F140" s="127">
        <f t="shared" si="61"/>
        <v>6.5351399533182626</v>
      </c>
      <c r="G140" s="129">
        <f t="shared" si="66"/>
        <v>-0.24624357176745182</v>
      </c>
      <c r="H140" s="130"/>
      <c r="I140" s="129">
        <f t="shared" si="62"/>
        <v>-0.33959474586309479</v>
      </c>
      <c r="J140" s="130"/>
      <c r="K140" s="126"/>
      <c r="L140" s="127">
        <f t="shared" si="63"/>
        <v>6.9986398124594356</v>
      </c>
      <c r="M140" s="128">
        <f t="shared" si="63"/>
        <v>6.5459584365514694</v>
      </c>
      <c r="N140" s="129">
        <f t="shared" si="63"/>
        <v>6.6683295867306498</v>
      </c>
      <c r="O140" s="130"/>
      <c r="P140" s="127">
        <f t="shared" si="64"/>
        <v>6.5843079888576961</v>
      </c>
      <c r="Q140" s="129">
        <f>P140-N140</f>
        <v>-8.4021597872953713E-2</v>
      </c>
      <c r="R140" s="130"/>
      <c r="S140" s="129">
        <f t="shared" si="65"/>
        <v>-0.41433182360173948</v>
      </c>
      <c r="T140" s="130"/>
    </row>
    <row r="141" spans="1:20" x14ac:dyDescent="0.25">
      <c r="A141" s="37" t="s">
        <v>8</v>
      </c>
      <c r="B141" s="127">
        <f t="shared" si="60"/>
        <v>6.8819609125848391</v>
      </c>
      <c r="C141" s="128">
        <f t="shared" si="60"/>
        <v>6.5484989447387694</v>
      </c>
      <c r="D141" s="129">
        <f t="shared" si="60"/>
        <v>6.2770585090131377</v>
      </c>
      <c r="E141" s="130"/>
      <c r="F141" s="127">
        <f t="shared" si="61"/>
        <v>6.1720959570268787</v>
      </c>
      <c r="G141" s="129">
        <f t="shared" si="66"/>
        <v>-0.10496255198625892</v>
      </c>
      <c r="H141" s="130"/>
      <c r="I141" s="129">
        <f t="shared" si="62"/>
        <v>-0.70986495555796036</v>
      </c>
      <c r="J141" s="130"/>
      <c r="K141" s="126"/>
      <c r="L141" s="127">
        <f t="shared" si="63"/>
        <v>6.9437214840619026</v>
      </c>
      <c r="M141" s="128">
        <f t="shared" si="63"/>
        <v>6.3773942340670207</v>
      </c>
      <c r="N141" s="129">
        <f t="shared" si="63"/>
        <v>6.091678791301165</v>
      </c>
      <c r="O141" s="130"/>
      <c r="P141" s="127">
        <f t="shared" si="64"/>
        <v>5.9528432857838425</v>
      </c>
      <c r="Q141" s="129">
        <f t="shared" si="67"/>
        <v>-0.13883550551732249</v>
      </c>
      <c r="R141" s="130"/>
      <c r="S141" s="129">
        <f t="shared" si="65"/>
        <v>-0.99087819827806012</v>
      </c>
      <c r="T141" s="130"/>
    </row>
    <row r="142" spans="1:20" x14ac:dyDescent="0.25">
      <c r="A142" s="37" t="s">
        <v>9</v>
      </c>
      <c r="B142" s="127">
        <f t="shared" si="60"/>
        <v>3.4206766917293234</v>
      </c>
      <c r="C142" s="128">
        <f t="shared" si="60"/>
        <v>3.8922172991716431</v>
      </c>
      <c r="D142" s="129">
        <f t="shared" si="60"/>
        <v>3.9844714314154888</v>
      </c>
      <c r="E142" s="130"/>
      <c r="F142" s="127">
        <f t="shared" si="61"/>
        <v>3.4797101449275361</v>
      </c>
      <c r="G142" s="129">
        <f t="shared" si="66"/>
        <v>-0.50476128648795271</v>
      </c>
      <c r="H142" s="130"/>
      <c r="I142" s="129">
        <f t="shared" si="62"/>
        <v>5.9033453198212626E-2</v>
      </c>
      <c r="J142" s="130"/>
      <c r="K142" s="126"/>
      <c r="L142" s="127">
        <f t="shared" si="63"/>
        <v>3.9411116456028337</v>
      </c>
      <c r="M142" s="128">
        <f t="shared" si="63"/>
        <v>4.0732561017288722</v>
      </c>
      <c r="N142" s="129">
        <f t="shared" si="63"/>
        <v>4.1079139690780764</v>
      </c>
      <c r="O142" s="130"/>
      <c r="P142" s="127">
        <f t="shared" si="64"/>
        <v>3.8773266218168945</v>
      </c>
      <c r="Q142" s="129">
        <f t="shared" si="67"/>
        <v>-0.23058734726118191</v>
      </c>
      <c r="R142" s="130"/>
      <c r="S142" s="129">
        <f t="shared" si="65"/>
        <v>-6.3785023785939199E-2</v>
      </c>
      <c r="T142" s="130"/>
    </row>
    <row r="143" spans="1:20" x14ac:dyDescent="0.25">
      <c r="A143" s="131" t="s">
        <v>10</v>
      </c>
      <c r="B143" s="132">
        <f t="shared" si="60"/>
        <v>4.0529652351738239</v>
      </c>
      <c r="C143" s="133">
        <f t="shared" si="60"/>
        <v>3.7995761429003934</v>
      </c>
      <c r="D143" s="134">
        <f t="shared" si="60"/>
        <v>3.8174337092349893</v>
      </c>
      <c r="E143" s="135"/>
      <c r="F143" s="132">
        <f t="shared" si="61"/>
        <v>2.9073776143415309</v>
      </c>
      <c r="G143" s="134">
        <f t="shared" si="66"/>
        <v>-0.9100560948934584</v>
      </c>
      <c r="H143" s="135"/>
      <c r="I143" s="134">
        <f t="shared" si="62"/>
        <v>-1.145587620832293</v>
      </c>
      <c r="J143" s="135"/>
      <c r="K143" s="126"/>
      <c r="L143" s="132">
        <f t="shared" si="63"/>
        <v>4.5958155329170776</v>
      </c>
      <c r="M143" s="133">
        <f t="shared" si="63"/>
        <v>3.7156094796840105</v>
      </c>
      <c r="N143" s="134">
        <f t="shared" si="63"/>
        <v>3.6697954136690649</v>
      </c>
      <c r="O143" s="135"/>
      <c r="P143" s="132">
        <f t="shared" si="64"/>
        <v>3.816120359557885</v>
      </c>
      <c r="Q143" s="134">
        <f t="shared" si="67"/>
        <v>0.14632494588882006</v>
      </c>
      <c r="R143" s="135"/>
      <c r="S143" s="134">
        <f t="shared" si="65"/>
        <v>-0.77969517335919258</v>
      </c>
      <c r="T143" s="135"/>
    </row>
    <row r="144" spans="1:20" x14ac:dyDescent="0.25">
      <c r="A144" s="136" t="s">
        <v>11</v>
      </c>
      <c r="B144" s="137">
        <f t="shared" si="60"/>
        <v>8.1122945389806649</v>
      </c>
      <c r="C144" s="118">
        <f t="shared" si="60"/>
        <v>7.6129983138979611</v>
      </c>
      <c r="D144" s="119">
        <f t="shared" si="60"/>
        <v>8.1035907038220074</v>
      </c>
      <c r="E144" s="120"/>
      <c r="F144" s="137">
        <f t="shared" si="61"/>
        <v>7.4298989735387604</v>
      </c>
      <c r="G144" s="119">
        <f t="shared" si="66"/>
        <v>-0.67369173028324703</v>
      </c>
      <c r="H144" s="120"/>
      <c r="I144" s="119">
        <f t="shared" si="62"/>
        <v>-0.68239556544190449</v>
      </c>
      <c r="J144" s="120"/>
      <c r="K144" s="115"/>
      <c r="L144" s="137">
        <f t="shared" si="63"/>
        <v>7.8207599842636286</v>
      </c>
      <c r="M144" s="118">
        <f t="shared" si="63"/>
        <v>7.3302842844545504</v>
      </c>
      <c r="N144" s="119">
        <f t="shared" si="63"/>
        <v>7.4979918958297205</v>
      </c>
      <c r="O144" s="120"/>
      <c r="P144" s="137">
        <f t="shared" si="64"/>
        <v>7.399734988746097</v>
      </c>
      <c r="Q144" s="119">
        <f t="shared" si="67"/>
        <v>-9.8256907083623446E-2</v>
      </c>
      <c r="R144" s="120"/>
      <c r="S144" s="119">
        <f t="shared" si="65"/>
        <v>-0.42102499551753159</v>
      </c>
      <c r="T144" s="120"/>
    </row>
    <row r="145" spans="1:20" x14ac:dyDescent="0.25">
      <c r="A145" s="36" t="s">
        <v>12</v>
      </c>
      <c r="B145" s="138">
        <f t="shared" si="60"/>
        <v>7.3210212765957445</v>
      </c>
      <c r="C145" s="139">
        <f t="shared" si="60"/>
        <v>6.5353455123113582</v>
      </c>
      <c r="D145" s="140">
        <f t="shared" si="60"/>
        <v>6.0923606762680027</v>
      </c>
      <c r="E145" s="141"/>
      <c r="F145" s="138">
        <f t="shared" si="61"/>
        <v>5.6776361300523766</v>
      </c>
      <c r="G145" s="140">
        <f t="shared" si="66"/>
        <v>-0.41472454621562616</v>
      </c>
      <c r="H145" s="141"/>
      <c r="I145" s="140">
        <f t="shared" si="62"/>
        <v>-1.643385146543368</v>
      </c>
      <c r="J145" s="141"/>
      <c r="K145" s="126"/>
      <c r="L145" s="138">
        <f t="shared" si="63"/>
        <v>7.7219947306605716</v>
      </c>
      <c r="M145" s="139">
        <f t="shared" si="63"/>
        <v>6.8850347849214018</v>
      </c>
      <c r="N145" s="140">
        <f t="shared" si="63"/>
        <v>6.6005556279029385</v>
      </c>
      <c r="O145" s="141"/>
      <c r="P145" s="138">
        <f t="shared" si="64"/>
        <v>6.179622959163698</v>
      </c>
      <c r="Q145" s="140">
        <f t="shared" si="67"/>
        <v>-0.42093266873924051</v>
      </c>
      <c r="R145" s="141"/>
      <c r="S145" s="140">
        <f t="shared" si="65"/>
        <v>-1.5423717714968737</v>
      </c>
      <c r="T145" s="141"/>
    </row>
    <row r="146" spans="1:20" x14ac:dyDescent="0.25">
      <c r="A146" s="37" t="s">
        <v>8</v>
      </c>
      <c r="B146" s="142">
        <f t="shared" si="60"/>
        <v>8.2210483777854755</v>
      </c>
      <c r="C146" s="143">
        <f t="shared" si="60"/>
        <v>7.9340364491960953</v>
      </c>
      <c r="D146" s="144">
        <f t="shared" si="60"/>
        <v>8.4236982188576377</v>
      </c>
      <c r="E146" s="145"/>
      <c r="F146" s="142">
        <f t="shared" si="61"/>
        <v>7.9608988355167396</v>
      </c>
      <c r="G146" s="144">
        <f t="shared" si="66"/>
        <v>-0.4627993833408981</v>
      </c>
      <c r="H146" s="145"/>
      <c r="I146" s="144">
        <f t="shared" si="62"/>
        <v>-0.26014954226873588</v>
      </c>
      <c r="J146" s="145"/>
      <c r="K146" s="126"/>
      <c r="L146" s="142">
        <f t="shared" si="63"/>
        <v>7.9660829605798495</v>
      </c>
      <c r="M146" s="143">
        <f t="shared" si="63"/>
        <v>7.5646371944965702</v>
      </c>
      <c r="N146" s="144">
        <f t="shared" si="63"/>
        <v>7.8776359945665231</v>
      </c>
      <c r="O146" s="145"/>
      <c r="P146" s="142">
        <f t="shared" si="64"/>
        <v>7.8343107623630281</v>
      </c>
      <c r="Q146" s="144">
        <f t="shared" si="67"/>
        <v>-4.3325232203494934E-2</v>
      </c>
      <c r="R146" s="145"/>
      <c r="S146" s="144">
        <f t="shared" si="65"/>
        <v>-0.1317721982168214</v>
      </c>
      <c r="T146" s="145"/>
    </row>
    <row r="147" spans="1:20" x14ac:dyDescent="0.25">
      <c r="A147" s="37" t="s">
        <v>9</v>
      </c>
      <c r="B147" s="142">
        <f t="shared" si="60"/>
        <v>8.1525449500133043</v>
      </c>
      <c r="C147" s="143">
        <f t="shared" si="60"/>
        <v>7.424039607591455</v>
      </c>
      <c r="D147" s="144">
        <f t="shared" si="60"/>
        <v>7.664503153853186</v>
      </c>
      <c r="E147" s="145"/>
      <c r="F147" s="142">
        <f t="shared" si="61"/>
        <v>7.0330011923011408</v>
      </c>
      <c r="G147" s="144">
        <f t="shared" si="66"/>
        <v>-0.63150196155204519</v>
      </c>
      <c r="H147" s="145"/>
      <c r="I147" s="144">
        <f t="shared" si="62"/>
        <v>-1.1195437577121634</v>
      </c>
      <c r="J147" s="145"/>
      <c r="K147" s="126"/>
      <c r="L147" s="142">
        <f t="shared" si="63"/>
        <v>7.7680547407126204</v>
      </c>
      <c r="M147" s="143">
        <f t="shared" si="63"/>
        <v>7.0783355331582802</v>
      </c>
      <c r="N147" s="144">
        <f t="shared" si="63"/>
        <v>6.8967622710796652</v>
      </c>
      <c r="O147" s="145"/>
      <c r="P147" s="142">
        <f t="shared" si="64"/>
        <v>6.9147037078182523</v>
      </c>
      <c r="Q147" s="144">
        <f t="shared" si="67"/>
        <v>1.7941436738587058E-2</v>
      </c>
      <c r="R147" s="145"/>
      <c r="S147" s="144">
        <f t="shared" si="65"/>
        <v>-0.85335103289436809</v>
      </c>
      <c r="T147" s="145"/>
    </row>
    <row r="148" spans="1:20" x14ac:dyDescent="0.25">
      <c r="A148" s="38" t="s">
        <v>10</v>
      </c>
      <c r="B148" s="146">
        <f t="shared" si="60"/>
        <v>7.9468870346598202</v>
      </c>
      <c r="C148" s="147">
        <f t="shared" si="60"/>
        <v>7.0495697491213187</v>
      </c>
      <c r="D148" s="148">
        <f t="shared" si="60"/>
        <v>8.7200291509777728</v>
      </c>
      <c r="E148" s="149"/>
      <c r="F148" s="146">
        <f t="shared" si="61"/>
        <v>7.2213635919006158</v>
      </c>
      <c r="G148" s="148">
        <f t="shared" si="66"/>
        <v>-1.4986655590771569</v>
      </c>
      <c r="H148" s="149"/>
      <c r="I148" s="148">
        <f t="shared" si="62"/>
        <v>-0.72552344275920433</v>
      </c>
      <c r="J148" s="149"/>
      <c r="K148" s="126"/>
      <c r="L148" s="146">
        <f t="shared" si="63"/>
        <v>7.3390150467444819</v>
      </c>
      <c r="M148" s="147">
        <f t="shared" si="63"/>
        <v>6.8680311123144708</v>
      </c>
      <c r="N148" s="148">
        <f t="shared" si="63"/>
        <v>7.4053350477435131</v>
      </c>
      <c r="O148" s="149"/>
      <c r="P148" s="146">
        <f t="shared" si="64"/>
        <v>7.1766442497241112</v>
      </c>
      <c r="Q148" s="148">
        <f t="shared" si="67"/>
        <v>-0.22869079801940195</v>
      </c>
      <c r="R148" s="149"/>
      <c r="S148" s="148">
        <f t="shared" si="65"/>
        <v>-0.16237079702037072</v>
      </c>
      <c r="T148" s="149"/>
    </row>
    <row r="149" spans="1:20" x14ac:dyDescent="0.25">
      <c r="A149" s="42" t="s">
        <v>13</v>
      </c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4"/>
    </row>
    <row r="150" spans="1:20" ht="21" x14ac:dyDescent="0.35">
      <c r="A150" s="102" t="s">
        <v>63</v>
      </c>
      <c r="B150" s="102"/>
      <c r="C150" s="102"/>
      <c r="D150" s="102"/>
      <c r="E150" s="102"/>
      <c r="F150" s="102"/>
      <c r="G150" s="102"/>
      <c r="H150" s="102"/>
      <c r="I150" s="102"/>
      <c r="J150" s="102"/>
      <c r="K150" s="102"/>
      <c r="L150" s="102"/>
      <c r="M150" s="102"/>
      <c r="N150" s="102"/>
      <c r="O150" s="102"/>
      <c r="P150" s="102"/>
      <c r="Q150" s="102"/>
      <c r="R150" s="102"/>
      <c r="S150" s="102"/>
      <c r="T150" s="102"/>
    </row>
    <row r="151" spans="1:20" x14ac:dyDescent="0.25">
      <c r="A151" s="72"/>
      <c r="B151" s="11" t="s">
        <v>152</v>
      </c>
      <c r="C151" s="12"/>
      <c r="D151" s="12"/>
      <c r="E151" s="12"/>
      <c r="F151" s="12"/>
      <c r="G151" s="12"/>
      <c r="H151" s="12"/>
      <c r="I151" s="12"/>
      <c r="J151" s="13"/>
      <c r="K151" s="103"/>
      <c r="L151" s="11" t="str">
        <f>L$5</f>
        <v>acumulado noviembre</v>
      </c>
      <c r="M151" s="12"/>
      <c r="N151" s="12"/>
      <c r="O151" s="12"/>
      <c r="P151" s="12"/>
      <c r="Q151" s="12"/>
      <c r="R151" s="12"/>
      <c r="S151" s="12"/>
      <c r="T151" s="13"/>
    </row>
    <row r="152" spans="1:20" x14ac:dyDescent="0.25">
      <c r="A152" s="15"/>
      <c r="B152" s="104">
        <f>B$6</f>
        <v>2019</v>
      </c>
      <c r="C152" s="105">
        <f>C$6</f>
        <v>2022</v>
      </c>
      <c r="D152" s="11">
        <f>D$6</f>
        <v>2023</v>
      </c>
      <c r="E152" s="13"/>
      <c r="F152" s="106">
        <f>E$6</f>
        <v>2024</v>
      </c>
      <c r="G152" s="107" t="str">
        <f>CONCATENATE("dif ",RIGHT(F152,2),"-",RIGHT(D152,2))</f>
        <v>dif 24-23</v>
      </c>
      <c r="H152" s="108"/>
      <c r="I152" s="107" t="str">
        <f>CONCATENATE("dif ",RIGHT(F152,2),"-",RIGHT(B152,2))</f>
        <v>dif 24-19</v>
      </c>
      <c r="J152" s="108"/>
      <c r="K152" s="109"/>
      <c r="L152" s="104">
        <f>L$6</f>
        <v>2019</v>
      </c>
      <c r="M152" s="105">
        <f>M$6</f>
        <v>2022</v>
      </c>
      <c r="N152" s="11">
        <f>N$6</f>
        <v>2023</v>
      </c>
      <c r="O152" s="13"/>
      <c r="P152" s="106">
        <f>O$6</f>
        <v>2024</v>
      </c>
      <c r="Q152" s="107" t="str">
        <f>CONCATENATE("dif ",RIGHT(P152,2),"-",RIGHT(N152,2))</f>
        <v>dif 24-23</v>
      </c>
      <c r="R152" s="108"/>
      <c r="S152" s="107" t="str">
        <f>CONCATENATE("dif ",RIGHT(P152,2),"-",RIGHT(L152,2))</f>
        <v>dif 24-19</v>
      </c>
      <c r="T152" s="108"/>
    </row>
    <row r="153" spans="1:20" x14ac:dyDescent="0.25">
      <c r="A153" s="110" t="s">
        <v>15</v>
      </c>
      <c r="B153" s="150">
        <f t="shared" ref="B153:D168" si="68">B88/B23</f>
        <v>6.9993312142403052</v>
      </c>
      <c r="C153" s="151">
        <f t="shared" si="68"/>
        <v>6.7453774041162475</v>
      </c>
      <c r="D153" s="152">
        <f t="shared" si="68"/>
        <v>6.8379199955717107</v>
      </c>
      <c r="E153" s="153"/>
      <c r="F153" s="154">
        <f t="shared" ref="F153:F184" si="69">E88/E23</f>
        <v>6.5536093441985415</v>
      </c>
      <c r="G153" s="113">
        <f>F153-D153</f>
        <v>-0.28431065137316924</v>
      </c>
      <c r="H153" s="114"/>
      <c r="I153" s="113">
        <f t="shared" ref="I153:I184" si="70">F153-B153</f>
        <v>-0.44572187004176378</v>
      </c>
      <c r="J153" s="114"/>
      <c r="K153" s="115"/>
      <c r="L153" s="150">
        <f t="shared" ref="L153:N168" si="71">L88/L23</f>
        <v>7.0315096790488729</v>
      </c>
      <c r="M153" s="151">
        <f>M88/M23</f>
        <v>6.5956467419204126</v>
      </c>
      <c r="N153" s="152">
        <f>N88/N23</f>
        <v>6.6417133321330439</v>
      </c>
      <c r="O153" s="153"/>
      <c r="P153" s="154">
        <f t="shared" ref="P153:P184" si="72">O88/O23</f>
        <v>6.5816677155281207</v>
      </c>
      <c r="Q153" s="113">
        <f>P153-N153</f>
        <v>-6.0045616604923246E-2</v>
      </c>
      <c r="R153" s="114"/>
      <c r="S153" s="113">
        <f t="shared" ref="S153:S184" si="73">P153-L153</f>
        <v>-0.44984196352075223</v>
      </c>
      <c r="T153" s="114"/>
    </row>
    <row r="154" spans="1:20" x14ac:dyDescent="0.25">
      <c r="A154" s="155" t="s">
        <v>16</v>
      </c>
      <c r="B154" s="111">
        <f t="shared" si="68"/>
        <v>4.2066221422302874</v>
      </c>
      <c r="C154" s="151">
        <f t="shared" si="68"/>
        <v>4.2710026682295599</v>
      </c>
      <c r="D154" s="113">
        <f t="shared" si="68"/>
        <v>3.9568813536981202</v>
      </c>
      <c r="E154" s="114"/>
      <c r="F154" s="156">
        <f t="shared" si="69"/>
        <v>3.7626707958765251</v>
      </c>
      <c r="G154" s="119">
        <f t="shared" ref="G154:G184" si="74">F154-D154</f>
        <v>-0.19421055782159513</v>
      </c>
      <c r="H154" s="120"/>
      <c r="I154" s="119">
        <f t="shared" si="70"/>
        <v>-0.44395134635376232</v>
      </c>
      <c r="J154" s="120"/>
      <c r="K154" s="115"/>
      <c r="L154" s="150">
        <f t="shared" si="71"/>
        <v>4.4183327501785268</v>
      </c>
      <c r="M154" s="151">
        <f t="shared" si="71"/>
        <v>4.0634396215985857</v>
      </c>
      <c r="N154" s="113">
        <f t="shared" si="71"/>
        <v>4.0824510819934536</v>
      </c>
      <c r="O154" s="114"/>
      <c r="P154" s="154">
        <f t="shared" si="72"/>
        <v>3.9943857204874256</v>
      </c>
      <c r="Q154" s="119">
        <f t="shared" ref="Q154:Q184" si="75">P154-N154</f>
        <v>-8.8065361506028061E-2</v>
      </c>
      <c r="R154" s="120"/>
      <c r="S154" s="119">
        <f t="shared" si="73"/>
        <v>-0.42394702969110121</v>
      </c>
      <c r="T154" s="120"/>
    </row>
    <row r="155" spans="1:20" x14ac:dyDescent="0.25">
      <c r="A155" s="157" t="s">
        <v>17</v>
      </c>
      <c r="B155" s="122">
        <f t="shared" si="68"/>
        <v>2.76578826859831</v>
      </c>
      <c r="C155" s="158">
        <f t="shared" si="68"/>
        <v>3.2045173135220528</v>
      </c>
      <c r="D155" s="159">
        <f t="shared" si="68"/>
        <v>3.3933117386742095</v>
      </c>
      <c r="E155" s="160"/>
      <c r="F155" s="161">
        <f t="shared" si="69"/>
        <v>3.0100797650700426</v>
      </c>
      <c r="G155" s="124">
        <f t="shared" si="74"/>
        <v>-0.38323197360416694</v>
      </c>
      <c r="H155" s="125"/>
      <c r="I155" s="124">
        <f t="shared" si="70"/>
        <v>0.24429149647173265</v>
      </c>
      <c r="J155" s="125"/>
      <c r="K155" s="126"/>
      <c r="L155" s="162">
        <f t="shared" si="71"/>
        <v>3.1498424827401301</v>
      </c>
      <c r="M155" s="158">
        <f t="shared" si="71"/>
        <v>2.8388476186884875</v>
      </c>
      <c r="N155" s="159">
        <f t="shared" si="71"/>
        <v>3.0553154946426844</v>
      </c>
      <c r="O155" s="160"/>
      <c r="P155" s="163">
        <f t="shared" si="72"/>
        <v>3.148705749393931</v>
      </c>
      <c r="Q155" s="124">
        <f t="shared" si="75"/>
        <v>9.3390254751246626E-2</v>
      </c>
      <c r="R155" s="125"/>
      <c r="S155" s="124">
        <f t="shared" si="73"/>
        <v>-1.1367333461991258E-3</v>
      </c>
      <c r="T155" s="125"/>
    </row>
    <row r="156" spans="1:20" x14ac:dyDescent="0.25">
      <c r="A156" s="121" t="s">
        <v>18</v>
      </c>
      <c r="B156" s="122">
        <f t="shared" si="68"/>
        <v>2.7159580580293019</v>
      </c>
      <c r="C156" s="158">
        <f t="shared" si="68"/>
        <v>4.205403987408185</v>
      </c>
      <c r="D156" s="159">
        <f t="shared" si="68"/>
        <v>3.5520986745213547</v>
      </c>
      <c r="E156" s="160"/>
      <c r="F156" s="161">
        <f t="shared" si="69"/>
        <v>3.1831710599224254</v>
      </c>
      <c r="G156" s="124">
        <f t="shared" si="74"/>
        <v>-0.36892761459892931</v>
      </c>
      <c r="H156" s="125"/>
      <c r="I156" s="124">
        <f t="shared" si="70"/>
        <v>0.46721300189312354</v>
      </c>
      <c r="J156" s="125"/>
      <c r="K156" s="126"/>
      <c r="L156" s="162">
        <f t="shared" si="71"/>
        <v>3.2963100483522285</v>
      </c>
      <c r="M156" s="158">
        <f t="shared" si="71"/>
        <v>3.0746552138876639</v>
      </c>
      <c r="N156" s="159">
        <f t="shared" si="71"/>
        <v>3.0613411194055522</v>
      </c>
      <c r="O156" s="160"/>
      <c r="P156" s="163">
        <f t="shared" si="72"/>
        <v>3.0836788448138686</v>
      </c>
      <c r="Q156" s="124">
        <f t="shared" si="75"/>
        <v>2.2337725408316356E-2</v>
      </c>
      <c r="R156" s="125"/>
      <c r="S156" s="124">
        <f t="shared" si="73"/>
        <v>-0.21263120353835996</v>
      </c>
      <c r="T156" s="125"/>
    </row>
    <row r="157" spans="1:20" x14ac:dyDescent="0.25">
      <c r="A157" s="121" t="s">
        <v>19</v>
      </c>
      <c r="B157" s="122">
        <f t="shared" si="68"/>
        <v>2.8345052986035455</v>
      </c>
      <c r="C157" s="158">
        <f t="shared" si="68"/>
        <v>2.2494785148101792</v>
      </c>
      <c r="D157" s="124">
        <f t="shared" si="68"/>
        <v>3.2372682044323837</v>
      </c>
      <c r="E157" s="125"/>
      <c r="F157" s="161">
        <f t="shared" si="69"/>
        <v>2.8360655737704916</v>
      </c>
      <c r="G157" s="124">
        <f t="shared" si="74"/>
        <v>-0.4012026306618921</v>
      </c>
      <c r="H157" s="125"/>
      <c r="I157" s="124">
        <f t="shared" si="70"/>
        <v>1.5602751669461234E-3</v>
      </c>
      <c r="J157" s="125"/>
      <c r="K157" s="126"/>
      <c r="L157" s="162">
        <f t="shared" si="71"/>
        <v>2.9058526796145863</v>
      </c>
      <c r="M157" s="158">
        <f t="shared" si="71"/>
        <v>2.601490105477676</v>
      </c>
      <c r="N157" s="124">
        <f t="shared" si="71"/>
        <v>3.0470899005018932</v>
      </c>
      <c r="O157" s="125"/>
      <c r="P157" s="163">
        <f t="shared" si="72"/>
        <v>3.2165163617624324</v>
      </c>
      <c r="Q157" s="124">
        <f>P157-N157</f>
        <v>0.16942646126053917</v>
      </c>
      <c r="R157" s="125"/>
      <c r="S157" s="124">
        <f t="shared" si="73"/>
        <v>0.31066368214784612</v>
      </c>
      <c r="T157" s="125"/>
    </row>
    <row r="158" spans="1:20" x14ac:dyDescent="0.25">
      <c r="A158" s="164" t="s">
        <v>64</v>
      </c>
      <c r="B158" s="132">
        <f t="shared" si="68"/>
        <v>5.0076374745417516</v>
      </c>
      <c r="C158" s="165">
        <f t="shared" si="68"/>
        <v>4.8741066254587597</v>
      </c>
      <c r="D158" s="134">
        <f t="shared" si="68"/>
        <v>4.2754680971785213</v>
      </c>
      <c r="E158" s="135"/>
      <c r="F158" s="166">
        <f t="shared" si="69"/>
        <v>4.1883810721020023</v>
      </c>
      <c r="G158" s="129">
        <f t="shared" si="74"/>
        <v>-8.7087025076518998E-2</v>
      </c>
      <c r="H158" s="130"/>
      <c r="I158" s="129">
        <f t="shared" si="70"/>
        <v>-0.81925640243974929</v>
      </c>
      <c r="J158" s="130"/>
      <c r="K158" s="126"/>
      <c r="L158" s="167">
        <f t="shared" si="71"/>
        <v>5.252937843907536</v>
      </c>
      <c r="M158" s="165">
        <f t="shared" si="71"/>
        <v>4.9487934453283602</v>
      </c>
      <c r="N158" s="134">
        <f t="shared" si="71"/>
        <v>4.8063489731197189</v>
      </c>
      <c r="O158" s="135"/>
      <c r="P158" s="168">
        <f t="shared" si="72"/>
        <v>4.5586539707761116</v>
      </c>
      <c r="Q158" s="129">
        <f t="shared" si="75"/>
        <v>-0.24769500234360731</v>
      </c>
      <c r="R158" s="130"/>
      <c r="S158" s="129">
        <f t="shared" si="73"/>
        <v>-0.69428387313142448</v>
      </c>
      <c r="T158" s="130"/>
    </row>
    <row r="159" spans="1:20" x14ac:dyDescent="0.25">
      <c r="A159" s="169" t="s">
        <v>21</v>
      </c>
      <c r="B159" s="117">
        <f t="shared" si="68"/>
        <v>7.5752175473359076</v>
      </c>
      <c r="C159" s="170">
        <f t="shared" si="68"/>
        <v>7.2109819627646452</v>
      </c>
      <c r="D159" s="119">
        <f t="shared" si="68"/>
        <v>7.3068576470367379</v>
      </c>
      <c r="E159" s="120"/>
      <c r="F159" s="171">
        <f t="shared" si="69"/>
        <v>7.0690249553187261</v>
      </c>
      <c r="G159" s="119">
        <f t="shared" si="74"/>
        <v>-0.2378326917180118</v>
      </c>
      <c r="H159" s="120"/>
      <c r="I159" s="119">
        <f t="shared" si="70"/>
        <v>-0.50619259201718148</v>
      </c>
      <c r="J159" s="120"/>
      <c r="K159" s="115"/>
      <c r="L159" s="172">
        <f t="shared" si="71"/>
        <v>7.7703928226567438</v>
      </c>
      <c r="M159" s="170">
        <f t="shared" si="71"/>
        <v>7.3045463149803158</v>
      </c>
      <c r="N159" s="119">
        <f t="shared" si="71"/>
        <v>7.3015946799554898</v>
      </c>
      <c r="O159" s="120"/>
      <c r="P159" s="173">
        <f t="shared" si="72"/>
        <v>7.2152053257402953</v>
      </c>
      <c r="Q159" s="119">
        <f t="shared" si="75"/>
        <v>-8.6389354215194558E-2</v>
      </c>
      <c r="R159" s="120"/>
      <c r="S159" s="119">
        <f t="shared" si="73"/>
        <v>-0.55518749691644853</v>
      </c>
      <c r="T159" s="120"/>
    </row>
    <row r="160" spans="1:20" x14ac:dyDescent="0.25">
      <c r="A160" s="49" t="s">
        <v>22</v>
      </c>
      <c r="B160" s="142">
        <f t="shared" si="68"/>
        <v>8.6147657755803237</v>
      </c>
      <c r="C160" s="174">
        <f t="shared" si="68"/>
        <v>8.0034596805779188</v>
      </c>
      <c r="D160" s="140">
        <f t="shared" si="68"/>
        <v>8.2755604496062833</v>
      </c>
      <c r="E160" s="141"/>
      <c r="F160" s="175">
        <f t="shared" si="69"/>
        <v>8.3207747137424413</v>
      </c>
      <c r="G160" s="140">
        <f t="shared" si="74"/>
        <v>4.5214264136157922E-2</v>
      </c>
      <c r="H160" s="141"/>
      <c r="I160" s="140">
        <f t="shared" si="70"/>
        <v>-0.29399106183788248</v>
      </c>
      <c r="J160" s="141"/>
      <c r="K160" s="126"/>
      <c r="L160" s="176">
        <f t="shared" si="71"/>
        <v>8.9050057588375999</v>
      </c>
      <c r="M160" s="174">
        <f t="shared" si="71"/>
        <v>8.1987146529562978</v>
      </c>
      <c r="N160" s="140">
        <f t="shared" si="71"/>
        <v>8.3074428913779101</v>
      </c>
      <c r="O160" s="141"/>
      <c r="P160" s="177">
        <f t="shared" si="72"/>
        <v>8.3657349141394786</v>
      </c>
      <c r="Q160" s="140">
        <f t="shared" si="75"/>
        <v>5.8292022761568418E-2</v>
      </c>
      <c r="R160" s="141"/>
      <c r="S160" s="140">
        <f t="shared" si="73"/>
        <v>-0.53927084469812137</v>
      </c>
      <c r="T160" s="141"/>
    </row>
    <row r="161" spans="1:20" x14ac:dyDescent="0.25">
      <c r="A161" s="54" t="s">
        <v>23</v>
      </c>
      <c r="B161" s="142">
        <f t="shared" si="68"/>
        <v>8.4376181474480152</v>
      </c>
      <c r="C161" s="178">
        <f t="shared" si="68"/>
        <v>8.4354103343465052</v>
      </c>
      <c r="D161" s="144">
        <f t="shared" si="68"/>
        <v>8.4913975249019025</v>
      </c>
      <c r="E161" s="145"/>
      <c r="F161" s="179">
        <f t="shared" si="69"/>
        <v>7.8409154339938603</v>
      </c>
      <c r="G161" s="144">
        <f t="shared" si="74"/>
        <v>-0.65048209090804221</v>
      </c>
      <c r="H161" s="145"/>
      <c r="I161" s="144">
        <f t="shared" si="70"/>
        <v>-0.59670271345415493</v>
      </c>
      <c r="J161" s="145"/>
      <c r="K161" s="126"/>
      <c r="L161" s="180">
        <f t="shared" si="71"/>
        <v>9.054313477642598</v>
      </c>
      <c r="M161" s="178">
        <f t="shared" si="71"/>
        <v>7.9166703004404138</v>
      </c>
      <c r="N161" s="144">
        <f t="shared" si="71"/>
        <v>8.1946091041270552</v>
      </c>
      <c r="O161" s="145"/>
      <c r="P161" s="181">
        <f t="shared" si="72"/>
        <v>7.8340493726132028</v>
      </c>
      <c r="Q161" s="144">
        <f t="shared" si="75"/>
        <v>-0.36055973151385246</v>
      </c>
      <c r="R161" s="145"/>
      <c r="S161" s="144">
        <f t="shared" si="73"/>
        <v>-1.2202641050293952</v>
      </c>
      <c r="T161" s="145"/>
    </row>
    <row r="162" spans="1:20" x14ac:dyDescent="0.25">
      <c r="A162" s="54" t="s">
        <v>24</v>
      </c>
      <c r="B162" s="142">
        <f t="shared" si="68"/>
        <v>4.3605015673981189</v>
      </c>
      <c r="C162" s="178">
        <f t="shared" si="68"/>
        <v>5.3307240704500982</v>
      </c>
      <c r="D162" s="144">
        <f t="shared" si="68"/>
        <v>4.4721689059500962</v>
      </c>
      <c r="E162" s="145"/>
      <c r="F162" s="179">
        <f t="shared" si="69"/>
        <v>4.2639344262295085</v>
      </c>
      <c r="G162" s="144">
        <f t="shared" si="74"/>
        <v>-0.20823447972058773</v>
      </c>
      <c r="H162" s="145"/>
      <c r="I162" s="144">
        <f t="shared" si="70"/>
        <v>-9.6567141168610426E-2</v>
      </c>
      <c r="J162" s="145"/>
      <c r="K162" s="126"/>
      <c r="L162" s="180">
        <f t="shared" si="71"/>
        <v>6.0986988257695973</v>
      </c>
      <c r="M162" s="178">
        <f t="shared" si="71"/>
        <v>5.0939027527656293</v>
      </c>
      <c r="N162" s="144">
        <f t="shared" si="71"/>
        <v>5.3493511759935117</v>
      </c>
      <c r="O162" s="145"/>
      <c r="P162" s="181">
        <f t="shared" si="72"/>
        <v>5.0427431610942248</v>
      </c>
      <c r="Q162" s="144">
        <f t="shared" si="75"/>
        <v>-0.30660801489928691</v>
      </c>
      <c r="R162" s="145"/>
      <c r="S162" s="144">
        <f t="shared" si="73"/>
        <v>-1.0559556646753725</v>
      </c>
      <c r="T162" s="145"/>
    </row>
    <row r="163" spans="1:20" x14ac:dyDescent="0.25">
      <c r="A163" s="54" t="s">
        <v>25</v>
      </c>
      <c r="B163" s="142">
        <f t="shared" si="68"/>
        <v>8.2171760920678132</v>
      </c>
      <c r="C163" s="178">
        <f t="shared" si="68"/>
        <v>7.5611660079051379</v>
      </c>
      <c r="D163" s="144">
        <f t="shared" si="68"/>
        <v>7.7250991369255892</v>
      </c>
      <c r="E163" s="145"/>
      <c r="F163" s="179">
        <f t="shared" si="69"/>
        <v>7.9507962918944619</v>
      </c>
      <c r="G163" s="144">
        <f t="shared" si="74"/>
        <v>0.22569715496887266</v>
      </c>
      <c r="H163" s="145"/>
      <c r="I163" s="144">
        <f t="shared" si="70"/>
        <v>-0.26637980017335128</v>
      </c>
      <c r="J163" s="145"/>
      <c r="K163" s="126"/>
      <c r="L163" s="180">
        <f t="shared" si="71"/>
        <v>8.0042873767379188</v>
      </c>
      <c r="M163" s="178">
        <f t="shared" si="71"/>
        <v>7.813037498853947</v>
      </c>
      <c r="N163" s="144">
        <f t="shared" si="71"/>
        <v>7.6986945861771918</v>
      </c>
      <c r="O163" s="145"/>
      <c r="P163" s="181">
        <f t="shared" si="72"/>
        <v>8.0920691326118561</v>
      </c>
      <c r="Q163" s="144">
        <f t="shared" si="75"/>
        <v>0.3933745464346643</v>
      </c>
      <c r="R163" s="145"/>
      <c r="S163" s="144">
        <f t="shared" si="73"/>
        <v>8.7781755873937328E-2</v>
      </c>
      <c r="T163" s="145"/>
    </row>
    <row r="164" spans="1:20" x14ac:dyDescent="0.25">
      <c r="A164" s="54" t="s">
        <v>26</v>
      </c>
      <c r="B164" s="142">
        <f t="shared" si="68"/>
        <v>4.5528700906344408</v>
      </c>
      <c r="C164" s="178">
        <f t="shared" si="68"/>
        <v>4.1138852387209814</v>
      </c>
      <c r="D164" s="144">
        <f t="shared" si="68"/>
        <v>4.1386757601591357</v>
      </c>
      <c r="E164" s="145"/>
      <c r="F164" s="179">
        <f t="shared" si="69"/>
        <v>3.7</v>
      </c>
      <c r="G164" s="144">
        <f t="shared" si="74"/>
        <v>-0.43867576015913556</v>
      </c>
      <c r="H164" s="145"/>
      <c r="I164" s="144">
        <f t="shared" si="70"/>
        <v>-0.85287009063444064</v>
      </c>
      <c r="J164" s="145"/>
      <c r="K164" s="126"/>
      <c r="L164" s="180">
        <f t="shared" si="71"/>
        <v>4.9401881284463185</v>
      </c>
      <c r="M164" s="178">
        <f t="shared" si="71"/>
        <v>4.8981586820039604</v>
      </c>
      <c r="N164" s="144">
        <f t="shared" si="71"/>
        <v>4.4889842545861161</v>
      </c>
      <c r="O164" s="145"/>
      <c r="P164" s="181">
        <f t="shared" si="72"/>
        <v>4.3526548802298652</v>
      </c>
      <c r="Q164" s="144">
        <f t="shared" si="75"/>
        <v>-0.13632937435625081</v>
      </c>
      <c r="R164" s="145"/>
      <c r="S164" s="144">
        <f t="shared" si="73"/>
        <v>-0.58753324821645325</v>
      </c>
      <c r="T164" s="145"/>
    </row>
    <row r="165" spans="1:20" x14ac:dyDescent="0.25">
      <c r="A165" s="54" t="s">
        <v>27</v>
      </c>
      <c r="B165" s="142">
        <f t="shared" si="68"/>
        <v>8.3131444178900651</v>
      </c>
      <c r="C165" s="178">
        <f t="shared" si="68"/>
        <v>7.8257261410788379</v>
      </c>
      <c r="D165" s="144">
        <f t="shared" si="68"/>
        <v>7.954348026984567</v>
      </c>
      <c r="E165" s="145"/>
      <c r="F165" s="179">
        <f t="shared" si="69"/>
        <v>8.4617449664429536</v>
      </c>
      <c r="G165" s="144">
        <f t="shared" si="74"/>
        <v>0.5073969394583866</v>
      </c>
      <c r="H165" s="145"/>
      <c r="I165" s="144">
        <f t="shared" si="70"/>
        <v>0.14860054855288851</v>
      </c>
      <c r="J165" s="145"/>
      <c r="K165" s="126"/>
      <c r="L165" s="180">
        <f t="shared" si="71"/>
        <v>8.1577758841073713</v>
      </c>
      <c r="M165" s="178">
        <f t="shared" si="71"/>
        <v>7.8302610333692142</v>
      </c>
      <c r="N165" s="144">
        <f t="shared" si="71"/>
        <v>8.1450092081031311</v>
      </c>
      <c r="O165" s="145"/>
      <c r="P165" s="181">
        <f t="shared" si="72"/>
        <v>8.0613547814681947</v>
      </c>
      <c r="Q165" s="144">
        <f t="shared" si="75"/>
        <v>-8.3654426634936385E-2</v>
      </c>
      <c r="R165" s="145"/>
      <c r="S165" s="144">
        <f t="shared" si="73"/>
        <v>-9.6421102639176581E-2</v>
      </c>
      <c r="T165" s="145"/>
    </row>
    <row r="166" spans="1:20" x14ac:dyDescent="0.25">
      <c r="A166" s="54" t="s">
        <v>28</v>
      </c>
      <c r="B166" s="142">
        <f t="shared" si="68"/>
        <v>8.5491071428571423</v>
      </c>
      <c r="C166" s="178">
        <f t="shared" si="68"/>
        <v>10.377906976744185</v>
      </c>
      <c r="D166" s="144">
        <f t="shared" si="68"/>
        <v>9.548693586698338</v>
      </c>
      <c r="E166" s="145"/>
      <c r="F166" s="179">
        <f t="shared" si="69"/>
        <v>9.4670542635658919</v>
      </c>
      <c r="G166" s="144">
        <f t="shared" si="74"/>
        <v>-8.1639323132446151E-2</v>
      </c>
      <c r="H166" s="145"/>
      <c r="I166" s="144">
        <f t="shared" si="70"/>
        <v>0.91794712070874951</v>
      </c>
      <c r="J166" s="145"/>
      <c r="K166" s="126"/>
      <c r="L166" s="180">
        <f t="shared" si="71"/>
        <v>8.1342534504391466</v>
      </c>
      <c r="M166" s="178">
        <f t="shared" si="71"/>
        <v>7.8548276649166855</v>
      </c>
      <c r="N166" s="144">
        <f t="shared" si="71"/>
        <v>8.1695172115176451</v>
      </c>
      <c r="O166" s="145"/>
      <c r="P166" s="181">
        <f t="shared" si="72"/>
        <v>8.2245492624294307</v>
      </c>
      <c r="Q166" s="144">
        <f t="shared" si="75"/>
        <v>5.5032050911785646E-2</v>
      </c>
      <c r="R166" s="145"/>
      <c r="S166" s="144">
        <f t="shared" si="73"/>
        <v>9.0295811990284136E-2</v>
      </c>
      <c r="T166" s="145"/>
    </row>
    <row r="167" spans="1:20" x14ac:dyDescent="0.25">
      <c r="A167" s="54" t="s">
        <v>29</v>
      </c>
      <c r="B167" s="142">
        <f t="shared" si="68"/>
        <v>7.4251300513984901</v>
      </c>
      <c r="C167" s="178">
        <f t="shared" si="68"/>
        <v>7.0540769502294385</v>
      </c>
      <c r="D167" s="144">
        <f>D102/D37</f>
        <v>6.9847667928726285</v>
      </c>
      <c r="E167" s="145"/>
      <c r="F167" s="179">
        <f t="shared" si="69"/>
        <v>6.7086441502762701</v>
      </c>
      <c r="G167" s="144">
        <f t="shared" si="74"/>
        <v>-0.27612264259635833</v>
      </c>
      <c r="H167" s="145"/>
      <c r="I167" s="144">
        <f t="shared" si="70"/>
        <v>-0.71648590112221999</v>
      </c>
      <c r="J167" s="145"/>
      <c r="K167" s="126"/>
      <c r="L167" s="180">
        <f t="shared" si="71"/>
        <v>7.6499899506225892</v>
      </c>
      <c r="M167" s="178">
        <f t="shared" si="71"/>
        <v>7.3847814310493041</v>
      </c>
      <c r="N167" s="144">
        <f t="shared" si="71"/>
        <v>7.1684228593351929</v>
      </c>
      <c r="O167" s="145"/>
      <c r="P167" s="181">
        <f t="shared" si="72"/>
        <v>7.0956117779499701</v>
      </c>
      <c r="Q167" s="144">
        <f t="shared" si="75"/>
        <v>-7.2811081385222742E-2</v>
      </c>
      <c r="R167" s="145"/>
      <c r="S167" s="144">
        <f t="shared" si="73"/>
        <v>-0.55437817267261913</v>
      </c>
      <c r="T167" s="145"/>
    </row>
    <row r="168" spans="1:20" x14ac:dyDescent="0.25">
      <c r="A168" s="54" t="s">
        <v>30</v>
      </c>
      <c r="B168" s="142">
        <f t="shared" si="68"/>
        <v>6.1933670143415904</v>
      </c>
      <c r="C168" s="178">
        <f t="shared" si="68"/>
        <v>6.9775187343880098</v>
      </c>
      <c r="D168" s="144">
        <f t="shared" si="68"/>
        <v>7.8166263958727882</v>
      </c>
      <c r="E168" s="145"/>
      <c r="F168" s="179">
        <f t="shared" si="69"/>
        <v>6.7251107636174092</v>
      </c>
      <c r="G168" s="144">
        <f t="shared" si="74"/>
        <v>-1.091515632255379</v>
      </c>
      <c r="H168" s="145"/>
      <c r="I168" s="144">
        <f t="shared" si="70"/>
        <v>0.5317437492758188</v>
      </c>
      <c r="J168" s="145"/>
      <c r="K168" s="126"/>
      <c r="L168" s="180">
        <f t="shared" si="71"/>
        <v>7.1163321607943253</v>
      </c>
      <c r="M168" s="178">
        <f t="shared" si="71"/>
        <v>6.5585738255033554</v>
      </c>
      <c r="N168" s="144">
        <f t="shared" si="71"/>
        <v>7.0468106919084095</v>
      </c>
      <c r="O168" s="145"/>
      <c r="P168" s="181">
        <f t="shared" si="72"/>
        <v>6.900171603372379</v>
      </c>
      <c r="Q168" s="144">
        <f t="shared" si="75"/>
        <v>-0.14663908853603047</v>
      </c>
      <c r="R168" s="145"/>
      <c r="S168" s="144">
        <f t="shared" si="73"/>
        <v>-0.21616055742194629</v>
      </c>
      <c r="T168" s="145"/>
    </row>
    <row r="169" spans="1:20" x14ac:dyDescent="0.25">
      <c r="A169" s="54" t="s">
        <v>31</v>
      </c>
      <c r="B169" s="142">
        <f t="shared" ref="B169:D184" si="76">B104/B39</f>
        <v>7.2622360124111704</v>
      </c>
      <c r="C169" s="178">
        <f t="shared" si="76"/>
        <v>6.9690517650783601</v>
      </c>
      <c r="D169" s="144">
        <f t="shared" si="76"/>
        <v>7.3753904761904758</v>
      </c>
      <c r="E169" s="145"/>
      <c r="F169" s="179">
        <f t="shared" si="69"/>
        <v>7.6831542823037902</v>
      </c>
      <c r="G169" s="144">
        <f t="shared" si="74"/>
        <v>0.30776380611331433</v>
      </c>
      <c r="H169" s="145"/>
      <c r="I169" s="144">
        <f t="shared" si="70"/>
        <v>0.42091826989261971</v>
      </c>
      <c r="J169" s="145"/>
      <c r="K169" s="126"/>
      <c r="L169" s="180">
        <f t="shared" ref="L169:N184" si="77">L104/L39</f>
        <v>8.1236868964434326</v>
      </c>
      <c r="M169" s="178">
        <f t="shared" si="77"/>
        <v>7.5850144274577298</v>
      </c>
      <c r="N169" s="144">
        <f t="shared" si="77"/>
        <v>8.0309495509772848</v>
      </c>
      <c r="O169" s="145"/>
      <c r="P169" s="181">
        <f t="shared" si="72"/>
        <v>7.8775094920217388</v>
      </c>
      <c r="Q169" s="144">
        <f t="shared" si="75"/>
        <v>-0.15344005895554602</v>
      </c>
      <c r="R169" s="145"/>
      <c r="S169" s="144">
        <f t="shared" si="73"/>
        <v>-0.24617740442169378</v>
      </c>
      <c r="T169" s="145"/>
    </row>
    <row r="170" spans="1:20" x14ac:dyDescent="0.25">
      <c r="A170" s="54" t="s">
        <v>32</v>
      </c>
      <c r="B170" s="142">
        <f t="shared" si="76"/>
        <v>7.6659307065217392</v>
      </c>
      <c r="C170" s="178">
        <f t="shared" si="76"/>
        <v>8.3467477398191861</v>
      </c>
      <c r="D170" s="144">
        <f>D105/D40</f>
        <v>8.1508231545406264</v>
      </c>
      <c r="E170" s="145"/>
      <c r="F170" s="179">
        <f t="shared" si="69"/>
        <v>7.6215313844784092</v>
      </c>
      <c r="G170" s="144">
        <f t="shared" si="74"/>
        <v>-0.52929177006221728</v>
      </c>
      <c r="H170" s="145"/>
      <c r="I170" s="144">
        <f t="shared" si="70"/>
        <v>-4.4399322043330081E-2</v>
      </c>
      <c r="J170" s="145"/>
      <c r="K170" s="126"/>
      <c r="L170" s="180">
        <f t="shared" si="77"/>
        <v>8.0315081367166243</v>
      </c>
      <c r="M170" s="178">
        <f t="shared" si="77"/>
        <v>7.7002478539475279</v>
      </c>
      <c r="N170" s="144">
        <f t="shared" si="77"/>
        <v>7.7402684760038607</v>
      </c>
      <c r="O170" s="145"/>
      <c r="P170" s="181">
        <f t="shared" si="72"/>
        <v>7.6050326618916593</v>
      </c>
      <c r="Q170" s="144">
        <f t="shared" si="75"/>
        <v>-0.13523581411220142</v>
      </c>
      <c r="R170" s="145"/>
      <c r="S170" s="144">
        <f t="shared" si="73"/>
        <v>-0.42647547482496506</v>
      </c>
      <c r="T170" s="145"/>
    </row>
    <row r="171" spans="1:20" x14ac:dyDescent="0.25">
      <c r="A171" s="54" t="s">
        <v>33</v>
      </c>
      <c r="B171" s="142">
        <f t="shared" si="76"/>
        <v>6.934059429383213</v>
      </c>
      <c r="C171" s="178">
        <f t="shared" si="76"/>
        <v>7.3090607429256149</v>
      </c>
      <c r="D171" s="144">
        <f t="shared" si="76"/>
        <v>7.1015440631110511</v>
      </c>
      <c r="E171" s="145"/>
      <c r="F171" s="179">
        <f t="shared" si="69"/>
        <v>6.6617080542879155</v>
      </c>
      <c r="G171" s="144">
        <f t="shared" si="74"/>
        <v>-0.43983600882313567</v>
      </c>
      <c r="H171" s="145"/>
      <c r="I171" s="144">
        <f t="shared" si="70"/>
        <v>-0.2723513750952975</v>
      </c>
      <c r="J171" s="145"/>
      <c r="K171" s="126"/>
      <c r="L171" s="180">
        <f t="shared" si="77"/>
        <v>7.6173092738619319</v>
      </c>
      <c r="M171" s="178">
        <f t="shared" si="77"/>
        <v>7.5732385636435353</v>
      </c>
      <c r="N171" s="144">
        <f t="shared" si="77"/>
        <v>7.6976411520185817</v>
      </c>
      <c r="O171" s="145"/>
      <c r="P171" s="181">
        <f t="shared" si="72"/>
        <v>7.3548800105052363</v>
      </c>
      <c r="Q171" s="144">
        <f t="shared" si="75"/>
        <v>-0.34276114151334536</v>
      </c>
      <c r="R171" s="145"/>
      <c r="S171" s="144">
        <f t="shared" si="73"/>
        <v>-0.26242926335669559</v>
      </c>
      <c r="T171" s="145"/>
    </row>
    <row r="172" spans="1:20" x14ac:dyDescent="0.25">
      <c r="A172" s="54" t="s">
        <v>34</v>
      </c>
      <c r="B172" s="142">
        <f t="shared" si="76"/>
        <v>10.193140794223826</v>
      </c>
      <c r="C172" s="178">
        <f t="shared" si="76"/>
        <v>10.084362139917696</v>
      </c>
      <c r="D172" s="144">
        <f t="shared" si="76"/>
        <v>10.13068975146607</v>
      </c>
      <c r="E172" s="145"/>
      <c r="F172" s="179">
        <f t="shared" si="69"/>
        <v>9.6392169049098815</v>
      </c>
      <c r="G172" s="144">
        <f t="shared" si="74"/>
        <v>-0.49147284655618861</v>
      </c>
      <c r="H172" s="145"/>
      <c r="I172" s="144">
        <f t="shared" si="70"/>
        <v>-0.55392388931394443</v>
      </c>
      <c r="J172" s="145"/>
      <c r="K172" s="126"/>
      <c r="L172" s="180">
        <f t="shared" si="77"/>
        <v>10.075606652332265</v>
      </c>
      <c r="M172" s="178">
        <f t="shared" si="77"/>
        <v>9.8001736864958744</v>
      </c>
      <c r="N172" s="144">
        <f t="shared" si="77"/>
        <v>9.6229310237138517</v>
      </c>
      <c r="O172" s="145"/>
      <c r="P172" s="181">
        <f t="shared" si="72"/>
        <v>8.9655454359626603</v>
      </c>
      <c r="Q172" s="144">
        <f t="shared" si="75"/>
        <v>-0.65738558775119138</v>
      </c>
      <c r="R172" s="145"/>
      <c r="S172" s="144">
        <f t="shared" si="73"/>
        <v>-1.1100612163696049</v>
      </c>
      <c r="T172" s="145"/>
    </row>
    <row r="173" spans="1:20" x14ac:dyDescent="0.25">
      <c r="A173" s="54" t="s">
        <v>35</v>
      </c>
      <c r="B173" s="142">
        <f t="shared" si="76"/>
        <v>6.8055310125463864</v>
      </c>
      <c r="C173" s="178">
        <f t="shared" si="76"/>
        <v>6.6099866051495759</v>
      </c>
      <c r="D173" s="144">
        <f t="shared" si="76"/>
        <v>6.3304729464168741</v>
      </c>
      <c r="E173" s="145"/>
      <c r="F173" s="179">
        <f t="shared" si="69"/>
        <v>6.3647242455775235</v>
      </c>
      <c r="G173" s="144">
        <f t="shared" si="74"/>
        <v>3.4251299160649396E-2</v>
      </c>
      <c r="H173" s="145"/>
      <c r="I173" s="144">
        <f t="shared" si="70"/>
        <v>-0.4408067669688629</v>
      </c>
      <c r="J173" s="145"/>
      <c r="K173" s="126"/>
      <c r="L173" s="180">
        <f t="shared" si="77"/>
        <v>7.167172464531447</v>
      </c>
      <c r="M173" s="178">
        <f t="shared" si="77"/>
        <v>6.3500258436092443</v>
      </c>
      <c r="N173" s="144">
        <f t="shared" si="77"/>
        <v>6.6135640891552301</v>
      </c>
      <c r="O173" s="145"/>
      <c r="P173" s="181">
        <f t="shared" si="72"/>
        <v>6.4015125908399524</v>
      </c>
      <c r="Q173" s="144">
        <f t="shared" si="75"/>
        <v>-0.2120514983152777</v>
      </c>
      <c r="R173" s="145"/>
      <c r="S173" s="144">
        <f t="shared" si="73"/>
        <v>-0.76565987369149457</v>
      </c>
      <c r="T173" s="145"/>
    </row>
    <row r="174" spans="1:20" x14ac:dyDescent="0.25">
      <c r="A174" s="54" t="s">
        <v>36</v>
      </c>
      <c r="B174" s="142">
        <f t="shared" si="76"/>
        <v>9.5089046676754752</v>
      </c>
      <c r="C174" s="178">
        <f t="shared" si="76"/>
        <v>8.872275941694328</v>
      </c>
      <c r="D174" s="144">
        <f t="shared" si="76"/>
        <v>9.644166666666667</v>
      </c>
      <c r="E174" s="145"/>
      <c r="F174" s="179">
        <f t="shared" si="69"/>
        <v>8.9605327468230698</v>
      </c>
      <c r="G174" s="144">
        <f t="shared" si="74"/>
        <v>-0.68363391984359723</v>
      </c>
      <c r="H174" s="145"/>
      <c r="I174" s="144">
        <f t="shared" si="70"/>
        <v>-0.54837192085240538</v>
      </c>
      <c r="J174" s="145"/>
      <c r="K174" s="126"/>
      <c r="L174" s="180">
        <f t="shared" si="77"/>
        <v>8.9528706245065237</v>
      </c>
      <c r="M174" s="178">
        <f t="shared" si="77"/>
        <v>8.2979975622496944</v>
      </c>
      <c r="N174" s="144">
        <f t="shared" si="77"/>
        <v>8.7709732498577129</v>
      </c>
      <c r="O174" s="145"/>
      <c r="P174" s="181">
        <f t="shared" si="72"/>
        <v>9.0473988948330142</v>
      </c>
      <c r="Q174" s="144">
        <f t="shared" si="75"/>
        <v>0.27642564497530131</v>
      </c>
      <c r="R174" s="145"/>
      <c r="S174" s="144">
        <f t="shared" si="73"/>
        <v>9.4528270326490471E-2</v>
      </c>
      <c r="T174" s="145"/>
    </row>
    <row r="175" spans="1:20" x14ac:dyDescent="0.25">
      <c r="A175" s="54" t="s">
        <v>37</v>
      </c>
      <c r="B175" s="142">
        <f t="shared" si="76"/>
        <v>8.3087125974352531</v>
      </c>
      <c r="C175" s="178">
        <f t="shared" si="76"/>
        <v>7.7306551402661245</v>
      </c>
      <c r="D175" s="144">
        <f t="shared" si="76"/>
        <v>8.4812730627306276</v>
      </c>
      <c r="E175" s="145"/>
      <c r="F175" s="179">
        <f t="shared" si="69"/>
        <v>7.9981267561660943</v>
      </c>
      <c r="G175" s="144">
        <f t="shared" si="74"/>
        <v>-0.48314630656453339</v>
      </c>
      <c r="H175" s="145"/>
      <c r="I175" s="144">
        <f t="shared" si="70"/>
        <v>-0.31058584126915889</v>
      </c>
      <c r="J175" s="145"/>
      <c r="K175" s="126"/>
      <c r="L175" s="180">
        <f t="shared" si="77"/>
        <v>8.0517488076311601</v>
      </c>
      <c r="M175" s="178">
        <f t="shared" si="77"/>
        <v>7.5232624175440126</v>
      </c>
      <c r="N175" s="144">
        <f t="shared" si="77"/>
        <v>7.6644345618429348</v>
      </c>
      <c r="O175" s="145"/>
      <c r="P175" s="181">
        <f t="shared" si="72"/>
        <v>7.758369570912139</v>
      </c>
      <c r="Q175" s="144">
        <f t="shared" si="75"/>
        <v>9.3935009069204156E-2</v>
      </c>
      <c r="R175" s="145"/>
      <c r="S175" s="144">
        <f t="shared" si="73"/>
        <v>-0.29337923671902111</v>
      </c>
      <c r="T175" s="145"/>
    </row>
    <row r="176" spans="1:20" x14ac:dyDescent="0.25">
      <c r="A176" s="54" t="s">
        <v>38</v>
      </c>
      <c r="B176" s="142">
        <f t="shared" si="76"/>
        <v>7.134615384615385</v>
      </c>
      <c r="C176" s="178">
        <f t="shared" si="76"/>
        <v>6.9954317039744174</v>
      </c>
      <c r="D176" s="144">
        <f t="shared" si="76"/>
        <v>6.3222530009233608</v>
      </c>
      <c r="E176" s="145"/>
      <c r="F176" s="179">
        <f t="shared" si="69"/>
        <v>6.8871124031007751</v>
      </c>
      <c r="G176" s="144">
        <f t="shared" si="74"/>
        <v>0.56485940217741426</v>
      </c>
      <c r="H176" s="145"/>
      <c r="I176" s="144">
        <f t="shared" si="70"/>
        <v>-0.24750298151460992</v>
      </c>
      <c r="J176" s="145"/>
      <c r="K176" s="126"/>
      <c r="L176" s="180">
        <f t="shared" si="77"/>
        <v>6.6471196607715379</v>
      </c>
      <c r="M176" s="178">
        <f t="shared" si="77"/>
        <v>7.0973972763101418</v>
      </c>
      <c r="N176" s="144">
        <f t="shared" si="77"/>
        <v>6.9023428946792205</v>
      </c>
      <c r="O176" s="145"/>
      <c r="P176" s="181">
        <f t="shared" si="72"/>
        <v>6.6691941624365478</v>
      </c>
      <c r="Q176" s="144">
        <f t="shared" si="75"/>
        <v>-0.23314873224267263</v>
      </c>
      <c r="R176" s="145"/>
      <c r="S176" s="144">
        <f t="shared" si="73"/>
        <v>2.2074501665009905E-2</v>
      </c>
      <c r="T176" s="145"/>
    </row>
    <row r="177" spans="1:20" x14ac:dyDescent="0.25">
      <c r="A177" s="54" t="s">
        <v>39</v>
      </c>
      <c r="B177" s="142">
        <f t="shared" si="76"/>
        <v>7.2329411764705887</v>
      </c>
      <c r="C177" s="178">
        <f t="shared" si="76"/>
        <v>7.1791320406278851</v>
      </c>
      <c r="D177" s="144">
        <f t="shared" si="76"/>
        <v>7.1885292447473024</v>
      </c>
      <c r="E177" s="145"/>
      <c r="F177" s="179">
        <f t="shared" si="69"/>
        <v>5.8884339815762541</v>
      </c>
      <c r="G177" s="144">
        <f t="shared" si="74"/>
        <v>-1.3000952631710483</v>
      </c>
      <c r="H177" s="145"/>
      <c r="I177" s="144">
        <f t="shared" si="70"/>
        <v>-1.3445071948943346</v>
      </c>
      <c r="J177" s="145"/>
      <c r="K177" s="126"/>
      <c r="L177" s="180">
        <f t="shared" si="77"/>
        <v>7.093808241872023</v>
      </c>
      <c r="M177" s="178">
        <f t="shared" si="77"/>
        <v>6.8577164549569281</v>
      </c>
      <c r="N177" s="144">
        <f t="shared" si="77"/>
        <v>6.6667772983737139</v>
      </c>
      <c r="O177" s="145"/>
      <c r="P177" s="181">
        <f t="shared" si="72"/>
        <v>6.5196078431372548</v>
      </c>
      <c r="Q177" s="144">
        <f t="shared" si="75"/>
        <v>-0.14716945523645908</v>
      </c>
      <c r="R177" s="145"/>
      <c r="S177" s="144">
        <f t="shared" si="73"/>
        <v>-0.57420039873476814</v>
      </c>
      <c r="T177" s="145"/>
    </row>
    <row r="178" spans="1:20" x14ac:dyDescent="0.25">
      <c r="A178" s="54" t="s">
        <v>40</v>
      </c>
      <c r="B178" s="142">
        <f t="shared" si="76"/>
        <v>4.5757978723404253</v>
      </c>
      <c r="C178" s="178">
        <f t="shared" si="76"/>
        <v>4.3860946745562126</v>
      </c>
      <c r="D178" s="144">
        <f t="shared" si="76"/>
        <v>5.0423162583518932</v>
      </c>
      <c r="E178" s="145"/>
      <c r="F178" s="179">
        <f t="shared" si="69"/>
        <v>4.9893428063943164</v>
      </c>
      <c r="G178" s="144">
        <f t="shared" si="74"/>
        <v>-5.2973451957576856E-2</v>
      </c>
      <c r="H178" s="145"/>
      <c r="I178" s="144">
        <f t="shared" si="70"/>
        <v>0.41354493405389103</v>
      </c>
      <c r="J178" s="145"/>
      <c r="K178" s="126"/>
      <c r="L178" s="180">
        <f t="shared" si="77"/>
        <v>5.9247422680412374</v>
      </c>
      <c r="M178" s="178">
        <f t="shared" si="77"/>
        <v>5.6837458535340648</v>
      </c>
      <c r="N178" s="144">
        <f t="shared" si="77"/>
        <v>5.7818497611810677</v>
      </c>
      <c r="O178" s="145"/>
      <c r="P178" s="181">
        <f t="shared" si="72"/>
        <v>5.8366071851185684</v>
      </c>
      <c r="Q178" s="144">
        <f t="shared" si="75"/>
        <v>5.4757423937500604E-2</v>
      </c>
      <c r="R178" s="145"/>
      <c r="S178" s="144">
        <f t="shared" si="73"/>
        <v>-8.8135082922669028E-2</v>
      </c>
      <c r="T178" s="145"/>
    </row>
    <row r="179" spans="1:20" x14ac:dyDescent="0.25">
      <c r="A179" s="54" t="s">
        <v>41</v>
      </c>
      <c r="B179" s="142">
        <f t="shared" si="76"/>
        <v>7.1518889745566696</v>
      </c>
      <c r="C179" s="178">
        <f t="shared" si="76"/>
        <v>7.5526570048309178</v>
      </c>
      <c r="D179" s="144">
        <f t="shared" si="76"/>
        <v>6.942231947483589</v>
      </c>
      <c r="E179" s="145"/>
      <c r="F179" s="179">
        <f t="shared" si="69"/>
        <v>6.6724479682854314</v>
      </c>
      <c r="G179" s="144">
        <f t="shared" si="74"/>
        <v>-0.26978397919815755</v>
      </c>
      <c r="H179" s="145"/>
      <c r="I179" s="144">
        <f t="shared" si="70"/>
        <v>-0.4794410062712382</v>
      </c>
      <c r="J179" s="145"/>
      <c r="K179" s="126"/>
      <c r="L179" s="180">
        <f t="shared" si="77"/>
        <v>7.3781869688385271</v>
      </c>
      <c r="M179" s="178">
        <f t="shared" si="77"/>
        <v>6.938932521237378</v>
      </c>
      <c r="N179" s="144">
        <f t="shared" si="77"/>
        <v>6.9689116408041381</v>
      </c>
      <c r="O179" s="145"/>
      <c r="P179" s="181">
        <f t="shared" si="72"/>
        <v>6.7229622824478126</v>
      </c>
      <c r="Q179" s="144">
        <f t="shared" si="75"/>
        <v>-0.24594935835632548</v>
      </c>
      <c r="R179" s="145"/>
      <c r="S179" s="144">
        <f t="shared" si="73"/>
        <v>-0.65522468639071452</v>
      </c>
      <c r="T179" s="145"/>
    </row>
    <row r="180" spans="1:20" x14ac:dyDescent="0.25">
      <c r="A180" s="54" t="s">
        <v>42</v>
      </c>
      <c r="B180" s="142">
        <f t="shared" si="76"/>
        <v>5.6529850746268657</v>
      </c>
      <c r="C180" s="178">
        <f t="shared" si="76"/>
        <v>5.1391061452513966</v>
      </c>
      <c r="D180" s="144">
        <f t="shared" si="76"/>
        <v>5.9061071873701705</v>
      </c>
      <c r="E180" s="145"/>
      <c r="F180" s="179">
        <f t="shared" si="69"/>
        <v>5.6854377474703037</v>
      </c>
      <c r="G180" s="144">
        <f t="shared" si="74"/>
        <v>-0.22066943989986676</v>
      </c>
      <c r="H180" s="145"/>
      <c r="I180" s="144">
        <f t="shared" si="70"/>
        <v>3.2452672843438002E-2</v>
      </c>
      <c r="J180" s="145"/>
      <c r="K180" s="126"/>
      <c r="L180" s="180">
        <f t="shared" si="77"/>
        <v>6.4645407843628622</v>
      </c>
      <c r="M180" s="178">
        <f t="shared" si="77"/>
        <v>6.1624752324340806</v>
      </c>
      <c r="N180" s="144">
        <f t="shared" si="77"/>
        <v>6.2370639578182248</v>
      </c>
      <c r="O180" s="145"/>
      <c r="P180" s="181">
        <f t="shared" si="72"/>
        <v>6.1125179413573916</v>
      </c>
      <c r="Q180" s="144">
        <f t="shared" si="75"/>
        <v>-0.12454601646083319</v>
      </c>
      <c r="R180" s="145"/>
      <c r="S180" s="144">
        <f t="shared" si="73"/>
        <v>-0.3520228430054706</v>
      </c>
      <c r="T180" s="145"/>
    </row>
    <row r="181" spans="1:20" x14ac:dyDescent="0.25">
      <c r="A181" s="54" t="s">
        <v>43</v>
      </c>
      <c r="B181" s="142">
        <f t="shared" si="76"/>
        <v>6.8859144358268702</v>
      </c>
      <c r="C181" s="178">
        <f t="shared" si="76"/>
        <v>6.3880764904386949</v>
      </c>
      <c r="D181" s="144">
        <f t="shared" si="76"/>
        <v>6.036603057694454</v>
      </c>
      <c r="E181" s="145"/>
      <c r="F181" s="179">
        <f t="shared" si="69"/>
        <v>6.7695412064570943</v>
      </c>
      <c r="G181" s="144">
        <f t="shared" si="74"/>
        <v>0.7329381487626403</v>
      </c>
      <c r="H181" s="145"/>
      <c r="I181" s="144">
        <f t="shared" si="70"/>
        <v>-0.1163732293697759</v>
      </c>
      <c r="J181" s="145"/>
      <c r="K181" s="126"/>
      <c r="L181" s="180">
        <f t="shared" si="77"/>
        <v>7.1205667966596566</v>
      </c>
      <c r="M181" s="178">
        <f t="shared" si="77"/>
        <v>7.0956437351736037</v>
      </c>
      <c r="N181" s="144">
        <f t="shared" si="77"/>
        <v>7.0119285744051343</v>
      </c>
      <c r="O181" s="145"/>
      <c r="P181" s="181">
        <f t="shared" si="72"/>
        <v>6.9919801428021584</v>
      </c>
      <c r="Q181" s="144">
        <f t="shared" si="75"/>
        <v>-1.994843160297588E-2</v>
      </c>
      <c r="R181" s="145"/>
      <c r="S181" s="144">
        <f t="shared" si="73"/>
        <v>-0.12858665385749823</v>
      </c>
      <c r="T181" s="145"/>
    </row>
    <row r="182" spans="1:20" x14ac:dyDescent="0.25">
      <c r="A182" s="54" t="s">
        <v>44</v>
      </c>
      <c r="B182" s="142">
        <f t="shared" si="76"/>
        <v>7.3358457104854802</v>
      </c>
      <c r="C182" s="178">
        <f t="shared" si="76"/>
        <v>7.0005970149253729</v>
      </c>
      <c r="D182" s="144">
        <f t="shared" si="76"/>
        <v>7.2320399538993465</v>
      </c>
      <c r="E182" s="145"/>
      <c r="F182" s="179">
        <f t="shared" si="69"/>
        <v>6.9212309946876713</v>
      </c>
      <c r="G182" s="144">
        <f t="shared" si="74"/>
        <v>-0.31080895921167517</v>
      </c>
      <c r="H182" s="145"/>
      <c r="I182" s="144">
        <f t="shared" si="70"/>
        <v>-0.41461471579780884</v>
      </c>
      <c r="J182" s="145"/>
      <c r="K182" s="126"/>
      <c r="L182" s="180">
        <f t="shared" si="77"/>
        <v>7.5531253266436709</v>
      </c>
      <c r="M182" s="178">
        <f t="shared" si="77"/>
        <v>7.0676243258692244</v>
      </c>
      <c r="N182" s="144">
        <f t="shared" si="77"/>
        <v>7.1988096801015269</v>
      </c>
      <c r="O182" s="145"/>
      <c r="P182" s="181">
        <f t="shared" si="72"/>
        <v>7.0743696288601381</v>
      </c>
      <c r="Q182" s="144">
        <f t="shared" si="75"/>
        <v>-0.12444005124138879</v>
      </c>
      <c r="R182" s="145"/>
      <c r="S182" s="144">
        <f t="shared" si="73"/>
        <v>-0.47875569778353277</v>
      </c>
      <c r="T182" s="145"/>
    </row>
    <row r="183" spans="1:20" x14ac:dyDescent="0.25">
      <c r="A183" s="55" t="s">
        <v>45</v>
      </c>
      <c r="B183" s="142">
        <f t="shared" si="76"/>
        <v>7.7832803271240349</v>
      </c>
      <c r="C183" s="178">
        <f t="shared" si="76"/>
        <v>6.5669824086603521</v>
      </c>
      <c r="D183" s="144">
        <f t="shared" si="76"/>
        <v>5.3015267175572518</v>
      </c>
      <c r="E183" s="145"/>
      <c r="F183" s="179">
        <f t="shared" si="69"/>
        <v>6.0341463414634147</v>
      </c>
      <c r="G183" s="144">
        <f t="shared" si="74"/>
        <v>0.73261962390616286</v>
      </c>
      <c r="H183" s="145"/>
      <c r="I183" s="144">
        <f t="shared" si="70"/>
        <v>-1.7491339856606203</v>
      </c>
      <c r="J183" s="145"/>
      <c r="K183" s="126"/>
      <c r="L183" s="180">
        <f t="shared" si="77"/>
        <v>8.654926863288491</v>
      </c>
      <c r="M183" s="178">
        <f t="shared" si="77"/>
        <v>6.5045123726346432</v>
      </c>
      <c r="N183" s="144">
        <f t="shared" si="77"/>
        <v>6.703921814308984</v>
      </c>
      <c r="O183" s="145"/>
      <c r="P183" s="181">
        <f t="shared" si="72"/>
        <v>6.1856756756756761</v>
      </c>
      <c r="Q183" s="144">
        <f t="shared" si="75"/>
        <v>-0.51824613863330793</v>
      </c>
      <c r="R183" s="145"/>
      <c r="S183" s="144">
        <f t="shared" si="73"/>
        <v>-2.4692511876128149</v>
      </c>
      <c r="T183" s="145"/>
    </row>
    <row r="184" spans="1:20" x14ac:dyDescent="0.25">
      <c r="A184" s="53" t="s">
        <v>46</v>
      </c>
      <c r="B184" s="142">
        <f t="shared" si="76"/>
        <v>6.0128156645237194</v>
      </c>
      <c r="C184" s="178">
        <f t="shared" si="76"/>
        <v>5.6971181429012754</v>
      </c>
      <c r="D184" s="144">
        <f t="shared" si="76"/>
        <v>6.279296970887132</v>
      </c>
      <c r="E184" s="145"/>
      <c r="F184" s="179">
        <f t="shared" si="69"/>
        <v>5.7928415961305921</v>
      </c>
      <c r="G184" s="144">
        <f t="shared" si="74"/>
        <v>-0.48645537475653988</v>
      </c>
      <c r="H184" s="145"/>
      <c r="I184" s="144">
        <f t="shared" si="70"/>
        <v>-0.21997406839312728</v>
      </c>
      <c r="J184" s="145"/>
      <c r="K184" s="126"/>
      <c r="L184" s="180">
        <f t="shared" si="77"/>
        <v>6.4776872190343919</v>
      </c>
      <c r="M184" s="178">
        <f t="shared" si="77"/>
        <v>5.795426204490953</v>
      </c>
      <c r="N184" s="144">
        <f t="shared" si="77"/>
        <v>6.0575621500608401</v>
      </c>
      <c r="O184" s="145"/>
      <c r="P184" s="181">
        <f t="shared" si="72"/>
        <v>6.00916855291735</v>
      </c>
      <c r="Q184" s="144">
        <f t="shared" si="75"/>
        <v>-4.8393597143490119E-2</v>
      </c>
      <c r="R184" s="145"/>
      <c r="S184" s="144">
        <f t="shared" si="73"/>
        <v>-0.46851866611704196</v>
      </c>
      <c r="T184" s="145"/>
    </row>
    <row r="185" spans="1:20" ht="21" x14ac:dyDescent="0.35">
      <c r="A185" s="102" t="s">
        <v>65</v>
      </c>
      <c r="B185" s="102"/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</row>
    <row r="186" spans="1:20" x14ac:dyDescent="0.25">
      <c r="A186" s="72"/>
      <c r="B186" s="11" t="s">
        <v>152</v>
      </c>
      <c r="C186" s="12"/>
      <c r="D186" s="12"/>
      <c r="E186" s="12"/>
      <c r="F186" s="12"/>
      <c r="G186" s="12"/>
      <c r="H186" s="12"/>
      <c r="I186" s="12"/>
      <c r="J186" s="13"/>
      <c r="K186" s="103"/>
      <c r="L186" s="11" t="str">
        <f>L$5</f>
        <v>acumulado noviembre</v>
      </c>
      <c r="M186" s="12"/>
      <c r="N186" s="12"/>
      <c r="O186" s="12"/>
      <c r="P186" s="12"/>
      <c r="Q186" s="12"/>
      <c r="R186" s="12"/>
      <c r="S186" s="12"/>
      <c r="T186" s="13"/>
    </row>
    <row r="187" spans="1:20" x14ac:dyDescent="0.25">
      <c r="A187" s="15"/>
      <c r="B187" s="104">
        <f>B$6</f>
        <v>2019</v>
      </c>
      <c r="C187" s="105">
        <f>C$6</f>
        <v>2022</v>
      </c>
      <c r="D187" s="11">
        <f>D$6</f>
        <v>2023</v>
      </c>
      <c r="E187" s="13"/>
      <c r="F187" s="106">
        <f>E$6</f>
        <v>2024</v>
      </c>
      <c r="G187" s="107" t="str">
        <f>CONCATENATE("dif ",RIGHT(F187,2),"-",RIGHT(D187,2))</f>
        <v>dif 24-23</v>
      </c>
      <c r="H187" s="108"/>
      <c r="I187" s="107" t="str">
        <f>CONCATENATE("dif ",RIGHT(F187,2),"-",RIGHT(B187,2))</f>
        <v>dif 24-19</v>
      </c>
      <c r="J187" s="108"/>
      <c r="K187" s="109"/>
      <c r="L187" s="104">
        <f>L$6</f>
        <v>2019</v>
      </c>
      <c r="M187" s="105">
        <f>M$6</f>
        <v>2022</v>
      </c>
      <c r="N187" s="11">
        <f>N$6</f>
        <v>2023</v>
      </c>
      <c r="O187" s="13"/>
      <c r="P187" s="106">
        <f>O$6</f>
        <v>2024</v>
      </c>
      <c r="Q187" s="107" t="str">
        <f>CONCATENATE("dif ",RIGHT(P187,2),"-",RIGHT(N187,2))</f>
        <v>dif 24-23</v>
      </c>
      <c r="R187" s="108"/>
      <c r="S187" s="107" t="str">
        <f>CONCATENATE("dif ",RIGHT(P187,2),"-",RIGHT(L187,2))</f>
        <v>dif 24-19</v>
      </c>
      <c r="T187" s="108"/>
    </row>
    <row r="188" spans="1:20" x14ac:dyDescent="0.25">
      <c r="A188" s="110" t="s">
        <v>48</v>
      </c>
      <c r="B188" s="111">
        <f t="shared" ref="B188:D198" si="78">B123/B58</f>
        <v>6.9993312142403052</v>
      </c>
      <c r="C188" s="182">
        <f t="shared" si="78"/>
        <v>6.7453774041162475</v>
      </c>
      <c r="D188" s="152">
        <f>D123/D58</f>
        <v>6.8379199955717107</v>
      </c>
      <c r="E188" s="153"/>
      <c r="F188" s="156">
        <f t="shared" ref="F188:F198" si="79">E123/E58</f>
        <v>6.5536093441985415</v>
      </c>
      <c r="G188" s="113">
        <f>F188-D188</f>
        <v>-0.28431065137316924</v>
      </c>
      <c r="H188" s="114"/>
      <c r="I188" s="113">
        <f t="shared" ref="I188:I198" si="80">F188-B188</f>
        <v>-0.44572187004176378</v>
      </c>
      <c r="J188" s="114"/>
      <c r="K188" s="115"/>
      <c r="L188" s="111">
        <f t="shared" ref="L188:N198" si="81">L123/L58</f>
        <v>7.0315096790488729</v>
      </c>
      <c r="M188" s="151">
        <f t="shared" si="81"/>
        <v>6.5956467419204126</v>
      </c>
      <c r="N188" s="152">
        <f>N123/N58</f>
        <v>6.6417133321330439</v>
      </c>
      <c r="O188" s="153"/>
      <c r="P188" s="156">
        <f t="shared" ref="P188:P198" si="82">O123/O58</f>
        <v>6.5816677155281207</v>
      </c>
      <c r="Q188" s="119">
        <f>P188-N188</f>
        <v>-6.0045616604923246E-2</v>
      </c>
      <c r="R188" s="120"/>
      <c r="S188" s="119">
        <f t="shared" ref="S188:S198" si="83">P188-L188</f>
        <v>-0.44984196352075223</v>
      </c>
      <c r="T188" s="120"/>
    </row>
    <row r="189" spans="1:20" x14ac:dyDescent="0.25">
      <c r="A189" s="183" t="s">
        <v>49</v>
      </c>
      <c r="B189" s="184">
        <f t="shared" si="78"/>
        <v>7.5315155703237568</v>
      </c>
      <c r="C189" s="185">
        <f t="shared" si="78"/>
        <v>7.3048140088825431</v>
      </c>
      <c r="D189" s="186">
        <f>D124/D59</f>
        <v>7.4515604133442244</v>
      </c>
      <c r="E189" s="187"/>
      <c r="F189" s="188">
        <f t="shared" si="79"/>
        <v>7.1652454335716929</v>
      </c>
      <c r="G189" s="140">
        <f t="shared" ref="G189:G198" si="84">F189-D189</f>
        <v>-0.28631497977253151</v>
      </c>
      <c r="H189" s="141"/>
      <c r="I189" s="140">
        <f t="shared" si="80"/>
        <v>-0.36627013675206399</v>
      </c>
      <c r="J189" s="141"/>
      <c r="K189" s="126"/>
      <c r="L189" s="184">
        <f t="shared" si="81"/>
        <v>7.419815358429128</v>
      </c>
      <c r="M189" s="185">
        <f t="shared" si="81"/>
        <v>7.1881054773516384</v>
      </c>
      <c r="N189" s="186">
        <f t="shared" si="81"/>
        <v>7.2019869544215611</v>
      </c>
      <c r="O189" s="187"/>
      <c r="P189" s="188">
        <f t="shared" si="82"/>
        <v>7.1364993784575406</v>
      </c>
      <c r="Q189" s="140">
        <f t="shared" ref="Q189:Q198" si="85">P189-N189</f>
        <v>-6.548757596402055E-2</v>
      </c>
      <c r="R189" s="141"/>
      <c r="S189" s="140">
        <f t="shared" si="83"/>
        <v>-0.28331597997158742</v>
      </c>
      <c r="T189" s="141"/>
    </row>
    <row r="190" spans="1:20" x14ac:dyDescent="0.25">
      <c r="A190" s="189" t="s">
        <v>50</v>
      </c>
      <c r="B190" s="142">
        <f t="shared" si="78"/>
        <v>7.7145717878265732</v>
      </c>
      <c r="C190" s="178">
        <f t="shared" si="78"/>
        <v>7.319989568392228</v>
      </c>
      <c r="D190" s="144">
        <f t="shared" si="78"/>
        <v>7.4367055851367114</v>
      </c>
      <c r="E190" s="145"/>
      <c r="F190" s="179">
        <f t="shared" si="79"/>
        <v>7.1759629902735345</v>
      </c>
      <c r="G190" s="144">
        <f t="shared" si="84"/>
        <v>-0.26074259486317697</v>
      </c>
      <c r="H190" s="145"/>
      <c r="I190" s="144">
        <f t="shared" si="80"/>
        <v>-0.5386087975530387</v>
      </c>
      <c r="J190" s="145"/>
      <c r="K190" s="126"/>
      <c r="L190" s="142">
        <f t="shared" si="81"/>
        <v>7.7560078550199272</v>
      </c>
      <c r="M190" s="178">
        <f t="shared" si="81"/>
        <v>7.1168728153440188</v>
      </c>
      <c r="N190" s="144">
        <f t="shared" si="81"/>
        <v>7.3715932102959467</v>
      </c>
      <c r="O190" s="145"/>
      <c r="P190" s="179">
        <f t="shared" si="82"/>
        <v>7.2148858864499639</v>
      </c>
      <c r="Q190" s="144">
        <f t="shared" si="85"/>
        <v>-0.15670732384598285</v>
      </c>
      <c r="R190" s="145"/>
      <c r="S190" s="144">
        <f t="shared" si="83"/>
        <v>-0.54112196856996331</v>
      </c>
      <c r="T190" s="145"/>
    </row>
    <row r="191" spans="1:20" x14ac:dyDescent="0.25">
      <c r="A191" s="189" t="s">
        <v>51</v>
      </c>
      <c r="B191" s="142">
        <f t="shared" si="78"/>
        <v>4.9718340611353709</v>
      </c>
      <c r="C191" s="178">
        <f t="shared" si="78"/>
        <v>4.1097560975609753</v>
      </c>
      <c r="D191" s="144">
        <f t="shared" si="78"/>
        <v>4.6026110856619331</v>
      </c>
      <c r="E191" s="145"/>
      <c r="F191" s="179">
        <f t="shared" si="79"/>
        <v>4.8881054567749844</v>
      </c>
      <c r="G191" s="144">
        <f t="shared" si="84"/>
        <v>0.28549437111305132</v>
      </c>
      <c r="H191" s="145"/>
      <c r="I191" s="144">
        <f t="shared" si="80"/>
        <v>-8.3728604360386427E-2</v>
      </c>
      <c r="J191" s="145"/>
      <c r="K191" s="126"/>
      <c r="L191" s="142">
        <f t="shared" si="81"/>
        <v>5.1339718690438856</v>
      </c>
      <c r="M191" s="178">
        <f t="shared" si="81"/>
        <v>4.5431430644576132</v>
      </c>
      <c r="N191" s="144">
        <f t="shared" si="81"/>
        <v>3.5492402679861628</v>
      </c>
      <c r="O191" s="145"/>
      <c r="P191" s="179">
        <f t="shared" si="82"/>
        <v>4.4865374328145302</v>
      </c>
      <c r="Q191" s="144">
        <f t="shared" si="85"/>
        <v>0.93729716482836745</v>
      </c>
      <c r="R191" s="145"/>
      <c r="S191" s="144">
        <f t="shared" si="83"/>
        <v>-0.64743443622935537</v>
      </c>
      <c r="T191" s="145"/>
    </row>
    <row r="192" spans="1:20" x14ac:dyDescent="0.25">
      <c r="A192" s="189" t="s">
        <v>52</v>
      </c>
      <c r="B192" s="142">
        <f t="shared" si="78"/>
        <v>6.9515244176634585</v>
      </c>
      <c r="C192" s="178">
        <f t="shared" si="78"/>
        <v>6.5084693613162328</v>
      </c>
      <c r="D192" s="144">
        <f t="shared" si="78"/>
        <v>6.9049731284535616</v>
      </c>
      <c r="E192" s="145"/>
      <c r="F192" s="179">
        <f t="shared" si="79"/>
        <v>6.5895340110527396</v>
      </c>
      <c r="G192" s="144">
        <f t="shared" si="84"/>
        <v>-0.31543911740082198</v>
      </c>
      <c r="H192" s="145"/>
      <c r="I192" s="144">
        <f t="shared" si="80"/>
        <v>-0.36199040661071891</v>
      </c>
      <c r="J192" s="145"/>
      <c r="K192" s="126"/>
      <c r="L192" s="142">
        <f t="shared" si="81"/>
        <v>6.895256445746643</v>
      </c>
      <c r="M192" s="178">
        <f t="shared" si="81"/>
        <v>6.0733387252070097</v>
      </c>
      <c r="N192" s="144">
        <f t="shared" si="81"/>
        <v>6.3680602304609355</v>
      </c>
      <c r="O192" s="145"/>
      <c r="P192" s="179">
        <f t="shared" si="82"/>
        <v>6.2413829768381506</v>
      </c>
      <c r="Q192" s="144">
        <f t="shared" si="85"/>
        <v>-0.12667725362278492</v>
      </c>
      <c r="R192" s="145"/>
      <c r="S192" s="144">
        <f t="shared" si="83"/>
        <v>-0.65387346890849241</v>
      </c>
      <c r="T192" s="145"/>
    </row>
    <row r="193" spans="1:20" x14ac:dyDescent="0.25">
      <c r="A193" s="189" t="s">
        <v>53</v>
      </c>
      <c r="B193" s="142">
        <f t="shared" si="78"/>
        <v>7.1868598551086684</v>
      </c>
      <c r="C193" s="178">
        <f t="shared" si="78"/>
        <v>7.6749190501888833</v>
      </c>
      <c r="D193" s="144">
        <f t="shared" si="78"/>
        <v>6.3411483772929556</v>
      </c>
      <c r="E193" s="145"/>
      <c r="F193" s="179">
        <f t="shared" si="79"/>
        <v>6.0049824791940427</v>
      </c>
      <c r="G193" s="144">
        <f t="shared" si="84"/>
        <v>-0.33616589809891284</v>
      </c>
      <c r="H193" s="145"/>
      <c r="I193" s="144">
        <f t="shared" si="80"/>
        <v>-1.1818773759146257</v>
      </c>
      <c r="J193" s="145"/>
      <c r="K193" s="126"/>
      <c r="L193" s="142">
        <f t="shared" si="81"/>
        <v>7.367504363799898</v>
      </c>
      <c r="M193" s="178">
        <f t="shared" si="81"/>
        <v>6.6701129481455288</v>
      </c>
      <c r="N193" s="144">
        <f t="shared" si="81"/>
        <v>5.715579858345353</v>
      </c>
      <c r="O193" s="145"/>
      <c r="P193" s="179">
        <f t="shared" si="82"/>
        <v>6.1379833447296805</v>
      </c>
      <c r="Q193" s="144">
        <f t="shared" si="85"/>
        <v>0.42240348638432756</v>
      </c>
      <c r="R193" s="145"/>
      <c r="S193" s="144">
        <f t="shared" si="83"/>
        <v>-1.2295210190702175</v>
      </c>
      <c r="T193" s="145"/>
    </row>
    <row r="194" spans="1:20" x14ac:dyDescent="0.25">
      <c r="A194" s="189" t="s">
        <v>54</v>
      </c>
      <c r="B194" s="142">
        <f t="shared" si="78"/>
        <v>2.1971869956190915</v>
      </c>
      <c r="C194" s="178">
        <f t="shared" si="78"/>
        <v>2.2195556611619343</v>
      </c>
      <c r="D194" s="144">
        <f t="shared" si="78"/>
        <v>2.3657835805129506</v>
      </c>
      <c r="E194" s="145"/>
      <c r="F194" s="179">
        <f t="shared" si="79"/>
        <v>2.1195535180386686</v>
      </c>
      <c r="G194" s="144">
        <f t="shared" si="84"/>
        <v>-0.24623006247428192</v>
      </c>
      <c r="H194" s="145"/>
      <c r="I194" s="144">
        <f t="shared" si="80"/>
        <v>-7.7633477580422827E-2</v>
      </c>
      <c r="J194" s="145"/>
      <c r="K194" s="126"/>
      <c r="L194" s="142">
        <f t="shared" si="81"/>
        <v>2.2782367212720311</v>
      </c>
      <c r="M194" s="178">
        <f t="shared" si="81"/>
        <v>2.385585330902781</v>
      </c>
      <c r="N194" s="144">
        <f t="shared" si="81"/>
        <v>2.3947797118957408</v>
      </c>
      <c r="O194" s="145"/>
      <c r="P194" s="179">
        <f t="shared" si="82"/>
        <v>2.3384605864516756</v>
      </c>
      <c r="Q194" s="144">
        <f>P194-N194</f>
        <v>-5.6319125444065143E-2</v>
      </c>
      <c r="R194" s="145"/>
      <c r="S194" s="144">
        <f t="shared" si="83"/>
        <v>6.0223865179644509E-2</v>
      </c>
      <c r="T194" s="145"/>
    </row>
    <row r="195" spans="1:20" x14ac:dyDescent="0.25">
      <c r="A195" s="189" t="s">
        <v>55</v>
      </c>
      <c r="B195" s="142">
        <f t="shared" si="78"/>
        <v>2.3524916943521594</v>
      </c>
      <c r="C195" s="178">
        <f t="shared" si="78"/>
        <v>2.6980157089706491</v>
      </c>
      <c r="D195" s="144">
        <f t="shared" si="78"/>
        <v>2.6623690572119258</v>
      </c>
      <c r="E195" s="145"/>
      <c r="F195" s="179">
        <f t="shared" si="79"/>
        <v>2.7401171303074672</v>
      </c>
      <c r="G195" s="144">
        <f t="shared" si="84"/>
        <v>7.7748073095541326E-2</v>
      </c>
      <c r="H195" s="145"/>
      <c r="I195" s="144">
        <f t="shared" si="80"/>
        <v>0.38762543595530774</v>
      </c>
      <c r="J195" s="145"/>
      <c r="K195" s="126"/>
      <c r="L195" s="142">
        <f t="shared" si="81"/>
        <v>2.4562250598563447</v>
      </c>
      <c r="M195" s="178">
        <f t="shared" si="81"/>
        <v>2.7125585612815475</v>
      </c>
      <c r="N195" s="144">
        <f t="shared" si="81"/>
        <v>2.5474128275965056</v>
      </c>
      <c r="O195" s="145"/>
      <c r="P195" s="179">
        <f t="shared" si="82"/>
        <v>2.664513036809816</v>
      </c>
      <c r="Q195" s="144">
        <f t="shared" si="85"/>
        <v>0.11710020921331044</v>
      </c>
      <c r="R195" s="145"/>
      <c r="S195" s="144">
        <f t="shared" si="83"/>
        <v>0.20828797695347134</v>
      </c>
      <c r="T195" s="145"/>
    </row>
    <row r="196" spans="1:20" x14ac:dyDescent="0.25">
      <c r="A196" s="189" t="s">
        <v>56</v>
      </c>
      <c r="B196" s="142">
        <f t="shared" si="78"/>
        <v>7.4287101886406628</v>
      </c>
      <c r="C196" s="178">
        <f t="shared" si="78"/>
        <v>7.2594999762797094</v>
      </c>
      <c r="D196" s="144">
        <f t="shared" si="78"/>
        <v>6.7909695542611646</v>
      </c>
      <c r="E196" s="145"/>
      <c r="F196" s="179">
        <f t="shared" si="79"/>
        <v>6.9614775499721784</v>
      </c>
      <c r="G196" s="144">
        <f t="shared" si="84"/>
        <v>0.17050799571101383</v>
      </c>
      <c r="H196" s="145"/>
      <c r="I196" s="144">
        <f t="shared" si="80"/>
        <v>-0.46723263866848441</v>
      </c>
      <c r="J196" s="145"/>
      <c r="K196" s="126"/>
      <c r="L196" s="142">
        <f t="shared" si="81"/>
        <v>7.4473020719738274</v>
      </c>
      <c r="M196" s="178">
        <f t="shared" si="81"/>
        <v>6.8295870539532659</v>
      </c>
      <c r="N196" s="144">
        <f t="shared" si="81"/>
        <v>6.7919057425369029</v>
      </c>
      <c r="O196" s="145"/>
      <c r="P196" s="179">
        <f t="shared" si="82"/>
        <v>6.9115416603659456</v>
      </c>
      <c r="Q196" s="144">
        <f t="shared" si="85"/>
        <v>0.1196359178290427</v>
      </c>
      <c r="R196" s="145"/>
      <c r="S196" s="144">
        <f t="shared" si="83"/>
        <v>-0.53576041160788179</v>
      </c>
      <c r="T196" s="145"/>
    </row>
    <row r="197" spans="1:20" x14ac:dyDescent="0.25">
      <c r="A197" s="190" t="s">
        <v>57</v>
      </c>
      <c r="B197" s="142">
        <f t="shared" si="78"/>
        <v>6.6770270270270267</v>
      </c>
      <c r="C197" s="143">
        <f t="shared" si="78"/>
        <v>6.6308302557789629</v>
      </c>
      <c r="D197" s="144">
        <f t="shared" si="78"/>
        <v>5.6851358980562949</v>
      </c>
      <c r="E197" s="145"/>
      <c r="F197" s="191">
        <f t="shared" si="79"/>
        <v>5.6613178343546657</v>
      </c>
      <c r="G197" s="144">
        <f t="shared" si="84"/>
        <v>-2.38180637016292E-2</v>
      </c>
      <c r="H197" s="145"/>
      <c r="I197" s="144">
        <f t="shared" si="80"/>
        <v>-1.0157091926723609</v>
      </c>
      <c r="J197" s="145"/>
      <c r="K197" s="126"/>
      <c r="L197" s="142">
        <f t="shared" si="81"/>
        <v>6.083707865168539</v>
      </c>
      <c r="M197" s="143">
        <f t="shared" si="81"/>
        <v>6.2729808994345362</v>
      </c>
      <c r="N197" s="144">
        <f t="shared" si="81"/>
        <v>5.7564133974722882</v>
      </c>
      <c r="O197" s="145"/>
      <c r="P197" s="191">
        <f t="shared" si="82"/>
        <v>5.8961027552119694</v>
      </c>
      <c r="Q197" s="144">
        <f t="shared" si="85"/>
        <v>0.13968935773968116</v>
      </c>
      <c r="R197" s="145"/>
      <c r="S197" s="144">
        <f t="shared" si="83"/>
        <v>-0.18760510995656965</v>
      </c>
      <c r="T197" s="145"/>
    </row>
    <row r="198" spans="1:20" x14ac:dyDescent="0.25">
      <c r="A198" s="192" t="s">
        <v>58</v>
      </c>
      <c r="B198" s="146">
        <f t="shared" si="78"/>
        <v>5.7425527513446424</v>
      </c>
      <c r="C198" s="193">
        <f t="shared" si="78"/>
        <v>6.0383034192319265</v>
      </c>
      <c r="D198" s="194">
        <f t="shared" si="78"/>
        <v>6.2654150725153483</v>
      </c>
      <c r="E198" s="195"/>
      <c r="F198" s="196">
        <f t="shared" si="79"/>
        <v>5.1106407702523242</v>
      </c>
      <c r="G198" s="144">
        <f t="shared" si="84"/>
        <v>-1.1547743022630241</v>
      </c>
      <c r="H198" s="145"/>
      <c r="I198" s="144">
        <f t="shared" si="80"/>
        <v>-0.63191198109231816</v>
      </c>
      <c r="J198" s="145"/>
      <c r="K198" s="126"/>
      <c r="L198" s="146">
        <f t="shared" si="81"/>
        <v>5.6781046177362064</v>
      </c>
      <c r="M198" s="193">
        <f t="shared" si="81"/>
        <v>5.4940942545109213</v>
      </c>
      <c r="N198" s="194">
        <f t="shared" si="81"/>
        <v>6.3357425143304731</v>
      </c>
      <c r="O198" s="195"/>
      <c r="P198" s="196">
        <f t="shared" si="82"/>
        <v>5.7398539923439138</v>
      </c>
      <c r="Q198" s="144">
        <f t="shared" si="85"/>
        <v>-0.59588852198655928</v>
      </c>
      <c r="R198" s="145"/>
      <c r="S198" s="144">
        <f t="shared" si="83"/>
        <v>6.1749374607707352E-2</v>
      </c>
      <c r="T198" s="145"/>
    </row>
    <row r="199" spans="1:20" ht="21" x14ac:dyDescent="0.35">
      <c r="A199" s="197" t="s">
        <v>66</v>
      </c>
      <c r="B199" s="197"/>
      <c r="C199" s="197"/>
      <c r="D199" s="197"/>
      <c r="E199" s="197"/>
      <c r="F199" s="197"/>
      <c r="G199" s="197"/>
      <c r="H199" s="197"/>
      <c r="I199" s="197"/>
      <c r="J199" s="197"/>
      <c r="K199" s="197"/>
      <c r="L199" s="197"/>
      <c r="M199" s="197"/>
      <c r="N199" s="197"/>
      <c r="O199" s="197"/>
      <c r="P199" s="197"/>
      <c r="Q199" s="197"/>
      <c r="R199" s="197"/>
      <c r="S199" s="197"/>
      <c r="T199" s="197"/>
    </row>
    <row r="200" spans="1:20" x14ac:dyDescent="0.25">
      <c r="A200" s="72"/>
      <c r="B200" s="11" t="s">
        <v>152</v>
      </c>
      <c r="C200" s="12"/>
      <c r="D200" s="12"/>
      <c r="E200" s="12"/>
      <c r="F200" s="12"/>
      <c r="G200" s="12"/>
      <c r="H200" s="12"/>
      <c r="I200" s="12"/>
      <c r="J200" s="13"/>
      <c r="K200" s="198"/>
      <c r="L200" s="11" t="str">
        <f>L$5</f>
        <v>acumulado noviembre</v>
      </c>
      <c r="M200" s="12"/>
      <c r="N200" s="12"/>
      <c r="O200" s="12"/>
      <c r="P200" s="12"/>
      <c r="Q200" s="12"/>
      <c r="R200" s="12"/>
      <c r="S200" s="12"/>
      <c r="T200" s="13"/>
    </row>
    <row r="201" spans="1:20" x14ac:dyDescent="0.25">
      <c r="A201" s="15"/>
      <c r="B201" s="16">
        <f>B$6</f>
        <v>2019</v>
      </c>
      <c r="C201" s="16">
        <f>C$6</f>
        <v>2022</v>
      </c>
      <c r="D201" s="16">
        <f>D$6</f>
        <v>2023</v>
      </c>
      <c r="E201" s="16">
        <f>E$6</f>
        <v>2024</v>
      </c>
      <c r="F201" s="16" t="str">
        <f>CONCATENATE("var ",RIGHT(E201,2),"/",RIGHT(D201,2))</f>
        <v>var 24/23</v>
      </c>
      <c r="G201" s="16" t="str">
        <f>CONCATENATE("var ",RIGHT(E201,2),"/",RIGHT(B201,2))</f>
        <v>var 24/19</v>
      </c>
      <c r="H201" s="16" t="str">
        <f>CONCATENATE("dif ",RIGHT(E201,2),"-",RIGHT(D201,2))</f>
        <v>dif 24-23</v>
      </c>
      <c r="I201" s="107" t="s">
        <v>67</v>
      </c>
      <c r="J201" s="108"/>
      <c r="K201" s="199"/>
      <c r="L201" s="16">
        <f>L$6</f>
        <v>2019</v>
      </c>
      <c r="M201" s="16">
        <f>M$6</f>
        <v>2022</v>
      </c>
      <c r="N201" s="16">
        <f>N$6</f>
        <v>2023</v>
      </c>
      <c r="O201" s="16">
        <f>O$6</f>
        <v>2024</v>
      </c>
      <c r="P201" s="16" t="str">
        <f>CONCATENATE("var ",RIGHT(O201,2),"/",RIGHT(N201,2))</f>
        <v>var 24/23</v>
      </c>
      <c r="Q201" s="16" t="str">
        <f>CONCATENATE("var ",RIGHT(O201,2),"/",RIGHT(L201,2))</f>
        <v>var 24/19</v>
      </c>
      <c r="R201" s="16" t="str">
        <f>CONCATENATE("dif ",RIGHT(O201,2),"-",RIGHT(N201,2))</f>
        <v>dif 24-23</v>
      </c>
      <c r="S201" s="107" t="str">
        <f>CONCATENATE("dif ",RIGHT(O201,2),"-",RIGHT(L201,2))</f>
        <v>dif 24-19</v>
      </c>
      <c r="T201" s="108"/>
    </row>
    <row r="202" spans="1:20" x14ac:dyDescent="0.25">
      <c r="A202" s="200" t="s">
        <v>4</v>
      </c>
      <c r="B202" s="201">
        <v>0.68889999999999996</v>
      </c>
      <c r="C202" s="201">
        <v>0.73599999999999999</v>
      </c>
      <c r="D202" s="201">
        <v>0.77780000000000005</v>
      </c>
      <c r="E202" s="201">
        <v>0.76209999999999989</v>
      </c>
      <c r="F202" s="201">
        <f>E202/D202-1</f>
        <v>-2.018513756749829E-2</v>
      </c>
      <c r="G202" s="201">
        <f t="shared" ref="G202:G213" si="86">E202/B202-1</f>
        <v>0.10625635070402084</v>
      </c>
      <c r="H202" s="202">
        <f>(E202-D202)*100</f>
        <v>-1.5700000000000158</v>
      </c>
      <c r="I202" s="203">
        <f t="shared" ref="I202:I213" si="87">(E202-B202)*100</f>
        <v>7.3199999999999932</v>
      </c>
      <c r="J202" s="204"/>
      <c r="K202" s="205"/>
      <c r="L202" s="201">
        <v>0.70701731137740464</v>
      </c>
      <c r="M202" s="201">
        <v>0.69370284560926421</v>
      </c>
      <c r="N202" s="201">
        <v>0.75365809475484535</v>
      </c>
      <c r="O202" s="201">
        <v>0.77703989386438088</v>
      </c>
      <c r="P202" s="201">
        <f>O202/N202-1</f>
        <v>3.1024411828471488E-2</v>
      </c>
      <c r="Q202" s="201">
        <f t="shared" ref="Q202:Q213" si="88">O202/L202-1</f>
        <v>9.9039417225242898E-2</v>
      </c>
      <c r="R202" s="202">
        <f>(O202-N202)*100</f>
        <v>2.3381799109535528</v>
      </c>
      <c r="S202" s="203">
        <f t="shared" ref="S202:S213" si="89">(O202-L202)*100</f>
        <v>7.0022582486976237</v>
      </c>
      <c r="T202" s="204"/>
    </row>
    <row r="203" spans="1:20" x14ac:dyDescent="0.25">
      <c r="A203" s="206" t="s">
        <v>5</v>
      </c>
      <c r="B203" s="201">
        <v>0.72849999999999993</v>
      </c>
      <c r="C203" s="201">
        <v>0.78349999999999997</v>
      </c>
      <c r="D203" s="201">
        <v>0.81669999999999998</v>
      </c>
      <c r="E203" s="201">
        <v>0.79420000000000002</v>
      </c>
      <c r="F203" s="207">
        <f t="shared" ref="F203:F213" si="90">E203/D203-1</f>
        <v>-2.7549895922615364E-2</v>
      </c>
      <c r="G203" s="207">
        <f t="shared" si="86"/>
        <v>9.0185312285518293E-2</v>
      </c>
      <c r="H203" s="208">
        <f t="shared" ref="H203:H213" si="91">(E203-D203)*100</f>
        <v>-2.2499999999999964</v>
      </c>
      <c r="I203" s="209">
        <f t="shared" si="87"/>
        <v>6.5700000000000092</v>
      </c>
      <c r="J203" s="210"/>
      <c r="K203" s="205"/>
      <c r="L203" s="207">
        <v>0.74733159046501185</v>
      </c>
      <c r="M203" s="207">
        <v>0.73839268966479488</v>
      </c>
      <c r="N203" s="207">
        <v>0.80710711473494379</v>
      </c>
      <c r="O203" s="207">
        <v>0.81519280959891038</v>
      </c>
      <c r="P203" s="207">
        <f t="shared" ref="P203:P213" si="92">O203/N203-1</f>
        <v>1.0018118681337507E-2</v>
      </c>
      <c r="Q203" s="207">
        <f t="shared" si="88"/>
        <v>9.0804697673322332E-2</v>
      </c>
      <c r="R203" s="208">
        <f>(O203-N203)*100</f>
        <v>0.80856948639665971</v>
      </c>
      <c r="S203" s="209">
        <f t="shared" si="89"/>
        <v>6.7861219133898532</v>
      </c>
      <c r="T203" s="210"/>
    </row>
    <row r="204" spans="1:20" x14ac:dyDescent="0.25">
      <c r="A204" s="211" t="s">
        <v>6</v>
      </c>
      <c r="B204" s="212">
        <v>0.64910000000000001</v>
      </c>
      <c r="C204" s="212">
        <v>0.79579999999999995</v>
      </c>
      <c r="D204" s="212">
        <v>0.76480000000000004</v>
      </c>
      <c r="E204" s="212">
        <v>0.75580000000000003</v>
      </c>
      <c r="F204" s="212">
        <f t="shared" si="90"/>
        <v>-1.1767782426778228E-2</v>
      </c>
      <c r="G204" s="212">
        <f t="shared" si="86"/>
        <v>0.16438145124017867</v>
      </c>
      <c r="H204" s="213">
        <f t="shared" si="91"/>
        <v>-0.9000000000000008</v>
      </c>
      <c r="I204" s="214">
        <f t="shared" si="87"/>
        <v>10.670000000000002</v>
      </c>
      <c r="J204" s="215"/>
      <c r="K204" s="216"/>
      <c r="L204" s="212">
        <v>0.66986692111584478</v>
      </c>
      <c r="M204" s="212">
        <v>0.77632028395632513</v>
      </c>
      <c r="N204" s="212">
        <v>0.79070943318180009</v>
      </c>
      <c r="O204" s="212">
        <v>0.80358740737327161</v>
      </c>
      <c r="P204" s="212">
        <f>O204/N204-1</f>
        <v>1.6286607508463335E-2</v>
      </c>
      <c r="Q204" s="212">
        <f t="shared" si="88"/>
        <v>0.19962246536174555</v>
      </c>
      <c r="R204" s="213">
        <f t="shared" ref="R204:R213" si="93">(O204-N204)*100</f>
        <v>1.287797419147152</v>
      </c>
      <c r="S204" s="214">
        <f t="shared" si="89"/>
        <v>13.372048625742682</v>
      </c>
      <c r="T204" s="215"/>
    </row>
    <row r="205" spans="1:20" x14ac:dyDescent="0.25">
      <c r="A205" s="37" t="s">
        <v>7</v>
      </c>
      <c r="B205" s="32">
        <v>0.77939999999999998</v>
      </c>
      <c r="C205" s="32">
        <v>0.82440000000000002</v>
      </c>
      <c r="D205" s="32">
        <v>0.85329999999999995</v>
      </c>
      <c r="E205" s="32">
        <v>0.83120000000000005</v>
      </c>
      <c r="F205" s="32">
        <f t="shared" si="90"/>
        <v>-2.5899449197234192E-2</v>
      </c>
      <c r="G205" s="32">
        <f t="shared" si="86"/>
        <v>6.6461380549140525E-2</v>
      </c>
      <c r="H205" s="217">
        <f t="shared" si="91"/>
        <v>-2.2099999999999898</v>
      </c>
      <c r="I205" s="218">
        <f t="shared" si="87"/>
        <v>5.1800000000000068</v>
      </c>
      <c r="J205" s="219"/>
      <c r="K205" s="216"/>
      <c r="L205" s="32">
        <v>0.80476844963858796</v>
      </c>
      <c r="M205" s="32">
        <v>0.77158166311688126</v>
      </c>
      <c r="N205" s="32">
        <v>0.84476429981373558</v>
      </c>
      <c r="O205" s="32">
        <v>0.85631163745372729</v>
      </c>
      <c r="P205" s="32">
        <f t="shared" si="92"/>
        <v>1.3669301179675575E-2</v>
      </c>
      <c r="Q205" s="32">
        <f t="shared" si="88"/>
        <v>6.404722729660528E-2</v>
      </c>
      <c r="R205" s="217">
        <f>(O205-N205)*100</f>
        <v>1.1547337639991717</v>
      </c>
      <c r="S205" s="218">
        <f t="shared" si="89"/>
        <v>5.1543187815139335</v>
      </c>
      <c r="T205" s="219"/>
    </row>
    <row r="206" spans="1:20" x14ac:dyDescent="0.25">
      <c r="A206" s="37" t="s">
        <v>8</v>
      </c>
      <c r="B206" s="32">
        <v>0.67459999999999998</v>
      </c>
      <c r="C206" s="32">
        <v>0.65410000000000001</v>
      </c>
      <c r="D206" s="32">
        <v>0.76749999999999996</v>
      </c>
      <c r="E206" s="32">
        <v>0.72989999999999999</v>
      </c>
      <c r="F206" s="32">
        <f>E206/D206-1</f>
        <v>-4.8990228013029324E-2</v>
      </c>
      <c r="G206" s="32">
        <f t="shared" si="86"/>
        <v>8.1974503409427912E-2</v>
      </c>
      <c r="H206" s="217">
        <f t="shared" si="91"/>
        <v>-3.7599999999999967</v>
      </c>
      <c r="I206" s="218">
        <f t="shared" si="87"/>
        <v>5.5300000000000011</v>
      </c>
      <c r="J206" s="219"/>
      <c r="K206" s="216"/>
      <c r="L206" s="32">
        <v>0.67096525913130511</v>
      </c>
      <c r="M206" s="32">
        <v>0.61289211171754576</v>
      </c>
      <c r="N206" s="32">
        <v>0.71730194684101301</v>
      </c>
      <c r="O206" s="32">
        <v>0.70680775560783193</v>
      </c>
      <c r="P206" s="32">
        <f t="shared" si="92"/>
        <v>-1.463008887595707E-2</v>
      </c>
      <c r="Q206" s="32">
        <f t="shared" si="88"/>
        <v>5.341930299481068E-2</v>
      </c>
      <c r="R206" s="217">
        <f t="shared" si="93"/>
        <v>-1.0494191233181072</v>
      </c>
      <c r="S206" s="218">
        <f t="shared" si="89"/>
        <v>3.5842496476526819</v>
      </c>
      <c r="T206" s="219"/>
    </row>
    <row r="207" spans="1:20" x14ac:dyDescent="0.25">
      <c r="A207" s="37" t="s">
        <v>9</v>
      </c>
      <c r="B207" s="32">
        <v>0.50340000000000007</v>
      </c>
      <c r="C207" s="32">
        <v>0.60870000000000002</v>
      </c>
      <c r="D207" s="32">
        <v>0.64639999999999997</v>
      </c>
      <c r="E207" s="32">
        <v>0.61149999999999993</v>
      </c>
      <c r="F207" s="32">
        <f t="shared" si="90"/>
        <v>-5.39913366336634E-2</v>
      </c>
      <c r="G207" s="32">
        <f t="shared" si="86"/>
        <v>0.21473976956694441</v>
      </c>
      <c r="H207" s="217">
        <f t="shared" si="91"/>
        <v>-3.4900000000000042</v>
      </c>
      <c r="I207" s="218">
        <f t="shared" si="87"/>
        <v>10.809999999999986</v>
      </c>
      <c r="J207" s="219"/>
      <c r="K207" s="216"/>
      <c r="L207" s="32">
        <v>0.54985869363608852</v>
      </c>
      <c r="M207" s="32">
        <v>0.51591196771034842</v>
      </c>
      <c r="N207" s="32">
        <v>0.56729794634938546</v>
      </c>
      <c r="O207" s="32">
        <v>0.58167302651035524</v>
      </c>
      <c r="P207" s="32">
        <f t="shared" si="92"/>
        <v>2.5339559667851397E-2</v>
      </c>
      <c r="Q207" s="32">
        <f t="shared" si="88"/>
        <v>5.7859106789575065E-2</v>
      </c>
      <c r="R207" s="217">
        <f t="shared" si="93"/>
        <v>1.4375080160969778</v>
      </c>
      <c r="S207" s="218">
        <f t="shared" si="89"/>
        <v>3.1814332874266715</v>
      </c>
      <c r="T207" s="219"/>
    </row>
    <row r="208" spans="1:20" x14ac:dyDescent="0.25">
      <c r="A208" s="220" t="s">
        <v>10</v>
      </c>
      <c r="B208" s="221">
        <v>0.6573</v>
      </c>
      <c r="C208" s="221">
        <v>0.71510000000000007</v>
      </c>
      <c r="D208" s="221">
        <v>0.65439999999999998</v>
      </c>
      <c r="E208" s="221">
        <v>0.60929999999999995</v>
      </c>
      <c r="F208" s="221">
        <f t="shared" si="90"/>
        <v>-6.8918092909535544E-2</v>
      </c>
      <c r="G208" s="221">
        <f t="shared" si="86"/>
        <v>-7.3026015518028342E-2</v>
      </c>
      <c r="H208" s="222">
        <f t="shared" si="91"/>
        <v>-4.5100000000000033</v>
      </c>
      <c r="I208" s="223">
        <f t="shared" si="87"/>
        <v>-4.8000000000000043</v>
      </c>
      <c r="J208" s="224"/>
      <c r="K208" s="216"/>
      <c r="L208" s="221">
        <v>0.61700638254066298</v>
      </c>
      <c r="M208" s="221">
        <v>0.61367377385808741</v>
      </c>
      <c r="N208" s="221">
        <v>0.65278638699486113</v>
      </c>
      <c r="O208" s="221">
        <v>0.61395054176861241</v>
      </c>
      <c r="P208" s="221">
        <f t="shared" si="92"/>
        <v>-5.9492425087219858E-2</v>
      </c>
      <c r="Q208" s="221">
        <f t="shared" si="88"/>
        <v>-4.9526890783000432E-3</v>
      </c>
      <c r="R208" s="222">
        <f t="shared" si="93"/>
        <v>-3.8835845226248722</v>
      </c>
      <c r="S208" s="223">
        <f t="shared" si="89"/>
        <v>-0.30558407720505665</v>
      </c>
      <c r="T208" s="224"/>
    </row>
    <row r="209" spans="1:20" x14ac:dyDescent="0.25">
      <c r="A209" s="206" t="s">
        <v>11</v>
      </c>
      <c r="B209" s="201">
        <v>0.60599999999999998</v>
      </c>
      <c r="C209" s="201">
        <v>0.61399999999999999</v>
      </c>
      <c r="D209" s="201">
        <v>0.67959999999999998</v>
      </c>
      <c r="E209" s="201">
        <v>0.67980000000000007</v>
      </c>
      <c r="F209" s="207">
        <f t="shared" si="90"/>
        <v>2.9429075927023263E-4</v>
      </c>
      <c r="G209" s="207">
        <f t="shared" si="86"/>
        <v>0.12178217821782189</v>
      </c>
      <c r="H209" s="208">
        <f t="shared" si="91"/>
        <v>2.00000000000089E-2</v>
      </c>
      <c r="I209" s="209">
        <f t="shared" si="87"/>
        <v>7.3800000000000088</v>
      </c>
      <c r="J209" s="210"/>
      <c r="K209" s="205"/>
      <c r="L209" s="207">
        <v>0.62524102899009038</v>
      </c>
      <c r="M209" s="207">
        <v>0.57635254904438227</v>
      </c>
      <c r="N209" s="207">
        <v>0.62197521652289123</v>
      </c>
      <c r="O209" s="207">
        <v>0.67955958820642159</v>
      </c>
      <c r="P209" s="207">
        <f t="shared" si="92"/>
        <v>9.2583064652401736E-2</v>
      </c>
      <c r="Q209" s="207">
        <f t="shared" si="88"/>
        <v>8.6876191257103441E-2</v>
      </c>
      <c r="R209" s="208">
        <f t="shared" si="93"/>
        <v>5.7584371683530371</v>
      </c>
      <c r="S209" s="209">
        <f t="shared" si="89"/>
        <v>5.4318559216331224</v>
      </c>
      <c r="T209" s="210"/>
    </row>
    <row r="210" spans="1:20" x14ac:dyDescent="0.25">
      <c r="A210" s="36" t="s">
        <v>12</v>
      </c>
      <c r="B210" s="212">
        <v>0.74170000000000003</v>
      </c>
      <c r="C210" s="212">
        <v>0.6149</v>
      </c>
      <c r="D210" s="212">
        <v>0.61280000000000001</v>
      </c>
      <c r="E210" s="212">
        <v>0.8701000000000001</v>
      </c>
      <c r="F210" s="212">
        <f t="shared" si="90"/>
        <v>0.4198759791122717</v>
      </c>
      <c r="G210" s="212">
        <f t="shared" si="86"/>
        <v>0.17311581501954976</v>
      </c>
      <c r="H210" s="213">
        <f t="shared" si="91"/>
        <v>25.730000000000008</v>
      </c>
      <c r="I210" s="214">
        <f t="shared" si="87"/>
        <v>12.840000000000007</v>
      </c>
      <c r="J210" s="215"/>
      <c r="K210" s="216"/>
      <c r="L210" s="212">
        <v>0.7535864639061246</v>
      </c>
      <c r="M210" s="212">
        <v>0.66037431862731932</v>
      </c>
      <c r="N210" s="212">
        <v>0.64514947431542202</v>
      </c>
      <c r="O210" s="212">
        <v>0.88668030858640401</v>
      </c>
      <c r="P210" s="212">
        <f t="shared" si="92"/>
        <v>0.37437964981258642</v>
      </c>
      <c r="Q210" s="212">
        <f t="shared" si="88"/>
        <v>0.176613900401559</v>
      </c>
      <c r="R210" s="213">
        <f t="shared" si="93"/>
        <v>24.153083427098199</v>
      </c>
      <c r="S210" s="214">
        <f t="shared" si="89"/>
        <v>13.30938446802794</v>
      </c>
      <c r="T210" s="215"/>
    </row>
    <row r="211" spans="1:20" x14ac:dyDescent="0.25">
      <c r="A211" s="37" t="s">
        <v>8</v>
      </c>
      <c r="B211" s="32">
        <v>0.60389999999999999</v>
      </c>
      <c r="C211" s="32">
        <v>0.62270000000000003</v>
      </c>
      <c r="D211" s="32">
        <v>0.71219999999999994</v>
      </c>
      <c r="E211" s="32">
        <v>0.67790000000000006</v>
      </c>
      <c r="F211" s="32">
        <f t="shared" si="90"/>
        <v>-4.8160629036787306E-2</v>
      </c>
      <c r="G211" s="32">
        <f t="shared" si="86"/>
        <v>0.12253684384831942</v>
      </c>
      <c r="H211" s="217">
        <f t="shared" si="91"/>
        <v>-3.4299999999999886</v>
      </c>
      <c r="I211" s="218">
        <f t="shared" si="87"/>
        <v>7.4000000000000066</v>
      </c>
      <c r="J211" s="219"/>
      <c r="K211" s="216"/>
      <c r="L211" s="32">
        <v>0.6349216365967465</v>
      </c>
      <c r="M211" s="32">
        <v>0.59257071629361846</v>
      </c>
      <c r="N211" s="32">
        <v>0.64408397770962034</v>
      </c>
      <c r="O211" s="32">
        <v>0.69492719645934908</v>
      </c>
      <c r="P211" s="32">
        <f t="shared" si="92"/>
        <v>7.893880380401419E-2</v>
      </c>
      <c r="Q211" s="32">
        <f t="shared" si="88"/>
        <v>9.4508607683051027E-2</v>
      </c>
      <c r="R211" s="217">
        <f t="shared" si="93"/>
        <v>5.0843218749728747</v>
      </c>
      <c r="S211" s="218">
        <f t="shared" si="89"/>
        <v>6.0005559862602587</v>
      </c>
      <c r="T211" s="219"/>
    </row>
    <row r="212" spans="1:20" x14ac:dyDescent="0.25">
      <c r="A212" s="37" t="s">
        <v>9</v>
      </c>
      <c r="B212" s="32">
        <v>0.57669999999999999</v>
      </c>
      <c r="C212" s="32">
        <v>0.5847</v>
      </c>
      <c r="D212" s="32">
        <v>0.6008</v>
      </c>
      <c r="E212" s="32">
        <v>0.62869999999999993</v>
      </c>
      <c r="F212" s="32">
        <f t="shared" si="90"/>
        <v>4.6438082556591098E-2</v>
      </c>
      <c r="G212" s="32">
        <f t="shared" si="86"/>
        <v>9.0168198370036201E-2</v>
      </c>
      <c r="H212" s="217">
        <f t="shared" si="91"/>
        <v>2.7899999999999925</v>
      </c>
      <c r="I212" s="218">
        <f t="shared" si="87"/>
        <v>5.199999999999994</v>
      </c>
      <c r="J212" s="219"/>
      <c r="K212" s="216"/>
      <c r="L212" s="32">
        <v>0.59833831831394968</v>
      </c>
      <c r="M212" s="32">
        <v>0.52379573501131338</v>
      </c>
      <c r="N212" s="32">
        <v>0.56151525968921323</v>
      </c>
      <c r="O212" s="32">
        <v>0.60246595716132889</v>
      </c>
      <c r="P212" s="32">
        <f t="shared" si="92"/>
        <v>7.2928912911077504E-2</v>
      </c>
      <c r="Q212" s="32">
        <f t="shared" si="88"/>
        <v>6.8985032732158391E-3</v>
      </c>
      <c r="R212" s="217">
        <f t="shared" si="93"/>
        <v>4.095069747211566</v>
      </c>
      <c r="S212" s="218">
        <f t="shared" si="89"/>
        <v>0.41276388473792114</v>
      </c>
      <c r="T212" s="219"/>
    </row>
    <row r="213" spans="1:20" x14ac:dyDescent="0.25">
      <c r="A213" s="38" t="s">
        <v>10</v>
      </c>
      <c r="B213" s="101">
        <v>0.63470000000000004</v>
      </c>
      <c r="C213" s="101">
        <v>0.64370000000000005</v>
      </c>
      <c r="D213" s="101">
        <v>0.73450000000000004</v>
      </c>
      <c r="E213" s="101">
        <v>0.69909999999999994</v>
      </c>
      <c r="F213" s="101">
        <f t="shared" si="90"/>
        <v>-4.8196051735874823E-2</v>
      </c>
      <c r="G213" s="101">
        <f t="shared" si="86"/>
        <v>0.10146525917756399</v>
      </c>
      <c r="H213" s="225">
        <f t="shared" si="91"/>
        <v>-3.5400000000000098</v>
      </c>
      <c r="I213" s="226">
        <f t="shared" si="87"/>
        <v>6.4399999999999906</v>
      </c>
      <c r="J213" s="227"/>
      <c r="K213" s="216"/>
      <c r="L213" s="101">
        <v>0.597645880939215</v>
      </c>
      <c r="M213" s="101">
        <v>0.55707899759621149</v>
      </c>
      <c r="N213" s="101">
        <v>0.63334790584057077</v>
      </c>
      <c r="O213" s="101">
        <v>0.65702667742030196</v>
      </c>
      <c r="P213" s="101">
        <f t="shared" si="92"/>
        <v>3.7386673834983286E-2</v>
      </c>
      <c r="Q213" s="101">
        <f t="shared" si="88"/>
        <v>9.9357827728635328E-2</v>
      </c>
      <c r="R213" s="225">
        <f t="shared" si="93"/>
        <v>2.3678771579731195</v>
      </c>
      <c r="S213" s="226">
        <f t="shared" si="89"/>
        <v>5.9380796481086957</v>
      </c>
      <c r="T213" s="227"/>
    </row>
    <row r="214" spans="1:20" x14ac:dyDescent="0.25">
      <c r="A214" s="42" t="s">
        <v>13</v>
      </c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4"/>
    </row>
    <row r="215" spans="1:20" ht="21" x14ac:dyDescent="0.35">
      <c r="A215" s="197" t="s">
        <v>68</v>
      </c>
      <c r="B215" s="197"/>
      <c r="C215" s="197"/>
      <c r="D215" s="197"/>
      <c r="E215" s="197"/>
      <c r="F215" s="197"/>
      <c r="G215" s="197"/>
      <c r="H215" s="197"/>
      <c r="I215" s="197"/>
      <c r="J215" s="197"/>
      <c r="K215" s="197"/>
      <c r="L215" s="197"/>
      <c r="M215" s="197"/>
      <c r="N215" s="197"/>
      <c r="O215" s="197"/>
      <c r="P215" s="197"/>
      <c r="Q215" s="197"/>
      <c r="R215" s="197"/>
      <c r="S215" s="197"/>
      <c r="T215" s="197"/>
    </row>
    <row r="216" spans="1:20" x14ac:dyDescent="0.25">
      <c r="A216" s="72"/>
      <c r="B216" s="11" t="s">
        <v>152</v>
      </c>
      <c r="C216" s="12"/>
      <c r="D216" s="12"/>
      <c r="E216" s="12"/>
      <c r="F216" s="12"/>
      <c r="G216" s="12"/>
      <c r="H216" s="12"/>
      <c r="I216" s="12"/>
      <c r="J216" s="13"/>
      <c r="K216" s="198"/>
      <c r="L216" s="11" t="str">
        <f>L$5</f>
        <v>acumulado noviembre</v>
      </c>
      <c r="M216" s="12"/>
      <c r="N216" s="12"/>
      <c r="O216" s="12"/>
      <c r="P216" s="12"/>
      <c r="Q216" s="12"/>
      <c r="R216" s="12"/>
      <c r="S216" s="12"/>
      <c r="T216" s="13"/>
    </row>
    <row r="217" spans="1:20" x14ac:dyDescent="0.25">
      <c r="A217" s="10"/>
      <c r="B217" s="16">
        <f>B$6</f>
        <v>2019</v>
      </c>
      <c r="C217" s="16">
        <f>C$6</f>
        <v>2022</v>
      </c>
      <c r="D217" s="16">
        <f>D$6</f>
        <v>2023</v>
      </c>
      <c r="E217" s="16">
        <f>E$6</f>
        <v>2024</v>
      </c>
      <c r="F217" s="16" t="str">
        <f>CONCATENATE("var ",RIGHT(E217,2),"/",RIGHT(D217,2))</f>
        <v>var 24/23</v>
      </c>
      <c r="G217" s="16" t="s">
        <v>69</v>
      </c>
      <c r="H217" s="16" t="str">
        <f>CONCATENATE("dif ",RIGHT(E217,2),"-",RIGHT(D217,2))</f>
        <v>dif 24-23</v>
      </c>
      <c r="I217" s="107" t="str">
        <f>CONCATENATE("dif ",RIGHT(E217,2),"-",RIGHT(B217,2))</f>
        <v>dif 24-19</v>
      </c>
      <c r="J217" s="108"/>
      <c r="K217" s="199"/>
      <c r="L217" s="16">
        <f>L$6</f>
        <v>2019</v>
      </c>
      <c r="M217" s="16">
        <f>M$6</f>
        <v>2022</v>
      </c>
      <c r="N217" s="16">
        <f>N$6</f>
        <v>2023</v>
      </c>
      <c r="O217" s="16">
        <f>O$6</f>
        <v>2024</v>
      </c>
      <c r="P217" s="16" t="str">
        <f>CONCATENATE("var ",RIGHT(O217,2),"/",RIGHT(N217,2))</f>
        <v>var 24/23</v>
      </c>
      <c r="Q217" s="16" t="str">
        <f>CONCATENATE("var ",RIGHT(O217,2),"/",RIGHT(L217,2))</f>
        <v>var 24/19</v>
      </c>
      <c r="R217" s="16" t="str">
        <f>CONCATENATE("dif ",RIGHT(O217,2),"-",RIGHT(N217,2))</f>
        <v>dif 24-23</v>
      </c>
      <c r="S217" s="107" t="str">
        <f>CONCATENATE("dif ",RIGHT(O217,2),"-",RIGHT(L217,2))</f>
        <v>dif 24-19</v>
      </c>
      <c r="T217" s="108"/>
    </row>
    <row r="218" spans="1:20" x14ac:dyDescent="0.25">
      <c r="A218" s="200" t="s">
        <v>48</v>
      </c>
      <c r="B218" s="201">
        <v>0.68889999999999996</v>
      </c>
      <c r="C218" s="201">
        <v>0.73599999999999999</v>
      </c>
      <c r="D218" s="201">
        <v>0.77780000000000005</v>
      </c>
      <c r="E218" s="201">
        <v>0.76209999999999989</v>
      </c>
      <c r="F218" s="228">
        <f>IFERROR(E218/D218-1,"-")</f>
        <v>-2.018513756749829E-2</v>
      </c>
      <c r="G218" s="228">
        <f t="shared" ref="G218:G228" si="94">IFERROR(E218/B218-1,"-")</f>
        <v>0.10625635070402084</v>
      </c>
      <c r="H218" s="202">
        <f>IFERROR((E218-D218)*100,"-")</f>
        <v>-1.5700000000000158</v>
      </c>
      <c r="I218" s="203">
        <f t="shared" ref="I218:I228" si="95">IFERROR((E218-B218)*100,"-")</f>
        <v>7.3199999999999932</v>
      </c>
      <c r="J218" s="204"/>
      <c r="K218" s="205"/>
      <c r="L218" s="201">
        <v>0.70701731137740464</v>
      </c>
      <c r="M218" s="201">
        <v>0.69370284560926421</v>
      </c>
      <c r="N218" s="201">
        <v>0.75365809475484535</v>
      </c>
      <c r="O218" s="201">
        <v>0.77703989386438088</v>
      </c>
      <c r="P218" s="228">
        <f>IFERROR(O218/N218-1,"-")</f>
        <v>3.1024411828471488E-2</v>
      </c>
      <c r="Q218" s="228">
        <f t="shared" ref="Q218:Q228" si="96">IFERROR(O218/L218-1,"-")</f>
        <v>9.9039417225242898E-2</v>
      </c>
      <c r="R218" s="202">
        <f>IFERROR((O218-N218)*100,"-")</f>
        <v>2.3381799109535528</v>
      </c>
      <c r="S218" s="203">
        <f t="shared" ref="S218:S228" si="97">IFERROR((O218-L218)*100,"-")</f>
        <v>7.0022582486976237</v>
      </c>
      <c r="T218" s="204"/>
    </row>
    <row r="219" spans="1:20" x14ac:dyDescent="0.25">
      <c r="A219" s="229" t="s">
        <v>49</v>
      </c>
      <c r="B219" s="212">
        <v>0.7229000000000001</v>
      </c>
      <c r="C219" s="212">
        <v>0.79489999999999994</v>
      </c>
      <c r="D219" s="212">
        <v>0.82430000000000003</v>
      </c>
      <c r="E219" s="212">
        <v>0.79709999999999992</v>
      </c>
      <c r="F219" s="230">
        <f>IFERROR(E219/D219-1,"-")</f>
        <v>-3.2997695013951334E-2</v>
      </c>
      <c r="G219" s="230">
        <f t="shared" si="94"/>
        <v>0.10264213584174819</v>
      </c>
      <c r="H219" s="217">
        <f t="shared" ref="H219:H228" si="98">IFERROR((E219-D219)*100,"-")</f>
        <v>-2.7200000000000113</v>
      </c>
      <c r="I219" s="218">
        <f t="shared" si="95"/>
        <v>7.4199999999999822</v>
      </c>
      <c r="J219" s="219"/>
      <c r="K219" s="199"/>
      <c r="L219" s="212">
        <v>0.77310791156659209</v>
      </c>
      <c r="M219" s="212">
        <v>0.78263093457818245</v>
      </c>
      <c r="N219" s="212">
        <v>0.812355029078623</v>
      </c>
      <c r="O219" s="212">
        <v>0.81562784970354407</v>
      </c>
      <c r="P219" s="230">
        <f t="shared" ref="P219:P228" si="99">IFERROR(O219/N219-1,"-")</f>
        <v>4.0288057656676646E-3</v>
      </c>
      <c r="Q219" s="230">
        <f t="shared" si="96"/>
        <v>5.4998710400972817E-2</v>
      </c>
      <c r="R219" s="217">
        <f t="shared" ref="R219:R228" si="100">IFERROR((O219-N219)*100,"-")</f>
        <v>0.3272820624921069</v>
      </c>
      <c r="S219" s="218">
        <f t="shared" si="97"/>
        <v>4.2519938136951989</v>
      </c>
      <c r="T219" s="219"/>
    </row>
    <row r="220" spans="1:20" x14ac:dyDescent="0.25">
      <c r="A220" s="97" t="s">
        <v>50</v>
      </c>
      <c r="B220" s="32">
        <v>0.66639999999999999</v>
      </c>
      <c r="C220" s="32">
        <v>0.66959999999999997</v>
      </c>
      <c r="D220" s="32">
        <v>0.73970000000000002</v>
      </c>
      <c r="E220" s="32">
        <v>0.71489999999999998</v>
      </c>
      <c r="F220" s="230">
        <f t="shared" ref="F220:F228" si="101">IFERROR(E220/D220-1,"-")</f>
        <v>-3.3527105583344707E-2</v>
      </c>
      <c r="G220" s="230">
        <f t="shared" si="94"/>
        <v>7.277911164465789E-2</v>
      </c>
      <c r="H220" s="217">
        <f t="shared" si="98"/>
        <v>-2.4800000000000044</v>
      </c>
      <c r="I220" s="218">
        <f t="shared" si="95"/>
        <v>4.8499999999999988</v>
      </c>
      <c r="J220" s="219"/>
      <c r="K220" s="199"/>
      <c r="L220" s="32">
        <v>0.67194391416688815</v>
      </c>
      <c r="M220" s="32">
        <v>0.63357626251039234</v>
      </c>
      <c r="N220" s="32">
        <v>0.71117557732166181</v>
      </c>
      <c r="O220" s="32">
        <v>0.72482636983505433</v>
      </c>
      <c r="P220" s="230">
        <f t="shared" si="99"/>
        <v>1.9194686865938726E-2</v>
      </c>
      <c r="Q220" s="230">
        <f t="shared" si="96"/>
        <v>7.8700698902426591E-2</v>
      </c>
      <c r="R220" s="217">
        <f t="shared" si="100"/>
        <v>1.3650792513392518</v>
      </c>
      <c r="S220" s="218">
        <f t="shared" si="97"/>
        <v>5.2882455668166184</v>
      </c>
      <c r="T220" s="219"/>
    </row>
    <row r="221" spans="1:20" x14ac:dyDescent="0.25">
      <c r="A221" s="97" t="s">
        <v>51</v>
      </c>
      <c r="B221" s="32">
        <v>0.67349999999999999</v>
      </c>
      <c r="C221" s="32">
        <v>0.60350000000000004</v>
      </c>
      <c r="D221" s="32">
        <v>0.73450000000000004</v>
      </c>
      <c r="E221" s="32">
        <v>0.58279999999999998</v>
      </c>
      <c r="F221" s="230">
        <f>IFERROR(E221/D221-1,"-")</f>
        <v>-0.2065350578624916</v>
      </c>
      <c r="G221" s="230">
        <f t="shared" si="94"/>
        <v>-0.13466963622865624</v>
      </c>
      <c r="H221" s="217">
        <f t="shared" si="98"/>
        <v>-15.170000000000005</v>
      </c>
      <c r="I221" s="218">
        <f t="shared" si="95"/>
        <v>-9.07</v>
      </c>
      <c r="J221" s="219"/>
      <c r="K221" s="199"/>
      <c r="L221" s="230">
        <v>0.56532365614821822</v>
      </c>
      <c r="M221" s="230">
        <v>0.52771885711074895</v>
      </c>
      <c r="N221" s="230">
        <v>0.54037981392651069</v>
      </c>
      <c r="O221" s="230">
        <v>0.58481256433243678</v>
      </c>
      <c r="P221" s="230">
        <f t="shared" si="99"/>
        <v>8.2225037391882916E-2</v>
      </c>
      <c r="Q221" s="230">
        <f t="shared" si="96"/>
        <v>3.447389468363049E-2</v>
      </c>
      <c r="R221" s="217">
        <f t="shared" si="100"/>
        <v>4.4432750405926091</v>
      </c>
      <c r="S221" s="218">
        <f t="shared" si="97"/>
        <v>1.9488908184218556</v>
      </c>
      <c r="T221" s="219"/>
    </row>
    <row r="222" spans="1:20" x14ac:dyDescent="0.25">
      <c r="A222" s="97" t="s">
        <v>52</v>
      </c>
      <c r="B222" s="32">
        <v>0.72180000000000011</v>
      </c>
      <c r="C222" s="32">
        <v>0.74129999999999996</v>
      </c>
      <c r="D222" s="32">
        <v>0.7823</v>
      </c>
      <c r="E222" s="32">
        <v>0.81129999999999991</v>
      </c>
      <c r="F222" s="230">
        <f t="shared" si="101"/>
        <v>3.7070177681196359E-2</v>
      </c>
      <c r="G222" s="230">
        <f t="shared" si="94"/>
        <v>0.12399556663895783</v>
      </c>
      <c r="H222" s="217">
        <f t="shared" si="98"/>
        <v>2.8999999999999915</v>
      </c>
      <c r="I222" s="218">
        <f t="shared" si="95"/>
        <v>8.9499999999999797</v>
      </c>
      <c r="J222" s="219"/>
      <c r="K222" s="199"/>
      <c r="L222" s="230">
        <v>0.70622481583310359</v>
      </c>
      <c r="M222" s="230">
        <v>0.6450154964804673</v>
      </c>
      <c r="N222" s="230">
        <v>0.73061856387528545</v>
      </c>
      <c r="O222" s="230">
        <v>0.78745635614340947</v>
      </c>
      <c r="P222" s="230">
        <f t="shared" si="99"/>
        <v>7.7794070775658586E-2</v>
      </c>
      <c r="Q222" s="230">
        <f t="shared" si="96"/>
        <v>0.11502221175063143</v>
      </c>
      <c r="R222" s="217">
        <f>IFERROR((O222-N222)*100,"-")</f>
        <v>5.6837792268124021</v>
      </c>
      <c r="S222" s="218">
        <f t="shared" si="97"/>
        <v>8.1231540310305874</v>
      </c>
      <c r="T222" s="219"/>
    </row>
    <row r="223" spans="1:20" x14ac:dyDescent="0.25">
      <c r="A223" s="97" t="s">
        <v>53</v>
      </c>
      <c r="B223" s="32">
        <v>0.69469999999999998</v>
      </c>
      <c r="C223" s="32">
        <v>0.79159999999999997</v>
      </c>
      <c r="D223" s="32">
        <v>0.81189999999999996</v>
      </c>
      <c r="E223" s="32">
        <v>0.76209999999999989</v>
      </c>
      <c r="F223" s="230">
        <f t="shared" si="101"/>
        <v>-6.1337603153097775E-2</v>
      </c>
      <c r="G223" s="230">
        <f t="shared" si="94"/>
        <v>9.7020296530876404E-2</v>
      </c>
      <c r="H223" s="217">
        <f t="shared" si="98"/>
        <v>-4.9800000000000066</v>
      </c>
      <c r="I223" s="218">
        <f t="shared" si="95"/>
        <v>6.7399999999999904</v>
      </c>
      <c r="J223" s="219"/>
      <c r="K223" s="199"/>
      <c r="L223" s="230">
        <v>0.70192823021407191</v>
      </c>
      <c r="M223" s="230">
        <v>0.80824085246226551</v>
      </c>
      <c r="N223" s="230">
        <v>0.82992623972651558</v>
      </c>
      <c r="O223" s="230">
        <v>0.84347306618875606</v>
      </c>
      <c r="P223" s="230">
        <f t="shared" si="99"/>
        <v>1.6322928248062807E-2</v>
      </c>
      <c r="Q223" s="230">
        <f t="shared" si="96"/>
        <v>0.20165143654575091</v>
      </c>
      <c r="R223" s="217">
        <f t="shared" si="100"/>
        <v>1.354682646224048</v>
      </c>
      <c r="S223" s="218">
        <f t="shared" si="97"/>
        <v>14.154483597468415</v>
      </c>
      <c r="T223" s="219"/>
    </row>
    <row r="224" spans="1:20" x14ac:dyDescent="0.25">
      <c r="A224" s="97" t="s">
        <v>54</v>
      </c>
      <c r="B224" s="230">
        <v>0.58650000000000002</v>
      </c>
      <c r="C224" s="230">
        <v>0.65969999999999995</v>
      </c>
      <c r="D224" s="230">
        <v>0.67669999999999997</v>
      </c>
      <c r="E224" s="230">
        <v>0.66159999999999997</v>
      </c>
      <c r="F224" s="230">
        <f t="shared" si="101"/>
        <v>-2.2314171715679065E-2</v>
      </c>
      <c r="G224" s="230">
        <f t="shared" si="94"/>
        <v>0.12804774083546455</v>
      </c>
      <c r="H224" s="217">
        <f t="shared" si="98"/>
        <v>-1.5100000000000002</v>
      </c>
      <c r="I224" s="218">
        <f t="shared" si="95"/>
        <v>7.5099999999999945</v>
      </c>
      <c r="J224" s="219"/>
      <c r="K224" s="199"/>
      <c r="L224" s="230">
        <v>0.50640852077546272</v>
      </c>
      <c r="M224" s="230">
        <v>0.54945401598828891</v>
      </c>
      <c r="N224" s="230">
        <v>0.5646314503869504</v>
      </c>
      <c r="O224" s="230">
        <v>0.58112378556796151</v>
      </c>
      <c r="P224" s="230">
        <f t="shared" si="99"/>
        <v>2.9209026825743889E-2</v>
      </c>
      <c r="Q224" s="230">
        <f t="shared" si="96"/>
        <v>0.14753950956055673</v>
      </c>
      <c r="R224" s="217">
        <f t="shared" si="100"/>
        <v>1.649233518101112</v>
      </c>
      <c r="S224" s="218">
        <f t="shared" si="97"/>
        <v>7.4715264792498797</v>
      </c>
      <c r="T224" s="219"/>
    </row>
    <row r="225" spans="1:20" x14ac:dyDescent="0.25">
      <c r="A225" s="97" t="s">
        <v>55</v>
      </c>
      <c r="B225" s="230">
        <v>0.60680000000000001</v>
      </c>
      <c r="C225" s="230">
        <v>0.65629999999999999</v>
      </c>
      <c r="D225" s="230">
        <v>0.65459999999999996</v>
      </c>
      <c r="E225" s="230">
        <v>0.74159999999999993</v>
      </c>
      <c r="F225" s="230">
        <f t="shared" si="101"/>
        <v>0.13290559120073331</v>
      </c>
      <c r="G225" s="230">
        <f t="shared" si="94"/>
        <v>0.22214897824653912</v>
      </c>
      <c r="H225" s="217">
        <f t="shared" si="98"/>
        <v>8.6999999999999957</v>
      </c>
      <c r="I225" s="218">
        <f t="shared" si="95"/>
        <v>13.479999999999992</v>
      </c>
      <c r="J225" s="219"/>
      <c r="K225" s="199"/>
      <c r="L225" s="230">
        <v>0.52122921112353082</v>
      </c>
      <c r="M225" s="230">
        <v>0.57628587940666542</v>
      </c>
      <c r="N225" s="230">
        <v>0.61673829634349708</v>
      </c>
      <c r="O225" s="230">
        <v>0.61644674103479635</v>
      </c>
      <c r="P225" s="230">
        <f t="shared" si="99"/>
        <v>-4.7273748108278557E-4</v>
      </c>
      <c r="Q225" s="230">
        <f t="shared" si="96"/>
        <v>0.18267880594416464</v>
      </c>
      <c r="R225" s="217">
        <f t="shared" si="100"/>
        <v>-2.9155530870073054E-2</v>
      </c>
      <c r="S225" s="218">
        <f t="shared" si="97"/>
        <v>9.5217529911265526</v>
      </c>
      <c r="T225" s="219"/>
    </row>
    <row r="226" spans="1:20" x14ac:dyDescent="0.25">
      <c r="A226" s="97" t="s">
        <v>56</v>
      </c>
      <c r="B226" s="32">
        <v>0.70299999999999996</v>
      </c>
      <c r="C226" s="32">
        <v>0.79510000000000003</v>
      </c>
      <c r="D226" s="32">
        <v>0.85420000000000007</v>
      </c>
      <c r="E226" s="32">
        <v>0.83440000000000003</v>
      </c>
      <c r="F226" s="230">
        <f t="shared" si="101"/>
        <v>-2.317958323577618E-2</v>
      </c>
      <c r="G226" s="230">
        <f t="shared" si="94"/>
        <v>0.18691322901849228</v>
      </c>
      <c r="H226" s="217">
        <f t="shared" si="98"/>
        <v>-1.980000000000004</v>
      </c>
      <c r="I226" s="218">
        <f t="shared" si="95"/>
        <v>13.140000000000008</v>
      </c>
      <c r="J226" s="219"/>
      <c r="K226" s="199"/>
      <c r="L226" s="230">
        <v>0.74189530952608573</v>
      </c>
      <c r="M226" s="230">
        <v>0.74556273792305605</v>
      </c>
      <c r="N226" s="230">
        <v>0.8148293785055013</v>
      </c>
      <c r="O226" s="230">
        <v>0.84975772547798378</v>
      </c>
      <c r="P226" s="230">
        <f t="shared" si="99"/>
        <v>4.2865841480268507E-2</v>
      </c>
      <c r="Q226" s="230">
        <f t="shared" si="96"/>
        <v>0.14538765047699154</v>
      </c>
      <c r="R226" s="217">
        <f t="shared" si="100"/>
        <v>3.4928346972482482</v>
      </c>
      <c r="S226" s="218">
        <f t="shared" si="97"/>
        <v>10.786241595189805</v>
      </c>
      <c r="T226" s="219"/>
    </row>
    <row r="227" spans="1:20" x14ac:dyDescent="0.25">
      <c r="A227" s="98" t="s">
        <v>57</v>
      </c>
      <c r="B227" s="231">
        <v>0.52610000000000001</v>
      </c>
      <c r="C227" s="231">
        <v>0.70840000000000003</v>
      </c>
      <c r="D227" s="231">
        <v>0.54949999999999999</v>
      </c>
      <c r="E227" s="231">
        <v>0.6470999999999999</v>
      </c>
      <c r="F227" s="231">
        <f t="shared" si="101"/>
        <v>0.17761601455868958</v>
      </c>
      <c r="G227" s="231">
        <f t="shared" si="94"/>
        <v>0.22999429766204127</v>
      </c>
      <c r="H227" s="232">
        <f t="shared" si="98"/>
        <v>9.7599999999999909</v>
      </c>
      <c r="I227" s="233">
        <f t="shared" si="95"/>
        <v>12.099999999999989</v>
      </c>
      <c r="J227" s="234"/>
      <c r="K227" s="199"/>
      <c r="L227" s="231">
        <v>0.5655953449366623</v>
      </c>
      <c r="M227" s="231">
        <v>0.60501815308444928</v>
      </c>
      <c r="N227" s="231">
        <v>0.6586696515018079</v>
      </c>
      <c r="O227" s="231">
        <v>0.86343914491279716</v>
      </c>
      <c r="P227" s="231">
        <f t="shared" si="99"/>
        <v>0.31088344960801217</v>
      </c>
      <c r="Q227" s="231">
        <f t="shared" si="96"/>
        <v>0.52660228313846646</v>
      </c>
      <c r="R227" s="232">
        <f t="shared" si="100"/>
        <v>20.476949341098926</v>
      </c>
      <c r="S227" s="233">
        <f t="shared" si="97"/>
        <v>29.784379997613485</v>
      </c>
      <c r="T227" s="234"/>
    </row>
    <row r="228" spans="1:20" x14ac:dyDescent="0.25">
      <c r="A228" s="97" t="s">
        <v>58</v>
      </c>
      <c r="B228" s="230">
        <v>0.54720000000000002</v>
      </c>
      <c r="C228" s="230">
        <v>0.65150000000000008</v>
      </c>
      <c r="D228" s="230">
        <v>0.75569999999999993</v>
      </c>
      <c r="E228" s="230">
        <v>0.65930000000000011</v>
      </c>
      <c r="F228" s="230">
        <f t="shared" si="101"/>
        <v>-0.12756384808786536</v>
      </c>
      <c r="G228" s="230">
        <f t="shared" si="94"/>
        <v>0.20486111111111116</v>
      </c>
      <c r="H228" s="217">
        <f t="shared" si="98"/>
        <v>-9.6399999999999828</v>
      </c>
      <c r="I228" s="218">
        <f t="shared" si="95"/>
        <v>11.210000000000008</v>
      </c>
      <c r="J228" s="219"/>
      <c r="K228" s="199"/>
      <c r="L228" s="230">
        <v>0.57878978884336585</v>
      </c>
      <c r="M228" s="230">
        <v>0.5161195893993209</v>
      </c>
      <c r="N228" s="230">
        <v>0.69323080099493761</v>
      </c>
      <c r="O228" s="230">
        <v>0.65381020047289262</v>
      </c>
      <c r="P228" s="230">
        <f t="shared" si="99"/>
        <v>-5.6865044752004379E-2</v>
      </c>
      <c r="Q228" s="230">
        <f t="shared" si="96"/>
        <v>0.12961599025346504</v>
      </c>
      <c r="R228" s="217">
        <f t="shared" si="100"/>
        <v>-3.9420600522044991</v>
      </c>
      <c r="S228" s="218">
        <f t="shared" si="97"/>
        <v>7.5020411629526773</v>
      </c>
      <c r="T228" s="219"/>
    </row>
    <row r="229" spans="1:20" ht="24" x14ac:dyDescent="0.4">
      <c r="A229" s="235" t="s">
        <v>70</v>
      </c>
      <c r="B229" s="235"/>
      <c r="C229" s="235"/>
      <c r="D229" s="235"/>
      <c r="E229" s="235"/>
      <c r="F229" s="235"/>
      <c r="G229" s="235"/>
      <c r="H229" s="235"/>
      <c r="I229" s="235"/>
      <c r="J229" s="235"/>
      <c r="K229" s="235"/>
      <c r="L229" s="235"/>
      <c r="M229" s="235"/>
      <c r="N229" s="235"/>
      <c r="O229" s="235"/>
      <c r="P229" s="235"/>
      <c r="Q229" s="235"/>
      <c r="R229" s="235"/>
      <c r="S229" s="235"/>
      <c r="T229" s="235"/>
    </row>
    <row r="230" spans="1:20" ht="21" x14ac:dyDescent="0.35">
      <c r="A230" s="236" t="s">
        <v>71</v>
      </c>
      <c r="B230" s="236"/>
      <c r="C230" s="236"/>
      <c r="D230" s="236"/>
      <c r="E230" s="236"/>
      <c r="F230" s="236"/>
      <c r="G230" s="236"/>
      <c r="H230" s="236"/>
      <c r="I230" s="236"/>
      <c r="J230" s="236"/>
      <c r="K230" s="236"/>
      <c r="L230" s="236"/>
      <c r="M230" s="236"/>
      <c r="N230" s="236"/>
      <c r="O230" s="236"/>
      <c r="P230" s="236"/>
      <c r="Q230" s="236"/>
      <c r="R230" s="236"/>
      <c r="S230" s="236"/>
      <c r="T230" s="236"/>
    </row>
    <row r="231" spans="1:20" x14ac:dyDescent="0.25">
      <c r="A231" s="72"/>
      <c r="B231" s="11" t="s">
        <v>152</v>
      </c>
      <c r="C231" s="12"/>
      <c r="D231" s="12"/>
      <c r="E231" s="12"/>
      <c r="F231" s="12"/>
      <c r="G231" s="12"/>
      <c r="H231" s="12"/>
      <c r="I231" s="12"/>
      <c r="J231" s="13"/>
      <c r="K231" s="237"/>
      <c r="L231" s="11" t="str">
        <f>L$5</f>
        <v>acumulado noviembre</v>
      </c>
      <c r="M231" s="12"/>
      <c r="N231" s="12"/>
      <c r="O231" s="12"/>
      <c r="P231" s="12"/>
      <c r="Q231" s="12"/>
      <c r="R231" s="12"/>
      <c r="S231" s="12"/>
      <c r="T231" s="13"/>
    </row>
    <row r="232" spans="1:20" x14ac:dyDescent="0.25">
      <c r="A232" s="15"/>
      <c r="B232" s="16">
        <f>B$6</f>
        <v>2019</v>
      </c>
      <c r="C232" s="16">
        <f>C$6</f>
        <v>2022</v>
      </c>
      <c r="D232" s="16">
        <f>D$6</f>
        <v>2023</v>
      </c>
      <c r="E232" s="16">
        <f>E$6</f>
        <v>2024</v>
      </c>
      <c r="F232" s="16" t="str">
        <f>CONCATENATE("var ",RIGHT(E232,2),"/",RIGHT(C232,2))</f>
        <v>var 24/22</v>
      </c>
      <c r="G232" s="16" t="str">
        <f>CONCATENATE("var ",RIGHT(E232,2),"/",RIGHT(B232,2))</f>
        <v>var 24/19</v>
      </c>
      <c r="H232" s="16" t="str">
        <f>CONCATENATE("dif ",RIGHT(E232,2),"-",RIGHT(D232,2))</f>
        <v>dif 24-23</v>
      </c>
      <c r="I232" s="16" t="str">
        <f>CONCATENATE("dif ",RIGHT(E232,2),"-",RIGHT(B232,2))</f>
        <v>dif 24-19</v>
      </c>
      <c r="J232" s="16" t="str">
        <f>CONCATENATE("cuota ",RIGHT(E232,2))</f>
        <v>cuota 24</v>
      </c>
      <c r="K232" s="238"/>
      <c r="L232" s="16">
        <f>L$6</f>
        <v>2019</v>
      </c>
      <c r="M232" s="16">
        <f>M$6</f>
        <v>2022</v>
      </c>
      <c r="N232" s="16">
        <f>N$6</f>
        <v>2023</v>
      </c>
      <c r="O232" s="16">
        <f>O$6</f>
        <v>2024</v>
      </c>
      <c r="P232" s="16" t="str">
        <f>CONCATENATE("var ",RIGHT(O232,2),"/",RIGHT(N232,2))</f>
        <v>var 24/23</v>
      </c>
      <c r="Q232" s="16" t="str">
        <f>CONCATENATE("var ",RIGHT(O232,2),"/",RIGHT(L232,2))</f>
        <v>var 24/19</v>
      </c>
      <c r="R232" s="16" t="str">
        <f>CONCATENATE("dif ",RIGHT(O232,2),"-",RIGHT(N232,2))</f>
        <v>dif 24-23</v>
      </c>
      <c r="S232" s="16" t="str">
        <f>CONCATENATE("dif ",RIGHT(O232,2),"-",RIGHT(L232,2))</f>
        <v>dif 24-19</v>
      </c>
      <c r="T232" s="16" t="str">
        <f>CONCATENATE("cuota ",RIGHT(O232,2))</f>
        <v>cuota 24</v>
      </c>
    </row>
    <row r="233" spans="1:20" x14ac:dyDescent="0.25">
      <c r="A233" s="239" t="s">
        <v>4</v>
      </c>
      <c r="B233" s="240">
        <v>125433553.48999999</v>
      </c>
      <c r="C233" s="240">
        <v>146090301.33000001</v>
      </c>
      <c r="D233" s="240">
        <v>175485497.44999999</v>
      </c>
      <c r="E233" s="240">
        <v>193094414.19999999</v>
      </c>
      <c r="F233" s="241">
        <f>E233/D233-1</f>
        <v>0.10034399996510945</v>
      </c>
      <c r="G233" s="241">
        <f t="shared" ref="G233:G244" si="102">E233/B233-1</f>
        <v>0.53941596030279215</v>
      </c>
      <c r="H233" s="240">
        <f>E233-D233</f>
        <v>17608916.75</v>
      </c>
      <c r="I233" s="240">
        <f>E233-B233</f>
        <v>67660860.709999993</v>
      </c>
      <c r="J233" s="241">
        <f t="shared" ref="J233:J244" si="103">E233/$E$233</f>
        <v>1</v>
      </c>
      <c r="K233" s="242"/>
      <c r="L233" s="240">
        <v>1289479494.79</v>
      </c>
      <c r="M233" s="240">
        <v>1366738222.1999998</v>
      </c>
      <c r="N233" s="240">
        <v>1612326514.46</v>
      </c>
      <c r="O233" s="240">
        <v>1840692027.2800004</v>
      </c>
      <c r="P233" s="241">
        <f>O233/N233-1</f>
        <v>0.14163726191433668</v>
      </c>
      <c r="Q233" s="241">
        <f t="shared" ref="Q233:Q244" si="104">O233/L233-1</f>
        <v>0.42746901731831644</v>
      </c>
      <c r="R233" s="240">
        <f>O233-N233</f>
        <v>228365512.82000041</v>
      </c>
      <c r="S233" s="240">
        <f t="shared" ref="S233:S244" si="105">O233-L233</f>
        <v>551212532.49000049</v>
      </c>
      <c r="T233" s="241">
        <f>O233/$O$233</f>
        <v>1</v>
      </c>
    </row>
    <row r="234" spans="1:20" x14ac:dyDescent="0.25">
      <c r="A234" s="243" t="s">
        <v>5</v>
      </c>
      <c r="B234" s="244">
        <v>101627749.04000001</v>
      </c>
      <c r="C234" s="244">
        <v>124948424.12</v>
      </c>
      <c r="D234" s="244">
        <v>150838758.16999999</v>
      </c>
      <c r="E234" s="244">
        <v>163015576.05000001</v>
      </c>
      <c r="F234" s="245">
        <f t="shared" ref="F234:F244" si="106">E234/D234-1</f>
        <v>8.0727380865045051E-2</v>
      </c>
      <c r="G234" s="245">
        <f t="shared" si="102"/>
        <v>0.60404591846109046</v>
      </c>
      <c r="H234" s="244">
        <f t="shared" ref="H234:H244" si="107">E234-D234</f>
        <v>12176817.880000025</v>
      </c>
      <c r="I234" s="244">
        <f t="shared" ref="I234:I244" si="108">E234-B234</f>
        <v>61387827.010000005</v>
      </c>
      <c r="J234" s="245">
        <f t="shared" si="103"/>
        <v>0.84422730054301087</v>
      </c>
      <c r="K234" s="246"/>
      <c r="L234" s="244">
        <v>1043451121.01</v>
      </c>
      <c r="M234" s="244">
        <v>1171042698.4000001</v>
      </c>
      <c r="N234" s="244">
        <v>1372535274.9000001</v>
      </c>
      <c r="O234" s="244">
        <v>1566263552.71</v>
      </c>
      <c r="P234" s="247">
        <f t="shared" ref="P234:P244" si="109">O234/N234-1</f>
        <v>0.14114630155797969</v>
      </c>
      <c r="Q234" s="247">
        <f t="shared" si="104"/>
        <v>0.50104161198652797</v>
      </c>
      <c r="R234" s="248">
        <f t="shared" ref="R234:R244" si="110">O234-N234</f>
        <v>193728277.80999994</v>
      </c>
      <c r="S234" s="248">
        <f t="shared" si="105"/>
        <v>522812431.70000005</v>
      </c>
      <c r="T234" s="247">
        <f>O234/$O$233</f>
        <v>0.85091016286112531</v>
      </c>
    </row>
    <row r="235" spans="1:20" x14ac:dyDescent="0.25">
      <c r="A235" s="249" t="s">
        <v>72</v>
      </c>
      <c r="B235" s="250">
        <v>27696865.890000001</v>
      </c>
      <c r="C235" s="250">
        <v>39847902.090000004</v>
      </c>
      <c r="D235" s="250">
        <v>46270248.259999998</v>
      </c>
      <c r="E235" s="250">
        <v>52217231.670000002</v>
      </c>
      <c r="F235" s="251">
        <f t="shared" si="106"/>
        <v>0.12852715586445407</v>
      </c>
      <c r="G235" s="251">
        <f t="shared" si="102"/>
        <v>0.88531192942134007</v>
      </c>
      <c r="H235" s="250">
        <f t="shared" si="107"/>
        <v>5946983.4100000039</v>
      </c>
      <c r="I235" s="250">
        <f t="shared" si="108"/>
        <v>24520365.780000001</v>
      </c>
      <c r="J235" s="251">
        <f t="shared" si="103"/>
        <v>0.27042331538350634</v>
      </c>
      <c r="K235" s="252"/>
      <c r="L235" s="250">
        <v>282846249.62000006</v>
      </c>
      <c r="M235" s="250">
        <v>389943272.61000001</v>
      </c>
      <c r="N235" s="250">
        <v>403255872.03000003</v>
      </c>
      <c r="O235" s="250">
        <v>461716928.82000005</v>
      </c>
      <c r="P235" s="253">
        <f t="shared" si="109"/>
        <v>0.14497261129938566</v>
      </c>
      <c r="Q235" s="253">
        <f t="shared" si="104"/>
        <v>0.63239544254276026</v>
      </c>
      <c r="R235" s="254">
        <f t="shared" si="110"/>
        <v>58461056.790000021</v>
      </c>
      <c r="S235" s="254">
        <f t="shared" si="105"/>
        <v>178870679.19999999</v>
      </c>
      <c r="T235" s="253">
        <f t="shared" ref="T235:T244" si="111">O235/$O$233</f>
        <v>0.25083877257961584</v>
      </c>
    </row>
    <row r="236" spans="1:20" x14ac:dyDescent="0.25">
      <c r="A236" s="255" t="s">
        <v>73</v>
      </c>
      <c r="B236" s="256">
        <v>62306105.57</v>
      </c>
      <c r="C236" s="256">
        <v>72947811.599999994</v>
      </c>
      <c r="D236" s="256">
        <v>89320207.739999995</v>
      </c>
      <c r="E236" s="256">
        <v>95608679.950000003</v>
      </c>
      <c r="F236" s="32">
        <f t="shared" si="106"/>
        <v>7.040368992764745E-2</v>
      </c>
      <c r="G236" s="32">
        <f t="shared" si="102"/>
        <v>0.53449937330114539</v>
      </c>
      <c r="H236" s="256">
        <f t="shared" si="107"/>
        <v>6288472.2100000083</v>
      </c>
      <c r="I236" s="256">
        <f t="shared" si="108"/>
        <v>33302574.380000003</v>
      </c>
      <c r="J236" s="32">
        <f t="shared" si="103"/>
        <v>0.49513954272634786</v>
      </c>
      <c r="K236" s="252"/>
      <c r="L236" s="256">
        <v>633416354.82000005</v>
      </c>
      <c r="M236" s="256">
        <v>670424755.80999994</v>
      </c>
      <c r="N236" s="256">
        <v>838729132.29000008</v>
      </c>
      <c r="O236" s="256">
        <v>959403818.62000012</v>
      </c>
      <c r="P236" s="230">
        <f t="shared" si="109"/>
        <v>0.14387801935592637</v>
      </c>
      <c r="Q236" s="230">
        <f t="shared" si="104"/>
        <v>0.51464958446271414</v>
      </c>
      <c r="R236" s="257">
        <f t="shared" si="110"/>
        <v>120674686.33000004</v>
      </c>
      <c r="S236" s="257">
        <f t="shared" si="105"/>
        <v>325987463.80000007</v>
      </c>
      <c r="T236" s="230">
        <f t="shared" si="111"/>
        <v>0.52121908738732126</v>
      </c>
    </row>
    <row r="237" spans="1:20" x14ac:dyDescent="0.25">
      <c r="A237" s="258" t="s">
        <v>74</v>
      </c>
      <c r="B237" s="256">
        <v>10049327.35</v>
      </c>
      <c r="C237" s="256">
        <v>10653427.060000001</v>
      </c>
      <c r="D237" s="256">
        <v>13586630.029999999</v>
      </c>
      <c r="E237" s="256">
        <v>13606494.359999999</v>
      </c>
      <c r="F237" s="32">
        <f t="shared" si="106"/>
        <v>1.4620498207531529E-3</v>
      </c>
      <c r="G237" s="32">
        <f t="shared" si="102"/>
        <v>0.35397065754853729</v>
      </c>
      <c r="H237" s="256">
        <f t="shared" si="107"/>
        <v>19864.330000000075</v>
      </c>
      <c r="I237" s="256">
        <f t="shared" si="108"/>
        <v>3557167.01</v>
      </c>
      <c r="J237" s="32">
        <f t="shared" si="103"/>
        <v>7.0465499565963111E-2</v>
      </c>
      <c r="K237" s="252"/>
      <c r="L237" s="256">
        <v>109812134.09</v>
      </c>
      <c r="M237" s="256">
        <v>99026832.280000016</v>
      </c>
      <c r="N237" s="256">
        <v>115798936.57000001</v>
      </c>
      <c r="O237" s="256">
        <v>130766502.80000001</v>
      </c>
      <c r="P237" s="230">
        <f t="shared" si="109"/>
        <v>0.12925478137661628</v>
      </c>
      <c r="Q237" s="230">
        <f t="shared" si="104"/>
        <v>0.19082015738648872</v>
      </c>
      <c r="R237" s="257">
        <f t="shared" si="110"/>
        <v>14967566.230000004</v>
      </c>
      <c r="S237" s="257">
        <f t="shared" si="105"/>
        <v>20954368.710000008</v>
      </c>
      <c r="T237" s="230">
        <f t="shared" si="111"/>
        <v>7.1042032486680728E-2</v>
      </c>
    </row>
    <row r="238" spans="1:20" x14ac:dyDescent="0.25">
      <c r="A238" s="258" t="s">
        <v>75</v>
      </c>
      <c r="B238" s="256">
        <v>1058076.44</v>
      </c>
      <c r="C238" s="256">
        <v>1093476.08</v>
      </c>
      <c r="D238" s="256">
        <v>1233385.3</v>
      </c>
      <c r="E238" s="256">
        <v>1157550.83</v>
      </c>
      <c r="F238" s="32">
        <f t="shared" si="106"/>
        <v>-6.1484817437016615E-2</v>
      </c>
      <c r="G238" s="32">
        <f t="shared" si="102"/>
        <v>9.40143700770808E-2</v>
      </c>
      <c r="H238" s="256">
        <f t="shared" si="107"/>
        <v>-75834.469999999972</v>
      </c>
      <c r="I238" s="256">
        <f t="shared" si="108"/>
        <v>99474.39000000013</v>
      </c>
      <c r="J238" s="32">
        <f t="shared" si="103"/>
        <v>5.9947401109234164E-3</v>
      </c>
      <c r="K238" s="252"/>
      <c r="L238" s="256">
        <v>10384757.600000001</v>
      </c>
      <c r="M238" s="256">
        <v>8311519.7599999998</v>
      </c>
      <c r="N238" s="256">
        <v>10904721.940000001</v>
      </c>
      <c r="O238" s="256">
        <v>10314529.42</v>
      </c>
      <c r="P238" s="230">
        <f t="shared" si="109"/>
        <v>-5.4122656519566492E-2</v>
      </c>
      <c r="Q238" s="230">
        <f t="shared" si="104"/>
        <v>-6.7626210167872625E-3</v>
      </c>
      <c r="R238" s="257">
        <f>O238-N238</f>
        <v>-590192.52000000142</v>
      </c>
      <c r="S238" s="257">
        <f t="shared" si="105"/>
        <v>-70228.180000001565</v>
      </c>
      <c r="T238" s="230">
        <f t="shared" si="111"/>
        <v>5.6036149812860496E-3</v>
      </c>
    </row>
    <row r="239" spans="1:20" x14ac:dyDescent="0.25">
      <c r="A239" s="259" t="s">
        <v>76</v>
      </c>
      <c r="B239" s="260">
        <v>517373.79</v>
      </c>
      <c r="C239" s="260">
        <v>405807.29</v>
      </c>
      <c r="D239" s="260">
        <v>428286.82</v>
      </c>
      <c r="E239" s="260">
        <v>425619.22</v>
      </c>
      <c r="F239" s="261">
        <f t="shared" si="106"/>
        <v>-6.2285362879017647E-3</v>
      </c>
      <c r="G239" s="261">
        <f t="shared" si="102"/>
        <v>-0.17734676895789403</v>
      </c>
      <c r="H239" s="260">
        <f t="shared" si="107"/>
        <v>-2667.6000000000349</v>
      </c>
      <c r="I239" s="260">
        <f t="shared" si="108"/>
        <v>-91754.57</v>
      </c>
      <c r="J239" s="261">
        <f t="shared" si="103"/>
        <v>2.2042026526938241E-3</v>
      </c>
      <c r="K239" s="252"/>
      <c r="L239" s="260">
        <v>6991624.8499999996</v>
      </c>
      <c r="M239" s="260">
        <v>3336317.91</v>
      </c>
      <c r="N239" s="260">
        <v>3846612.02</v>
      </c>
      <c r="O239" s="260">
        <v>4061772.9899999998</v>
      </c>
      <c r="P239" s="262">
        <f t="shared" si="109"/>
        <v>5.5935188909434164E-2</v>
      </c>
      <c r="Q239" s="262">
        <f t="shared" si="104"/>
        <v>-0.4190516400490224</v>
      </c>
      <c r="R239" s="263">
        <f t="shared" si="110"/>
        <v>215160.96999999974</v>
      </c>
      <c r="S239" s="263">
        <f t="shared" si="105"/>
        <v>-2929851.86</v>
      </c>
      <c r="T239" s="262">
        <f t="shared" si="111"/>
        <v>2.2066553936250276E-3</v>
      </c>
    </row>
    <row r="240" spans="1:20" x14ac:dyDescent="0.25">
      <c r="A240" s="243" t="s">
        <v>11</v>
      </c>
      <c r="B240" s="244">
        <v>23805804.449999999</v>
      </c>
      <c r="C240" s="244">
        <v>21141877.210000001</v>
      </c>
      <c r="D240" s="244">
        <v>24646739.289999999</v>
      </c>
      <c r="E240" s="244">
        <v>30078838.16</v>
      </c>
      <c r="F240" s="245">
        <f t="shared" si="106"/>
        <v>0.22039827687080638</v>
      </c>
      <c r="G240" s="245">
        <f t="shared" si="102"/>
        <v>0.26350857931205107</v>
      </c>
      <c r="H240" s="244">
        <f t="shared" si="107"/>
        <v>5432098.870000001</v>
      </c>
      <c r="I240" s="244">
        <f t="shared" si="108"/>
        <v>6273033.7100000009</v>
      </c>
      <c r="J240" s="245">
        <f t="shared" si="103"/>
        <v>0.15577269950877742</v>
      </c>
      <c r="K240" s="246"/>
      <c r="L240" s="244">
        <v>246028373.79000002</v>
      </c>
      <c r="M240" s="244">
        <v>195695523.78000003</v>
      </c>
      <c r="N240" s="244">
        <v>239791239.56</v>
      </c>
      <c r="O240" s="244">
        <v>274428474.59999996</v>
      </c>
      <c r="P240" s="247">
        <f t="shared" si="109"/>
        <v>0.14444745814549709</v>
      </c>
      <c r="Q240" s="247">
        <f t="shared" si="104"/>
        <v>0.11543425001150931</v>
      </c>
      <c r="R240" s="248">
        <f t="shared" si="110"/>
        <v>34637235.039999962</v>
      </c>
      <c r="S240" s="248">
        <f t="shared" si="105"/>
        <v>28400100.809999943</v>
      </c>
      <c r="T240" s="247">
        <f>O240/$O$233</f>
        <v>0.14908983715517268</v>
      </c>
    </row>
    <row r="241" spans="1:20" x14ac:dyDescent="0.25">
      <c r="A241" s="36" t="s">
        <v>12</v>
      </c>
      <c r="B241" s="264">
        <v>1857876.97</v>
      </c>
      <c r="C241" s="264">
        <v>2085230.82</v>
      </c>
      <c r="D241" s="264">
        <v>2508964.1</v>
      </c>
      <c r="E241" s="264">
        <v>2746621.13</v>
      </c>
      <c r="F241" s="265">
        <f t="shared" si="106"/>
        <v>9.4723168816962966E-2</v>
      </c>
      <c r="G241" s="265">
        <f t="shared" si="102"/>
        <v>0.47836545387609819</v>
      </c>
      <c r="H241" s="264">
        <f t="shared" si="107"/>
        <v>237657.0299999998</v>
      </c>
      <c r="I241" s="264">
        <f t="shared" si="108"/>
        <v>888744.15999999992</v>
      </c>
      <c r="J241" s="265">
        <f t="shared" si="103"/>
        <v>1.4224239170145814E-2</v>
      </c>
      <c r="K241" s="252"/>
      <c r="L241" s="264">
        <v>18708428.619999997</v>
      </c>
      <c r="M241" s="264">
        <v>19655881.960000001</v>
      </c>
      <c r="N241" s="264">
        <v>23048334.640000001</v>
      </c>
      <c r="O241" s="264">
        <v>24815171.790000003</v>
      </c>
      <c r="P241" s="266">
        <f t="shared" si="109"/>
        <v>7.6657909458399009E-2</v>
      </c>
      <c r="Q241" s="266">
        <f t="shared" si="104"/>
        <v>0.32641668063301021</v>
      </c>
      <c r="R241" s="267">
        <f t="shared" si="110"/>
        <v>1766837.1500000022</v>
      </c>
      <c r="S241" s="267">
        <f t="shared" si="105"/>
        <v>6106743.1700000055</v>
      </c>
      <c r="T241" s="266">
        <f t="shared" si="111"/>
        <v>1.3481436015491143E-2</v>
      </c>
    </row>
    <row r="242" spans="1:20" x14ac:dyDescent="0.25">
      <c r="A242" s="37" t="s">
        <v>8</v>
      </c>
      <c r="B242" s="256">
        <v>14473813.5</v>
      </c>
      <c r="C242" s="256">
        <v>13275409.560000001</v>
      </c>
      <c r="D242" s="256">
        <v>15843494.6</v>
      </c>
      <c r="E242" s="256">
        <v>18273978.199999999</v>
      </c>
      <c r="F242" s="32">
        <f t="shared" si="106"/>
        <v>0.15340577703103464</v>
      </c>
      <c r="G242" s="32">
        <f t="shared" si="102"/>
        <v>0.26255448849054175</v>
      </c>
      <c r="H242" s="256">
        <f t="shared" si="107"/>
        <v>2430483.5999999996</v>
      </c>
      <c r="I242" s="256">
        <f t="shared" si="108"/>
        <v>3800164.6999999993</v>
      </c>
      <c r="J242" s="32">
        <f t="shared" si="103"/>
        <v>9.4637528877829141E-2</v>
      </c>
      <c r="K242" s="252"/>
      <c r="L242" s="256">
        <v>148598337.55000001</v>
      </c>
      <c r="M242" s="256">
        <v>124561366.36999999</v>
      </c>
      <c r="N242" s="256">
        <v>153606126.96999997</v>
      </c>
      <c r="O242" s="256">
        <v>171611271.01999998</v>
      </c>
      <c r="P242" s="230">
        <f t="shared" si="109"/>
        <v>0.11721631425233769</v>
      </c>
      <c r="Q242" s="230">
        <f t="shared" si="104"/>
        <v>0.15486669534412956</v>
      </c>
      <c r="R242" s="257">
        <f t="shared" si="110"/>
        <v>18005144.050000012</v>
      </c>
      <c r="S242" s="257">
        <f t="shared" si="105"/>
        <v>23012933.469999969</v>
      </c>
      <c r="T242" s="230">
        <f t="shared" si="111"/>
        <v>9.3231930424336543E-2</v>
      </c>
    </row>
    <row r="243" spans="1:20" x14ac:dyDescent="0.25">
      <c r="A243" s="37" t="s">
        <v>9</v>
      </c>
      <c r="B243" s="256">
        <v>4719211.68</v>
      </c>
      <c r="C243" s="256">
        <v>3935084.77</v>
      </c>
      <c r="D243" s="256">
        <v>4782122.8</v>
      </c>
      <c r="E243" s="256">
        <v>5764172.9699999997</v>
      </c>
      <c r="F243" s="32">
        <f t="shared" si="106"/>
        <v>0.2053586265078764</v>
      </c>
      <c r="G243" s="32">
        <f t="shared" si="102"/>
        <v>0.22142708588990434</v>
      </c>
      <c r="H243" s="256">
        <f t="shared" si="107"/>
        <v>982050.16999999993</v>
      </c>
      <c r="I243" s="256">
        <f t="shared" si="108"/>
        <v>1044961.29</v>
      </c>
      <c r="J243" s="32">
        <f t="shared" si="103"/>
        <v>2.9851578016284224E-2</v>
      </c>
      <c r="K243" s="252"/>
      <c r="L243" s="256">
        <v>49244677.420000009</v>
      </c>
      <c r="M243" s="256">
        <v>33602312.580000006</v>
      </c>
      <c r="N243" s="256">
        <v>43333083.780000001</v>
      </c>
      <c r="O243" s="256">
        <v>51395614.219999984</v>
      </c>
      <c r="P243" s="230">
        <f t="shared" si="109"/>
        <v>0.18605946627138437</v>
      </c>
      <c r="Q243" s="230">
        <f t="shared" si="104"/>
        <v>4.3678564114756568E-2</v>
      </c>
      <c r="R243" s="257">
        <f t="shared" si="110"/>
        <v>8062530.4399999827</v>
      </c>
      <c r="S243" s="257">
        <f t="shared" si="105"/>
        <v>2150936.7999999747</v>
      </c>
      <c r="T243" s="230">
        <f t="shared" si="111"/>
        <v>2.7921897557163615E-2</v>
      </c>
    </row>
    <row r="244" spans="1:20" x14ac:dyDescent="0.25">
      <c r="A244" s="38" t="s">
        <v>10</v>
      </c>
      <c r="B244" s="268">
        <v>2754902.3</v>
      </c>
      <c r="C244" s="268">
        <v>1846152.06</v>
      </c>
      <c r="D244" s="268">
        <v>1512157.79</v>
      </c>
      <c r="E244" s="268">
        <v>3294065.86</v>
      </c>
      <c r="F244" s="101">
        <f t="shared" si="106"/>
        <v>1.1783876535794588</v>
      </c>
      <c r="G244" s="101">
        <f t="shared" si="102"/>
        <v>0.19571059198723684</v>
      </c>
      <c r="H244" s="268">
        <f t="shared" si="107"/>
        <v>1781908.0699999998</v>
      </c>
      <c r="I244" s="268">
        <f t="shared" si="108"/>
        <v>539163.56000000006</v>
      </c>
      <c r="J244" s="101">
        <f t="shared" si="103"/>
        <v>1.7059353444518231E-2</v>
      </c>
      <c r="K244" s="252"/>
      <c r="L244" s="268">
        <v>29476930.190000001</v>
      </c>
      <c r="M244" s="268">
        <v>17875962.859999999</v>
      </c>
      <c r="N244" s="268">
        <v>19803694.18</v>
      </c>
      <c r="O244" s="268">
        <v>26606417.57</v>
      </c>
      <c r="P244" s="269">
        <f t="shared" si="109"/>
        <v>0.343507798503077</v>
      </c>
      <c r="Q244" s="269">
        <f t="shared" si="104"/>
        <v>-9.7381667680368489E-2</v>
      </c>
      <c r="R244" s="270">
        <f t="shared" si="110"/>
        <v>6802723.3900000006</v>
      </c>
      <c r="S244" s="270">
        <f t="shared" si="105"/>
        <v>-2870512.620000001</v>
      </c>
      <c r="T244" s="269">
        <f t="shared" si="111"/>
        <v>1.44545731581814E-2</v>
      </c>
    </row>
    <row r="245" spans="1:20" x14ac:dyDescent="0.25">
      <c r="A245" s="42" t="s">
        <v>13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4"/>
    </row>
    <row r="246" spans="1:20" ht="21" x14ac:dyDescent="0.35">
      <c r="A246" s="236" t="s">
        <v>77</v>
      </c>
      <c r="B246" s="236"/>
      <c r="C246" s="236"/>
      <c r="D246" s="236"/>
      <c r="E246" s="236"/>
      <c r="F246" s="236"/>
      <c r="G246" s="236"/>
      <c r="H246" s="236"/>
      <c r="I246" s="236"/>
      <c r="J246" s="236"/>
      <c r="K246" s="236"/>
      <c r="L246" s="236"/>
      <c r="M246" s="236"/>
      <c r="N246" s="236"/>
      <c r="O246" s="236"/>
      <c r="P246" s="236"/>
      <c r="Q246" s="236"/>
      <c r="R246" s="236"/>
      <c r="S246" s="236"/>
      <c r="T246" s="236"/>
    </row>
    <row r="247" spans="1:20" x14ac:dyDescent="0.25">
      <c r="A247" s="72"/>
      <c r="B247" s="11" t="s">
        <v>152</v>
      </c>
      <c r="C247" s="12"/>
      <c r="D247" s="12"/>
      <c r="E247" s="12"/>
      <c r="F247" s="12"/>
      <c r="G247" s="12"/>
      <c r="H247" s="12"/>
      <c r="I247" s="12"/>
      <c r="J247" s="13"/>
      <c r="K247" s="237"/>
      <c r="L247" s="11" t="str">
        <f>L$5</f>
        <v>acumulado noviembre</v>
      </c>
      <c r="M247" s="12"/>
      <c r="N247" s="12"/>
      <c r="O247" s="12"/>
      <c r="P247" s="12"/>
      <c r="Q247" s="12"/>
      <c r="R247" s="12"/>
      <c r="S247" s="12"/>
      <c r="T247" s="13"/>
    </row>
    <row r="248" spans="1:20" x14ac:dyDescent="0.25">
      <c r="A248" s="15"/>
      <c r="B248" s="16">
        <f>B$6</f>
        <v>2019</v>
      </c>
      <c r="C248" s="16">
        <f>C$6</f>
        <v>2022</v>
      </c>
      <c r="D248" s="16">
        <f>D$6</f>
        <v>2023</v>
      </c>
      <c r="E248" s="16">
        <f>E$6</f>
        <v>2024</v>
      </c>
      <c r="F248" s="16" t="str">
        <f>CONCATENATE("var ",RIGHT(E248,2),"/",RIGHT(D248,2))</f>
        <v>var 24/23</v>
      </c>
      <c r="G248" s="16" t="str">
        <f>CONCATENATE("var ",RIGHT(E248,2),"/",RIGHT(B248,2))</f>
        <v>var 24/19</v>
      </c>
      <c r="H248" s="16" t="str">
        <f>CONCATENATE("dif ",RIGHT(E248,2),"-",RIGHT(D248,2))</f>
        <v>dif 24-23</v>
      </c>
      <c r="I248" s="16" t="str">
        <f>CONCATENATE("dif ",RIGHT(E248,2),"-",RIGHT(B248,2))</f>
        <v>dif 24-19</v>
      </c>
      <c r="J248" s="16" t="str">
        <f>CONCATENATE("cuota ",RIGHT(E248,2))</f>
        <v>cuota 24</v>
      </c>
      <c r="K248" s="238"/>
      <c r="L248" s="16">
        <f>L$6</f>
        <v>2019</v>
      </c>
      <c r="M248" s="16">
        <f>M$6</f>
        <v>2022</v>
      </c>
      <c r="N248" s="16">
        <f>N$6</f>
        <v>2023</v>
      </c>
      <c r="O248" s="16">
        <f>O$6</f>
        <v>2024</v>
      </c>
      <c r="P248" s="16" t="str">
        <f>CONCATENATE("var ",RIGHT(O248,2),"/",RIGHT(N248,2))</f>
        <v>var 24/23</v>
      </c>
      <c r="Q248" s="16" t="str">
        <f>CONCATENATE("var ",RIGHT(O248,2),"/",RIGHT(L248,2))</f>
        <v>var 24/19</v>
      </c>
      <c r="R248" s="16" t="str">
        <f>CONCATENATE("dif ",RIGHT(O248,2),"-",RIGHT(N248,2))</f>
        <v>dif 24-23</v>
      </c>
      <c r="S248" s="16" t="str">
        <f>CONCATENATE("dif ",RIGHT(O248,2),"-",RIGHT(L248,2))</f>
        <v>dif 24-19</v>
      </c>
      <c r="T248" s="16" t="str">
        <f>CONCATENATE("cuota ",RIGHT(O248,2))</f>
        <v>cuota 24</v>
      </c>
    </row>
    <row r="249" spans="1:20" x14ac:dyDescent="0.25">
      <c r="A249" s="239" t="s">
        <v>48</v>
      </c>
      <c r="B249" s="240">
        <v>125433553.48999999</v>
      </c>
      <c r="C249" s="240">
        <v>146090301.33000001</v>
      </c>
      <c r="D249" s="240">
        <v>175485497.44999999</v>
      </c>
      <c r="E249" s="240">
        <v>193094414.19999999</v>
      </c>
      <c r="F249" s="271">
        <f>E249/D249-1</f>
        <v>0.10034399996510945</v>
      </c>
      <c r="G249" s="271">
        <f t="shared" ref="G249:G259" si="112">E249/B249-1</f>
        <v>0.53941596030279215</v>
      </c>
      <c r="H249" s="240">
        <f>E249-D249</f>
        <v>17608916.75</v>
      </c>
      <c r="I249" s="240">
        <f t="shared" ref="I249:I259" si="113">E249-B249</f>
        <v>67660860.709999993</v>
      </c>
      <c r="J249" s="241">
        <f t="shared" ref="J249:J259" si="114">E249/$E$249</f>
        <v>1</v>
      </c>
      <c r="K249" s="242"/>
      <c r="L249" s="240">
        <v>1289479494.79</v>
      </c>
      <c r="M249" s="240">
        <v>1366738222.1999998</v>
      </c>
      <c r="N249" s="240">
        <v>1612326514.46</v>
      </c>
      <c r="O249" s="240">
        <v>1840692027.2800004</v>
      </c>
      <c r="P249" s="271">
        <f>O249/N249-1</f>
        <v>0.14163726191433668</v>
      </c>
      <c r="Q249" s="271">
        <f t="shared" ref="Q249:Q259" si="115">O249/L249-1</f>
        <v>0.42746901731831644</v>
      </c>
      <c r="R249" s="240">
        <f>O249-N249</f>
        <v>228365512.82000041</v>
      </c>
      <c r="S249" s="240">
        <f t="shared" ref="S249:S259" si="116">O249-L249</f>
        <v>551212532.49000049</v>
      </c>
      <c r="T249" s="241">
        <f>O249/$O$249</f>
        <v>1</v>
      </c>
    </row>
    <row r="250" spans="1:20" x14ac:dyDescent="0.25">
      <c r="A250" s="94" t="s">
        <v>49</v>
      </c>
      <c r="B250" s="272">
        <v>55580632.32</v>
      </c>
      <c r="C250" s="272">
        <v>69816940</v>
      </c>
      <c r="D250" s="272">
        <v>81885386.510000005</v>
      </c>
      <c r="E250" s="272">
        <v>89734612.5</v>
      </c>
      <c r="F250" s="273">
        <f t="shared" ref="F250:F259" si="117">E250/D250-1</f>
        <v>9.5856248892974616E-2</v>
      </c>
      <c r="G250" s="273">
        <f t="shared" si="112"/>
        <v>0.61449427173411464</v>
      </c>
      <c r="H250" s="272">
        <f t="shared" ref="H250:H259" si="118">E250-D250</f>
        <v>7849225.9899999946</v>
      </c>
      <c r="I250" s="272">
        <f t="shared" si="113"/>
        <v>34153980.18</v>
      </c>
      <c r="J250" s="96">
        <f t="shared" si="114"/>
        <v>0.46471884167014921</v>
      </c>
      <c r="K250" s="238"/>
      <c r="L250" s="272">
        <v>578703154.25999999</v>
      </c>
      <c r="M250" s="272">
        <v>664662186.01999998</v>
      </c>
      <c r="N250" s="272">
        <v>767368164.20000005</v>
      </c>
      <c r="O250" s="272">
        <v>854606876.16999996</v>
      </c>
      <c r="P250" s="273">
        <f t="shared" ref="P250:P259" si="119">O250/N250-1</f>
        <v>0.11368560234831793</v>
      </c>
      <c r="Q250" s="273">
        <f t="shared" si="115"/>
        <v>0.47676208411686294</v>
      </c>
      <c r="R250" s="272">
        <f t="shared" ref="R250:R259" si="120">O250-N250</f>
        <v>87238711.969999909</v>
      </c>
      <c r="S250" s="272">
        <f t="shared" si="116"/>
        <v>275903721.90999997</v>
      </c>
      <c r="T250" s="96">
        <f t="shared" ref="T250:T259" si="121">O250/$O$249</f>
        <v>0.46428564013115042</v>
      </c>
    </row>
    <row r="251" spans="1:20" x14ac:dyDescent="0.25">
      <c r="A251" s="97" t="s">
        <v>50</v>
      </c>
      <c r="B251" s="256">
        <v>35107934.380000003</v>
      </c>
      <c r="C251" s="256">
        <v>37475223.869999997</v>
      </c>
      <c r="D251" s="256">
        <v>42944731.969999999</v>
      </c>
      <c r="E251" s="256">
        <v>48342748.109999999</v>
      </c>
      <c r="F251" s="230">
        <f t="shared" si="117"/>
        <v>0.1256968175694031</v>
      </c>
      <c r="G251" s="230">
        <f t="shared" si="112"/>
        <v>0.37697500475959345</v>
      </c>
      <c r="H251" s="256">
        <f t="shared" si="118"/>
        <v>5398016.1400000006</v>
      </c>
      <c r="I251" s="256">
        <f t="shared" si="113"/>
        <v>13234813.729999997</v>
      </c>
      <c r="J251" s="32">
        <f t="shared" si="114"/>
        <v>0.25035808679544913</v>
      </c>
      <c r="K251" s="238"/>
      <c r="L251" s="256">
        <v>356362094.53999996</v>
      </c>
      <c r="M251" s="256">
        <v>341113671.97000003</v>
      </c>
      <c r="N251" s="256">
        <v>393716429.90999997</v>
      </c>
      <c r="O251" s="256">
        <v>464307592.52000004</v>
      </c>
      <c r="P251" s="230">
        <f t="shared" si="119"/>
        <v>0.17929442930826278</v>
      </c>
      <c r="Q251" s="230">
        <f t="shared" si="115"/>
        <v>0.30290959570023435</v>
      </c>
      <c r="R251" s="256">
        <f t="shared" si="120"/>
        <v>70591162.610000074</v>
      </c>
      <c r="S251" s="256">
        <f t="shared" si="116"/>
        <v>107945497.98000008</v>
      </c>
      <c r="T251" s="32">
        <f t="shared" si="121"/>
        <v>0.25224621264107372</v>
      </c>
    </row>
    <row r="252" spans="1:20" x14ac:dyDescent="0.25">
      <c r="A252" s="97" t="s">
        <v>51</v>
      </c>
      <c r="B252" s="256">
        <v>788219.93</v>
      </c>
      <c r="C252" s="256">
        <v>780395.75</v>
      </c>
      <c r="D252" s="256">
        <v>1123048.46</v>
      </c>
      <c r="E252" s="256">
        <v>1305688.07</v>
      </c>
      <c r="F252" s="230">
        <f t="shared" si="117"/>
        <v>0.16262843190221732</v>
      </c>
      <c r="G252" s="230">
        <f t="shared" si="112"/>
        <v>0.6565022277475272</v>
      </c>
      <c r="H252" s="256">
        <f t="shared" si="118"/>
        <v>182639.6100000001</v>
      </c>
      <c r="I252" s="256">
        <f t="shared" si="113"/>
        <v>517468.14</v>
      </c>
      <c r="J252" s="32">
        <f t="shared" si="114"/>
        <v>6.7619152807165987E-3</v>
      </c>
      <c r="K252" s="238"/>
      <c r="L252" s="256">
        <v>8135920.5800000001</v>
      </c>
      <c r="M252" s="256">
        <v>7024083.96</v>
      </c>
      <c r="N252" s="256">
        <v>7882188.4199999999</v>
      </c>
      <c r="O252" s="256">
        <v>9300389.0700000003</v>
      </c>
      <c r="P252" s="230">
        <f>O252/N252-1</f>
        <v>0.17992473339022275</v>
      </c>
      <c r="Q252" s="230">
        <f t="shared" si="115"/>
        <v>0.14312682609790173</v>
      </c>
      <c r="R252" s="256">
        <f t="shared" si="120"/>
        <v>1418200.6500000004</v>
      </c>
      <c r="S252" s="256">
        <f t="shared" si="116"/>
        <v>1164468.4900000002</v>
      </c>
      <c r="T252" s="32">
        <f t="shared" si="121"/>
        <v>5.0526589631309645E-3</v>
      </c>
    </row>
    <row r="253" spans="1:20" x14ac:dyDescent="0.25">
      <c r="A253" s="97" t="s">
        <v>52</v>
      </c>
      <c r="B253" s="256">
        <v>13684524.699999999</v>
      </c>
      <c r="C253" s="256">
        <v>13377747.789999999</v>
      </c>
      <c r="D253" s="256">
        <v>17562019.460000001</v>
      </c>
      <c r="E253" s="256">
        <v>19976356.43</v>
      </c>
      <c r="F253" s="230">
        <f t="shared" si="117"/>
        <v>0.13747490574754195</v>
      </c>
      <c r="G253" s="230">
        <f t="shared" si="112"/>
        <v>0.45977714739336184</v>
      </c>
      <c r="H253" s="256">
        <f t="shared" si="118"/>
        <v>2414336.9699999988</v>
      </c>
      <c r="I253" s="256">
        <f t="shared" si="113"/>
        <v>6291831.7300000004</v>
      </c>
      <c r="J253" s="32">
        <f t="shared" si="114"/>
        <v>0.10345382859863173</v>
      </c>
      <c r="K253" s="238"/>
      <c r="L253" s="256">
        <v>140361681.90000001</v>
      </c>
      <c r="M253" s="256">
        <v>120617102.43999998</v>
      </c>
      <c r="N253" s="256">
        <v>159880115.56999999</v>
      </c>
      <c r="O253" s="256">
        <v>196555279.41000003</v>
      </c>
      <c r="P253" s="230">
        <f t="shared" si="119"/>
        <v>0.22939165204657752</v>
      </c>
      <c r="Q253" s="230">
        <f t="shared" si="115"/>
        <v>0.40034856201021363</v>
      </c>
      <c r="R253" s="256">
        <f t="shared" si="120"/>
        <v>36675163.840000033</v>
      </c>
      <c r="S253" s="256">
        <f t="shared" si="116"/>
        <v>56193597.51000002</v>
      </c>
      <c r="T253" s="32">
        <f t="shared" si="121"/>
        <v>0.10678336000642688</v>
      </c>
    </row>
    <row r="254" spans="1:20" x14ac:dyDescent="0.25">
      <c r="A254" s="97" t="s">
        <v>53</v>
      </c>
      <c r="B254" s="256">
        <v>3640464.7</v>
      </c>
      <c r="C254" s="256">
        <v>6010171.8600000003</v>
      </c>
      <c r="D254" s="256">
        <v>7046287.75</v>
      </c>
      <c r="E254" s="256">
        <v>8349619.3300000001</v>
      </c>
      <c r="F254" s="230">
        <f t="shared" si="117"/>
        <v>0.18496712400086124</v>
      </c>
      <c r="G254" s="230">
        <f t="shared" si="112"/>
        <v>1.2935586574977638</v>
      </c>
      <c r="H254" s="256">
        <f t="shared" si="118"/>
        <v>1303331.58</v>
      </c>
      <c r="I254" s="256">
        <f t="shared" si="113"/>
        <v>4709154.63</v>
      </c>
      <c r="J254" s="32">
        <f t="shared" si="114"/>
        <v>4.3241123077500193E-2</v>
      </c>
      <c r="K254" s="238"/>
      <c r="L254" s="256">
        <v>38600583.790000007</v>
      </c>
      <c r="M254" s="256">
        <v>52062392.619999997</v>
      </c>
      <c r="N254" s="256">
        <v>71997597.700000003</v>
      </c>
      <c r="O254" s="256">
        <v>84502441.969999999</v>
      </c>
      <c r="P254" s="230">
        <f t="shared" si="119"/>
        <v>0.17368418766005567</v>
      </c>
      <c r="Q254" s="230">
        <f t="shared" si="115"/>
        <v>1.1891493255573891</v>
      </c>
      <c r="R254" s="256">
        <f t="shared" si="120"/>
        <v>12504844.269999996</v>
      </c>
      <c r="S254" s="256">
        <f t="shared" si="116"/>
        <v>45901858.179999992</v>
      </c>
      <c r="T254" s="32">
        <f>O254/$O$249</f>
        <v>4.5907974130180627E-2</v>
      </c>
    </row>
    <row r="255" spans="1:20" x14ac:dyDescent="0.25">
      <c r="A255" s="97" t="s">
        <v>54</v>
      </c>
      <c r="B255" s="256">
        <v>2321817.54</v>
      </c>
      <c r="C255" s="256">
        <v>2907364.88</v>
      </c>
      <c r="D255" s="256">
        <v>3379825.89</v>
      </c>
      <c r="E255" s="256">
        <v>3684030.41</v>
      </c>
      <c r="F255" s="230">
        <f t="shared" si="117"/>
        <v>9.0005973650908899E-2</v>
      </c>
      <c r="G255" s="230">
        <f t="shared" si="112"/>
        <v>0.58670108504736351</v>
      </c>
      <c r="H255" s="256">
        <f t="shared" si="118"/>
        <v>304204.52</v>
      </c>
      <c r="I255" s="256">
        <f t="shared" si="113"/>
        <v>1362212.87</v>
      </c>
      <c r="J255" s="32">
        <f t="shared" si="114"/>
        <v>1.9078907203313601E-2</v>
      </c>
      <c r="K255" s="238"/>
      <c r="L255" s="256">
        <v>21024590.949999999</v>
      </c>
      <c r="M255" s="256">
        <v>24878068.640000001</v>
      </c>
      <c r="N255" s="256">
        <v>30228909.709999997</v>
      </c>
      <c r="O255" s="256">
        <v>32661119.659999996</v>
      </c>
      <c r="P255" s="230">
        <f t="shared" si="119"/>
        <v>8.0459731208744278E-2</v>
      </c>
      <c r="Q255" s="230">
        <f t="shared" si="115"/>
        <v>0.55347230001637659</v>
      </c>
      <c r="R255" s="256">
        <f t="shared" si="120"/>
        <v>2432209.9499999993</v>
      </c>
      <c r="S255" s="256">
        <f t="shared" si="116"/>
        <v>11636528.709999997</v>
      </c>
      <c r="T255" s="32">
        <f t="shared" si="121"/>
        <v>1.7743934985291098E-2</v>
      </c>
    </row>
    <row r="256" spans="1:20" x14ac:dyDescent="0.25">
      <c r="A256" s="97" t="s">
        <v>55</v>
      </c>
      <c r="B256" s="256">
        <v>793610.54</v>
      </c>
      <c r="C256" s="256">
        <v>823834.76</v>
      </c>
      <c r="D256" s="256">
        <v>1090866.23</v>
      </c>
      <c r="E256" s="256">
        <v>1117048.18</v>
      </c>
      <c r="F256" s="230">
        <f t="shared" si="117"/>
        <v>2.4001063815129786E-2</v>
      </c>
      <c r="G256" s="230">
        <f t="shared" si="112"/>
        <v>0.40755209727935293</v>
      </c>
      <c r="H256" s="256">
        <f t="shared" si="118"/>
        <v>26181.949999999953</v>
      </c>
      <c r="I256" s="256">
        <f t="shared" si="113"/>
        <v>323437.6399999999</v>
      </c>
      <c r="J256" s="32">
        <f t="shared" si="114"/>
        <v>5.7849844317246959E-3</v>
      </c>
      <c r="K256" s="238"/>
      <c r="L256" s="256">
        <v>6181942.3199999994</v>
      </c>
      <c r="M256" s="256">
        <v>7106088.4100000001</v>
      </c>
      <c r="N256" s="256">
        <v>8194867.8899999997</v>
      </c>
      <c r="O256" s="256">
        <v>9214216.9699999988</v>
      </c>
      <c r="P256" s="230">
        <f t="shared" si="119"/>
        <v>0.12438871421513542</v>
      </c>
      <c r="Q256" s="230">
        <f t="shared" si="115"/>
        <v>0.4905051669909466</v>
      </c>
      <c r="R256" s="256">
        <f t="shared" si="120"/>
        <v>1019349.0799999991</v>
      </c>
      <c r="S256" s="256">
        <f t="shared" si="116"/>
        <v>3032274.6499999994</v>
      </c>
      <c r="T256" s="32">
        <f>O256/$O$249</f>
        <v>5.0058439073134313E-3</v>
      </c>
    </row>
    <row r="257" spans="1:20" x14ac:dyDescent="0.25">
      <c r="A257" s="97" t="s">
        <v>56</v>
      </c>
      <c r="B257" s="256">
        <v>6321100.5099999998</v>
      </c>
      <c r="C257" s="256">
        <v>8033533.6399999997</v>
      </c>
      <c r="D257" s="256">
        <v>9793488.4600000009</v>
      </c>
      <c r="E257" s="256">
        <v>9528131.9399999995</v>
      </c>
      <c r="F257" s="230">
        <f t="shared" si="117"/>
        <v>-2.7095199129892222E-2</v>
      </c>
      <c r="G257" s="230">
        <f t="shared" si="112"/>
        <v>0.50735333585132314</v>
      </c>
      <c r="H257" s="256">
        <f t="shared" si="118"/>
        <v>-265356.52000000142</v>
      </c>
      <c r="I257" s="256">
        <f t="shared" si="113"/>
        <v>3207031.4299999997</v>
      </c>
      <c r="J257" s="32">
        <f t="shared" si="114"/>
        <v>4.9344420342118833E-2</v>
      </c>
      <c r="K257" s="238"/>
      <c r="L257" s="256">
        <v>66975068.599999987</v>
      </c>
      <c r="M257" s="256">
        <v>79199122.870000005</v>
      </c>
      <c r="N257" s="256">
        <v>97067732.720000029</v>
      </c>
      <c r="O257" s="256">
        <v>110224167.81999999</v>
      </c>
      <c r="P257" s="230">
        <f t="shared" si="119"/>
        <v>0.13553870819204983</v>
      </c>
      <c r="Q257" s="230">
        <f t="shared" si="115"/>
        <v>0.64574923361855308</v>
      </c>
      <c r="R257" s="256">
        <f t="shared" si="120"/>
        <v>13156435.099999964</v>
      </c>
      <c r="S257" s="256">
        <f t="shared" si="116"/>
        <v>43249099.220000006</v>
      </c>
      <c r="T257" s="32">
        <f t="shared" si="121"/>
        <v>5.9881917336752299E-2</v>
      </c>
    </row>
    <row r="258" spans="1:20" x14ac:dyDescent="0.25">
      <c r="A258" s="97" t="s">
        <v>57</v>
      </c>
      <c r="B258" s="256">
        <v>5165976.04</v>
      </c>
      <c r="C258" s="256">
        <v>4545355.21</v>
      </c>
      <c r="D258" s="256">
        <v>8091866.0499999998</v>
      </c>
      <c r="E258" s="256">
        <v>8403658.6699999999</v>
      </c>
      <c r="F258" s="230">
        <f t="shared" si="117"/>
        <v>3.8531609158310332E-2</v>
      </c>
      <c r="G258" s="230">
        <f t="shared" si="112"/>
        <v>0.6267320260354905</v>
      </c>
      <c r="H258" s="256">
        <f t="shared" si="118"/>
        <v>311792.62000000011</v>
      </c>
      <c r="I258" s="256">
        <f t="shared" si="113"/>
        <v>3237682.63</v>
      </c>
      <c r="J258" s="32">
        <f t="shared" si="114"/>
        <v>4.3520982752488134E-2</v>
      </c>
      <c r="K258" s="238"/>
      <c r="L258" s="256">
        <v>54591611.049999997</v>
      </c>
      <c r="M258" s="256">
        <v>51900784.950000003</v>
      </c>
      <c r="N258" s="256">
        <v>54362150.220000006</v>
      </c>
      <c r="O258" s="256">
        <v>55805569.149999999</v>
      </c>
      <c r="P258" s="230">
        <f t="shared" si="119"/>
        <v>2.6551910183069793E-2</v>
      </c>
      <c r="Q258" s="230">
        <f t="shared" si="115"/>
        <v>2.2237081424252958E-2</v>
      </c>
      <c r="R258" s="256">
        <f t="shared" si="120"/>
        <v>1443418.9299999923</v>
      </c>
      <c r="S258" s="256">
        <f t="shared" si="116"/>
        <v>1213958.1000000015</v>
      </c>
      <c r="T258" s="32">
        <f>O258/$O$249</f>
        <v>3.0317711123280171E-2</v>
      </c>
    </row>
    <row r="259" spans="1:20" x14ac:dyDescent="0.25">
      <c r="A259" s="99" t="s">
        <v>58</v>
      </c>
      <c r="B259" s="268">
        <v>2029272.83</v>
      </c>
      <c r="C259" s="268">
        <v>2319733.58</v>
      </c>
      <c r="D259" s="268">
        <v>2567976.67</v>
      </c>
      <c r="E259" s="268">
        <v>2652520.56</v>
      </c>
      <c r="F259" s="269">
        <f t="shared" si="117"/>
        <v>3.292237464135539E-2</v>
      </c>
      <c r="G259" s="269">
        <f t="shared" si="112"/>
        <v>0.30712860330367708</v>
      </c>
      <c r="H259" s="268">
        <f t="shared" si="118"/>
        <v>84543.89000000013</v>
      </c>
      <c r="I259" s="268">
        <f t="shared" si="113"/>
        <v>623247.73</v>
      </c>
      <c r="J259" s="101">
        <f t="shared" si="114"/>
        <v>1.3736909847907968E-2</v>
      </c>
      <c r="K259" s="238"/>
      <c r="L259" s="268">
        <v>18542846.789999999</v>
      </c>
      <c r="M259" s="268">
        <v>18174720.350000001</v>
      </c>
      <c r="N259" s="268">
        <v>21628358.149999999</v>
      </c>
      <c r="O259" s="268">
        <v>23514374.52</v>
      </c>
      <c r="P259" s="269">
        <f t="shared" si="119"/>
        <v>8.7201088354457612E-2</v>
      </c>
      <c r="Q259" s="269">
        <f t="shared" si="115"/>
        <v>0.26811027380548191</v>
      </c>
      <c r="R259" s="268">
        <f t="shared" si="120"/>
        <v>1886016.370000001</v>
      </c>
      <c r="S259" s="268">
        <f t="shared" si="116"/>
        <v>4971527.7300000004</v>
      </c>
      <c r="T259" s="101">
        <f t="shared" si="121"/>
        <v>1.2774746764534698E-2</v>
      </c>
    </row>
    <row r="260" spans="1:20" ht="21" x14ac:dyDescent="0.35">
      <c r="A260" s="236" t="s">
        <v>78</v>
      </c>
      <c r="B260" s="236"/>
      <c r="C260" s="236"/>
      <c r="D260" s="236"/>
      <c r="E260" s="236"/>
      <c r="F260" s="236"/>
      <c r="G260" s="236"/>
      <c r="H260" s="236"/>
      <c r="I260" s="236"/>
      <c r="J260" s="236"/>
      <c r="K260" s="236"/>
      <c r="L260" s="236"/>
      <c r="M260" s="236"/>
      <c r="N260" s="236"/>
      <c r="O260" s="236"/>
      <c r="P260" s="236"/>
      <c r="Q260" s="236"/>
      <c r="R260" s="236"/>
      <c r="S260" s="236"/>
      <c r="T260" s="236"/>
    </row>
    <row r="261" spans="1:20" x14ac:dyDescent="0.25">
      <c r="A261" s="72"/>
      <c r="B261" s="11" t="s">
        <v>152</v>
      </c>
      <c r="C261" s="12"/>
      <c r="D261" s="12"/>
      <c r="E261" s="12"/>
      <c r="F261" s="12"/>
      <c r="G261" s="12"/>
      <c r="H261" s="12"/>
      <c r="I261" s="12"/>
      <c r="J261" s="13"/>
      <c r="K261" s="237"/>
      <c r="L261" s="11" t="str">
        <f>L$5</f>
        <v>acumulado noviembre</v>
      </c>
      <c r="M261" s="12"/>
      <c r="N261" s="12"/>
      <c r="O261" s="12"/>
      <c r="P261" s="12"/>
      <c r="Q261" s="12"/>
      <c r="R261" s="12"/>
      <c r="S261" s="12"/>
      <c r="T261" s="13"/>
    </row>
    <row r="262" spans="1:20" x14ac:dyDescent="0.25">
      <c r="A262" s="15"/>
      <c r="B262" s="16">
        <f>B$6</f>
        <v>2019</v>
      </c>
      <c r="C262" s="16">
        <f>C$6</f>
        <v>2022</v>
      </c>
      <c r="D262" s="16">
        <f>D$6</f>
        <v>2023</v>
      </c>
      <c r="E262" s="16">
        <f>E$6</f>
        <v>2024</v>
      </c>
      <c r="F262" s="16" t="str">
        <f>CONCATENATE("var ",RIGHT(E262,2),"/",RIGHT(D262,2))</f>
        <v>var 24/23</v>
      </c>
      <c r="G262" s="16" t="str">
        <f>CONCATENATE("var ",RIGHT(E262,2),"/",RIGHT(B262,2))</f>
        <v>var 24/19</v>
      </c>
      <c r="H262" s="16" t="str">
        <f>CONCATENATE("dif ",RIGHT(E262,2),"-",RIGHT(D262,2))</f>
        <v>dif 24-23</v>
      </c>
      <c r="I262" s="107" t="str">
        <f>CONCATENATE("dif ",RIGHT(E262,2),"-",RIGHT(B262,2))</f>
        <v>dif 24-19</v>
      </c>
      <c r="J262" s="108"/>
      <c r="K262" s="238"/>
      <c r="L262" s="16">
        <f>L$6</f>
        <v>2019</v>
      </c>
      <c r="M262" s="16">
        <f>M$6</f>
        <v>2022</v>
      </c>
      <c r="N262" s="16">
        <f>N$6</f>
        <v>2023</v>
      </c>
      <c r="O262" s="16">
        <f>O$6</f>
        <v>2024</v>
      </c>
      <c r="P262" s="16" t="str">
        <f>CONCATENATE("var ",RIGHT(O262,2),"/",RIGHT(N262,2))</f>
        <v>var 24/23</v>
      </c>
      <c r="Q262" s="16" t="str">
        <f>CONCATENATE("var ",RIGHT(O262,2),"/",RIGHT(L262,2))</f>
        <v>var 24/19</v>
      </c>
      <c r="R262" s="16" t="str">
        <f>CONCATENATE("dif ",RIGHT(O262,2),"-",RIGHT(N262,2))</f>
        <v>dif 24-23</v>
      </c>
      <c r="S262" s="107" t="str">
        <f>CONCATENATE("dif ",RIGHT(O262,2),"-",RIGHT(L262,2))</f>
        <v>dif 24-19</v>
      </c>
      <c r="T262" s="108"/>
    </row>
    <row r="263" spans="1:20" x14ac:dyDescent="0.25">
      <c r="A263" s="239" t="s">
        <v>4</v>
      </c>
      <c r="B263" s="274">
        <v>89.48</v>
      </c>
      <c r="C263" s="274">
        <v>109.02</v>
      </c>
      <c r="D263" s="274">
        <v>124.81</v>
      </c>
      <c r="E263" s="274">
        <v>135.36000000000001</v>
      </c>
      <c r="F263" s="275">
        <f>E263/D263-1</f>
        <v>8.4528483294607826E-2</v>
      </c>
      <c r="G263" s="275">
        <f t="shared" ref="G263:G274" si="122">E263/B263-1</f>
        <v>0.51274027715690673</v>
      </c>
      <c r="H263" s="276">
        <f>E263-D263</f>
        <v>10.550000000000011</v>
      </c>
      <c r="I263" s="277">
        <f t="shared" ref="I263:I274" si="123">E263-B263</f>
        <v>45.88000000000001</v>
      </c>
      <c r="J263" s="278"/>
      <c r="K263" s="279"/>
      <c r="L263" s="274">
        <v>87.232279267008167</v>
      </c>
      <c r="M263" s="274">
        <v>104.07276898017454</v>
      </c>
      <c r="N263" s="274">
        <v>111.89251059570053</v>
      </c>
      <c r="O263" s="274">
        <v>123.19067428766529</v>
      </c>
      <c r="P263" s="275">
        <f>O263/N263-1</f>
        <v>0.10097336838555915</v>
      </c>
      <c r="Q263" s="275">
        <f t="shared" ref="Q263:Q274" si="124">O263/L263-1</f>
        <v>0.4122143239040279</v>
      </c>
      <c r="R263" s="276">
        <f>O263-N263</f>
        <v>11.29816369196476</v>
      </c>
      <c r="S263" s="280">
        <f t="shared" ref="S263:S274" si="125">O263-L263</f>
        <v>35.958395020657122</v>
      </c>
      <c r="T263" s="281"/>
    </row>
    <row r="264" spans="1:20" x14ac:dyDescent="0.25">
      <c r="A264" s="243" t="s">
        <v>5</v>
      </c>
      <c r="B264" s="282">
        <v>96.91</v>
      </c>
      <c r="C264" s="282">
        <v>118.92</v>
      </c>
      <c r="D264" s="282">
        <v>137.06</v>
      </c>
      <c r="E264" s="282">
        <v>146.63999999999999</v>
      </c>
      <c r="F264" s="283">
        <f t="shared" ref="F264:F274" si="126">E264/D264-1</f>
        <v>6.9896395739092343E-2</v>
      </c>
      <c r="G264" s="283">
        <f t="shared" si="122"/>
        <v>0.51315653699308639</v>
      </c>
      <c r="H264" s="284">
        <f t="shared" ref="H264:H274" si="127">E264-D264</f>
        <v>9.5799999999999841</v>
      </c>
      <c r="I264" s="285">
        <f t="shared" si="123"/>
        <v>49.72999999999999</v>
      </c>
      <c r="J264" s="286"/>
      <c r="K264" s="287"/>
      <c r="L264" s="282">
        <v>94.742590217326665</v>
      </c>
      <c r="M264" s="282">
        <v>112.42578607021865</v>
      </c>
      <c r="N264" s="282">
        <v>121.29982953723632</v>
      </c>
      <c r="O264" s="282">
        <v>133.67353083142777</v>
      </c>
      <c r="P264" s="283">
        <f t="shared" ref="P264:P274" si="128">O264/N264-1</f>
        <v>0.10200922244818988</v>
      </c>
      <c r="Q264" s="283">
        <f t="shared" si="124"/>
        <v>0.41091277454837161</v>
      </c>
      <c r="R264" s="284">
        <f t="shared" ref="R264:R274" si="129">O264-N264</f>
        <v>12.373701294191449</v>
      </c>
      <c r="S264" s="288">
        <f t="shared" si="125"/>
        <v>38.930940614101104</v>
      </c>
      <c r="T264" s="289"/>
    </row>
    <row r="265" spans="1:20" x14ac:dyDescent="0.25">
      <c r="A265" s="249" t="s">
        <v>72</v>
      </c>
      <c r="B265" s="290">
        <v>161.1</v>
      </c>
      <c r="C265" s="290">
        <v>205.02</v>
      </c>
      <c r="D265" s="290">
        <v>237.73</v>
      </c>
      <c r="E265" s="290">
        <v>245.47</v>
      </c>
      <c r="F265" s="291">
        <f t="shared" si="126"/>
        <v>3.2557943885921148E-2</v>
      </c>
      <c r="G265" s="291">
        <f t="shared" si="122"/>
        <v>0.52371198013656128</v>
      </c>
      <c r="H265" s="292">
        <f t="shared" si="127"/>
        <v>7.7400000000000091</v>
      </c>
      <c r="I265" s="293">
        <f t="shared" si="123"/>
        <v>84.37</v>
      </c>
      <c r="J265" s="294"/>
      <c r="K265" s="238"/>
      <c r="L265" s="290">
        <v>155.38045909131296</v>
      </c>
      <c r="M265" s="290">
        <v>198.89213437070097</v>
      </c>
      <c r="N265" s="290">
        <v>212.60581849927763</v>
      </c>
      <c r="O265" s="290">
        <v>223.91919058401029</v>
      </c>
      <c r="P265" s="291">
        <f t="shared" si="128"/>
        <v>5.3212899649644818E-2</v>
      </c>
      <c r="Q265" s="291">
        <f t="shared" si="124"/>
        <v>0.44110264503993357</v>
      </c>
      <c r="R265" s="292">
        <f>O265-N265</f>
        <v>11.313372084732663</v>
      </c>
      <c r="S265" s="295">
        <f t="shared" si="125"/>
        <v>68.538731492697337</v>
      </c>
      <c r="T265" s="296"/>
    </row>
    <row r="266" spans="1:20" x14ac:dyDescent="0.25">
      <c r="A266" s="255" t="s">
        <v>73</v>
      </c>
      <c r="B266" s="297">
        <v>93.14</v>
      </c>
      <c r="C266" s="297">
        <v>107.63</v>
      </c>
      <c r="D266" s="297">
        <v>124.22</v>
      </c>
      <c r="E266" s="297">
        <v>132.49</v>
      </c>
      <c r="F266" s="298">
        <f t="shared" si="126"/>
        <v>6.6575430687489945E-2</v>
      </c>
      <c r="G266" s="298">
        <f t="shared" si="122"/>
        <v>0.42248228473266058</v>
      </c>
      <c r="H266" s="299">
        <f t="shared" si="127"/>
        <v>8.2700000000000102</v>
      </c>
      <c r="I266" s="300">
        <f t="shared" si="123"/>
        <v>39.350000000000009</v>
      </c>
      <c r="J266" s="301"/>
      <c r="K266" s="238"/>
      <c r="L266" s="297">
        <v>89.851595421133794</v>
      </c>
      <c r="M266" s="297">
        <v>99.602841990831166</v>
      </c>
      <c r="N266" s="297">
        <v>110.56496949488763</v>
      </c>
      <c r="O266" s="297">
        <v>122.74215015000155</v>
      </c>
      <c r="P266" s="298">
        <f t="shared" si="128"/>
        <v>0.11013597444782874</v>
      </c>
      <c r="Q266" s="298">
        <f t="shared" si="124"/>
        <v>0.36605420944068889</v>
      </c>
      <c r="R266" s="299">
        <f t="shared" si="129"/>
        <v>12.177180655113915</v>
      </c>
      <c r="S266" s="302">
        <f t="shared" si="125"/>
        <v>32.890554728867755</v>
      </c>
      <c r="T266" s="303"/>
    </row>
    <row r="267" spans="1:20" x14ac:dyDescent="0.25">
      <c r="A267" s="258" t="s">
        <v>74</v>
      </c>
      <c r="B267" s="297">
        <v>56.88</v>
      </c>
      <c r="C267" s="297">
        <v>70.03</v>
      </c>
      <c r="D267" s="297">
        <v>84.01</v>
      </c>
      <c r="E267" s="297">
        <v>90.23</v>
      </c>
      <c r="F267" s="304">
        <f t="shared" si="126"/>
        <v>7.4038804904178024E-2</v>
      </c>
      <c r="G267" s="304">
        <f t="shared" si="122"/>
        <v>0.58632208157524612</v>
      </c>
      <c r="H267" s="305">
        <f t="shared" si="127"/>
        <v>6.2199999999999989</v>
      </c>
      <c r="I267" s="306">
        <f t="shared" si="123"/>
        <v>33.35</v>
      </c>
      <c r="J267" s="307"/>
      <c r="K267" s="238"/>
      <c r="L267" s="297">
        <v>60.042538338605134</v>
      </c>
      <c r="M267" s="297">
        <v>65.880117882918498</v>
      </c>
      <c r="N267" s="297">
        <v>73.468143305967047</v>
      </c>
      <c r="O267" s="297">
        <v>82.989527503782824</v>
      </c>
      <c r="P267" s="304">
        <f t="shared" si="128"/>
        <v>0.12959881343622381</v>
      </c>
      <c r="Q267" s="304">
        <f t="shared" si="124"/>
        <v>0.38217886518671085</v>
      </c>
      <c r="R267" s="305">
        <f t="shared" si="129"/>
        <v>9.5213841978157774</v>
      </c>
      <c r="S267" s="308">
        <f t="shared" si="125"/>
        <v>22.94698916517769</v>
      </c>
      <c r="T267" s="309"/>
    </row>
    <row r="268" spans="1:20" x14ac:dyDescent="0.25">
      <c r="A268" s="258" t="s">
        <v>75</v>
      </c>
      <c r="B268" s="297">
        <v>55.54</v>
      </c>
      <c r="C268" s="297">
        <v>57.02</v>
      </c>
      <c r="D268" s="297">
        <v>68.37</v>
      </c>
      <c r="E268" s="297">
        <v>61.96</v>
      </c>
      <c r="F268" s="304">
        <f t="shared" si="126"/>
        <v>-9.3754570718151298E-2</v>
      </c>
      <c r="G268" s="304">
        <f t="shared" si="122"/>
        <v>0.11559236586244159</v>
      </c>
      <c r="H268" s="305">
        <f t="shared" si="127"/>
        <v>-6.4100000000000037</v>
      </c>
      <c r="I268" s="306">
        <f t="shared" si="123"/>
        <v>6.4200000000000017</v>
      </c>
      <c r="J268" s="307"/>
      <c r="K268" s="238"/>
      <c r="L268" s="297">
        <v>52.934808584117384</v>
      </c>
      <c r="M268" s="297">
        <v>53.849427136355885</v>
      </c>
      <c r="N268" s="297">
        <v>60.294933279125459</v>
      </c>
      <c r="O268" s="297">
        <v>56.791021221853072</v>
      </c>
      <c r="P268" s="304">
        <f t="shared" si="128"/>
        <v>-5.8112877263693186E-2</v>
      </c>
      <c r="Q268" s="304">
        <f t="shared" si="124"/>
        <v>7.2848334411333093E-2</v>
      </c>
      <c r="R268" s="305">
        <f t="shared" si="129"/>
        <v>-3.5039120572723874</v>
      </c>
      <c r="S268" s="308">
        <f t="shared" si="125"/>
        <v>3.8562126377356876</v>
      </c>
      <c r="T268" s="309"/>
    </row>
    <row r="269" spans="1:20" x14ac:dyDescent="0.25">
      <c r="A269" s="259" t="s">
        <v>76</v>
      </c>
      <c r="B269" s="310">
        <v>42.65</v>
      </c>
      <c r="C269" s="310">
        <v>55.44</v>
      </c>
      <c r="D269" s="310">
        <v>59.96</v>
      </c>
      <c r="E269" s="310">
        <v>54.29</v>
      </c>
      <c r="F269" s="311">
        <f t="shared" si="126"/>
        <v>-9.4563042028018685E-2</v>
      </c>
      <c r="G269" s="311">
        <f t="shared" si="122"/>
        <v>0.27291910902696359</v>
      </c>
      <c r="H269" s="312">
        <f t="shared" si="127"/>
        <v>-5.6700000000000017</v>
      </c>
      <c r="I269" s="313">
        <f t="shared" si="123"/>
        <v>11.64</v>
      </c>
      <c r="J269" s="314"/>
      <c r="K269" s="238"/>
      <c r="L269" s="310">
        <v>59.026654875225063</v>
      </c>
      <c r="M269" s="310">
        <v>49.705265988133824</v>
      </c>
      <c r="N269" s="310">
        <v>50.876317699433486</v>
      </c>
      <c r="O269" s="310">
        <v>49.934241005801567</v>
      </c>
      <c r="P269" s="311">
        <f t="shared" si="128"/>
        <v>-1.8516998403805607E-2</v>
      </c>
      <c r="Q269" s="311">
        <f t="shared" si="124"/>
        <v>-0.15403911823639194</v>
      </c>
      <c r="R269" s="312">
        <f t="shared" si="129"/>
        <v>-0.94207669363191826</v>
      </c>
      <c r="S269" s="315">
        <f t="shared" si="125"/>
        <v>-9.0924138694234955</v>
      </c>
      <c r="T269" s="316"/>
    </row>
    <row r="270" spans="1:20" x14ac:dyDescent="0.25">
      <c r="A270" s="243" t="s">
        <v>11</v>
      </c>
      <c r="B270" s="282">
        <v>67.41</v>
      </c>
      <c r="C270" s="282">
        <v>73.06</v>
      </c>
      <c r="D270" s="282">
        <v>80.680000000000007</v>
      </c>
      <c r="E270" s="282">
        <v>95.53</v>
      </c>
      <c r="F270" s="283">
        <f t="shared" si="126"/>
        <v>0.18406048587010404</v>
      </c>
      <c r="G270" s="283">
        <f t="shared" si="122"/>
        <v>0.41714879098056667</v>
      </c>
      <c r="H270" s="284">
        <f t="shared" si="127"/>
        <v>14.849999999999994</v>
      </c>
      <c r="I270" s="285">
        <f t="shared" si="123"/>
        <v>28.120000000000005</v>
      </c>
      <c r="J270" s="286"/>
      <c r="K270" s="287"/>
      <c r="L270" s="282">
        <v>65.283147141292218</v>
      </c>
      <c r="M270" s="282">
        <v>72.043276607598997</v>
      </c>
      <c r="N270" s="282">
        <v>77.489582744374601</v>
      </c>
      <c r="O270" s="282">
        <v>85.10142332754242</v>
      </c>
      <c r="P270" s="283">
        <f t="shared" si="128"/>
        <v>9.8230501618237209E-2</v>
      </c>
      <c r="Q270" s="283">
        <f t="shared" si="124"/>
        <v>0.30357415434273616</v>
      </c>
      <c r="R270" s="284">
        <f t="shared" si="129"/>
        <v>7.6118405831678189</v>
      </c>
      <c r="S270" s="288">
        <f t="shared" si="125"/>
        <v>19.818276186250202</v>
      </c>
      <c r="T270" s="289"/>
    </row>
    <row r="271" spans="1:20" x14ac:dyDescent="0.25">
      <c r="A271" s="36" t="s">
        <v>12</v>
      </c>
      <c r="B271" s="317">
        <v>103.85</v>
      </c>
      <c r="C271" s="317">
        <v>129.13</v>
      </c>
      <c r="D271" s="317">
        <v>155.87</v>
      </c>
      <c r="E271" s="317">
        <v>144.18</v>
      </c>
      <c r="F271" s="318">
        <f t="shared" si="126"/>
        <v>-7.4998396099313469E-2</v>
      </c>
      <c r="G271" s="318">
        <f t="shared" si="122"/>
        <v>0.38834857968223413</v>
      </c>
      <c r="H271" s="319">
        <f t="shared" si="127"/>
        <v>-11.689999999999998</v>
      </c>
      <c r="I271" s="320">
        <f t="shared" si="123"/>
        <v>40.330000000000013</v>
      </c>
      <c r="J271" s="321"/>
      <c r="K271" s="238"/>
      <c r="L271" s="317">
        <v>101.56449685316493</v>
      </c>
      <c r="M271" s="317">
        <v>119.80996602691172</v>
      </c>
      <c r="N271" s="317">
        <v>137.36068072185341</v>
      </c>
      <c r="O271" s="317">
        <v>141.94318387227906</v>
      </c>
      <c r="P271" s="318">
        <f t="shared" si="128"/>
        <v>3.3361098142087098E-2</v>
      </c>
      <c r="Q271" s="318">
        <f t="shared" si="124"/>
        <v>0.3975669478035313</v>
      </c>
      <c r="R271" s="319">
        <f t="shared" si="129"/>
        <v>4.5825031504256515</v>
      </c>
      <c r="S271" s="322">
        <f t="shared" si="125"/>
        <v>40.378687019114139</v>
      </c>
      <c r="T271" s="323"/>
    </row>
    <row r="272" spans="1:20" x14ac:dyDescent="0.25">
      <c r="A272" s="37" t="s">
        <v>8</v>
      </c>
      <c r="B272" s="297">
        <v>72.239999999999995</v>
      </c>
      <c r="C272" s="297">
        <v>75.66</v>
      </c>
      <c r="D272" s="297">
        <v>84.07</v>
      </c>
      <c r="E272" s="297">
        <v>94.56</v>
      </c>
      <c r="F272" s="324">
        <f t="shared" si="126"/>
        <v>0.12477697157130985</v>
      </c>
      <c r="G272" s="324">
        <f t="shared" si="122"/>
        <v>0.30897009966777422</v>
      </c>
      <c r="H272" s="325">
        <f t="shared" si="127"/>
        <v>10.490000000000009</v>
      </c>
      <c r="I272" s="326">
        <f t="shared" si="123"/>
        <v>22.320000000000007</v>
      </c>
      <c r="J272" s="327"/>
      <c r="K272" s="238"/>
      <c r="L272" s="297">
        <v>67.540151690178433</v>
      </c>
      <c r="M272" s="297">
        <v>74.025531659919466</v>
      </c>
      <c r="N272" s="297">
        <v>79.989922022275252</v>
      </c>
      <c r="O272" s="297">
        <v>85.289765495673237</v>
      </c>
      <c r="P272" s="324">
        <f t="shared" si="128"/>
        <v>6.6256390047762626E-2</v>
      </c>
      <c r="Q272" s="324">
        <f t="shared" si="124"/>
        <v>0.26280091710359477</v>
      </c>
      <c r="R272" s="325">
        <f t="shared" si="129"/>
        <v>5.2998434733979849</v>
      </c>
      <c r="S272" s="328">
        <f t="shared" si="125"/>
        <v>17.749613805494803</v>
      </c>
      <c r="T272" s="329"/>
    </row>
    <row r="273" spans="1:20" x14ac:dyDescent="0.25">
      <c r="A273" s="37" t="s">
        <v>9</v>
      </c>
      <c r="B273" s="297">
        <v>50.02</v>
      </c>
      <c r="C273" s="297">
        <v>54.68</v>
      </c>
      <c r="D273" s="297">
        <v>66.61</v>
      </c>
      <c r="E273" s="297">
        <v>81.55</v>
      </c>
      <c r="F273" s="324">
        <f t="shared" si="126"/>
        <v>0.22429064704999235</v>
      </c>
      <c r="G273" s="324">
        <f t="shared" si="122"/>
        <v>0.63034786085565764</v>
      </c>
      <c r="H273" s="325">
        <f t="shared" si="127"/>
        <v>14.939999999999998</v>
      </c>
      <c r="I273" s="326">
        <f t="shared" si="123"/>
        <v>31.529999999999994</v>
      </c>
      <c r="J273" s="327"/>
      <c r="K273" s="238"/>
      <c r="L273" s="297">
        <v>50.735202271463208</v>
      </c>
      <c r="M273" s="297">
        <v>53.338888161785533</v>
      </c>
      <c r="N273" s="297">
        <v>60.113231963429321</v>
      </c>
      <c r="O273" s="297">
        <v>70.488221649395641</v>
      </c>
      <c r="P273" s="324">
        <f t="shared" si="128"/>
        <v>0.17259078154836338</v>
      </c>
      <c r="Q273" s="324">
        <f t="shared" si="124"/>
        <v>0.3893355795103004</v>
      </c>
      <c r="R273" s="325">
        <f t="shared" si="129"/>
        <v>10.37498968596632</v>
      </c>
      <c r="S273" s="328">
        <f t="shared" si="125"/>
        <v>19.753019377932432</v>
      </c>
      <c r="T273" s="329"/>
    </row>
    <row r="274" spans="1:20" x14ac:dyDescent="0.25">
      <c r="A274" s="38" t="s">
        <v>10</v>
      </c>
      <c r="B274" s="330">
        <v>67.92</v>
      </c>
      <c r="C274" s="330">
        <v>71.59</v>
      </c>
      <c r="D274" s="330">
        <v>51.88</v>
      </c>
      <c r="E274" s="330">
        <v>103.3</v>
      </c>
      <c r="F274" s="331">
        <f t="shared" si="126"/>
        <v>0.99113338473400137</v>
      </c>
      <c r="G274" s="331">
        <f t="shared" si="122"/>
        <v>0.52090694935217896</v>
      </c>
      <c r="H274" s="332">
        <f t="shared" si="127"/>
        <v>51.419999999999995</v>
      </c>
      <c r="I274" s="333">
        <f t="shared" si="123"/>
        <v>35.379999999999995</v>
      </c>
      <c r="J274" s="334"/>
      <c r="K274" s="238"/>
      <c r="L274" s="330">
        <v>71.262194874699446</v>
      </c>
      <c r="M274" s="330">
        <v>74.592736336898525</v>
      </c>
      <c r="N274" s="330">
        <v>69.359303112408796</v>
      </c>
      <c r="O274" s="330">
        <v>86.19090738766532</v>
      </c>
      <c r="P274" s="331">
        <f t="shared" si="128"/>
        <v>0.24267262674162082</v>
      </c>
      <c r="Q274" s="331">
        <f t="shared" si="124"/>
        <v>0.20948993416797057</v>
      </c>
      <c r="R274" s="332">
        <f t="shared" si="129"/>
        <v>16.831604275256524</v>
      </c>
      <c r="S274" s="335">
        <f t="shared" si="125"/>
        <v>14.928712512965873</v>
      </c>
      <c r="T274" s="336"/>
    </row>
    <row r="275" spans="1:20" x14ac:dyDescent="0.25">
      <c r="A275" s="42" t="s">
        <v>13</v>
      </c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4"/>
    </row>
    <row r="276" spans="1:20" ht="21" x14ac:dyDescent="0.35">
      <c r="A276" s="236" t="s">
        <v>79</v>
      </c>
      <c r="B276" s="236"/>
      <c r="C276" s="236"/>
      <c r="D276" s="236"/>
      <c r="E276" s="236"/>
      <c r="F276" s="236"/>
      <c r="G276" s="236"/>
      <c r="H276" s="236"/>
      <c r="I276" s="236"/>
      <c r="J276" s="236"/>
      <c r="K276" s="236"/>
      <c r="L276" s="236"/>
      <c r="M276" s="236"/>
      <c r="N276" s="236"/>
      <c r="O276" s="236"/>
      <c r="P276" s="236"/>
      <c r="Q276" s="236"/>
      <c r="R276" s="236"/>
      <c r="S276" s="236"/>
      <c r="T276" s="236"/>
    </row>
    <row r="277" spans="1:20" x14ac:dyDescent="0.25">
      <c r="A277" s="72"/>
      <c r="B277" s="11" t="s">
        <v>152</v>
      </c>
      <c r="C277" s="12"/>
      <c r="D277" s="12"/>
      <c r="E277" s="12"/>
      <c r="F277" s="12"/>
      <c r="G277" s="12"/>
      <c r="H277" s="12"/>
      <c r="I277" s="12"/>
      <c r="J277" s="13"/>
      <c r="K277" s="237"/>
      <c r="L277" s="11" t="str">
        <f>L$5</f>
        <v>acumulado noviembre</v>
      </c>
      <c r="M277" s="12"/>
      <c r="N277" s="12"/>
      <c r="O277" s="12"/>
      <c r="P277" s="12"/>
      <c r="Q277" s="12"/>
      <c r="R277" s="12"/>
      <c r="S277" s="12"/>
      <c r="T277" s="13"/>
    </row>
    <row r="278" spans="1:20" x14ac:dyDescent="0.25">
      <c r="A278" s="15"/>
      <c r="B278" s="16">
        <f>B$6</f>
        <v>2019</v>
      </c>
      <c r="C278" s="16">
        <f>C$6</f>
        <v>2022</v>
      </c>
      <c r="D278" s="16">
        <f>D$6</f>
        <v>2023</v>
      </c>
      <c r="E278" s="16">
        <f>E$6</f>
        <v>2024</v>
      </c>
      <c r="F278" s="16" t="str">
        <f>CONCATENATE("var ",RIGHT(E278,2),"/",RIGHT(D278,2))</f>
        <v>var 24/23</v>
      </c>
      <c r="G278" s="16" t="str">
        <f>CONCATENATE("var ",RIGHT(E278,2),"/",RIGHT(B278,2))</f>
        <v>var 24/19</v>
      </c>
      <c r="H278" s="16" t="str">
        <f>CONCATENATE("dif ",RIGHT(E278,2),"-",RIGHT(D278,2))</f>
        <v>dif 24-23</v>
      </c>
      <c r="I278" s="107" t="str">
        <f>CONCATENATE("dif ",RIGHT(E278,2),"-",RIGHT(B278,2))</f>
        <v>dif 24-19</v>
      </c>
      <c r="J278" s="108"/>
      <c r="K278" s="238"/>
      <c r="L278" s="16">
        <f>L$6</f>
        <v>2019</v>
      </c>
      <c r="M278" s="16">
        <f>M$6</f>
        <v>2022</v>
      </c>
      <c r="N278" s="16">
        <f>N$6</f>
        <v>2023</v>
      </c>
      <c r="O278" s="16">
        <f>O$6</f>
        <v>2024</v>
      </c>
      <c r="P278" s="16" t="str">
        <f>CONCATENATE("var ",RIGHT(O278,2),"/",RIGHT(M278,2))</f>
        <v>var 24/22</v>
      </c>
      <c r="Q278" s="16" t="str">
        <f>CONCATENATE("var ",RIGHT(O278,2),"/",RIGHT(L278,2))</f>
        <v>var 24/19</v>
      </c>
      <c r="R278" s="16" t="str">
        <f>CONCATENATE("dif ",RIGHT(O278,2),"-",RIGHT(N278,2))</f>
        <v>dif 24-23</v>
      </c>
      <c r="S278" s="107" t="str">
        <f>CONCATENATE("dif ",RIGHT(O278,2),"-",RIGHT(L278,2))</f>
        <v>dif 24-19</v>
      </c>
      <c r="T278" s="108"/>
    </row>
    <row r="279" spans="1:20" x14ac:dyDescent="0.25">
      <c r="A279" s="239" t="s">
        <v>48</v>
      </c>
      <c r="B279" s="274">
        <v>89.48</v>
      </c>
      <c r="C279" s="274">
        <v>109.02</v>
      </c>
      <c r="D279" s="274">
        <v>124.81</v>
      </c>
      <c r="E279" s="274">
        <v>135.36000000000001</v>
      </c>
      <c r="F279" s="337">
        <f>E279/D279-1</f>
        <v>8.4528483294607826E-2</v>
      </c>
      <c r="G279" s="337">
        <f t="shared" ref="G279:G289" si="130">E279/B279-1</f>
        <v>0.51274027715690673</v>
      </c>
      <c r="H279" s="338">
        <f>E279-D279</f>
        <v>10.550000000000011</v>
      </c>
      <c r="I279" s="339">
        <f t="shared" ref="I279:I289" si="131">E279-B279</f>
        <v>45.88000000000001</v>
      </c>
      <c r="J279" s="340"/>
      <c r="K279" s="279"/>
      <c r="L279" s="274">
        <v>87.232279267008167</v>
      </c>
      <c r="M279" s="274">
        <v>104.07276898017454</v>
      </c>
      <c r="N279" s="274">
        <v>111.89251059570053</v>
      </c>
      <c r="O279" s="274">
        <v>123.19067428766529</v>
      </c>
      <c r="P279" s="337">
        <f>O279/N279-1</f>
        <v>0.10097336838555915</v>
      </c>
      <c r="Q279" s="337">
        <f t="shared" ref="Q279:Q289" si="132">O279/L279-1</f>
        <v>0.4122143239040279</v>
      </c>
      <c r="R279" s="274">
        <f>O279-N279</f>
        <v>11.29816369196476</v>
      </c>
      <c r="S279" s="339">
        <f t="shared" ref="S279:S289" si="133">O279-L279</f>
        <v>35.958395020657122</v>
      </c>
      <c r="T279" s="340"/>
    </row>
    <row r="280" spans="1:20" x14ac:dyDescent="0.25">
      <c r="A280" s="94" t="s">
        <v>49</v>
      </c>
      <c r="B280" s="341">
        <v>110.51</v>
      </c>
      <c r="C280" s="341">
        <v>138.49</v>
      </c>
      <c r="D280" s="341">
        <v>153.25</v>
      </c>
      <c r="E280" s="341">
        <v>165.52</v>
      </c>
      <c r="F280" s="342">
        <f t="shared" ref="F280:F289" si="134">E280/D280-1</f>
        <v>8.0065252854812474E-2</v>
      </c>
      <c r="G280" s="342">
        <f t="shared" si="130"/>
        <v>0.49778300606279968</v>
      </c>
      <c r="H280" s="343">
        <f t="shared" ref="H280:H289" si="135">E280-D280</f>
        <v>12.27000000000001</v>
      </c>
      <c r="I280" s="344">
        <f t="shared" si="131"/>
        <v>55.010000000000005</v>
      </c>
      <c r="J280" s="345"/>
      <c r="K280" s="238"/>
      <c r="L280" s="341">
        <v>106.28018758683909</v>
      </c>
      <c r="M280" s="341">
        <v>128.85206759404383</v>
      </c>
      <c r="N280" s="341">
        <v>136.16014601016295</v>
      </c>
      <c r="O280" s="341">
        <v>148.65451923950542</v>
      </c>
      <c r="P280" s="342">
        <f t="shared" ref="P280:P289" si="136">O280/N280-1</f>
        <v>9.1762337184993159E-2</v>
      </c>
      <c r="Q280" s="342">
        <f t="shared" si="132"/>
        <v>0.39870395992708652</v>
      </c>
      <c r="R280" s="341">
        <f t="shared" ref="R280:R289" si="137">O280-N280</f>
        <v>12.494373229342472</v>
      </c>
      <c r="S280" s="344">
        <f t="shared" si="133"/>
        <v>42.374331652666328</v>
      </c>
      <c r="T280" s="345"/>
    </row>
    <row r="281" spans="1:20" x14ac:dyDescent="0.25">
      <c r="A281" s="97" t="s">
        <v>50</v>
      </c>
      <c r="B281" s="297">
        <v>86.82</v>
      </c>
      <c r="C281" s="297">
        <v>97.67</v>
      </c>
      <c r="D281" s="297">
        <v>110.27</v>
      </c>
      <c r="E281" s="297">
        <v>127.12</v>
      </c>
      <c r="F281" s="346">
        <f t="shared" si="134"/>
        <v>0.15280674707536046</v>
      </c>
      <c r="G281" s="346">
        <f t="shared" si="130"/>
        <v>0.46417876065422736</v>
      </c>
      <c r="H281" s="325">
        <f t="shared" si="135"/>
        <v>16.850000000000009</v>
      </c>
      <c r="I281" s="328">
        <f t="shared" si="131"/>
        <v>40.300000000000011</v>
      </c>
      <c r="J281" s="329"/>
      <c r="K281" s="238"/>
      <c r="L281" s="297">
        <v>84.197567277175338</v>
      </c>
      <c r="M281" s="297">
        <v>92.183339986703388</v>
      </c>
      <c r="N281" s="297">
        <v>99.74063677813794</v>
      </c>
      <c r="O281" s="297">
        <v>114.16333542730909</v>
      </c>
      <c r="P281" s="346">
        <f t="shared" si="136"/>
        <v>0.1446020309781344</v>
      </c>
      <c r="Q281" s="346">
        <f t="shared" si="132"/>
        <v>0.35589826546279579</v>
      </c>
      <c r="R281" s="297">
        <f t="shared" si="137"/>
        <v>14.422698649171153</v>
      </c>
      <c r="S281" s="328">
        <f t="shared" si="133"/>
        <v>29.965768150133755</v>
      </c>
      <c r="T281" s="329"/>
    </row>
    <row r="282" spans="1:20" x14ac:dyDescent="0.25">
      <c r="A282" s="97" t="s">
        <v>51</v>
      </c>
      <c r="B282" s="297">
        <v>61.52</v>
      </c>
      <c r="C282" s="297">
        <v>75.72</v>
      </c>
      <c r="D282" s="297">
        <v>92.38</v>
      </c>
      <c r="E282" s="297">
        <v>108.99</v>
      </c>
      <c r="F282" s="346">
        <f t="shared" si="134"/>
        <v>0.17980082268889364</v>
      </c>
      <c r="G282" s="346">
        <f t="shared" si="130"/>
        <v>0.77161898569570853</v>
      </c>
      <c r="H282" s="325">
        <f t="shared" si="135"/>
        <v>16.61</v>
      </c>
      <c r="I282" s="328">
        <f t="shared" si="131"/>
        <v>47.469999999999992</v>
      </c>
      <c r="J282" s="329"/>
      <c r="K282" s="238"/>
      <c r="L282" s="297">
        <v>67.16080862817941</v>
      </c>
      <c r="M282" s="297">
        <v>74.276361274862467</v>
      </c>
      <c r="N282" s="297">
        <v>79.903761248264104</v>
      </c>
      <c r="O282" s="297">
        <v>88.273177124093067</v>
      </c>
      <c r="P282" s="346">
        <f t="shared" si="136"/>
        <v>0.10474370348881146</v>
      </c>
      <c r="Q282" s="346">
        <f t="shared" si="132"/>
        <v>0.31435548390725154</v>
      </c>
      <c r="R282" s="297">
        <f t="shared" si="137"/>
        <v>8.3694158758289632</v>
      </c>
      <c r="S282" s="328">
        <f t="shared" si="133"/>
        <v>21.112368495913657</v>
      </c>
      <c r="T282" s="329"/>
    </row>
    <row r="283" spans="1:20" x14ac:dyDescent="0.25">
      <c r="A283" s="97" t="s">
        <v>52</v>
      </c>
      <c r="B283" s="297">
        <v>54.33</v>
      </c>
      <c r="C283" s="297">
        <v>60.47</v>
      </c>
      <c r="D283" s="297">
        <v>73.510000000000005</v>
      </c>
      <c r="E283" s="297">
        <v>78.5</v>
      </c>
      <c r="F283" s="346">
        <f t="shared" si="134"/>
        <v>6.7881920827098208E-2</v>
      </c>
      <c r="G283" s="346">
        <f t="shared" si="130"/>
        <v>0.44487391864531567</v>
      </c>
      <c r="H283" s="325">
        <f t="shared" si="135"/>
        <v>4.9899999999999949</v>
      </c>
      <c r="I283" s="328">
        <f t="shared" si="131"/>
        <v>24.17</v>
      </c>
      <c r="J283" s="329"/>
      <c r="K283" s="238"/>
      <c r="L283" s="297">
        <v>52.542370329642516</v>
      </c>
      <c r="M283" s="297">
        <v>57.651913750142157</v>
      </c>
      <c r="N283" s="297">
        <v>65.101617086562655</v>
      </c>
      <c r="O283" s="297">
        <v>73.583384151379633</v>
      </c>
      <c r="P283" s="346">
        <f t="shared" si="136"/>
        <v>0.13028504427991638</v>
      </c>
      <c r="Q283" s="346">
        <f t="shared" si="132"/>
        <v>0.40045802444254286</v>
      </c>
      <c r="R283" s="297">
        <f t="shared" si="137"/>
        <v>8.4817670648169781</v>
      </c>
      <c r="S283" s="328">
        <f t="shared" si="133"/>
        <v>21.041013821737117</v>
      </c>
      <c r="T283" s="329"/>
    </row>
    <row r="284" spans="1:20" x14ac:dyDescent="0.25">
      <c r="A284" s="97" t="s">
        <v>53</v>
      </c>
      <c r="B284" s="297">
        <v>82.48</v>
      </c>
      <c r="C284" s="297">
        <v>141.82</v>
      </c>
      <c r="D284" s="297">
        <v>148.51</v>
      </c>
      <c r="E284" s="297">
        <v>175.8</v>
      </c>
      <c r="F284" s="346">
        <f t="shared" si="134"/>
        <v>0.18375866944986874</v>
      </c>
      <c r="G284" s="346">
        <f t="shared" si="130"/>
        <v>1.1314258001939863</v>
      </c>
      <c r="H284" s="325">
        <f t="shared" si="135"/>
        <v>27.29000000000002</v>
      </c>
      <c r="I284" s="328">
        <f t="shared" si="131"/>
        <v>93.320000000000007</v>
      </c>
      <c r="J284" s="329"/>
      <c r="K284" s="238"/>
      <c r="L284" s="297">
        <v>84.723851734048139</v>
      </c>
      <c r="M284" s="297">
        <v>126.86035094191953</v>
      </c>
      <c r="N284" s="297">
        <v>147.54834169654006</v>
      </c>
      <c r="O284" s="297">
        <v>164.16015568848897</v>
      </c>
      <c r="P284" s="346">
        <f t="shared" si="136"/>
        <v>0.11258556891214755</v>
      </c>
      <c r="Q284" s="346">
        <f t="shared" si="132"/>
        <v>0.93759080033087794</v>
      </c>
      <c r="R284" s="297">
        <f t="shared" si="137"/>
        <v>16.611813991948907</v>
      </c>
      <c r="S284" s="328">
        <f t="shared" si="133"/>
        <v>79.436303954440831</v>
      </c>
      <c r="T284" s="329"/>
    </row>
    <row r="285" spans="1:20" x14ac:dyDescent="0.25">
      <c r="A285" s="97" t="s">
        <v>54</v>
      </c>
      <c r="B285" s="297">
        <v>64.680000000000007</v>
      </c>
      <c r="C285" s="297">
        <v>78.95</v>
      </c>
      <c r="D285" s="297">
        <v>91.2</v>
      </c>
      <c r="E285" s="297">
        <v>105.26</v>
      </c>
      <c r="F285" s="346">
        <f t="shared" si="134"/>
        <v>0.15416666666666679</v>
      </c>
      <c r="G285" s="346">
        <f t="shared" si="130"/>
        <v>0.62739641311069883</v>
      </c>
      <c r="H285" s="325">
        <f t="shared" si="135"/>
        <v>14.060000000000002</v>
      </c>
      <c r="I285" s="328">
        <f t="shared" si="131"/>
        <v>40.58</v>
      </c>
      <c r="J285" s="329"/>
      <c r="K285" s="238"/>
      <c r="L285" s="297">
        <v>63.286162937655483</v>
      </c>
      <c r="M285" s="297">
        <v>75.403863670467913</v>
      </c>
      <c r="N285" s="297">
        <v>85.550308369608189</v>
      </c>
      <c r="O285" s="297">
        <v>95.09830088504971</v>
      </c>
      <c r="P285" s="346">
        <f>O285/N285-1</f>
        <v>0.11160675744371074</v>
      </c>
      <c r="Q285" s="346">
        <f t="shared" si="132"/>
        <v>0.5026713023940641</v>
      </c>
      <c r="R285" s="297">
        <f t="shared" si="137"/>
        <v>9.5479925154415213</v>
      </c>
      <c r="S285" s="328">
        <f t="shared" si="133"/>
        <v>31.812137947394227</v>
      </c>
      <c r="T285" s="329"/>
    </row>
    <row r="286" spans="1:20" x14ac:dyDescent="0.25">
      <c r="A286" s="97" t="s">
        <v>55</v>
      </c>
      <c r="B286" s="297">
        <v>85.06</v>
      </c>
      <c r="C286" s="297">
        <v>99.76</v>
      </c>
      <c r="D286" s="297">
        <v>118.31</v>
      </c>
      <c r="E286" s="297">
        <v>121.34</v>
      </c>
      <c r="F286" s="346">
        <f>E286/D286-1</f>
        <v>2.5610683796805089E-2</v>
      </c>
      <c r="G286" s="346">
        <f t="shared" si="130"/>
        <v>0.42652245473783212</v>
      </c>
      <c r="H286" s="325">
        <f t="shared" si="135"/>
        <v>3.0300000000000011</v>
      </c>
      <c r="I286" s="328">
        <f t="shared" si="131"/>
        <v>36.28</v>
      </c>
      <c r="J286" s="329"/>
      <c r="K286" s="238"/>
      <c r="L286" s="297">
        <v>80.723260524554448</v>
      </c>
      <c r="M286" s="297">
        <v>88.102881940468919</v>
      </c>
      <c r="N286" s="297">
        <v>96.990287539416215</v>
      </c>
      <c r="O286" s="297">
        <v>106.87574285208477</v>
      </c>
      <c r="P286" s="346">
        <f t="shared" si="136"/>
        <v>0.1019221157443333</v>
      </c>
      <c r="Q286" s="346">
        <f t="shared" si="132"/>
        <v>0.32397703162120473</v>
      </c>
      <c r="R286" s="297">
        <f t="shared" si="137"/>
        <v>9.8854553126685545</v>
      </c>
      <c r="S286" s="328">
        <f t="shared" si="133"/>
        <v>26.152482327530322</v>
      </c>
      <c r="T286" s="329"/>
    </row>
    <row r="287" spans="1:20" x14ac:dyDescent="0.25">
      <c r="A287" s="97" t="s">
        <v>56</v>
      </c>
      <c r="B287" s="297">
        <v>88.13</v>
      </c>
      <c r="C287" s="297">
        <v>112.19</v>
      </c>
      <c r="D287" s="297">
        <v>131.1</v>
      </c>
      <c r="E287" s="297">
        <v>129.53</v>
      </c>
      <c r="F287" s="346">
        <f t="shared" si="134"/>
        <v>-1.1975591151792475E-2</v>
      </c>
      <c r="G287" s="346">
        <f t="shared" si="130"/>
        <v>0.46976058095994566</v>
      </c>
      <c r="H287" s="325">
        <f t="shared" si="135"/>
        <v>-1.5699999999999932</v>
      </c>
      <c r="I287" s="328">
        <f t="shared" si="131"/>
        <v>41.400000000000006</v>
      </c>
      <c r="J287" s="329"/>
      <c r="K287" s="238"/>
      <c r="L287" s="297">
        <v>92.449307814436125</v>
      </c>
      <c r="M287" s="297">
        <v>112.99562215510745</v>
      </c>
      <c r="N287" s="297">
        <v>127.80209639577045</v>
      </c>
      <c r="O287" s="297">
        <v>139.6894174958143</v>
      </c>
      <c r="P287" s="346">
        <f>O287/N287-1</f>
        <v>9.3013506313948557E-2</v>
      </c>
      <c r="Q287" s="346">
        <f t="shared" si="132"/>
        <v>0.51098391970871559</v>
      </c>
      <c r="R287" s="297">
        <f>O287-N287</f>
        <v>11.887321100043849</v>
      </c>
      <c r="S287" s="347">
        <f t="shared" si="133"/>
        <v>47.240109681378172</v>
      </c>
      <c r="T287" s="348"/>
    </row>
    <row r="288" spans="1:20" x14ac:dyDescent="0.25">
      <c r="A288" s="97" t="s">
        <v>57</v>
      </c>
      <c r="B288" s="297">
        <v>147.52000000000001</v>
      </c>
      <c r="C288" s="297">
        <v>144.41</v>
      </c>
      <c r="D288" s="297">
        <v>262.73</v>
      </c>
      <c r="E288" s="297">
        <v>210.12</v>
      </c>
      <c r="F288" s="346">
        <f t="shared" si="134"/>
        <v>-0.20024359608723785</v>
      </c>
      <c r="G288" s="346">
        <f t="shared" si="130"/>
        <v>0.42434924078091107</v>
      </c>
      <c r="H288" s="325">
        <f t="shared" si="135"/>
        <v>-52.610000000000014</v>
      </c>
      <c r="I288" s="328">
        <f t="shared" si="131"/>
        <v>62.599999999999994</v>
      </c>
      <c r="J288" s="329"/>
      <c r="K288" s="238"/>
      <c r="L288" s="297">
        <v>141.61664555305154</v>
      </c>
      <c r="M288" s="297">
        <v>186.77533185229777</v>
      </c>
      <c r="N288" s="297">
        <v>199.42281108968533</v>
      </c>
      <c r="O288" s="297">
        <v>194.47874387437093</v>
      </c>
      <c r="P288" s="346">
        <f t="shared" si="136"/>
        <v>-2.4791884079353954E-2</v>
      </c>
      <c r="Q288" s="346">
        <f t="shared" si="132"/>
        <v>0.37327602355555389</v>
      </c>
      <c r="R288" s="297">
        <f t="shared" si="137"/>
        <v>-4.9440672153143908</v>
      </c>
      <c r="S288" s="349">
        <f t="shared" si="133"/>
        <v>52.862098321319394</v>
      </c>
      <c r="T288" s="350"/>
    </row>
    <row r="289" spans="1:20" x14ac:dyDescent="0.25">
      <c r="A289" s="97" t="s">
        <v>80</v>
      </c>
      <c r="B289" s="330">
        <v>60.1</v>
      </c>
      <c r="C289" s="330">
        <v>76.739999999999995</v>
      </c>
      <c r="D289" s="330">
        <v>80.25</v>
      </c>
      <c r="E289" s="330">
        <v>81.849999999999994</v>
      </c>
      <c r="F289" s="346">
        <f t="shared" si="134"/>
        <v>1.9937694704049713E-2</v>
      </c>
      <c r="G289" s="346">
        <f t="shared" si="130"/>
        <v>0.36189683860232935</v>
      </c>
      <c r="H289" s="325">
        <f t="shared" si="135"/>
        <v>1.5999999999999943</v>
      </c>
      <c r="I289" s="328">
        <f t="shared" si="131"/>
        <v>21.749999999999993</v>
      </c>
      <c r="J289" s="329"/>
      <c r="K289" s="238"/>
      <c r="L289" s="330">
        <v>54.893644856483505</v>
      </c>
      <c r="M289" s="330">
        <v>63.239056646158929</v>
      </c>
      <c r="N289" s="330">
        <v>68.839944467302104</v>
      </c>
      <c r="O289" s="330">
        <v>71.501426277239077</v>
      </c>
      <c r="P289" s="346">
        <f t="shared" si="136"/>
        <v>3.8661882000807557E-2</v>
      </c>
      <c r="Q289" s="346">
        <f t="shared" si="132"/>
        <v>0.30254470192634741</v>
      </c>
      <c r="R289" s="330">
        <f t="shared" si="137"/>
        <v>2.6614818099369728</v>
      </c>
      <c r="S289" s="328">
        <f t="shared" si="133"/>
        <v>16.607781420755572</v>
      </c>
      <c r="T289" s="329"/>
    </row>
    <row r="290" spans="1:20" x14ac:dyDescent="0.25">
      <c r="A290" s="42" t="s">
        <v>13</v>
      </c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4"/>
    </row>
    <row r="291" spans="1:20" ht="21" x14ac:dyDescent="0.35">
      <c r="A291" s="236" t="s">
        <v>81</v>
      </c>
      <c r="B291" s="236"/>
      <c r="C291" s="236"/>
      <c r="D291" s="236"/>
      <c r="E291" s="236"/>
      <c r="F291" s="236"/>
      <c r="G291" s="236"/>
      <c r="H291" s="236"/>
      <c r="I291" s="236"/>
      <c r="J291" s="236"/>
      <c r="K291" s="236"/>
      <c r="L291" s="236"/>
      <c r="M291" s="236"/>
      <c r="N291" s="236"/>
      <c r="O291" s="236"/>
      <c r="P291" s="236"/>
      <c r="Q291" s="236"/>
      <c r="R291" s="236"/>
      <c r="S291" s="236"/>
      <c r="T291" s="236"/>
    </row>
    <row r="292" spans="1:20" x14ac:dyDescent="0.25">
      <c r="A292" s="72"/>
      <c r="B292" s="11" t="s">
        <v>152</v>
      </c>
      <c r="C292" s="12"/>
      <c r="D292" s="12"/>
      <c r="E292" s="12"/>
      <c r="F292" s="12"/>
      <c r="G292" s="12"/>
      <c r="H292" s="12"/>
      <c r="I292" s="12"/>
      <c r="J292" s="13"/>
      <c r="K292" s="237"/>
      <c r="L292" s="11" t="str">
        <f>L$5</f>
        <v>acumulado noviembre</v>
      </c>
      <c r="M292" s="12"/>
      <c r="N292" s="12"/>
      <c r="O292" s="12"/>
      <c r="P292" s="12"/>
      <c r="Q292" s="12"/>
      <c r="R292" s="12"/>
      <c r="S292" s="12"/>
      <c r="T292" s="13"/>
    </row>
    <row r="293" spans="1:20" x14ac:dyDescent="0.25">
      <c r="A293" s="15"/>
      <c r="B293" s="16">
        <f>B$6</f>
        <v>2019</v>
      </c>
      <c r="C293" s="16">
        <f>C$6</f>
        <v>2022</v>
      </c>
      <c r="D293" s="16">
        <f>D$6</f>
        <v>2023</v>
      </c>
      <c r="E293" s="16">
        <f>E$6</f>
        <v>2024</v>
      </c>
      <c r="F293" s="16" t="str">
        <f>CONCATENATE("var ",RIGHT(E293,2),"/",RIGHT(D293,2))</f>
        <v>var 24/23</v>
      </c>
      <c r="G293" s="16" t="str">
        <f>CONCATENATE("var ",RIGHT(E293,2),"/",RIGHT(B293,2))</f>
        <v>var 24/19</v>
      </c>
      <c r="H293" s="16" t="str">
        <f>CONCATENATE("dif ",RIGHT(E293,2),"-",RIGHT(C293,2))</f>
        <v>dif 24-22</v>
      </c>
      <c r="I293" s="107" t="str">
        <f>CONCATENATE("dif ",RIGHT(E293,2),"-",RIGHT(B293,2))</f>
        <v>dif 24-19</v>
      </c>
      <c r="J293" s="108"/>
      <c r="K293" s="238"/>
      <c r="L293" s="16">
        <f>L$6</f>
        <v>2019</v>
      </c>
      <c r="M293" s="16">
        <f>M$6</f>
        <v>2022</v>
      </c>
      <c r="N293" s="16">
        <f>N$6</f>
        <v>2023</v>
      </c>
      <c r="O293" s="16">
        <f>O$6</f>
        <v>2024</v>
      </c>
      <c r="P293" s="16" t="str">
        <f>CONCATENATE("var ",RIGHT(O293,2),"/",RIGHT(N293,2))</f>
        <v>var 24/23</v>
      </c>
      <c r="Q293" s="16" t="str">
        <f>CONCATENATE("var ",RIGHT(O293,2),"/",RIGHT(L293,2))</f>
        <v>var 24/19</v>
      </c>
      <c r="R293" s="16" t="str">
        <f>CONCATENATE("dif ",RIGHT(O293,2),"-",RIGHT(N293,2))</f>
        <v>dif 24-23</v>
      </c>
      <c r="S293" s="107" t="str">
        <f>CONCATENATE("dif ",RIGHT(O293,2),"-",RIGHT(L293,2))</f>
        <v>dif 24-19</v>
      </c>
      <c r="T293" s="108"/>
    </row>
    <row r="294" spans="1:20" x14ac:dyDescent="0.25">
      <c r="A294" s="239" t="s">
        <v>4</v>
      </c>
      <c r="B294" s="274">
        <v>75</v>
      </c>
      <c r="C294" s="274">
        <v>92.53</v>
      </c>
      <c r="D294" s="274">
        <v>109.54</v>
      </c>
      <c r="E294" s="274">
        <v>119.02</v>
      </c>
      <c r="F294" s="275">
        <f>E294/D294-1</f>
        <v>8.6543728318422497E-2</v>
      </c>
      <c r="G294" s="275">
        <f t="shared" ref="G294:G305" si="138">E294/B294-1</f>
        <v>0.58693333333333331</v>
      </c>
      <c r="H294" s="351">
        <f>E294-D294</f>
        <v>9.4799999999999898</v>
      </c>
      <c r="I294" s="352">
        <f t="shared" ref="I294:I305" si="139">E294-B294</f>
        <v>44.019999999999996</v>
      </c>
      <c r="J294" s="353"/>
      <c r="K294" s="279"/>
      <c r="L294" s="274">
        <v>69.880590061382236</v>
      </c>
      <c r="M294" s="274">
        <v>78.948605319852987</v>
      </c>
      <c r="N294" s="274">
        <v>91.457347747777192</v>
      </c>
      <c r="O294" s="274">
        <v>102.78405172101189</v>
      </c>
      <c r="P294" s="275">
        <f>O294/N294-1</f>
        <v>0.12384684502847931</v>
      </c>
      <c r="Q294" s="275">
        <f t="shared" ref="Q294:Q305" si="140">O294/L294-1</f>
        <v>0.47085265923953523</v>
      </c>
      <c r="R294" s="274">
        <f>O294-N294</f>
        <v>11.3267039732347</v>
      </c>
      <c r="S294" s="352">
        <f t="shared" ref="S294:S305" si="141">O294-L294</f>
        <v>32.903461659629656</v>
      </c>
      <c r="T294" s="353"/>
    </row>
    <row r="295" spans="1:20" x14ac:dyDescent="0.25">
      <c r="A295" s="243" t="s">
        <v>5</v>
      </c>
      <c r="B295" s="282">
        <v>81.95</v>
      </c>
      <c r="C295" s="282">
        <v>101.73</v>
      </c>
      <c r="D295" s="282">
        <v>121.65</v>
      </c>
      <c r="E295" s="282">
        <v>129.44999999999999</v>
      </c>
      <c r="F295" s="283">
        <f t="shared" ref="F295:F305" si="142">E295/D295-1</f>
        <v>6.4118372379777799E-2</v>
      </c>
      <c r="G295" s="283">
        <f t="shared" si="138"/>
        <v>0.57962172056131767</v>
      </c>
      <c r="H295" s="354">
        <f t="shared" ref="H295:H305" si="143">E295-D295</f>
        <v>7.7999999999999829</v>
      </c>
      <c r="I295" s="355">
        <f t="shared" si="139"/>
        <v>47.499999999999986</v>
      </c>
      <c r="J295" s="356"/>
      <c r="K295" s="287"/>
      <c r="L295" s="282">
        <v>76.789742720591306</v>
      </c>
      <c r="M295" s="282">
        <v>86.434710511311025</v>
      </c>
      <c r="N295" s="282">
        <v>101.03529576573982</v>
      </c>
      <c r="O295" s="282">
        <v>112.64100847072461</v>
      </c>
      <c r="P295" s="283">
        <f t="shared" ref="P295:P305" si="144">O295/N295-1</f>
        <v>0.11486790449838225</v>
      </c>
      <c r="Q295" s="283">
        <f t="shared" si="140"/>
        <v>0.46687571125980254</v>
      </c>
      <c r="R295" s="282">
        <f t="shared" ref="R295:R305" si="145">O295-N295</f>
        <v>11.605712704984796</v>
      </c>
      <c r="S295" s="355">
        <f t="shared" si="141"/>
        <v>35.851265750133308</v>
      </c>
      <c r="T295" s="356"/>
    </row>
    <row r="296" spans="1:20" x14ac:dyDescent="0.25">
      <c r="A296" s="37" t="s">
        <v>72</v>
      </c>
      <c r="B296" s="290">
        <v>126.82</v>
      </c>
      <c r="C296" s="290">
        <v>161.69</v>
      </c>
      <c r="D296" s="290">
        <v>192.48</v>
      </c>
      <c r="E296" s="290">
        <v>203.6</v>
      </c>
      <c r="F296" s="346">
        <f t="shared" si="142"/>
        <v>5.7772236076475414E-2</v>
      </c>
      <c r="G296" s="346">
        <f t="shared" si="138"/>
        <v>0.60542501182778752</v>
      </c>
      <c r="H296" s="357">
        <f t="shared" si="143"/>
        <v>11.120000000000005</v>
      </c>
      <c r="I296" s="358">
        <f t="shared" si="139"/>
        <v>76.78</v>
      </c>
      <c r="J296" s="359"/>
      <c r="K296" s="238"/>
      <c r="L296" s="290">
        <v>116.91370778437103</v>
      </c>
      <c r="M296" s="290">
        <v>143.02595134030193</v>
      </c>
      <c r="N296" s="290">
        <v>157.74713646935763</v>
      </c>
      <c r="O296" s="290">
        <v>169.43351247384274</v>
      </c>
      <c r="P296" s="346">
        <f t="shared" si="144"/>
        <v>7.4082967628101404E-2</v>
      </c>
      <c r="Q296" s="346">
        <f t="shared" si="140"/>
        <v>0.44921853634422626</v>
      </c>
      <c r="R296" s="290">
        <f t="shared" si="145"/>
        <v>11.686376004485112</v>
      </c>
      <c r="S296" s="328">
        <f t="shared" si="141"/>
        <v>52.519804689471712</v>
      </c>
      <c r="T296" s="329"/>
    </row>
    <row r="297" spans="1:20" x14ac:dyDescent="0.25">
      <c r="A297" s="37" t="s">
        <v>73</v>
      </c>
      <c r="B297" s="297">
        <v>80.959999999999994</v>
      </c>
      <c r="C297" s="297">
        <v>95.59</v>
      </c>
      <c r="D297" s="297">
        <v>112.55</v>
      </c>
      <c r="E297" s="297">
        <v>119.45</v>
      </c>
      <c r="F297" s="346">
        <f t="shared" si="142"/>
        <v>6.1306086183918307E-2</v>
      </c>
      <c r="G297" s="346">
        <f t="shared" si="138"/>
        <v>0.47541996047430835</v>
      </c>
      <c r="H297" s="357">
        <f t="shared" si="143"/>
        <v>6.9000000000000057</v>
      </c>
      <c r="I297" s="358">
        <f t="shared" si="139"/>
        <v>38.490000000000009</v>
      </c>
      <c r="J297" s="359"/>
      <c r="K297" s="238"/>
      <c r="L297" s="297">
        <v>75.520267353043167</v>
      </c>
      <c r="M297" s="297">
        <v>79.516933740347454</v>
      </c>
      <c r="N297" s="297">
        <v>95.609984717123979</v>
      </c>
      <c r="O297" s="297">
        <v>107.64635545280036</v>
      </c>
      <c r="P297" s="346">
        <f t="shared" si="144"/>
        <v>0.12589031126077188</v>
      </c>
      <c r="Q297" s="346">
        <f t="shared" si="140"/>
        <v>0.42539690636387362</v>
      </c>
      <c r="R297" s="297">
        <f t="shared" si="145"/>
        <v>12.036370735676385</v>
      </c>
      <c r="S297" s="328">
        <f t="shared" si="141"/>
        <v>32.126088099757197</v>
      </c>
      <c r="T297" s="329"/>
    </row>
    <row r="298" spans="1:20" x14ac:dyDescent="0.25">
      <c r="A298" s="37" t="s">
        <v>74</v>
      </c>
      <c r="B298" s="297">
        <v>48.03</v>
      </c>
      <c r="C298" s="297">
        <v>57.01</v>
      </c>
      <c r="D298" s="297">
        <v>77.23</v>
      </c>
      <c r="E298" s="297">
        <v>79.56</v>
      </c>
      <c r="F298" s="346">
        <f t="shared" si="142"/>
        <v>3.0169623203418316E-2</v>
      </c>
      <c r="G298" s="346">
        <f t="shared" si="138"/>
        <v>0.65646470955652725</v>
      </c>
      <c r="H298" s="357">
        <f t="shared" si="143"/>
        <v>2.3299999999999983</v>
      </c>
      <c r="I298" s="358">
        <f t="shared" si="139"/>
        <v>31.53</v>
      </c>
      <c r="J298" s="359"/>
      <c r="K298" s="238"/>
      <c r="L298" s="297">
        <v>47.828090246924212</v>
      </c>
      <c r="M298" s="297">
        <v>47.536711430928172</v>
      </c>
      <c r="N298" s="297">
        <v>60.145668808362018</v>
      </c>
      <c r="O298" s="297">
        <v>68.094051366713302</v>
      </c>
      <c r="P298" s="346">
        <f t="shared" si="144"/>
        <v>0.13215220174334852</v>
      </c>
      <c r="Q298" s="346">
        <f t="shared" si="140"/>
        <v>0.42372507484955202</v>
      </c>
      <c r="R298" s="297">
        <f t="shared" si="145"/>
        <v>7.9483825583512839</v>
      </c>
      <c r="S298" s="328">
        <f t="shared" si="141"/>
        <v>20.26596111978909</v>
      </c>
      <c r="T298" s="329"/>
    </row>
    <row r="299" spans="1:20" x14ac:dyDescent="0.25">
      <c r="A299" s="37" t="s">
        <v>75</v>
      </c>
      <c r="B299" s="297">
        <v>39.1</v>
      </c>
      <c r="C299" s="297">
        <v>46.43</v>
      </c>
      <c r="D299" s="297">
        <v>60.02</v>
      </c>
      <c r="E299" s="297">
        <v>55.12</v>
      </c>
      <c r="F299" s="346">
        <f t="shared" si="142"/>
        <v>-8.1639453515494953E-2</v>
      </c>
      <c r="G299" s="346">
        <f t="shared" si="138"/>
        <v>0.40971867007672613</v>
      </c>
      <c r="H299" s="357">
        <f t="shared" si="143"/>
        <v>-4.9000000000000057</v>
      </c>
      <c r="I299" s="358">
        <f t="shared" si="139"/>
        <v>16.019999999999996</v>
      </c>
      <c r="J299" s="359"/>
      <c r="K299" s="238"/>
      <c r="L299" s="297">
        <v>33.752274953051135</v>
      </c>
      <c r="M299" s="297">
        <v>37.574687514221011</v>
      </c>
      <c r="N299" s="297">
        <v>46.573871823238385</v>
      </c>
      <c r="O299" s="297">
        <v>44.453286548055964</v>
      </c>
      <c r="P299" s="346">
        <f t="shared" si="144"/>
        <v>-4.5531650948640645E-2</v>
      </c>
      <c r="Q299" s="346">
        <f t="shared" si="140"/>
        <v>0.31704563943881592</v>
      </c>
      <c r="R299" s="297">
        <f t="shared" si="145"/>
        <v>-2.120585275182421</v>
      </c>
      <c r="S299" s="328">
        <f t="shared" si="141"/>
        <v>10.701011595004829</v>
      </c>
      <c r="T299" s="329"/>
    </row>
    <row r="300" spans="1:20" x14ac:dyDescent="0.25">
      <c r="A300" s="37" t="s">
        <v>76</v>
      </c>
      <c r="B300" s="310">
        <v>32.85</v>
      </c>
      <c r="C300" s="310">
        <v>48.83</v>
      </c>
      <c r="D300" s="310">
        <v>45.18</v>
      </c>
      <c r="E300" s="310">
        <v>40.89</v>
      </c>
      <c r="F300" s="346">
        <f t="shared" si="142"/>
        <v>-9.4953519256308128E-2</v>
      </c>
      <c r="G300" s="346">
        <f t="shared" si="138"/>
        <v>0.24474885844748862</v>
      </c>
      <c r="H300" s="357">
        <f t="shared" si="143"/>
        <v>-4.2899999999999991</v>
      </c>
      <c r="I300" s="358">
        <f t="shared" si="139"/>
        <v>8.0399999999999991</v>
      </c>
      <c r="J300" s="359"/>
      <c r="K300" s="238"/>
      <c r="L300" s="310">
        <v>39.306317321057612</v>
      </c>
      <c r="M300" s="310">
        <v>38.563448290735643</v>
      </c>
      <c r="N300" s="310">
        <v>39.834350902889007</v>
      </c>
      <c r="O300" s="310">
        <v>35.319110606566298</v>
      </c>
      <c r="P300" s="346">
        <f t="shared" si="144"/>
        <v>-0.11335041726499528</v>
      </c>
      <c r="Q300" s="346">
        <f t="shared" si="140"/>
        <v>-0.10143933561425877</v>
      </c>
      <c r="R300" s="310">
        <f t="shared" si="145"/>
        <v>-4.515240296322709</v>
      </c>
      <c r="S300" s="328">
        <f t="shared" si="141"/>
        <v>-3.9872067144913146</v>
      </c>
      <c r="T300" s="329"/>
    </row>
    <row r="301" spans="1:20" x14ac:dyDescent="0.25">
      <c r="A301" s="243" t="s">
        <v>11</v>
      </c>
      <c r="B301" s="282">
        <v>55.04</v>
      </c>
      <c r="C301" s="282">
        <v>60.31</v>
      </c>
      <c r="D301" s="282">
        <v>68.069999999999993</v>
      </c>
      <c r="E301" s="282">
        <v>82.86</v>
      </c>
      <c r="F301" s="283">
        <f t="shared" si="142"/>
        <v>0.21727633318642581</v>
      </c>
      <c r="G301" s="283">
        <f t="shared" si="138"/>
        <v>0.50545058139534893</v>
      </c>
      <c r="H301" s="354">
        <f t="shared" si="143"/>
        <v>14.790000000000006</v>
      </c>
      <c r="I301" s="355">
        <f t="shared" si="139"/>
        <v>27.82</v>
      </c>
      <c r="J301" s="356"/>
      <c r="K301" s="287"/>
      <c r="L301" s="282">
        <v>50.576054576062525</v>
      </c>
      <c r="M301" s="282">
        <v>52.001770193607541</v>
      </c>
      <c r="N301" s="282">
        <v>59.288474982027971</v>
      </c>
      <c r="O301" s="282">
        <v>68.547433004789426</v>
      </c>
      <c r="P301" s="283">
        <f t="shared" si="144"/>
        <v>0.1561679234550748</v>
      </c>
      <c r="Q301" s="283">
        <f t="shared" si="140"/>
        <v>0.35533373608056595</v>
      </c>
      <c r="R301" s="282">
        <f t="shared" si="145"/>
        <v>9.2589580227614547</v>
      </c>
      <c r="S301" s="355">
        <f t="shared" si="141"/>
        <v>17.971378428726901</v>
      </c>
      <c r="T301" s="356"/>
    </row>
    <row r="302" spans="1:20" x14ac:dyDescent="0.25">
      <c r="A302" s="36" t="s">
        <v>12</v>
      </c>
      <c r="B302" s="317">
        <v>90.01</v>
      </c>
      <c r="C302" s="317">
        <v>100.74</v>
      </c>
      <c r="D302" s="317">
        <v>122.99</v>
      </c>
      <c r="E302" s="317">
        <v>130.79</v>
      </c>
      <c r="F302" s="346">
        <f t="shared" si="142"/>
        <v>6.3419790226847628E-2</v>
      </c>
      <c r="G302" s="346">
        <f t="shared" si="138"/>
        <v>0.45306077102544151</v>
      </c>
      <c r="H302" s="357">
        <f t="shared" si="143"/>
        <v>7.7999999999999972</v>
      </c>
      <c r="I302" s="358">
        <f t="shared" si="139"/>
        <v>40.779999999999987</v>
      </c>
      <c r="J302" s="359"/>
      <c r="K302" s="238"/>
      <c r="L302" s="317">
        <v>81.414714077222442</v>
      </c>
      <c r="M302" s="317">
        <v>87.059096606089994</v>
      </c>
      <c r="N302" s="317">
        <v>101.48128355088846</v>
      </c>
      <c r="O302" s="317">
        <v>126.31697397526437</v>
      </c>
      <c r="P302" s="346">
        <f t="shared" si="144"/>
        <v>0.24473173333407727</v>
      </c>
      <c r="Q302" s="346">
        <f t="shared" si="140"/>
        <v>0.55152511934699922</v>
      </c>
      <c r="R302" s="317">
        <f t="shared" si="145"/>
        <v>24.835690424375912</v>
      </c>
      <c r="S302" s="328">
        <f t="shared" si="141"/>
        <v>44.902259898041933</v>
      </c>
      <c r="T302" s="329"/>
    </row>
    <row r="303" spans="1:20" x14ac:dyDescent="0.25">
      <c r="A303" s="37" t="s">
        <v>8</v>
      </c>
      <c r="B303" s="297">
        <v>60.28</v>
      </c>
      <c r="C303" s="297">
        <v>63.72</v>
      </c>
      <c r="D303" s="297">
        <v>73.19</v>
      </c>
      <c r="E303" s="297">
        <v>83.04</v>
      </c>
      <c r="F303" s="346">
        <f t="shared" si="142"/>
        <v>0.13458122694357155</v>
      </c>
      <c r="G303" s="346">
        <f t="shared" si="138"/>
        <v>0.37757133377571339</v>
      </c>
      <c r="H303" s="357">
        <f t="shared" si="143"/>
        <v>9.8500000000000085</v>
      </c>
      <c r="I303" s="358">
        <f t="shared" si="139"/>
        <v>22.760000000000005</v>
      </c>
      <c r="J303" s="359"/>
      <c r="K303" s="238"/>
      <c r="L303" s="297">
        <v>54.706884125374764</v>
      </c>
      <c r="M303" s="297">
        <v>55.227079903542638</v>
      </c>
      <c r="N303" s="297">
        <v>63.496945419386563</v>
      </c>
      <c r="O303" s="297">
        <v>70.671383146674216</v>
      </c>
      <c r="P303" s="346">
        <f t="shared" si="144"/>
        <v>0.11298870646299131</v>
      </c>
      <c r="Q303" s="346">
        <f t="shared" si="140"/>
        <v>0.29181883188069602</v>
      </c>
      <c r="R303" s="297">
        <f t="shared" si="145"/>
        <v>7.1744377272876534</v>
      </c>
      <c r="S303" s="328">
        <f t="shared" si="141"/>
        <v>15.964499021299453</v>
      </c>
      <c r="T303" s="329"/>
    </row>
    <row r="304" spans="1:20" x14ac:dyDescent="0.25">
      <c r="A304" s="37" t="s">
        <v>9</v>
      </c>
      <c r="B304" s="297">
        <v>38.630000000000003</v>
      </c>
      <c r="C304" s="297">
        <v>42.7</v>
      </c>
      <c r="D304" s="297">
        <v>51.24</v>
      </c>
      <c r="E304" s="297">
        <v>66.69</v>
      </c>
      <c r="F304" s="346">
        <f t="shared" si="142"/>
        <v>0.30152224824355955</v>
      </c>
      <c r="G304" s="346">
        <f t="shared" si="138"/>
        <v>0.72637846233497272</v>
      </c>
      <c r="H304" s="357">
        <f t="shared" si="143"/>
        <v>15.449999999999996</v>
      </c>
      <c r="I304" s="358">
        <f t="shared" si="139"/>
        <v>28.059999999999995</v>
      </c>
      <c r="J304" s="359"/>
      <c r="K304" s="238"/>
      <c r="L304" s="297">
        <v>36.289761613914145</v>
      </c>
      <c r="M304" s="297">
        <v>35.107886091009988</v>
      </c>
      <c r="N304" s="297">
        <v>41.758554067978615</v>
      </c>
      <c r="O304" s="297">
        <v>51.839710653251821</v>
      </c>
      <c r="P304" s="346">
        <f t="shared" si="144"/>
        <v>0.24141536531322716</v>
      </c>
      <c r="Q304" s="346">
        <f t="shared" si="140"/>
        <v>0.42849410819429434</v>
      </c>
      <c r="R304" s="297">
        <f t="shared" si="145"/>
        <v>10.081156585273206</v>
      </c>
      <c r="S304" s="328">
        <f t="shared" si="141"/>
        <v>15.549949039337676</v>
      </c>
      <c r="T304" s="329"/>
    </row>
    <row r="305" spans="1:20" x14ac:dyDescent="0.25">
      <c r="A305" s="38" t="s">
        <v>10</v>
      </c>
      <c r="B305" s="330">
        <v>55.55</v>
      </c>
      <c r="C305" s="330">
        <v>62.86</v>
      </c>
      <c r="D305" s="330">
        <v>47.42</v>
      </c>
      <c r="E305" s="330">
        <v>92.74</v>
      </c>
      <c r="F305" s="360">
        <f t="shared" si="142"/>
        <v>0.95571488823281303</v>
      </c>
      <c r="G305" s="360">
        <f t="shared" si="138"/>
        <v>0.66948694869486958</v>
      </c>
      <c r="H305" s="361">
        <f t="shared" si="143"/>
        <v>45.319999999999993</v>
      </c>
      <c r="I305" s="362">
        <f t="shared" si="139"/>
        <v>37.19</v>
      </c>
      <c r="J305" s="363"/>
      <c r="K305" s="364"/>
      <c r="L305" s="330">
        <v>52.499545323581131</v>
      </c>
      <c r="M305" s="330">
        <v>55.027112967735455</v>
      </c>
      <c r="N305" s="330">
        <v>54.950173645069469</v>
      </c>
      <c r="O305" s="330">
        <v>68.699435452788933</v>
      </c>
      <c r="P305" s="360">
        <f t="shared" si="144"/>
        <v>0.25021325494852453</v>
      </c>
      <c r="Q305" s="360">
        <f t="shared" si="140"/>
        <v>0.30857200818330366</v>
      </c>
      <c r="R305" s="330">
        <f t="shared" si="145"/>
        <v>13.749261807719463</v>
      </c>
      <c r="S305" s="347">
        <f t="shared" si="141"/>
        <v>16.199890129207802</v>
      </c>
      <c r="T305" s="348"/>
    </row>
    <row r="306" spans="1:20" x14ac:dyDescent="0.25">
      <c r="A306" s="365" t="s">
        <v>13</v>
      </c>
      <c r="B306" s="366"/>
      <c r="C306" s="366"/>
      <c r="D306" s="366"/>
      <c r="E306" s="366"/>
      <c r="F306" s="366"/>
      <c r="G306" s="366"/>
      <c r="H306" s="366"/>
      <c r="I306" s="366"/>
      <c r="J306" s="366"/>
      <c r="K306" s="366"/>
      <c r="L306" s="366"/>
      <c r="M306" s="366"/>
      <c r="N306" s="366"/>
      <c r="O306" s="366"/>
      <c r="P306" s="366"/>
      <c r="Q306" s="366"/>
      <c r="R306" s="366"/>
      <c r="S306" s="366"/>
      <c r="T306" s="367"/>
    </row>
    <row r="307" spans="1:20" ht="21" x14ac:dyDescent="0.35">
      <c r="A307" s="236" t="s">
        <v>82</v>
      </c>
      <c r="B307" s="236"/>
      <c r="C307" s="236"/>
      <c r="D307" s="236"/>
      <c r="E307" s="236"/>
      <c r="F307" s="236"/>
      <c r="G307" s="236"/>
      <c r="H307" s="236"/>
      <c r="I307" s="236"/>
      <c r="J307" s="236"/>
      <c r="K307" s="236"/>
      <c r="L307" s="236"/>
      <c r="M307" s="236"/>
      <c r="N307" s="236"/>
      <c r="O307" s="236"/>
      <c r="P307" s="236"/>
      <c r="Q307" s="236"/>
      <c r="R307" s="236"/>
      <c r="S307" s="236"/>
      <c r="T307" s="236"/>
    </row>
    <row r="308" spans="1:20" x14ac:dyDescent="0.25">
      <c r="A308" s="72"/>
      <c r="B308" s="11" t="s">
        <v>152</v>
      </c>
      <c r="C308" s="12"/>
      <c r="D308" s="12"/>
      <c r="E308" s="12"/>
      <c r="F308" s="12"/>
      <c r="G308" s="12"/>
      <c r="H308" s="12"/>
      <c r="I308" s="12"/>
      <c r="J308" s="13"/>
      <c r="K308" s="237"/>
      <c r="L308" s="11" t="str">
        <f>L$5</f>
        <v>acumulado noviembre</v>
      </c>
      <c r="M308" s="12"/>
      <c r="N308" s="12"/>
      <c r="O308" s="12"/>
      <c r="P308" s="12"/>
      <c r="Q308" s="12"/>
      <c r="R308" s="12"/>
      <c r="S308" s="12"/>
      <c r="T308" s="13"/>
    </row>
    <row r="309" spans="1:20" x14ac:dyDescent="0.25">
      <c r="A309" s="15"/>
      <c r="B309" s="16">
        <f>B$6</f>
        <v>2019</v>
      </c>
      <c r="C309" s="16">
        <f>C$6</f>
        <v>2022</v>
      </c>
      <c r="D309" s="16">
        <f>D$6</f>
        <v>2023</v>
      </c>
      <c r="E309" s="16">
        <f>E$6</f>
        <v>2024</v>
      </c>
      <c r="F309" s="16" t="str">
        <f>CONCATENATE("var ",RIGHT(E309,2),"/",RIGHT(D309,2))</f>
        <v>var 24/23</v>
      </c>
      <c r="G309" s="16" t="str">
        <f>CONCATENATE("var ",RIGHT(E309,2),"/",RIGHT(B309,2))</f>
        <v>var 24/19</v>
      </c>
      <c r="H309" s="16" t="str">
        <f>CONCATENATE("dif ",RIGHT(E309,2),"-",RIGHT(D309,2))</f>
        <v>dif 24-23</v>
      </c>
      <c r="I309" s="107" t="str">
        <f>CONCATENATE("dif ",RIGHT(E309,2),"-",RIGHT(B309,2))</f>
        <v>dif 24-19</v>
      </c>
      <c r="J309" s="108"/>
      <c r="K309" s="238"/>
      <c r="L309" s="16">
        <f>L$6</f>
        <v>2019</v>
      </c>
      <c r="M309" s="16">
        <f>M$6</f>
        <v>2022</v>
      </c>
      <c r="N309" s="16">
        <f>N$6</f>
        <v>2023</v>
      </c>
      <c r="O309" s="16">
        <f>O$6</f>
        <v>2024</v>
      </c>
      <c r="P309" s="16" t="str">
        <f>CONCATENATE("var ",RIGHT(O309,2),"/",RIGHT(N309,2))</f>
        <v>var 24/23</v>
      </c>
      <c r="Q309" s="16" t="str">
        <f>CONCATENATE("var ",RIGHT(O309,2),"/",RIGHT(L309,2))</f>
        <v>var 24/19</v>
      </c>
      <c r="R309" s="16" t="str">
        <f>CONCATENATE("dif ",RIGHT(O309,2),"-",RIGHT(M309,2))</f>
        <v>dif 24-22</v>
      </c>
      <c r="S309" s="107" t="str">
        <f>CONCATENATE("dif ",RIGHT(O309,2),"-",RIGHT(L309,2))</f>
        <v>dif 24-19</v>
      </c>
      <c r="T309" s="108"/>
    </row>
    <row r="310" spans="1:20" x14ac:dyDescent="0.25">
      <c r="A310" s="239" t="s">
        <v>48</v>
      </c>
      <c r="B310" s="274">
        <v>75</v>
      </c>
      <c r="C310" s="274">
        <v>92.53</v>
      </c>
      <c r="D310" s="274">
        <v>109.54</v>
      </c>
      <c r="E310" s="274">
        <v>119.02</v>
      </c>
      <c r="F310" s="337">
        <f>E310/D310-1</f>
        <v>8.6543728318422497E-2</v>
      </c>
      <c r="G310" s="337">
        <f t="shared" ref="G310:G320" si="146">E310/B310-1</f>
        <v>0.58693333333333331</v>
      </c>
      <c r="H310" s="351">
        <f>E310-D310</f>
        <v>9.4799999999999898</v>
      </c>
      <c r="I310" s="352">
        <f t="shared" ref="I310:I320" si="147">E310-B310</f>
        <v>44.019999999999996</v>
      </c>
      <c r="J310" s="353"/>
      <c r="K310" s="279"/>
      <c r="L310" s="274">
        <v>69.880590061382236</v>
      </c>
      <c r="M310" s="274">
        <v>78.948605319852987</v>
      </c>
      <c r="N310" s="274">
        <v>91.457347747777192</v>
      </c>
      <c r="O310" s="274">
        <v>102.78405172101189</v>
      </c>
      <c r="P310" s="337">
        <f>O310/N310-1</f>
        <v>0.12384684502847931</v>
      </c>
      <c r="Q310" s="337">
        <f t="shared" ref="Q310:Q320" si="148">O310/L310-1</f>
        <v>0.47085265923953523</v>
      </c>
      <c r="R310" s="274">
        <f>O310-N310</f>
        <v>11.3267039732347</v>
      </c>
      <c r="S310" s="352">
        <f>O310-L310</f>
        <v>32.903461659629656</v>
      </c>
      <c r="T310" s="353"/>
    </row>
    <row r="311" spans="1:20" x14ac:dyDescent="0.25">
      <c r="A311" s="94" t="s">
        <v>49</v>
      </c>
      <c r="B311" s="341">
        <v>94.31</v>
      </c>
      <c r="C311" s="341">
        <v>121.6</v>
      </c>
      <c r="D311" s="341">
        <v>136.94999999999999</v>
      </c>
      <c r="E311" s="341">
        <v>149.11000000000001</v>
      </c>
      <c r="F311" s="368">
        <f t="shared" ref="F311:F320" si="149">E311/D311-1</f>
        <v>8.8791529755385401E-2</v>
      </c>
      <c r="G311" s="368">
        <f t="shared" si="146"/>
        <v>0.58106245361043385</v>
      </c>
      <c r="H311" s="369">
        <f t="shared" ref="H311:H320" si="150">E311-D311</f>
        <v>12.160000000000025</v>
      </c>
      <c r="I311" s="370">
        <f t="shared" si="147"/>
        <v>54.800000000000011</v>
      </c>
      <c r="J311" s="371"/>
      <c r="K311" s="238"/>
      <c r="L311" s="341">
        <v>89.444849069632653</v>
      </c>
      <c r="M311" s="341">
        <v>105.61870343088057</v>
      </c>
      <c r="N311" s="341">
        <v>116.84868277938762</v>
      </c>
      <c r="O311" s="341">
        <v>128.48438335799833</v>
      </c>
      <c r="P311" s="368">
        <f t="shared" ref="P311:P320" si="151">O311/N311-1</f>
        <v>9.957921905357825E-2</v>
      </c>
      <c r="Q311" s="368">
        <f t="shared" si="148"/>
        <v>0.43646486851326083</v>
      </c>
      <c r="R311" s="341">
        <f t="shared" ref="R311:R320" si="152">O311-N311</f>
        <v>11.635700578610709</v>
      </c>
      <c r="S311" s="370">
        <f t="shared" ref="S311:S320" si="153">O311-L311</f>
        <v>39.039534288365672</v>
      </c>
      <c r="T311" s="371"/>
    </row>
    <row r="312" spans="1:20" x14ac:dyDescent="0.25">
      <c r="A312" s="97" t="s">
        <v>50</v>
      </c>
      <c r="B312" s="297">
        <v>74.08</v>
      </c>
      <c r="C312" s="297">
        <v>83.12</v>
      </c>
      <c r="D312" s="297">
        <v>98.91</v>
      </c>
      <c r="E312" s="297">
        <v>109.55</v>
      </c>
      <c r="F312" s="346">
        <f t="shared" si="149"/>
        <v>0.1075725406935597</v>
      </c>
      <c r="G312" s="346">
        <f t="shared" si="146"/>
        <v>0.47880669546436283</v>
      </c>
      <c r="H312" s="372">
        <f t="shared" si="150"/>
        <v>10.64</v>
      </c>
      <c r="I312" s="373">
        <f t="shared" si="147"/>
        <v>35.47</v>
      </c>
      <c r="J312" s="374"/>
      <c r="K312" s="238"/>
      <c r="L312" s="297">
        <v>67.848630378631881</v>
      </c>
      <c r="M312" s="297">
        <v>69.84325551176326</v>
      </c>
      <c r="N312" s="297">
        <v>82.312310810503618</v>
      </c>
      <c r="O312" s="297">
        <v>95.636068741358471</v>
      </c>
      <c r="P312" s="346">
        <f t="shared" si="151"/>
        <v>0.16186834994255372</v>
      </c>
      <c r="Q312" s="346">
        <f t="shared" si="148"/>
        <v>0.40955046856005373</v>
      </c>
      <c r="R312" s="297">
        <f t="shared" si="152"/>
        <v>13.323757930854853</v>
      </c>
      <c r="S312" s="373">
        <f t="shared" si="153"/>
        <v>27.78743836272659</v>
      </c>
      <c r="T312" s="374"/>
    </row>
    <row r="313" spans="1:20" x14ac:dyDescent="0.25">
      <c r="A313" s="97" t="s">
        <v>51</v>
      </c>
      <c r="B313" s="297">
        <v>50.82</v>
      </c>
      <c r="C313" s="297">
        <v>58.99</v>
      </c>
      <c r="D313" s="297">
        <v>83.19</v>
      </c>
      <c r="E313" s="297">
        <v>96.72</v>
      </c>
      <c r="F313" s="346">
        <f t="shared" si="149"/>
        <v>0.16263974035340789</v>
      </c>
      <c r="G313" s="346">
        <f t="shared" si="146"/>
        <v>0.90318772136953962</v>
      </c>
      <c r="H313" s="372">
        <f t="shared" si="150"/>
        <v>13.530000000000001</v>
      </c>
      <c r="I313" s="373">
        <f t="shared" si="147"/>
        <v>45.9</v>
      </c>
      <c r="J313" s="374"/>
      <c r="K313" s="238"/>
      <c r="L313" s="297">
        <v>47.116585456334349</v>
      </c>
      <c r="M313" s="297">
        <v>50.884724657424201</v>
      </c>
      <c r="N313" s="297">
        <v>53.255408657396089</v>
      </c>
      <c r="O313" s="297">
        <v>62.592673924088331</v>
      </c>
      <c r="P313" s="346">
        <f t="shared" si="151"/>
        <v>0.17532989610052474</v>
      </c>
      <c r="Q313" s="346">
        <f t="shared" si="148"/>
        <v>0.32846371013231779</v>
      </c>
      <c r="R313" s="297">
        <f t="shared" si="152"/>
        <v>9.337265266692242</v>
      </c>
      <c r="S313" s="373">
        <f t="shared" si="153"/>
        <v>15.476088467753982</v>
      </c>
      <c r="T313" s="374"/>
    </row>
    <row r="314" spans="1:20" x14ac:dyDescent="0.25">
      <c r="A314" s="97" t="s">
        <v>52</v>
      </c>
      <c r="B314" s="297">
        <v>43.88</v>
      </c>
      <c r="C314" s="297">
        <v>50.82</v>
      </c>
      <c r="D314" s="297">
        <v>61.88</v>
      </c>
      <c r="E314" s="297">
        <v>69.3</v>
      </c>
      <c r="F314" s="346">
        <f t="shared" si="149"/>
        <v>0.11990950226244346</v>
      </c>
      <c r="G314" s="346">
        <f t="shared" si="146"/>
        <v>0.57930720145852299</v>
      </c>
      <c r="H314" s="372">
        <f t="shared" si="150"/>
        <v>7.4199999999999946</v>
      </c>
      <c r="I314" s="373">
        <f t="shared" si="147"/>
        <v>25.419999999999995</v>
      </c>
      <c r="J314" s="374"/>
      <c r="K314" s="238"/>
      <c r="L314" s="297">
        <v>40.837947578593784</v>
      </c>
      <c r="M314" s="297">
        <v>40.600693942416498</v>
      </c>
      <c r="N314" s="297">
        <v>51.1901357025015</v>
      </c>
      <c r="O314" s="297">
        <v>60.295329053192198</v>
      </c>
      <c r="P314" s="346">
        <f t="shared" si="151"/>
        <v>0.1778700764461103</v>
      </c>
      <c r="Q314" s="346">
        <f t="shared" si="148"/>
        <v>0.47645346126056243</v>
      </c>
      <c r="R314" s="297">
        <f t="shared" si="152"/>
        <v>9.1051933506906977</v>
      </c>
      <c r="S314" s="373">
        <f t="shared" si="153"/>
        <v>19.457381474598414</v>
      </c>
      <c r="T314" s="374"/>
    </row>
    <row r="315" spans="1:20" x14ac:dyDescent="0.25">
      <c r="A315" s="97" t="s">
        <v>53</v>
      </c>
      <c r="B315" s="297">
        <v>70.430000000000007</v>
      </c>
      <c r="C315" s="297">
        <v>112.23</v>
      </c>
      <c r="D315" s="297">
        <v>131.36000000000001</v>
      </c>
      <c r="E315" s="297">
        <v>155.66</v>
      </c>
      <c r="F315" s="346">
        <f t="shared" si="149"/>
        <v>0.18498781973203404</v>
      </c>
      <c r="G315" s="346">
        <f t="shared" si="146"/>
        <v>1.2101377254011072</v>
      </c>
      <c r="H315" s="372">
        <f t="shared" si="150"/>
        <v>24.299999999999983</v>
      </c>
      <c r="I315" s="373">
        <f t="shared" si="147"/>
        <v>85.22999999999999</v>
      </c>
      <c r="J315" s="374"/>
      <c r="K315" s="238"/>
      <c r="L315" s="297">
        <v>67.431236848948842</v>
      </c>
      <c r="M315" s="297">
        <v>94.765816423433947</v>
      </c>
      <c r="N315" s="297">
        <v>120.83212131838611</v>
      </c>
      <c r="O315" s="297">
        <v>141.07893632205003</v>
      </c>
      <c r="P315" s="346">
        <f t="shared" si="151"/>
        <v>0.16756152902682753</v>
      </c>
      <c r="Q315" s="346">
        <f t="shared" si="148"/>
        <v>1.0921896574146741</v>
      </c>
      <c r="R315" s="297">
        <f t="shared" si="152"/>
        <v>20.246815003663912</v>
      </c>
      <c r="S315" s="373">
        <f t="shared" si="153"/>
        <v>73.647699473101184</v>
      </c>
      <c r="T315" s="374"/>
    </row>
    <row r="316" spans="1:20" x14ac:dyDescent="0.25">
      <c r="A316" s="97" t="s">
        <v>54</v>
      </c>
      <c r="B316" s="297">
        <v>52.36</v>
      </c>
      <c r="C316" s="297">
        <v>63.63</v>
      </c>
      <c r="D316" s="297">
        <v>76.900000000000006</v>
      </c>
      <c r="E316" s="297">
        <v>87.22</v>
      </c>
      <c r="F316" s="346">
        <f t="shared" si="149"/>
        <v>0.13420026007802321</v>
      </c>
      <c r="G316" s="346">
        <f t="shared" si="146"/>
        <v>0.66577540106951871</v>
      </c>
      <c r="H316" s="372">
        <f t="shared" si="150"/>
        <v>10.319999999999993</v>
      </c>
      <c r="I316" s="373">
        <f t="shared" si="147"/>
        <v>34.86</v>
      </c>
      <c r="J316" s="374"/>
      <c r="K316" s="238"/>
      <c r="L316" s="297">
        <v>42.917087731519054</v>
      </c>
      <c r="M316" s="297">
        <v>52.408241682549821</v>
      </c>
      <c r="N316" s="297">
        <v>61.123431743545289</v>
      </c>
      <c r="O316" s="297">
        <v>67.790193400036074</v>
      </c>
      <c r="P316" s="346">
        <f>O316/N316-1</f>
        <v>0.10907047373358258</v>
      </c>
      <c r="Q316" s="346">
        <f t="shared" si="148"/>
        <v>0.5795618245142431</v>
      </c>
      <c r="R316" s="297">
        <f>O316-N316</f>
        <v>6.6667616564907846</v>
      </c>
      <c r="S316" s="373">
        <f t="shared" si="153"/>
        <v>24.87310566851702</v>
      </c>
      <c r="T316" s="374"/>
    </row>
    <row r="317" spans="1:20" x14ac:dyDescent="0.25">
      <c r="A317" s="97" t="s">
        <v>55</v>
      </c>
      <c r="B317" s="297">
        <v>66.8</v>
      </c>
      <c r="C317" s="297">
        <v>81.010000000000005</v>
      </c>
      <c r="D317" s="297">
        <v>105.7</v>
      </c>
      <c r="E317" s="297">
        <v>108.24</v>
      </c>
      <c r="F317" s="346">
        <f t="shared" si="149"/>
        <v>2.4030274361400039E-2</v>
      </c>
      <c r="G317" s="346">
        <f t="shared" si="146"/>
        <v>0.62035928143712571</v>
      </c>
      <c r="H317" s="372">
        <f t="shared" si="150"/>
        <v>2.539999999999992</v>
      </c>
      <c r="I317" s="373">
        <f t="shared" si="147"/>
        <v>41.44</v>
      </c>
      <c r="J317" s="374"/>
      <c r="K317" s="238"/>
      <c r="L317" s="297">
        <v>51.176911189686138</v>
      </c>
      <c r="M317" s="297">
        <v>63.930435750186014</v>
      </c>
      <c r="N317" s="297">
        <v>72.575947070356932</v>
      </c>
      <c r="O317" s="297">
        <v>79.95708382649039</v>
      </c>
      <c r="P317" s="346">
        <f t="shared" si="151"/>
        <v>0.10170224508373282</v>
      </c>
      <c r="Q317" s="346">
        <f t="shared" si="148"/>
        <v>0.56236634778779737</v>
      </c>
      <c r="R317" s="297">
        <f t="shared" si="152"/>
        <v>7.3811367561334578</v>
      </c>
      <c r="S317" s="373">
        <f t="shared" si="153"/>
        <v>28.780172636804252</v>
      </c>
      <c r="T317" s="374"/>
    </row>
    <row r="318" spans="1:20" x14ac:dyDescent="0.25">
      <c r="A318" s="97" t="s">
        <v>56</v>
      </c>
      <c r="B318" s="297">
        <v>74.430000000000007</v>
      </c>
      <c r="C318" s="297">
        <v>98.38</v>
      </c>
      <c r="D318" s="297">
        <v>119.93</v>
      </c>
      <c r="E318" s="297">
        <v>115.87</v>
      </c>
      <c r="F318" s="346">
        <f t="shared" si="149"/>
        <v>-3.385308096389561E-2</v>
      </c>
      <c r="G318" s="346">
        <f t="shared" si="146"/>
        <v>0.55676474539836085</v>
      </c>
      <c r="H318" s="372">
        <f t="shared" si="150"/>
        <v>-4.0600000000000023</v>
      </c>
      <c r="I318" s="373">
        <f t="shared" si="147"/>
        <v>41.44</v>
      </c>
      <c r="J318" s="374"/>
      <c r="K318" s="238"/>
      <c r="L318" s="297">
        <v>70.832295650830943</v>
      </c>
      <c r="M318" s="297">
        <v>87.134749361810961</v>
      </c>
      <c r="N318" s="297">
        <v>108.02256496644317</v>
      </c>
      <c r="O318" s="297">
        <v>120.8023326342695</v>
      </c>
      <c r="P318" s="346">
        <f t="shared" si="151"/>
        <v>0.1183064637633473</v>
      </c>
      <c r="Q318" s="346">
        <f t="shared" si="148"/>
        <v>0.7054696805220988</v>
      </c>
      <c r="R318" s="297">
        <f t="shared" si="152"/>
        <v>12.779767667826334</v>
      </c>
      <c r="S318" s="375">
        <f t="shared" si="153"/>
        <v>49.970036983438561</v>
      </c>
      <c r="T318" s="376"/>
    </row>
    <row r="319" spans="1:20" x14ac:dyDescent="0.25">
      <c r="A319" s="97" t="s">
        <v>57</v>
      </c>
      <c r="B319" s="297">
        <v>110.1</v>
      </c>
      <c r="C319" s="297">
        <v>91.77</v>
      </c>
      <c r="D319" s="297">
        <v>176.29</v>
      </c>
      <c r="E319" s="297">
        <v>165.75</v>
      </c>
      <c r="F319" s="346">
        <f t="shared" si="149"/>
        <v>-5.9787849566055873E-2</v>
      </c>
      <c r="G319" s="346">
        <f t="shared" si="146"/>
        <v>0.50544959128065403</v>
      </c>
      <c r="H319" s="372">
        <f t="shared" si="150"/>
        <v>-10.539999999999992</v>
      </c>
      <c r="I319" s="373">
        <f t="shared" si="147"/>
        <v>55.650000000000006</v>
      </c>
      <c r="J319" s="374"/>
      <c r="K319" s="238"/>
      <c r="L319" s="297">
        <v>104.50635485176183</v>
      </c>
      <c r="M319" s="297">
        <v>94.907352089072404</v>
      </c>
      <c r="N319" s="297">
        <v>109.3497013742879</v>
      </c>
      <c r="O319" s="297">
        <v>121.23411965273465</v>
      </c>
      <c r="P319" s="346">
        <f t="shared" si="151"/>
        <v>0.10868267703601808</v>
      </c>
      <c r="Q319" s="346">
        <f t="shared" si="148"/>
        <v>0.16006457047229805</v>
      </c>
      <c r="R319" s="297">
        <f t="shared" si="152"/>
        <v>11.884418278446745</v>
      </c>
      <c r="S319" s="373">
        <f t="shared" si="153"/>
        <v>16.727764800972821</v>
      </c>
      <c r="T319" s="374"/>
    </row>
    <row r="320" spans="1:20" x14ac:dyDescent="0.25">
      <c r="A320" s="97" t="s">
        <v>80</v>
      </c>
      <c r="B320" s="330">
        <v>48.11</v>
      </c>
      <c r="C320" s="330">
        <v>63.07</v>
      </c>
      <c r="D320" s="330">
        <v>69.09</v>
      </c>
      <c r="E320" s="330">
        <v>69.239999999999995</v>
      </c>
      <c r="F320" s="346">
        <f t="shared" si="149"/>
        <v>2.1710811984367862E-3</v>
      </c>
      <c r="G320" s="346">
        <f t="shared" si="146"/>
        <v>0.43920182914155048</v>
      </c>
      <c r="H320" s="372">
        <f t="shared" si="150"/>
        <v>0.14999999999999147</v>
      </c>
      <c r="I320" s="373">
        <f t="shared" si="147"/>
        <v>21.129999999999995</v>
      </c>
      <c r="J320" s="374"/>
      <c r="K320" s="238"/>
      <c r="L320" s="330">
        <v>39.484878406131649</v>
      </c>
      <c r="M320" s="330">
        <v>41.799626259250026</v>
      </c>
      <c r="N320" s="330">
        <v>52.956064418796082</v>
      </c>
      <c r="O320" s="330">
        <v>55.361447908010746</v>
      </c>
      <c r="P320" s="346">
        <f t="shared" si="151"/>
        <v>4.5422247963746054E-2</v>
      </c>
      <c r="Q320" s="346">
        <f t="shared" si="148"/>
        <v>0.40209239948966413</v>
      </c>
      <c r="R320" s="330">
        <f t="shared" si="152"/>
        <v>2.4053834892146639</v>
      </c>
      <c r="S320" s="373">
        <f t="shared" si="153"/>
        <v>15.876569501879096</v>
      </c>
      <c r="T320" s="374"/>
    </row>
    <row r="321" spans="1:20" x14ac:dyDescent="0.25">
      <c r="A321" s="42" t="s">
        <v>13</v>
      </c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4"/>
    </row>
    <row r="322" spans="1:20" ht="24" x14ac:dyDescent="0.4">
      <c r="A322" s="377" t="s">
        <v>83</v>
      </c>
      <c r="B322" s="377"/>
      <c r="C322" s="377"/>
      <c r="D322" s="377"/>
      <c r="E322" s="377"/>
      <c r="F322" s="377"/>
      <c r="G322" s="377"/>
      <c r="H322" s="377"/>
      <c r="I322" s="377"/>
      <c r="J322" s="377"/>
      <c r="K322" s="377"/>
      <c r="L322" s="377"/>
      <c r="M322" s="377"/>
      <c r="N322" s="377"/>
      <c r="O322" s="377"/>
      <c r="P322" s="377"/>
      <c r="Q322" s="377"/>
      <c r="R322" s="377"/>
      <c r="S322" s="377"/>
      <c r="T322" s="377"/>
    </row>
    <row r="323" spans="1:20" ht="21" x14ac:dyDescent="0.35">
      <c r="A323" s="378" t="s">
        <v>84</v>
      </c>
      <c r="B323" s="378"/>
      <c r="C323" s="378"/>
      <c r="D323" s="378"/>
      <c r="E323" s="378"/>
      <c r="F323" s="378"/>
      <c r="G323" s="378"/>
      <c r="H323" s="378"/>
      <c r="I323" s="378"/>
      <c r="J323" s="378"/>
      <c r="K323" s="378"/>
      <c r="L323" s="378"/>
      <c r="M323" s="378"/>
      <c r="N323" s="378"/>
      <c r="O323" s="378"/>
      <c r="P323" s="378"/>
      <c r="Q323" s="378"/>
      <c r="R323" s="378"/>
      <c r="S323" s="378"/>
      <c r="T323" s="378"/>
    </row>
    <row r="324" spans="1:20" x14ac:dyDescent="0.25">
      <c r="A324" s="72"/>
      <c r="B324" s="11" t="s">
        <v>152</v>
      </c>
      <c r="C324" s="12"/>
      <c r="D324" s="12"/>
      <c r="E324" s="12"/>
      <c r="F324" s="12"/>
      <c r="G324" s="12"/>
      <c r="H324" s="12"/>
      <c r="I324" s="12"/>
      <c r="J324" s="12"/>
      <c r="K324" s="379"/>
      <c r="L324" s="11" t="str">
        <f>CONCATENATE("acumulado ",B324)</f>
        <v>acumulado noviembre</v>
      </c>
      <c r="M324" s="12"/>
      <c r="N324" s="12"/>
      <c r="O324" s="12"/>
      <c r="P324" s="12"/>
      <c r="Q324" s="12"/>
      <c r="R324" s="12"/>
      <c r="S324" s="12"/>
      <c r="T324" s="13"/>
    </row>
    <row r="325" spans="1:20" x14ac:dyDescent="0.25">
      <c r="A325" s="15"/>
      <c r="B325" s="380">
        <f>B$6</f>
        <v>2019</v>
      </c>
      <c r="C325" s="380">
        <f>C$6</f>
        <v>2022</v>
      </c>
      <c r="D325" s="380">
        <f>D$6</f>
        <v>2023</v>
      </c>
      <c r="E325" s="380">
        <f>E$6</f>
        <v>2024</v>
      </c>
      <c r="F325" s="380" t="str">
        <f>CONCATENATE("var ",RIGHT(E325,2),"/",RIGHT(D325,2))</f>
        <v>var 24/23</v>
      </c>
      <c r="G325" s="380" t="str">
        <f>CONCATENATE("var ",RIGHT(E325,2),"/",RIGHT(B325,2))</f>
        <v>var 24/19</v>
      </c>
      <c r="H325" s="380" t="str">
        <f>CONCATENATE("dif ",RIGHT(E325,2),"-",RIGHT(D325,2))</f>
        <v>dif 24-23</v>
      </c>
      <c r="I325" s="380" t="str">
        <f>CONCATENATE("dif ",RIGHT(E325,2),"-",RIGHT(B325,2))</f>
        <v>dif 24-19</v>
      </c>
      <c r="J325" s="381" t="str">
        <f>CONCATENATE("cuota ",RIGHT(E325,2))</f>
        <v>cuota 24</v>
      </c>
      <c r="K325" s="382"/>
      <c r="L325" s="380">
        <f>L$6</f>
        <v>2019</v>
      </c>
      <c r="M325" s="380">
        <f>M$6</f>
        <v>2022</v>
      </c>
      <c r="N325" s="380">
        <f>N$6</f>
        <v>2023</v>
      </c>
      <c r="O325" s="380">
        <f>O$6</f>
        <v>2024</v>
      </c>
      <c r="P325" s="380" t="str">
        <f>CONCATENATE("var ",RIGHT(O325,2),"/",RIGHT(N325,2))</f>
        <v>var 24/23</v>
      </c>
      <c r="Q325" s="380" t="str">
        <f>CONCATENATE("var ",RIGHT(O325,2),"/",RIGHT(L325,2))</f>
        <v>var 24/19</v>
      </c>
      <c r="R325" s="380" t="str">
        <f>CONCATENATE("dif ",RIGHT(O325,2),"-",RIGHT(N325,2))</f>
        <v>dif 24-23</v>
      </c>
      <c r="S325" s="380" t="str">
        <f>CONCATENATE("dif ",RIGHT(O325,2),"-",RIGHT(L325,2))</f>
        <v>dif 24-19</v>
      </c>
      <c r="T325" s="381" t="str">
        <f>CONCATENATE("cuota ",RIGHT(O325,2))</f>
        <v>cuota 24</v>
      </c>
    </row>
    <row r="326" spans="1:20" x14ac:dyDescent="0.25">
      <c r="A326" s="383" t="s">
        <v>4</v>
      </c>
      <c r="B326" s="384">
        <v>392</v>
      </c>
      <c r="C326" s="384">
        <v>302</v>
      </c>
      <c r="D326" s="384">
        <v>315</v>
      </c>
      <c r="E326" s="384">
        <v>325</v>
      </c>
      <c r="F326" s="385">
        <f t="shared" ref="F326:F337" si="154">E326/D326-1</f>
        <v>3.1746031746031855E-2</v>
      </c>
      <c r="G326" s="385">
        <f t="shared" ref="G326:G337" si="155">E326/B326-1</f>
        <v>-0.17091836734693877</v>
      </c>
      <c r="H326" s="386">
        <f t="shared" ref="H326:H337" si="156">E326-D326</f>
        <v>10</v>
      </c>
      <c r="I326" s="386">
        <f t="shared" ref="I326:I337" si="157">E326-B326</f>
        <v>-67</v>
      </c>
      <c r="J326" s="385">
        <f t="shared" ref="J326:J337" si="158">E326/$E$326</f>
        <v>1</v>
      </c>
      <c r="K326" s="387"/>
      <c r="L326" s="388">
        <v>388</v>
      </c>
      <c r="M326" s="388">
        <v>291.90909090909093</v>
      </c>
      <c r="N326" s="388">
        <v>307.54545454545456</v>
      </c>
      <c r="O326" s="388">
        <v>320.81818181818181</v>
      </c>
      <c r="P326" s="385">
        <f t="shared" ref="P326:P337" si="159">O326/N326-1</f>
        <v>4.3156961276973105E-2</v>
      </c>
      <c r="Q326" s="385">
        <f t="shared" ref="Q326:Q337" si="160">O326/L326-1</f>
        <v>-0.17314901593252108</v>
      </c>
      <c r="R326" s="386">
        <f t="shared" ref="R326:R337" si="161">O326-N326</f>
        <v>13.272727272727252</v>
      </c>
      <c r="S326" s="386">
        <f t="shared" ref="S326:S337" si="162">O326-L326</f>
        <v>-67.181818181818187</v>
      </c>
      <c r="T326" s="385">
        <f>O326/$O$326</f>
        <v>1</v>
      </c>
    </row>
    <row r="327" spans="1:20" x14ac:dyDescent="0.25">
      <c r="A327" s="389" t="s">
        <v>5</v>
      </c>
      <c r="B327" s="390">
        <v>233</v>
      </c>
      <c r="C327" s="390">
        <v>198</v>
      </c>
      <c r="D327" s="390">
        <v>206</v>
      </c>
      <c r="E327" s="390">
        <v>213</v>
      </c>
      <c r="F327" s="391">
        <f t="shared" si="154"/>
        <v>3.398058252427183E-2</v>
      </c>
      <c r="G327" s="391">
        <f t="shared" si="155"/>
        <v>-8.5836909871244593E-2</v>
      </c>
      <c r="H327" s="392">
        <f t="shared" si="156"/>
        <v>7</v>
      </c>
      <c r="I327" s="392">
        <f t="shared" si="157"/>
        <v>-20</v>
      </c>
      <c r="J327" s="391">
        <f t="shared" si="158"/>
        <v>0.65538461538461534</v>
      </c>
      <c r="K327" s="393"/>
      <c r="L327" s="394">
        <v>230.18181818181819</v>
      </c>
      <c r="M327" s="394">
        <v>192.90909090909091</v>
      </c>
      <c r="N327" s="394">
        <v>198.36363636363637</v>
      </c>
      <c r="O327" s="394">
        <v>210</v>
      </c>
      <c r="P327" s="391">
        <f t="shared" si="159"/>
        <v>5.8661778185151281E-2</v>
      </c>
      <c r="Q327" s="391">
        <f t="shared" si="160"/>
        <v>-8.7677725118483485E-2</v>
      </c>
      <c r="R327" s="392">
        <f t="shared" si="161"/>
        <v>11.636363636363626</v>
      </c>
      <c r="S327" s="392">
        <f t="shared" si="162"/>
        <v>-20.181818181818187</v>
      </c>
      <c r="T327" s="391">
        <f t="shared" ref="T327:T337" si="163">O327/$O$326</f>
        <v>0.65457636724284496</v>
      </c>
    </row>
    <row r="328" spans="1:20" x14ac:dyDescent="0.25">
      <c r="A328" s="395" t="s">
        <v>6</v>
      </c>
      <c r="B328" s="396">
        <v>26</v>
      </c>
      <c r="C328" s="396">
        <v>29</v>
      </c>
      <c r="D328" s="396">
        <v>30</v>
      </c>
      <c r="E328" s="396">
        <v>31</v>
      </c>
      <c r="F328" s="397">
        <f t="shared" si="154"/>
        <v>3.3333333333333437E-2</v>
      </c>
      <c r="G328" s="397">
        <f t="shared" si="155"/>
        <v>0.19230769230769229</v>
      </c>
      <c r="H328" s="398">
        <f t="shared" si="156"/>
        <v>1</v>
      </c>
      <c r="I328" s="398">
        <f t="shared" si="157"/>
        <v>5</v>
      </c>
      <c r="J328" s="397">
        <f t="shared" si="158"/>
        <v>9.5384615384615387E-2</v>
      </c>
      <c r="K328" s="399"/>
      <c r="L328" s="400">
        <v>25.90909090909091</v>
      </c>
      <c r="M328" s="400">
        <v>29</v>
      </c>
      <c r="N328" s="400">
        <v>28.09090909090909</v>
      </c>
      <c r="O328" s="400">
        <v>30.454545454545453</v>
      </c>
      <c r="P328" s="397">
        <f t="shared" si="159"/>
        <v>8.4142394822006361E-2</v>
      </c>
      <c r="Q328" s="397">
        <f t="shared" si="160"/>
        <v>0.17543859649122795</v>
      </c>
      <c r="R328" s="398">
        <f t="shared" si="161"/>
        <v>2.3636363636363633</v>
      </c>
      <c r="S328" s="398">
        <f t="shared" si="162"/>
        <v>4.5454545454545432</v>
      </c>
      <c r="T328" s="397">
        <f t="shared" si="163"/>
        <v>9.4927741569849816E-2</v>
      </c>
    </row>
    <row r="329" spans="1:20" x14ac:dyDescent="0.25">
      <c r="A329" s="37" t="s">
        <v>7</v>
      </c>
      <c r="B329" s="401">
        <v>100</v>
      </c>
      <c r="C329" s="401">
        <v>100</v>
      </c>
      <c r="D329" s="401">
        <v>104</v>
      </c>
      <c r="E329" s="401">
        <v>107</v>
      </c>
      <c r="F329" s="324">
        <f t="shared" si="154"/>
        <v>2.8846153846153744E-2</v>
      </c>
      <c r="G329" s="324">
        <f t="shared" si="155"/>
        <v>7.0000000000000062E-2</v>
      </c>
      <c r="H329" s="402">
        <f t="shared" si="156"/>
        <v>3</v>
      </c>
      <c r="I329" s="402">
        <f t="shared" si="157"/>
        <v>7</v>
      </c>
      <c r="J329" s="324">
        <f t="shared" si="158"/>
        <v>0.32923076923076922</v>
      </c>
      <c r="K329" s="403"/>
      <c r="L329" s="404">
        <v>97.454545454545453</v>
      </c>
      <c r="M329" s="404">
        <v>98.909090909090907</v>
      </c>
      <c r="N329" s="404">
        <v>103.09090909090909</v>
      </c>
      <c r="O329" s="404">
        <v>105.27272727272727</v>
      </c>
      <c r="P329" s="324">
        <f t="shared" si="159"/>
        <v>2.1164021164021163E-2</v>
      </c>
      <c r="Q329" s="324">
        <f t="shared" si="160"/>
        <v>8.0223880597014796E-2</v>
      </c>
      <c r="R329" s="402">
        <f t="shared" si="161"/>
        <v>2.1818181818181728</v>
      </c>
      <c r="S329" s="402">
        <f t="shared" si="162"/>
        <v>7.818181818181813</v>
      </c>
      <c r="T329" s="324">
        <f t="shared" si="163"/>
        <v>0.32813828279965995</v>
      </c>
    </row>
    <row r="330" spans="1:20" x14ac:dyDescent="0.25">
      <c r="A330" s="37" t="s">
        <v>8</v>
      </c>
      <c r="B330" s="401">
        <v>53</v>
      </c>
      <c r="C330" s="401">
        <v>44</v>
      </c>
      <c r="D330" s="401">
        <v>44</v>
      </c>
      <c r="E330" s="401">
        <v>43</v>
      </c>
      <c r="F330" s="324">
        <f t="shared" si="154"/>
        <v>-2.2727272727272707E-2</v>
      </c>
      <c r="G330" s="324">
        <f t="shared" si="155"/>
        <v>-0.18867924528301883</v>
      </c>
      <c r="H330" s="402">
        <f t="shared" si="156"/>
        <v>-1</v>
      </c>
      <c r="I330" s="402">
        <f t="shared" si="157"/>
        <v>-10</v>
      </c>
      <c r="J330" s="324">
        <f t="shared" si="158"/>
        <v>0.13230769230769232</v>
      </c>
      <c r="K330" s="403"/>
      <c r="L330" s="404">
        <v>52.545454545454547</v>
      </c>
      <c r="M330" s="404">
        <v>43.636363636363633</v>
      </c>
      <c r="N330" s="404">
        <v>42.81818181818182</v>
      </c>
      <c r="O330" s="404">
        <v>43.272727272727273</v>
      </c>
      <c r="P330" s="324">
        <f t="shared" si="159"/>
        <v>1.0615711252653925E-2</v>
      </c>
      <c r="Q330" s="324">
        <f t="shared" si="160"/>
        <v>-0.17647058823529416</v>
      </c>
      <c r="R330" s="402">
        <f t="shared" si="161"/>
        <v>0.45454545454545325</v>
      </c>
      <c r="S330" s="402">
        <f t="shared" si="162"/>
        <v>-9.2727272727272734</v>
      </c>
      <c r="T330" s="324">
        <f t="shared" si="163"/>
        <v>0.13488240294701048</v>
      </c>
    </row>
    <row r="331" spans="1:20" x14ac:dyDescent="0.25">
      <c r="A331" s="37" t="s">
        <v>9</v>
      </c>
      <c r="B331" s="401">
        <v>22</v>
      </c>
      <c r="C331" s="401">
        <v>15</v>
      </c>
      <c r="D331" s="401">
        <v>15</v>
      </c>
      <c r="E331" s="401">
        <v>16</v>
      </c>
      <c r="F331" s="324">
        <f t="shared" si="154"/>
        <v>6.6666666666666652E-2</v>
      </c>
      <c r="G331" s="324">
        <f t="shared" si="155"/>
        <v>-0.27272727272727271</v>
      </c>
      <c r="H331" s="402">
        <f t="shared" si="156"/>
        <v>1</v>
      </c>
      <c r="I331" s="402">
        <f t="shared" si="157"/>
        <v>-6</v>
      </c>
      <c r="J331" s="324">
        <f t="shared" si="158"/>
        <v>4.9230769230769231E-2</v>
      </c>
      <c r="K331" s="403"/>
      <c r="L331" s="404">
        <v>22</v>
      </c>
      <c r="M331" s="404">
        <v>12</v>
      </c>
      <c r="N331" s="404">
        <v>13.545454545454545</v>
      </c>
      <c r="O331" s="404">
        <v>15.363636363636363</v>
      </c>
      <c r="P331" s="324">
        <f t="shared" si="159"/>
        <v>0.13422818791946312</v>
      </c>
      <c r="Q331" s="324">
        <f t="shared" si="160"/>
        <v>-0.30165289256198347</v>
      </c>
      <c r="R331" s="402">
        <f t="shared" si="161"/>
        <v>1.8181818181818183</v>
      </c>
      <c r="S331" s="402">
        <f t="shared" si="162"/>
        <v>-6.6363636363636367</v>
      </c>
      <c r="T331" s="324">
        <f t="shared" si="163"/>
        <v>4.7888920374043638E-2</v>
      </c>
    </row>
    <row r="332" spans="1:20" x14ac:dyDescent="0.25">
      <c r="A332" s="405" t="s">
        <v>10</v>
      </c>
      <c r="B332" s="406">
        <v>32</v>
      </c>
      <c r="C332" s="406">
        <v>10</v>
      </c>
      <c r="D332" s="406">
        <v>13</v>
      </c>
      <c r="E332" s="406">
        <v>16</v>
      </c>
      <c r="F332" s="407">
        <f t="shared" si="154"/>
        <v>0.23076923076923084</v>
      </c>
      <c r="G332" s="407">
        <f t="shared" si="155"/>
        <v>-0.5</v>
      </c>
      <c r="H332" s="408">
        <f t="shared" si="156"/>
        <v>3</v>
      </c>
      <c r="I332" s="408">
        <f t="shared" si="157"/>
        <v>-16</v>
      </c>
      <c r="J332" s="407">
        <f t="shared" si="158"/>
        <v>4.9230769230769231E-2</v>
      </c>
      <c r="K332" s="409"/>
      <c r="L332" s="410">
        <v>32.272727272727273</v>
      </c>
      <c r="M332" s="410">
        <v>9.3636363636363633</v>
      </c>
      <c r="N332" s="410">
        <v>10.818181818181818</v>
      </c>
      <c r="O332" s="410">
        <v>15.636363636363637</v>
      </c>
      <c r="P332" s="407">
        <f t="shared" si="159"/>
        <v>0.44537815126050417</v>
      </c>
      <c r="Q332" s="407">
        <f t="shared" si="160"/>
        <v>-0.51549295774647885</v>
      </c>
      <c r="R332" s="408">
        <f t="shared" si="161"/>
        <v>4.8181818181818183</v>
      </c>
      <c r="S332" s="408">
        <f t="shared" si="162"/>
        <v>-16.636363636363637</v>
      </c>
      <c r="T332" s="407">
        <f t="shared" si="163"/>
        <v>4.8739019552281104E-2</v>
      </c>
    </row>
    <row r="333" spans="1:20" x14ac:dyDescent="0.25">
      <c r="A333" s="411" t="s">
        <v>11</v>
      </c>
      <c r="B333" s="390">
        <v>159</v>
      </c>
      <c r="C333" s="390">
        <v>104</v>
      </c>
      <c r="D333" s="390">
        <v>109</v>
      </c>
      <c r="E333" s="390">
        <v>112</v>
      </c>
      <c r="F333" s="391">
        <f t="shared" si="154"/>
        <v>2.7522935779816571E-2</v>
      </c>
      <c r="G333" s="391">
        <f t="shared" si="155"/>
        <v>-0.29559748427672961</v>
      </c>
      <c r="H333" s="392">
        <f t="shared" si="156"/>
        <v>3</v>
      </c>
      <c r="I333" s="392">
        <f t="shared" si="157"/>
        <v>-47</v>
      </c>
      <c r="J333" s="391">
        <f t="shared" si="158"/>
        <v>0.3446153846153846</v>
      </c>
      <c r="K333" s="393"/>
      <c r="L333" s="394">
        <v>157.81818181818181</v>
      </c>
      <c r="M333" s="394">
        <v>99</v>
      </c>
      <c r="N333" s="394">
        <v>109.18181818181819</v>
      </c>
      <c r="O333" s="394">
        <v>110.81818181818181</v>
      </c>
      <c r="P333" s="391">
        <f t="shared" si="159"/>
        <v>1.4987510407993287E-2</v>
      </c>
      <c r="Q333" s="391">
        <f t="shared" si="160"/>
        <v>-0.29781105990783407</v>
      </c>
      <c r="R333" s="392">
        <f t="shared" si="161"/>
        <v>1.636363636363626</v>
      </c>
      <c r="S333" s="392">
        <f t="shared" si="162"/>
        <v>-47</v>
      </c>
      <c r="T333" s="391">
        <f t="shared" si="163"/>
        <v>0.34542363275715499</v>
      </c>
    </row>
    <row r="334" spans="1:20" x14ac:dyDescent="0.25">
      <c r="A334" s="395" t="s">
        <v>12</v>
      </c>
      <c r="B334" s="401">
        <v>5</v>
      </c>
      <c r="C334" s="401">
        <v>5</v>
      </c>
      <c r="D334" s="396">
        <v>5</v>
      </c>
      <c r="E334" s="396">
        <v>6</v>
      </c>
      <c r="F334" s="397">
        <f t="shared" si="154"/>
        <v>0.19999999999999996</v>
      </c>
      <c r="G334" s="397">
        <f t="shared" si="155"/>
        <v>0.19999999999999996</v>
      </c>
      <c r="H334" s="398">
        <f t="shared" si="156"/>
        <v>1</v>
      </c>
      <c r="I334" s="398">
        <f t="shared" si="157"/>
        <v>1</v>
      </c>
      <c r="J334" s="397">
        <f t="shared" si="158"/>
        <v>1.8461538461538463E-2</v>
      </c>
      <c r="K334" s="399"/>
      <c r="L334" s="404">
        <v>5</v>
      </c>
      <c r="M334" s="404">
        <v>5</v>
      </c>
      <c r="N334" s="400">
        <v>5</v>
      </c>
      <c r="O334" s="400">
        <v>5.0909090909090908</v>
      </c>
      <c r="P334" s="397">
        <f t="shared" si="159"/>
        <v>1.8181818181818077E-2</v>
      </c>
      <c r="Q334" s="397">
        <f t="shared" si="160"/>
        <v>1.8181818181818077E-2</v>
      </c>
      <c r="R334" s="398">
        <f t="shared" si="161"/>
        <v>9.0909090909090828E-2</v>
      </c>
      <c r="S334" s="398">
        <f t="shared" si="162"/>
        <v>9.0909090909090828E-2</v>
      </c>
      <c r="T334" s="397">
        <f t="shared" si="163"/>
        <v>1.586851799376594E-2</v>
      </c>
    </row>
    <row r="335" spans="1:20" x14ac:dyDescent="0.25">
      <c r="A335" s="37" t="s">
        <v>8</v>
      </c>
      <c r="B335" s="401">
        <v>62</v>
      </c>
      <c r="C335" s="401">
        <v>50</v>
      </c>
      <c r="D335" s="401">
        <v>53</v>
      </c>
      <c r="E335" s="401">
        <v>54</v>
      </c>
      <c r="F335" s="324">
        <f t="shared" si="154"/>
        <v>1.8867924528301883E-2</v>
      </c>
      <c r="G335" s="324">
        <f t="shared" si="155"/>
        <v>-0.12903225806451613</v>
      </c>
      <c r="H335" s="402">
        <f t="shared" si="156"/>
        <v>1</v>
      </c>
      <c r="I335" s="402">
        <f t="shared" si="157"/>
        <v>-8</v>
      </c>
      <c r="J335" s="324">
        <f t="shared" si="158"/>
        <v>0.16615384615384615</v>
      </c>
      <c r="K335" s="403"/>
      <c r="L335" s="404">
        <v>61.81818181818182</v>
      </c>
      <c r="M335" s="404">
        <v>48.727272727272727</v>
      </c>
      <c r="N335" s="404">
        <v>52.909090909090907</v>
      </c>
      <c r="O335" s="404">
        <v>53.545454545454547</v>
      </c>
      <c r="P335" s="324">
        <f t="shared" si="159"/>
        <v>1.2027491408934887E-2</v>
      </c>
      <c r="Q335" s="324">
        <f t="shared" si="160"/>
        <v>-0.13382352941176467</v>
      </c>
      <c r="R335" s="402">
        <f t="shared" si="161"/>
        <v>0.63636363636364024</v>
      </c>
      <c r="S335" s="402">
        <f t="shared" si="162"/>
        <v>-8.2727272727272734</v>
      </c>
      <c r="T335" s="324">
        <f t="shared" si="163"/>
        <v>0.16690280532728818</v>
      </c>
    </row>
    <row r="336" spans="1:20" x14ac:dyDescent="0.25">
      <c r="A336" s="37" t="s">
        <v>9</v>
      </c>
      <c r="B336" s="401">
        <v>53</v>
      </c>
      <c r="C336" s="401">
        <v>32</v>
      </c>
      <c r="D336" s="401">
        <v>32</v>
      </c>
      <c r="E336" s="401">
        <v>31</v>
      </c>
      <c r="F336" s="324">
        <f t="shared" si="154"/>
        <v>-3.125E-2</v>
      </c>
      <c r="G336" s="324">
        <f t="shared" si="155"/>
        <v>-0.41509433962264153</v>
      </c>
      <c r="H336" s="402">
        <f t="shared" si="156"/>
        <v>-1</v>
      </c>
      <c r="I336" s="402">
        <f t="shared" si="157"/>
        <v>-22</v>
      </c>
      <c r="J336" s="324">
        <f t="shared" si="158"/>
        <v>9.5384615384615387E-2</v>
      </c>
      <c r="K336" s="403"/>
      <c r="L336" s="404">
        <v>52.363636363636367</v>
      </c>
      <c r="M336" s="404">
        <v>29.181818181818183</v>
      </c>
      <c r="N336" s="404">
        <v>32.18181818181818</v>
      </c>
      <c r="O336" s="404">
        <v>31.545454545454547</v>
      </c>
      <c r="P336" s="324">
        <f t="shared" si="159"/>
        <v>-1.9774011299434902E-2</v>
      </c>
      <c r="Q336" s="324">
        <f t="shared" si="160"/>
        <v>-0.39756944444444442</v>
      </c>
      <c r="R336" s="402">
        <f t="shared" si="161"/>
        <v>-0.63636363636363313</v>
      </c>
      <c r="S336" s="402">
        <f t="shared" si="162"/>
        <v>-20.81818181818182</v>
      </c>
      <c r="T336" s="324">
        <f t="shared" si="163"/>
        <v>9.8328138282799668E-2</v>
      </c>
    </row>
    <row r="337" spans="1:20" x14ac:dyDescent="0.25">
      <c r="A337" s="412" t="s">
        <v>10</v>
      </c>
      <c r="B337" s="406">
        <v>39</v>
      </c>
      <c r="C337" s="406">
        <v>17</v>
      </c>
      <c r="D337" s="406">
        <v>19</v>
      </c>
      <c r="E337" s="406">
        <v>21</v>
      </c>
      <c r="F337" s="413">
        <f t="shared" si="154"/>
        <v>0.10526315789473695</v>
      </c>
      <c r="G337" s="413">
        <f t="shared" si="155"/>
        <v>-0.46153846153846156</v>
      </c>
      <c r="H337" s="414">
        <f t="shared" si="156"/>
        <v>2</v>
      </c>
      <c r="I337" s="414">
        <f t="shared" si="157"/>
        <v>-18</v>
      </c>
      <c r="J337" s="413">
        <f t="shared" si="158"/>
        <v>6.4615384615384616E-2</v>
      </c>
      <c r="K337" s="415"/>
      <c r="L337" s="410">
        <v>38.636363636363633</v>
      </c>
      <c r="M337" s="410">
        <v>16.09090909090909</v>
      </c>
      <c r="N337" s="410">
        <v>19.09090909090909</v>
      </c>
      <c r="O337" s="410">
        <v>20.636363636363637</v>
      </c>
      <c r="P337" s="413">
        <f t="shared" si="159"/>
        <v>8.0952380952381109E-2</v>
      </c>
      <c r="Q337" s="413">
        <f t="shared" si="160"/>
        <v>-0.46588235294117641</v>
      </c>
      <c r="R337" s="414">
        <f t="shared" si="161"/>
        <v>1.5454545454545467</v>
      </c>
      <c r="S337" s="414">
        <f t="shared" si="162"/>
        <v>-17.999999999999996</v>
      </c>
      <c r="T337" s="413">
        <f t="shared" si="163"/>
        <v>6.4324171153301218E-2</v>
      </c>
    </row>
    <row r="338" spans="1:20" ht="21" x14ac:dyDescent="0.35">
      <c r="A338" s="416" t="s">
        <v>85</v>
      </c>
      <c r="B338" s="416"/>
      <c r="C338" s="416"/>
      <c r="D338" s="416"/>
      <c r="E338" s="416"/>
      <c r="F338" s="416"/>
      <c r="G338" s="416"/>
      <c r="H338" s="416"/>
      <c r="I338" s="416"/>
      <c r="J338" s="416"/>
      <c r="K338" s="416"/>
      <c r="L338" s="416"/>
      <c r="M338" s="416"/>
      <c r="N338" s="416"/>
      <c r="O338" s="416"/>
      <c r="P338" s="416"/>
      <c r="Q338" s="416"/>
      <c r="R338" s="416"/>
      <c r="S338" s="416"/>
      <c r="T338" s="416"/>
    </row>
    <row r="339" spans="1:20" x14ac:dyDescent="0.25">
      <c r="A339" s="72"/>
      <c r="B339" s="11" t="s">
        <v>152</v>
      </c>
      <c r="C339" s="12"/>
      <c r="D339" s="12"/>
      <c r="E339" s="12"/>
      <c r="F339" s="12"/>
      <c r="G339" s="12"/>
      <c r="H339" s="12"/>
      <c r="I339" s="12"/>
      <c r="J339" s="12"/>
      <c r="K339" s="379"/>
      <c r="L339" s="11" t="str">
        <f>CONCATENATE("acumulado ",B339)</f>
        <v>acumulado noviembre</v>
      </c>
      <c r="M339" s="12"/>
      <c r="N339" s="12"/>
      <c r="O339" s="12"/>
      <c r="P339" s="12"/>
      <c r="Q339" s="12"/>
      <c r="R339" s="12"/>
      <c r="S339" s="12"/>
      <c r="T339" s="13"/>
    </row>
    <row r="340" spans="1:20" x14ac:dyDescent="0.25">
      <c r="A340" s="15"/>
      <c r="B340" s="380">
        <f>B$6</f>
        <v>2019</v>
      </c>
      <c r="C340" s="380">
        <f>C$6</f>
        <v>2022</v>
      </c>
      <c r="D340" s="380">
        <f>D$6</f>
        <v>2023</v>
      </c>
      <c r="E340" s="380">
        <f>E$6</f>
        <v>2024</v>
      </c>
      <c r="F340" s="380" t="str">
        <f>CONCATENATE("var ",RIGHT(E340,2),"/",RIGHT(D340,2))</f>
        <v>var 24/23</v>
      </c>
      <c r="G340" s="380" t="str">
        <f>CONCATENATE("var ",RIGHT(E340,2),"/",RIGHT(B340,2))</f>
        <v>var 24/19</v>
      </c>
      <c r="H340" s="380" t="str">
        <f>CONCATENATE("dif ",RIGHT(E340,2),"-",RIGHT(D340,2))</f>
        <v>dif 24-23</v>
      </c>
      <c r="I340" s="380" t="str">
        <f>CONCATENATE("dif ",RIGHT(E340,2),"-",RIGHT(B340,2))</f>
        <v>dif 24-19</v>
      </c>
      <c r="J340" s="380" t="str">
        <f>CONCATENATE("cuota ",RIGHT(E340,2))</f>
        <v>cuota 24</v>
      </c>
      <c r="K340" s="382"/>
      <c r="L340" s="380">
        <f>L$6</f>
        <v>2019</v>
      </c>
      <c r="M340" s="380">
        <f>M$6</f>
        <v>2022</v>
      </c>
      <c r="N340" s="380">
        <f>N$6</f>
        <v>2023</v>
      </c>
      <c r="O340" s="380">
        <f>O$6</f>
        <v>2024</v>
      </c>
      <c r="P340" s="380" t="str">
        <f>CONCATENATE("var ",RIGHT(O340,2),"/",RIGHT(N340,2))</f>
        <v>var 24/23</v>
      </c>
      <c r="Q340" s="380" t="str">
        <f>CONCATENATE("var ",RIGHT(O340,2),"/",RIGHT(L340,2))</f>
        <v>var 24/19</v>
      </c>
      <c r="R340" s="380" t="str">
        <f>CONCATENATE("dif ",RIGHT(O340,2),"-",RIGHT(N340,2))</f>
        <v>dif 24-23</v>
      </c>
      <c r="S340" s="380" t="str">
        <f>CONCATENATE("dif ",RIGHT(O340,2),"-",RIGHT(L340,2))</f>
        <v>dif 24-19</v>
      </c>
      <c r="T340" s="380" t="str">
        <f>CONCATENATE("cuota ",RIGHT(O340,2))</f>
        <v>cuota 24</v>
      </c>
    </row>
    <row r="341" spans="1:20" x14ac:dyDescent="0.25">
      <c r="A341" s="383" t="s">
        <v>48</v>
      </c>
      <c r="B341" s="384">
        <v>392</v>
      </c>
      <c r="C341" s="384">
        <v>302</v>
      </c>
      <c r="D341" s="384">
        <v>315</v>
      </c>
      <c r="E341" s="384">
        <v>325</v>
      </c>
      <c r="F341" s="385">
        <f t="shared" ref="F341:F351" si="164">E341/D341-1</f>
        <v>3.1746031746031855E-2</v>
      </c>
      <c r="G341" s="385">
        <f t="shared" ref="G341:G351" si="165">E341/B341-1</f>
        <v>-0.17091836734693877</v>
      </c>
      <c r="H341" s="386">
        <f t="shared" ref="H341:H351" si="166">E341-D341</f>
        <v>10</v>
      </c>
      <c r="I341" s="386">
        <f t="shared" ref="I341:I351" si="167">E341-B341</f>
        <v>-67</v>
      </c>
      <c r="J341" s="385">
        <f t="shared" ref="J341:J351" si="168">E341/$E$341</f>
        <v>1</v>
      </c>
      <c r="K341" s="387"/>
      <c r="L341" s="388">
        <v>388</v>
      </c>
      <c r="M341" s="388">
        <v>291.90909090909093</v>
      </c>
      <c r="N341" s="388">
        <v>307.54545454545456</v>
      </c>
      <c r="O341" s="388">
        <v>320.81818181818181</v>
      </c>
      <c r="P341" s="385">
        <f t="shared" ref="P341:P351" si="169">O341/N341-1</f>
        <v>4.3156961276973105E-2</v>
      </c>
      <c r="Q341" s="385">
        <f t="shared" ref="Q341:Q351" si="170">O341/L341-1</f>
        <v>-0.17314901593252108</v>
      </c>
      <c r="R341" s="386">
        <f t="shared" ref="R341:R351" si="171">O341-N341</f>
        <v>13.272727272727252</v>
      </c>
      <c r="S341" s="386">
        <f t="shared" ref="S341:S351" si="172">O341-L341</f>
        <v>-67.181818181818187</v>
      </c>
      <c r="T341" s="385">
        <f>O341/$O$341</f>
        <v>1</v>
      </c>
    </row>
    <row r="342" spans="1:20" x14ac:dyDescent="0.25">
      <c r="A342" s="94" t="s">
        <v>49</v>
      </c>
      <c r="B342" s="401">
        <v>101</v>
      </c>
      <c r="C342" s="401">
        <v>85</v>
      </c>
      <c r="D342" s="396">
        <v>91</v>
      </c>
      <c r="E342" s="401">
        <v>95</v>
      </c>
      <c r="F342" s="324">
        <f t="shared" si="164"/>
        <v>4.3956043956044022E-2</v>
      </c>
      <c r="G342" s="324">
        <f t="shared" si="165"/>
        <v>-5.9405940594059459E-2</v>
      </c>
      <c r="H342" s="402">
        <f t="shared" si="166"/>
        <v>4</v>
      </c>
      <c r="I342" s="402">
        <f t="shared" si="167"/>
        <v>-6</v>
      </c>
      <c r="J342" s="324">
        <f t="shared" si="168"/>
        <v>0.29230769230769232</v>
      </c>
      <c r="K342" s="403"/>
      <c r="L342" s="404">
        <v>99.818181818181813</v>
      </c>
      <c r="M342" s="404">
        <v>83.36363636363636</v>
      </c>
      <c r="N342" s="400">
        <v>90.181818181818187</v>
      </c>
      <c r="O342" s="404">
        <v>93.818181818181813</v>
      </c>
      <c r="P342" s="324">
        <f t="shared" si="169"/>
        <v>4.0322580645161255E-2</v>
      </c>
      <c r="Q342" s="324">
        <f t="shared" si="170"/>
        <v>-6.0109289617486295E-2</v>
      </c>
      <c r="R342" s="402">
        <f t="shared" si="171"/>
        <v>3.636363636363626</v>
      </c>
      <c r="S342" s="402">
        <f t="shared" si="172"/>
        <v>-6</v>
      </c>
      <c r="T342" s="324">
        <f t="shared" ref="T342:T351" si="173">O342/$O$341</f>
        <v>0.29243411731368657</v>
      </c>
    </row>
    <row r="343" spans="1:20" x14ac:dyDescent="0.25">
      <c r="A343" s="97" t="s">
        <v>50</v>
      </c>
      <c r="B343" s="401">
        <v>105</v>
      </c>
      <c r="C343" s="401">
        <v>80</v>
      </c>
      <c r="D343" s="401">
        <v>81</v>
      </c>
      <c r="E343" s="401">
        <v>81</v>
      </c>
      <c r="F343" s="324">
        <f t="shared" si="164"/>
        <v>0</v>
      </c>
      <c r="G343" s="324">
        <f t="shared" si="165"/>
        <v>-0.22857142857142854</v>
      </c>
      <c r="H343" s="402">
        <f t="shared" si="166"/>
        <v>0</v>
      </c>
      <c r="I343" s="402">
        <f t="shared" si="167"/>
        <v>-24</v>
      </c>
      <c r="J343" s="324">
        <f t="shared" si="168"/>
        <v>0.24923076923076923</v>
      </c>
      <c r="K343" s="403"/>
      <c r="L343" s="404">
        <v>103.27272727272727</v>
      </c>
      <c r="M343" s="404">
        <v>77.090909090909093</v>
      </c>
      <c r="N343" s="404">
        <v>78.909090909090907</v>
      </c>
      <c r="O343" s="404">
        <v>80.909090909090907</v>
      </c>
      <c r="P343" s="324">
        <f t="shared" si="169"/>
        <v>2.5345622119815614E-2</v>
      </c>
      <c r="Q343" s="324">
        <f t="shared" si="170"/>
        <v>-0.21654929577464788</v>
      </c>
      <c r="R343" s="402">
        <f t="shared" si="171"/>
        <v>2</v>
      </c>
      <c r="S343" s="402">
        <f t="shared" si="172"/>
        <v>-22.36363636363636</v>
      </c>
      <c r="T343" s="324">
        <f t="shared" si="173"/>
        <v>0.25219608954378009</v>
      </c>
    </row>
    <row r="344" spans="1:20" x14ac:dyDescent="0.25">
      <c r="A344" s="97" t="s">
        <v>52</v>
      </c>
      <c r="B344" s="401">
        <v>79</v>
      </c>
      <c r="C344" s="401">
        <v>59</v>
      </c>
      <c r="D344" s="401">
        <v>62</v>
      </c>
      <c r="E344" s="401">
        <v>64</v>
      </c>
      <c r="F344" s="324">
        <f t="shared" si="164"/>
        <v>3.2258064516129004E-2</v>
      </c>
      <c r="G344" s="324">
        <f t="shared" si="165"/>
        <v>-0.189873417721519</v>
      </c>
      <c r="H344" s="402">
        <f t="shared" si="166"/>
        <v>2</v>
      </c>
      <c r="I344" s="402">
        <f t="shared" si="167"/>
        <v>-15</v>
      </c>
      <c r="J344" s="324">
        <f t="shared" si="168"/>
        <v>0.19692307692307692</v>
      </c>
      <c r="K344" s="403"/>
      <c r="L344" s="404">
        <v>78.272727272727266</v>
      </c>
      <c r="M344" s="404">
        <v>59.090909090909093</v>
      </c>
      <c r="N344" s="404">
        <v>61.636363636363633</v>
      </c>
      <c r="O344" s="404">
        <v>63.727272727272727</v>
      </c>
      <c r="P344" s="324">
        <f t="shared" si="169"/>
        <v>3.3923303834808349E-2</v>
      </c>
      <c r="Q344" s="324">
        <f t="shared" si="170"/>
        <v>-0.18583042973286867</v>
      </c>
      <c r="R344" s="402">
        <f t="shared" si="171"/>
        <v>2.0909090909090935</v>
      </c>
      <c r="S344" s="402">
        <f t="shared" si="172"/>
        <v>-14.54545454545454</v>
      </c>
      <c r="T344" s="324">
        <f t="shared" si="173"/>
        <v>0.19863984131482007</v>
      </c>
    </row>
    <row r="345" spans="1:20" x14ac:dyDescent="0.25">
      <c r="A345" s="97" t="s">
        <v>53</v>
      </c>
      <c r="B345" s="401">
        <v>15</v>
      </c>
      <c r="C345" s="401">
        <v>12</v>
      </c>
      <c r="D345" s="401">
        <v>12</v>
      </c>
      <c r="E345" s="401">
        <v>12</v>
      </c>
      <c r="F345" s="324">
        <f t="shared" si="164"/>
        <v>0</v>
      </c>
      <c r="G345" s="324">
        <f t="shared" si="165"/>
        <v>-0.19999999999999996</v>
      </c>
      <c r="H345" s="402">
        <f t="shared" si="166"/>
        <v>0</v>
      </c>
      <c r="I345" s="402">
        <f t="shared" si="167"/>
        <v>-3</v>
      </c>
      <c r="J345" s="324">
        <f t="shared" si="168"/>
        <v>3.6923076923076927E-2</v>
      </c>
      <c r="K345" s="403"/>
      <c r="L345" s="404">
        <v>15</v>
      </c>
      <c r="M345" s="404">
        <v>10.909090909090908</v>
      </c>
      <c r="N345" s="404">
        <v>11.909090909090908</v>
      </c>
      <c r="O345" s="404">
        <v>12</v>
      </c>
      <c r="P345" s="324">
        <f t="shared" si="169"/>
        <v>7.6335877862596657E-3</v>
      </c>
      <c r="Q345" s="324">
        <f t="shared" si="170"/>
        <v>-0.19999999999999996</v>
      </c>
      <c r="R345" s="402">
        <f t="shared" si="171"/>
        <v>9.0909090909091717E-2</v>
      </c>
      <c r="S345" s="402">
        <f t="shared" si="172"/>
        <v>-3</v>
      </c>
      <c r="T345" s="324">
        <f t="shared" si="173"/>
        <v>3.7404363842448288E-2</v>
      </c>
    </row>
    <row r="346" spans="1:20" x14ac:dyDescent="0.25">
      <c r="A346" s="97" t="s">
        <v>54</v>
      </c>
      <c r="B346" s="401">
        <v>23</v>
      </c>
      <c r="C346" s="401">
        <v>19</v>
      </c>
      <c r="D346" s="401">
        <v>20</v>
      </c>
      <c r="E346" s="401">
        <v>20</v>
      </c>
      <c r="F346" s="324">
        <f t="shared" si="164"/>
        <v>0</v>
      </c>
      <c r="G346" s="324">
        <f t="shared" si="165"/>
        <v>-0.13043478260869568</v>
      </c>
      <c r="H346" s="402">
        <f t="shared" si="166"/>
        <v>0</v>
      </c>
      <c r="I346" s="402">
        <f t="shared" si="167"/>
        <v>-3</v>
      </c>
      <c r="J346" s="324">
        <f t="shared" si="168"/>
        <v>6.1538461538461542E-2</v>
      </c>
      <c r="K346" s="403"/>
      <c r="L346" s="404">
        <v>23</v>
      </c>
      <c r="M346" s="404">
        <v>16.454545454545453</v>
      </c>
      <c r="N346" s="404">
        <v>18.727272727272727</v>
      </c>
      <c r="O346" s="404">
        <v>19.727272727272727</v>
      </c>
      <c r="P346" s="324">
        <f t="shared" si="169"/>
        <v>5.3398058252427161E-2</v>
      </c>
      <c r="Q346" s="324">
        <f t="shared" si="170"/>
        <v>-0.14229249011857714</v>
      </c>
      <c r="R346" s="402">
        <f t="shared" si="171"/>
        <v>1</v>
      </c>
      <c r="S346" s="402">
        <f t="shared" si="172"/>
        <v>-3.2727272727272734</v>
      </c>
      <c r="T346" s="324">
        <f t="shared" si="173"/>
        <v>6.1490507225843011E-2</v>
      </c>
    </row>
    <row r="347" spans="1:20" x14ac:dyDescent="0.25">
      <c r="A347" s="97" t="s">
        <v>55</v>
      </c>
      <c r="B347" s="401">
        <v>9</v>
      </c>
      <c r="C347" s="401">
        <v>5</v>
      </c>
      <c r="D347" s="401">
        <v>6</v>
      </c>
      <c r="E347" s="401">
        <v>6</v>
      </c>
      <c r="F347" s="324">
        <f t="shared" si="164"/>
        <v>0</v>
      </c>
      <c r="G347" s="324">
        <f t="shared" si="165"/>
        <v>-0.33333333333333337</v>
      </c>
      <c r="H347" s="402">
        <f t="shared" si="166"/>
        <v>0</v>
      </c>
      <c r="I347" s="402">
        <f t="shared" si="167"/>
        <v>-3</v>
      </c>
      <c r="J347" s="324">
        <f t="shared" si="168"/>
        <v>1.8461538461538463E-2</v>
      </c>
      <c r="K347" s="403"/>
      <c r="L347" s="404">
        <v>8.6363636363636367</v>
      </c>
      <c r="M347" s="404">
        <v>4.7272727272727275</v>
      </c>
      <c r="N347" s="404">
        <v>5.0909090909090908</v>
      </c>
      <c r="O347" s="404">
        <v>6</v>
      </c>
      <c r="P347" s="324">
        <f t="shared" si="169"/>
        <v>0.1785714285714286</v>
      </c>
      <c r="Q347" s="324">
        <f t="shared" si="170"/>
        <v>-0.3052631578947369</v>
      </c>
      <c r="R347" s="402">
        <f t="shared" si="171"/>
        <v>0.90909090909090917</v>
      </c>
      <c r="S347" s="402">
        <f t="shared" si="172"/>
        <v>-2.6363636363636367</v>
      </c>
      <c r="T347" s="324">
        <f t="shared" si="173"/>
        <v>1.8702181921224144E-2</v>
      </c>
    </row>
    <row r="348" spans="1:20" x14ac:dyDescent="0.25">
      <c r="A348" s="97" t="s">
        <v>56</v>
      </c>
      <c r="B348" s="401">
        <v>19</v>
      </c>
      <c r="C348" s="401">
        <v>14</v>
      </c>
      <c r="D348" s="401">
        <v>14</v>
      </c>
      <c r="E348" s="401">
        <v>15</v>
      </c>
      <c r="F348" s="324">
        <f t="shared" si="164"/>
        <v>7.1428571428571397E-2</v>
      </c>
      <c r="G348" s="324">
        <f t="shared" si="165"/>
        <v>-0.21052631578947367</v>
      </c>
      <c r="H348" s="402">
        <f t="shared" si="166"/>
        <v>1</v>
      </c>
      <c r="I348" s="402">
        <f t="shared" si="167"/>
        <v>-4</v>
      </c>
      <c r="J348" s="324">
        <f t="shared" si="168"/>
        <v>4.6153846153846156E-2</v>
      </c>
      <c r="K348" s="403"/>
      <c r="L348" s="404">
        <v>19</v>
      </c>
      <c r="M348" s="404">
        <v>14</v>
      </c>
      <c r="N348" s="404">
        <v>13.727272727272727</v>
      </c>
      <c r="O348" s="404">
        <v>14.090909090909092</v>
      </c>
      <c r="P348" s="324">
        <f t="shared" si="169"/>
        <v>2.6490066225165698E-2</v>
      </c>
      <c r="Q348" s="324">
        <f t="shared" si="170"/>
        <v>-0.2583732057416267</v>
      </c>
      <c r="R348" s="402">
        <f t="shared" si="171"/>
        <v>0.36363636363636509</v>
      </c>
      <c r="S348" s="402">
        <f t="shared" si="172"/>
        <v>-4.9090909090909083</v>
      </c>
      <c r="T348" s="324">
        <f t="shared" si="173"/>
        <v>4.3921790875602156E-2</v>
      </c>
    </row>
    <row r="349" spans="1:20" x14ac:dyDescent="0.25">
      <c r="A349" s="97" t="s">
        <v>51</v>
      </c>
      <c r="B349" s="401">
        <v>13</v>
      </c>
      <c r="C349" s="401">
        <v>7</v>
      </c>
      <c r="D349" s="401">
        <v>7</v>
      </c>
      <c r="E349" s="401">
        <v>7</v>
      </c>
      <c r="F349" s="324">
        <f t="shared" si="164"/>
        <v>0</v>
      </c>
      <c r="G349" s="324">
        <f t="shared" si="165"/>
        <v>-0.46153846153846156</v>
      </c>
      <c r="H349" s="402">
        <f t="shared" si="166"/>
        <v>0</v>
      </c>
      <c r="I349" s="402">
        <f t="shared" si="167"/>
        <v>-6</v>
      </c>
      <c r="J349" s="324">
        <f t="shared" si="168"/>
        <v>2.1538461538461538E-2</v>
      </c>
      <c r="K349" s="403"/>
      <c r="L349" s="404">
        <v>13</v>
      </c>
      <c r="M349" s="404">
        <v>5.1818181818181817</v>
      </c>
      <c r="N349" s="404">
        <v>6.9090909090909092</v>
      </c>
      <c r="O349" s="404">
        <v>7</v>
      </c>
      <c r="P349" s="324">
        <f t="shared" si="169"/>
        <v>1.3157894736842035E-2</v>
      </c>
      <c r="Q349" s="324">
        <f t="shared" si="170"/>
        <v>-0.46153846153846156</v>
      </c>
      <c r="R349" s="402">
        <f t="shared" si="171"/>
        <v>9.0909090909090828E-2</v>
      </c>
      <c r="S349" s="402">
        <f t="shared" si="172"/>
        <v>-6</v>
      </c>
      <c r="T349" s="324">
        <f t="shared" si="173"/>
        <v>2.1819212241428167E-2</v>
      </c>
    </row>
    <row r="350" spans="1:20" x14ac:dyDescent="0.25">
      <c r="A350" s="98" t="s">
        <v>57</v>
      </c>
      <c r="B350" s="401">
        <v>6</v>
      </c>
      <c r="C350" s="401">
        <v>5</v>
      </c>
      <c r="D350" s="401">
        <v>4</v>
      </c>
      <c r="E350" s="401">
        <v>6</v>
      </c>
      <c r="F350" s="324">
        <f t="shared" si="164"/>
        <v>0.5</v>
      </c>
      <c r="G350" s="324">
        <f t="shared" si="165"/>
        <v>0</v>
      </c>
      <c r="H350" s="402">
        <f t="shared" si="166"/>
        <v>2</v>
      </c>
      <c r="I350" s="402">
        <f t="shared" si="167"/>
        <v>0</v>
      </c>
      <c r="J350" s="324">
        <f t="shared" si="168"/>
        <v>1.8461538461538463E-2</v>
      </c>
      <c r="K350" s="403"/>
      <c r="L350" s="404">
        <v>6</v>
      </c>
      <c r="M350" s="404">
        <v>5</v>
      </c>
      <c r="N350" s="404">
        <v>4.3636363636363633</v>
      </c>
      <c r="O350" s="404">
        <v>5.1818181818181817</v>
      </c>
      <c r="P350" s="324">
        <f t="shared" si="169"/>
        <v>0.1875</v>
      </c>
      <c r="Q350" s="324">
        <f t="shared" si="170"/>
        <v>-0.13636363636363635</v>
      </c>
      <c r="R350" s="402">
        <f t="shared" si="171"/>
        <v>0.81818181818181834</v>
      </c>
      <c r="S350" s="402">
        <f t="shared" si="172"/>
        <v>-0.81818181818181834</v>
      </c>
      <c r="T350" s="324">
        <f t="shared" si="173"/>
        <v>1.6151884386511758E-2</v>
      </c>
    </row>
    <row r="351" spans="1:20" x14ac:dyDescent="0.25">
      <c r="A351" s="99" t="s">
        <v>58</v>
      </c>
      <c r="B351" s="401">
        <v>22</v>
      </c>
      <c r="C351" s="401">
        <v>16</v>
      </c>
      <c r="D351" s="401">
        <v>18</v>
      </c>
      <c r="E351" s="401">
        <v>19</v>
      </c>
      <c r="F351" s="324">
        <f t="shared" si="164"/>
        <v>5.555555555555558E-2</v>
      </c>
      <c r="G351" s="324">
        <f t="shared" si="165"/>
        <v>-0.13636363636363635</v>
      </c>
      <c r="H351" s="402">
        <f t="shared" si="166"/>
        <v>1</v>
      </c>
      <c r="I351" s="402">
        <f t="shared" si="167"/>
        <v>-3</v>
      </c>
      <c r="J351" s="324">
        <f t="shared" si="168"/>
        <v>5.8461538461538461E-2</v>
      </c>
      <c r="K351" s="403"/>
      <c r="L351" s="404">
        <v>22</v>
      </c>
      <c r="M351" s="404">
        <v>16.09090909090909</v>
      </c>
      <c r="N351" s="404">
        <v>16.09090909090909</v>
      </c>
      <c r="O351" s="404">
        <v>18.363636363636363</v>
      </c>
      <c r="P351" s="324">
        <f t="shared" si="169"/>
        <v>0.14124293785310749</v>
      </c>
      <c r="Q351" s="324">
        <f t="shared" si="170"/>
        <v>-0.16528925619834711</v>
      </c>
      <c r="R351" s="402">
        <f t="shared" si="171"/>
        <v>2.2727272727272734</v>
      </c>
      <c r="S351" s="402">
        <f t="shared" si="172"/>
        <v>-3.6363636363636367</v>
      </c>
      <c r="T351" s="324">
        <f t="shared" si="173"/>
        <v>5.7240011334655706E-2</v>
      </c>
    </row>
    <row r="352" spans="1:20" ht="21" x14ac:dyDescent="0.35">
      <c r="A352" s="416" t="s">
        <v>86</v>
      </c>
      <c r="B352" s="416"/>
      <c r="C352" s="416"/>
      <c r="D352" s="416"/>
      <c r="E352" s="416"/>
      <c r="F352" s="416"/>
      <c r="G352" s="416"/>
      <c r="H352" s="416"/>
      <c r="I352" s="416"/>
      <c r="J352" s="416"/>
      <c r="K352" s="416"/>
      <c r="L352" s="416"/>
      <c r="M352" s="416"/>
      <c r="N352" s="416"/>
      <c r="O352" s="416"/>
      <c r="P352" s="416"/>
      <c r="Q352" s="416"/>
      <c r="R352" s="416"/>
      <c r="S352" s="416"/>
      <c r="T352" s="416"/>
    </row>
    <row r="353" spans="1:20" x14ac:dyDescent="0.25">
      <c r="A353" s="72"/>
      <c r="B353" s="11" t="s">
        <v>152</v>
      </c>
      <c r="C353" s="12"/>
      <c r="D353" s="12"/>
      <c r="E353" s="12"/>
      <c r="F353" s="12"/>
      <c r="G353" s="12"/>
      <c r="H353" s="12"/>
      <c r="I353" s="12"/>
      <c r="J353" s="12"/>
      <c r="K353" s="379"/>
      <c r="L353" s="11" t="str">
        <f>CONCATENATE("acumulado ",B353)</f>
        <v>acumulado noviembre</v>
      </c>
      <c r="M353" s="12"/>
      <c r="N353" s="12"/>
      <c r="O353" s="12"/>
      <c r="P353" s="12"/>
      <c r="Q353" s="12"/>
      <c r="R353" s="12"/>
      <c r="S353" s="12"/>
      <c r="T353" s="13"/>
    </row>
    <row r="354" spans="1:20" x14ac:dyDescent="0.25">
      <c r="A354" s="15"/>
      <c r="B354" s="380">
        <f>B$6</f>
        <v>2019</v>
      </c>
      <c r="C354" s="380">
        <f>C$6</f>
        <v>2022</v>
      </c>
      <c r="D354" s="380">
        <f>D$6</f>
        <v>2023</v>
      </c>
      <c r="E354" s="380">
        <f>E$6</f>
        <v>2024</v>
      </c>
      <c r="F354" s="380" t="str">
        <f>CONCATENATE("var ",RIGHT(E354,2),"/",RIGHT(D354,2))</f>
        <v>var 24/23</v>
      </c>
      <c r="G354" s="380" t="str">
        <f>CONCATENATE("var ",RIGHT(E354,2),"/",RIGHT(B354,2))</f>
        <v>var 24/19</v>
      </c>
      <c r="H354" s="380" t="str">
        <f>CONCATENATE("dif ",RIGHT(E354,2),"-",RIGHT(D354,2))</f>
        <v>dif 24-23</v>
      </c>
      <c r="I354" s="380" t="str">
        <f>CONCATENATE("dif ",RIGHT(E354,2),"-",RIGHT(B354,2))</f>
        <v>dif 24-19</v>
      </c>
      <c r="J354" s="380" t="str">
        <f>CONCATENATE("cuota ",RIGHT(E354,2))</f>
        <v>cuota 24</v>
      </c>
      <c r="K354" s="382"/>
      <c r="L354" s="380">
        <f>L$6</f>
        <v>2019</v>
      </c>
      <c r="M354" s="380">
        <f>M$6</f>
        <v>2022</v>
      </c>
      <c r="N354" s="380">
        <f>N$6</f>
        <v>2023</v>
      </c>
      <c r="O354" s="380">
        <f>O$6</f>
        <v>2024</v>
      </c>
      <c r="P354" s="380" t="str">
        <f>CONCATENATE("var ",RIGHT(O354,2),"/",RIGHT(N354,2))</f>
        <v>var 24/23</v>
      </c>
      <c r="Q354" s="380" t="str">
        <f>CONCATENATE("var ",RIGHT(O354,2),"/",RIGHT(L354,2))</f>
        <v>var 24/19</v>
      </c>
      <c r="R354" s="380" t="str">
        <f>CONCATENATE("dif ",RIGHT(O354,2),"-",RIGHT(N354,2))</f>
        <v>dif 24-23</v>
      </c>
      <c r="S354" s="380" t="str">
        <f>CONCATENATE("dif ",RIGHT(O354,2),"-",RIGHT(L354,2))</f>
        <v>dif 24-19</v>
      </c>
      <c r="T354" s="380" t="str">
        <f>CONCATENATE("cuota ",RIGHT(O354,2))</f>
        <v>cuota 24</v>
      </c>
    </row>
    <row r="355" spans="1:20" x14ac:dyDescent="0.25">
      <c r="A355" s="383" t="s">
        <v>4</v>
      </c>
      <c r="B355" s="417">
        <v>133189</v>
      </c>
      <c r="C355" s="417">
        <v>125073</v>
      </c>
      <c r="D355" s="417">
        <v>127059</v>
      </c>
      <c r="E355" s="417">
        <v>128259</v>
      </c>
      <c r="F355" s="385">
        <f t="shared" ref="F355:F366" si="174">E355/D355-1</f>
        <v>9.4444313271786484E-3</v>
      </c>
      <c r="G355" s="385">
        <f t="shared" ref="G355:G366" si="175">E355/B355-1</f>
        <v>-3.7015068811989016E-2</v>
      </c>
      <c r="H355" s="418">
        <f t="shared" ref="H355:H366" si="176">E355-D355</f>
        <v>1200</v>
      </c>
      <c r="I355" s="418">
        <f t="shared" ref="I355:I366" si="177">E355-B355</f>
        <v>-4930</v>
      </c>
      <c r="J355" s="385">
        <f t="shared" ref="J355:J366" si="178">E355/$E$355</f>
        <v>1</v>
      </c>
      <c r="K355" s="387"/>
      <c r="L355" s="417">
        <v>132045</v>
      </c>
      <c r="M355" s="417">
        <v>123364</v>
      </c>
      <c r="N355" s="417">
        <v>125451.90909090909</v>
      </c>
      <c r="O355" s="417">
        <v>127321.09090909091</v>
      </c>
      <c r="P355" s="385">
        <f t="shared" ref="P355:P366" si="179">O355/N355-1</f>
        <v>1.4899588469612812E-2</v>
      </c>
      <c r="Q355" s="385">
        <f t="shared" ref="Q355:Q366" si="180">O355/L355-1</f>
        <v>-3.5774994061941623E-2</v>
      </c>
      <c r="R355" s="418">
        <f t="shared" ref="R355:R366" si="181">O355-N355</f>
        <v>1869.1818181818235</v>
      </c>
      <c r="S355" s="418">
        <f t="shared" ref="S355:S366" si="182">O355-L355</f>
        <v>-4723.9090909090883</v>
      </c>
      <c r="T355" s="385">
        <f>O355/$O$355</f>
        <v>1</v>
      </c>
    </row>
    <row r="356" spans="1:20" x14ac:dyDescent="0.25">
      <c r="A356" s="389" t="s">
        <v>5</v>
      </c>
      <c r="B356" s="419">
        <v>90076</v>
      </c>
      <c r="C356" s="419">
        <v>90020</v>
      </c>
      <c r="D356" s="419">
        <v>90975</v>
      </c>
      <c r="E356" s="419">
        <v>92267</v>
      </c>
      <c r="F356" s="391">
        <f t="shared" si="174"/>
        <v>1.420170376477059E-2</v>
      </c>
      <c r="G356" s="391">
        <f t="shared" si="175"/>
        <v>2.4323904258626072E-2</v>
      </c>
      <c r="H356" s="420">
        <f t="shared" si="176"/>
        <v>1292</v>
      </c>
      <c r="I356" s="420">
        <f t="shared" si="177"/>
        <v>2191</v>
      </c>
      <c r="J356" s="391">
        <f t="shared" si="178"/>
        <v>0.71938031639105249</v>
      </c>
      <c r="K356" s="393"/>
      <c r="L356" s="419">
        <v>88443.090909090912</v>
      </c>
      <c r="M356" s="419">
        <v>89348</v>
      </c>
      <c r="N356" s="419">
        <v>89232.454545454544</v>
      </c>
      <c r="O356" s="419">
        <v>91503.454545454544</v>
      </c>
      <c r="P356" s="391">
        <f t="shared" si="179"/>
        <v>2.5450381383862686E-2</v>
      </c>
      <c r="Q356" s="391">
        <f t="shared" si="180"/>
        <v>3.4602630967627723E-2</v>
      </c>
      <c r="R356" s="420">
        <f t="shared" si="181"/>
        <v>2271</v>
      </c>
      <c r="S356" s="420">
        <f t="shared" si="182"/>
        <v>3060.3636363636324</v>
      </c>
      <c r="T356" s="391">
        <f t="shared" ref="T356:T366" si="183">O356/$O$355</f>
        <v>0.71868261489205532</v>
      </c>
    </row>
    <row r="357" spans="1:20" x14ac:dyDescent="0.25">
      <c r="A357" s="395" t="s">
        <v>6</v>
      </c>
      <c r="B357" s="421">
        <v>15722</v>
      </c>
      <c r="C357" s="421">
        <v>17598</v>
      </c>
      <c r="D357" s="421">
        <v>17518</v>
      </c>
      <c r="E357" s="421">
        <v>18590</v>
      </c>
      <c r="F357" s="397">
        <f t="shared" si="174"/>
        <v>6.1194200251170283E-2</v>
      </c>
      <c r="G357" s="397">
        <f t="shared" si="175"/>
        <v>0.18241953949879153</v>
      </c>
      <c r="H357" s="422">
        <f t="shared" si="176"/>
        <v>1072</v>
      </c>
      <c r="I357" s="422">
        <f t="shared" si="177"/>
        <v>2868</v>
      </c>
      <c r="J357" s="397">
        <f t="shared" si="178"/>
        <v>0.14494109575156519</v>
      </c>
      <c r="K357" s="399"/>
      <c r="L357" s="421">
        <v>15652.272727272728</v>
      </c>
      <c r="M357" s="421">
        <v>17652.727272727272</v>
      </c>
      <c r="N357" s="421">
        <v>16765.81818181818</v>
      </c>
      <c r="O357" s="421">
        <v>18005.272727272728</v>
      </c>
      <c r="P357" s="397">
        <f t="shared" si="179"/>
        <v>7.3927471478766549E-2</v>
      </c>
      <c r="Q357" s="397">
        <f t="shared" si="180"/>
        <v>0.15032960650500948</v>
      </c>
      <c r="R357" s="422">
        <f t="shared" si="181"/>
        <v>1239.4545454545478</v>
      </c>
      <c r="S357" s="422">
        <f t="shared" si="182"/>
        <v>2353</v>
      </c>
      <c r="T357" s="397">
        <f t="shared" si="183"/>
        <v>0.1414162618205082</v>
      </c>
    </row>
    <row r="358" spans="1:20" x14ac:dyDescent="0.25">
      <c r="A358" s="37" t="s">
        <v>7</v>
      </c>
      <c r="B358" s="423">
        <v>54304</v>
      </c>
      <c r="C358" s="423">
        <v>54129</v>
      </c>
      <c r="D358" s="423">
        <v>56479</v>
      </c>
      <c r="E358" s="423">
        <v>57038</v>
      </c>
      <c r="F358" s="324">
        <f t="shared" si="174"/>
        <v>9.897484020609415E-3</v>
      </c>
      <c r="G358" s="324">
        <f t="shared" si="175"/>
        <v>5.0346199175014705E-2</v>
      </c>
      <c r="H358" s="424">
        <f t="shared" si="176"/>
        <v>559</v>
      </c>
      <c r="I358" s="424">
        <f t="shared" si="177"/>
        <v>2734</v>
      </c>
      <c r="J358" s="324">
        <f t="shared" si="178"/>
        <v>0.44470953305421063</v>
      </c>
      <c r="K358" s="403"/>
      <c r="L358" s="423">
        <v>53236.545454545456</v>
      </c>
      <c r="M358" s="423">
        <v>53705</v>
      </c>
      <c r="N358" s="423">
        <v>55957.181818181816</v>
      </c>
      <c r="O358" s="423">
        <v>56846</v>
      </c>
      <c r="P358" s="324">
        <f t="shared" si="179"/>
        <v>1.5883898240375283E-2</v>
      </c>
      <c r="Q358" s="324">
        <f t="shared" si="180"/>
        <v>6.7800314889634894E-2</v>
      </c>
      <c r="R358" s="424">
        <f t="shared" si="181"/>
        <v>888.8181818181838</v>
      </c>
      <c r="S358" s="424">
        <f t="shared" si="182"/>
        <v>3609.4545454545441</v>
      </c>
      <c r="T358" s="324">
        <f t="shared" si="183"/>
        <v>0.44647748141420546</v>
      </c>
    </row>
    <row r="359" spans="1:20" x14ac:dyDescent="0.25">
      <c r="A359" s="37" t="s">
        <v>8</v>
      </c>
      <c r="B359" s="423">
        <v>16635</v>
      </c>
      <c r="C359" s="423">
        <v>15495</v>
      </c>
      <c r="D359" s="423">
        <v>14276</v>
      </c>
      <c r="E359" s="423">
        <v>13853</v>
      </c>
      <c r="F359" s="324">
        <f t="shared" si="174"/>
        <v>-2.9630148500980669E-2</v>
      </c>
      <c r="G359" s="324">
        <f t="shared" si="175"/>
        <v>-0.1672377517282837</v>
      </c>
      <c r="H359" s="424">
        <f t="shared" si="176"/>
        <v>-423</v>
      </c>
      <c r="I359" s="424">
        <f t="shared" si="177"/>
        <v>-2782</v>
      </c>
      <c r="J359" s="324">
        <f t="shared" si="178"/>
        <v>0.10800801503208352</v>
      </c>
      <c r="K359" s="403"/>
      <c r="L359" s="423">
        <v>16081.363636363636</v>
      </c>
      <c r="M359" s="423">
        <v>15441.181818181818</v>
      </c>
      <c r="N359" s="423">
        <v>13830.545454545454</v>
      </c>
      <c r="O359" s="423">
        <v>13889.545454545454</v>
      </c>
      <c r="P359" s="324">
        <f t="shared" si="179"/>
        <v>4.2659199663459546E-3</v>
      </c>
      <c r="Q359" s="324">
        <f t="shared" si="180"/>
        <v>-0.13629554255349219</v>
      </c>
      <c r="R359" s="424">
        <f t="shared" si="181"/>
        <v>59</v>
      </c>
      <c r="S359" s="424">
        <f t="shared" si="182"/>
        <v>-2191.818181818182</v>
      </c>
      <c r="T359" s="324">
        <f t="shared" si="183"/>
        <v>0.10909068839555254</v>
      </c>
    </row>
    <row r="360" spans="1:20" x14ac:dyDescent="0.25">
      <c r="A360" s="37" t="s">
        <v>9</v>
      </c>
      <c r="B360" s="423">
        <v>2410</v>
      </c>
      <c r="C360" s="423">
        <v>2213</v>
      </c>
      <c r="D360" s="423">
        <v>2064</v>
      </c>
      <c r="E360" s="423">
        <v>2094</v>
      </c>
      <c r="F360" s="324">
        <f t="shared" si="174"/>
        <v>1.4534883720930258E-2</v>
      </c>
      <c r="G360" s="324">
        <f t="shared" si="175"/>
        <v>-0.13112033195020745</v>
      </c>
      <c r="H360" s="424">
        <f t="shared" si="176"/>
        <v>30</v>
      </c>
      <c r="I360" s="424">
        <f t="shared" si="177"/>
        <v>-316</v>
      </c>
      <c r="J360" s="324">
        <f t="shared" si="178"/>
        <v>1.6326339672069798E-2</v>
      </c>
      <c r="K360" s="403"/>
      <c r="L360" s="423">
        <v>2454.818181818182</v>
      </c>
      <c r="M360" s="423">
        <v>2005.090909090909</v>
      </c>
      <c r="N360" s="423">
        <v>2080</v>
      </c>
      <c r="O360" s="423">
        <v>2079.4545454545455</v>
      </c>
      <c r="P360" s="324">
        <f t="shared" si="179"/>
        <v>-2.622377622377714E-4</v>
      </c>
      <c r="Q360" s="324">
        <f t="shared" si="180"/>
        <v>-0.15290893604414324</v>
      </c>
      <c r="R360" s="424">
        <f t="shared" si="181"/>
        <v>-0.54545454545450411</v>
      </c>
      <c r="S360" s="424">
        <f t="shared" si="182"/>
        <v>-375.36363636363649</v>
      </c>
      <c r="T360" s="324">
        <f t="shared" si="183"/>
        <v>1.6332365129822096E-2</v>
      </c>
    </row>
    <row r="361" spans="1:20" x14ac:dyDescent="0.25">
      <c r="A361" s="405" t="s">
        <v>10</v>
      </c>
      <c r="B361" s="425">
        <v>1005</v>
      </c>
      <c r="C361" s="425">
        <v>585</v>
      </c>
      <c r="D361" s="425">
        <v>638</v>
      </c>
      <c r="E361" s="425">
        <v>692</v>
      </c>
      <c r="F361" s="407">
        <f t="shared" si="174"/>
        <v>8.4639498432601989E-2</v>
      </c>
      <c r="G361" s="407">
        <f t="shared" si="175"/>
        <v>-0.3114427860696517</v>
      </c>
      <c r="H361" s="426">
        <f t="shared" si="176"/>
        <v>54</v>
      </c>
      <c r="I361" s="426">
        <f t="shared" si="177"/>
        <v>-313</v>
      </c>
      <c r="J361" s="407">
        <f t="shared" si="178"/>
        <v>5.3953328811233523E-3</v>
      </c>
      <c r="K361" s="409"/>
      <c r="L361" s="425">
        <v>1018.0909090909091</v>
      </c>
      <c r="M361" s="425">
        <v>544</v>
      </c>
      <c r="N361" s="425">
        <v>598.90909090909088</v>
      </c>
      <c r="O361" s="425">
        <v>683.18181818181813</v>
      </c>
      <c r="P361" s="407">
        <f t="shared" si="179"/>
        <v>0.14071038251366108</v>
      </c>
      <c r="Q361" s="407">
        <f t="shared" si="180"/>
        <v>-0.32895794267345302</v>
      </c>
      <c r="R361" s="426">
        <f t="shared" si="181"/>
        <v>84.272727272727252</v>
      </c>
      <c r="S361" s="426">
        <f t="shared" si="182"/>
        <v>-334.90909090909099</v>
      </c>
      <c r="T361" s="407">
        <f t="shared" si="183"/>
        <v>5.3658181319669951E-3</v>
      </c>
    </row>
    <row r="362" spans="1:20" x14ac:dyDescent="0.25">
      <c r="A362" s="411" t="s">
        <v>11</v>
      </c>
      <c r="B362" s="419">
        <v>43113</v>
      </c>
      <c r="C362" s="419">
        <v>35053</v>
      </c>
      <c r="D362" s="419">
        <v>36084</v>
      </c>
      <c r="E362" s="419">
        <v>35992</v>
      </c>
      <c r="F362" s="391">
        <f t="shared" si="174"/>
        <v>-2.549606473783439E-3</v>
      </c>
      <c r="G362" s="391">
        <f t="shared" si="175"/>
        <v>-0.16517059819543989</v>
      </c>
      <c r="H362" s="420">
        <f t="shared" si="176"/>
        <v>-92</v>
      </c>
      <c r="I362" s="420">
        <f t="shared" si="177"/>
        <v>-7121</v>
      </c>
      <c r="J362" s="391">
        <f t="shared" si="178"/>
        <v>0.28061968360894751</v>
      </c>
      <c r="K362" s="393"/>
      <c r="L362" s="419">
        <v>43601.909090909088</v>
      </c>
      <c r="M362" s="419">
        <v>34016</v>
      </c>
      <c r="N362" s="419">
        <v>36219.454545454544</v>
      </c>
      <c r="O362" s="419">
        <v>35817.63636363636</v>
      </c>
      <c r="P362" s="391">
        <f t="shared" si="179"/>
        <v>-1.1093987661076277E-2</v>
      </c>
      <c r="Q362" s="391">
        <f t="shared" si="180"/>
        <v>-0.17853054807858704</v>
      </c>
      <c r="R362" s="420">
        <f t="shared" si="181"/>
        <v>-401.8181818181838</v>
      </c>
      <c r="S362" s="420">
        <f t="shared" si="182"/>
        <v>-7784.2727272727279</v>
      </c>
      <c r="T362" s="391">
        <f t="shared" si="183"/>
        <v>0.28131738510794468</v>
      </c>
    </row>
    <row r="363" spans="1:20" x14ac:dyDescent="0.25">
      <c r="A363" s="395" t="s">
        <v>12</v>
      </c>
      <c r="B363" s="423">
        <v>1933</v>
      </c>
      <c r="C363" s="423">
        <v>2230</v>
      </c>
      <c r="D363" s="421">
        <v>2117</v>
      </c>
      <c r="E363" s="423">
        <v>2201</v>
      </c>
      <c r="F363" s="397">
        <f t="shared" si="174"/>
        <v>3.96787907416154E-2</v>
      </c>
      <c r="G363" s="397">
        <f t="shared" si="175"/>
        <v>0.13864459389549921</v>
      </c>
      <c r="H363" s="422">
        <f t="shared" si="176"/>
        <v>84</v>
      </c>
      <c r="I363" s="422">
        <f t="shared" si="177"/>
        <v>268</v>
      </c>
      <c r="J363" s="397">
        <f t="shared" si="178"/>
        <v>1.7160589120451587E-2</v>
      </c>
      <c r="K363" s="399"/>
      <c r="L363" s="423">
        <v>1933</v>
      </c>
      <c r="M363" s="423">
        <v>2230</v>
      </c>
      <c r="N363" s="421">
        <v>2117</v>
      </c>
      <c r="O363" s="423">
        <v>2125.5454545454545</v>
      </c>
      <c r="P363" s="397">
        <f t="shared" si="179"/>
        <v>4.0365869369176632E-3</v>
      </c>
      <c r="Q363" s="397">
        <f t="shared" si="180"/>
        <v>9.9609650566712116E-2</v>
      </c>
      <c r="R363" s="422">
        <f t="shared" si="181"/>
        <v>8.5454545454545041</v>
      </c>
      <c r="S363" s="422">
        <f t="shared" si="182"/>
        <v>192.5454545454545</v>
      </c>
      <c r="T363" s="397">
        <f t="shared" si="183"/>
        <v>1.6694370424952802E-2</v>
      </c>
    </row>
    <row r="364" spans="1:20" x14ac:dyDescent="0.25">
      <c r="A364" s="37" t="s">
        <v>8</v>
      </c>
      <c r="B364" s="423">
        <v>23581</v>
      </c>
      <c r="C364" s="423">
        <v>20579</v>
      </c>
      <c r="D364" s="423">
        <v>21406</v>
      </c>
      <c r="E364" s="423">
        <v>21514</v>
      </c>
      <c r="F364" s="324">
        <f t="shared" si="174"/>
        <v>5.0453143978324011E-3</v>
      </c>
      <c r="G364" s="324">
        <f t="shared" si="175"/>
        <v>-8.7655315720283289E-2</v>
      </c>
      <c r="H364" s="424">
        <f t="shared" si="176"/>
        <v>108</v>
      </c>
      <c r="I364" s="424">
        <f t="shared" si="177"/>
        <v>-2067</v>
      </c>
      <c r="J364" s="324">
        <f t="shared" si="178"/>
        <v>0.16773871619145636</v>
      </c>
      <c r="K364" s="403"/>
      <c r="L364" s="423">
        <v>23960.454545454544</v>
      </c>
      <c r="M364" s="423">
        <v>20116.272727272728</v>
      </c>
      <c r="N364" s="423">
        <v>21486.727272727272</v>
      </c>
      <c r="O364" s="423">
        <v>21289.636363636364</v>
      </c>
      <c r="P364" s="324">
        <f t="shared" si="179"/>
        <v>-9.172681655482795E-3</v>
      </c>
      <c r="Q364" s="324">
        <f t="shared" si="180"/>
        <v>-0.11146775937624487</v>
      </c>
      <c r="R364" s="424">
        <f t="shared" si="181"/>
        <v>-197.0909090909081</v>
      </c>
      <c r="S364" s="424">
        <f t="shared" si="182"/>
        <v>-2670.8181818181802</v>
      </c>
      <c r="T364" s="324">
        <f t="shared" si="183"/>
        <v>0.1672121736597236</v>
      </c>
    </row>
    <row r="365" spans="1:20" x14ac:dyDescent="0.25">
      <c r="A365" s="37" t="s">
        <v>9</v>
      </c>
      <c r="B365" s="423">
        <v>12397</v>
      </c>
      <c r="C365" s="423">
        <v>9232</v>
      </c>
      <c r="D365" s="423">
        <v>9303</v>
      </c>
      <c r="E365" s="423">
        <v>8757</v>
      </c>
      <c r="F365" s="324">
        <f t="shared" si="174"/>
        <v>-5.8690744920993243E-2</v>
      </c>
      <c r="G365" s="324">
        <f t="shared" si="175"/>
        <v>-0.29361942405420671</v>
      </c>
      <c r="H365" s="424">
        <f t="shared" si="176"/>
        <v>-546</v>
      </c>
      <c r="I365" s="424">
        <f t="shared" si="177"/>
        <v>-3640</v>
      </c>
      <c r="J365" s="324">
        <f t="shared" si="178"/>
        <v>6.8275910462423692E-2</v>
      </c>
      <c r="K365" s="403"/>
      <c r="L365" s="423">
        <v>12389.727272727272</v>
      </c>
      <c r="M365" s="423">
        <v>8670.454545454546</v>
      </c>
      <c r="N365" s="423">
        <v>9293.181818181818</v>
      </c>
      <c r="O365" s="423">
        <v>8945.545454545454</v>
      </c>
      <c r="P365" s="324">
        <f t="shared" si="179"/>
        <v>-3.7407679139153882E-2</v>
      </c>
      <c r="Q365" s="324">
        <f t="shared" si="180"/>
        <v>-0.2779868953018263</v>
      </c>
      <c r="R365" s="424">
        <f t="shared" si="181"/>
        <v>-347.63636363636397</v>
      </c>
      <c r="S365" s="424">
        <f t="shared" si="182"/>
        <v>-3444.181818181818</v>
      </c>
      <c r="T365" s="324">
        <f t="shared" si="183"/>
        <v>7.0259729874076415E-2</v>
      </c>
    </row>
    <row r="366" spans="1:20" x14ac:dyDescent="0.25">
      <c r="A366" s="412" t="s">
        <v>10</v>
      </c>
      <c r="B366" s="425">
        <v>5202</v>
      </c>
      <c r="C366" s="425">
        <v>3012</v>
      </c>
      <c r="D366" s="425">
        <v>3258</v>
      </c>
      <c r="E366" s="425">
        <v>3520</v>
      </c>
      <c r="F366" s="413">
        <f t="shared" si="174"/>
        <v>8.0417434008594135E-2</v>
      </c>
      <c r="G366" s="413">
        <f t="shared" si="175"/>
        <v>-0.32333717800845829</v>
      </c>
      <c r="H366" s="427">
        <f t="shared" si="176"/>
        <v>262</v>
      </c>
      <c r="I366" s="427">
        <f t="shared" si="177"/>
        <v>-1682</v>
      </c>
      <c r="J366" s="413">
        <f t="shared" si="178"/>
        <v>2.7444467834615894E-2</v>
      </c>
      <c r="K366" s="415"/>
      <c r="L366" s="425">
        <v>5318.727272727273</v>
      </c>
      <c r="M366" s="425">
        <v>2999.2727272727275</v>
      </c>
      <c r="N366" s="425">
        <v>3322.5454545454545</v>
      </c>
      <c r="O366" s="425">
        <v>3456.909090909091</v>
      </c>
      <c r="P366" s="413">
        <f t="shared" si="179"/>
        <v>4.043996935536831E-2</v>
      </c>
      <c r="Q366" s="413">
        <f t="shared" si="180"/>
        <v>-0.35004956756571981</v>
      </c>
      <c r="R366" s="427">
        <f t="shared" si="181"/>
        <v>134.36363636363649</v>
      </c>
      <c r="S366" s="427">
        <f t="shared" si="182"/>
        <v>-1861.818181818182</v>
      </c>
      <c r="T366" s="413">
        <f t="shared" si="183"/>
        <v>2.715111114919188E-2</v>
      </c>
    </row>
    <row r="367" spans="1:20" ht="21" x14ac:dyDescent="0.35">
      <c r="A367" s="416" t="s">
        <v>87</v>
      </c>
      <c r="B367" s="416"/>
      <c r="C367" s="416"/>
      <c r="D367" s="416"/>
      <c r="E367" s="416"/>
      <c r="F367" s="416"/>
      <c r="G367" s="416"/>
      <c r="H367" s="416"/>
      <c r="I367" s="416"/>
      <c r="J367" s="416"/>
      <c r="K367" s="416"/>
      <c r="L367" s="416"/>
      <c r="M367" s="416"/>
      <c r="N367" s="416"/>
      <c r="O367" s="416"/>
      <c r="P367" s="416"/>
      <c r="Q367" s="416"/>
      <c r="R367" s="416"/>
      <c r="S367" s="416"/>
      <c r="T367" s="416"/>
    </row>
    <row r="368" spans="1:20" x14ac:dyDescent="0.25">
      <c r="A368" s="72"/>
      <c r="B368" s="11" t="s">
        <v>152</v>
      </c>
      <c r="C368" s="12"/>
      <c r="D368" s="12"/>
      <c r="E368" s="12"/>
      <c r="F368" s="12"/>
      <c r="G368" s="12"/>
      <c r="H368" s="12"/>
      <c r="I368" s="12"/>
      <c r="J368" s="12"/>
      <c r="K368" s="379"/>
      <c r="L368" s="11" t="str">
        <f>CONCATENATE("acumulado ",B368)</f>
        <v>acumulado noviembre</v>
      </c>
      <c r="M368" s="12"/>
      <c r="N368" s="12"/>
      <c r="O368" s="12"/>
      <c r="P368" s="12"/>
      <c r="Q368" s="12"/>
      <c r="R368" s="12"/>
      <c r="S368" s="12"/>
      <c r="T368" s="13"/>
    </row>
    <row r="369" spans="1:20" x14ac:dyDescent="0.25">
      <c r="A369" s="15"/>
      <c r="B369" s="380">
        <f>B$6</f>
        <v>2019</v>
      </c>
      <c r="C369" s="380">
        <f>C$6</f>
        <v>2022</v>
      </c>
      <c r="D369" s="380">
        <f>D$6</f>
        <v>2023</v>
      </c>
      <c r="E369" s="380">
        <f>E$6</f>
        <v>2024</v>
      </c>
      <c r="F369" s="380" t="str">
        <f>CONCATENATE("var ",RIGHT(E369,2),"/",RIGHT(D369,2))</f>
        <v>var 24/23</v>
      </c>
      <c r="G369" s="380" t="str">
        <f>CONCATENATE("var ",RIGHT(E369,2),"/",RIGHT(B369,2))</f>
        <v>var 24/19</v>
      </c>
      <c r="H369" s="380" t="str">
        <f>CONCATENATE("dif ",RIGHT(E369,2),"-",RIGHT(D369,2))</f>
        <v>dif 24-23</v>
      </c>
      <c r="I369" s="380" t="str">
        <f>CONCATENATE("dif ",RIGHT(E369,2),"-",RIGHT(B369,2))</f>
        <v>dif 24-19</v>
      </c>
      <c r="J369" s="380" t="str">
        <f>CONCATENATE("cuota ",RIGHT(E369,2))</f>
        <v>cuota 24</v>
      </c>
      <c r="K369" s="382"/>
      <c r="L369" s="380">
        <f>L$6</f>
        <v>2019</v>
      </c>
      <c r="M369" s="380">
        <f>M$6</f>
        <v>2022</v>
      </c>
      <c r="N369" s="380">
        <f>N$6</f>
        <v>2023</v>
      </c>
      <c r="O369" s="380">
        <f>O$6</f>
        <v>2024</v>
      </c>
      <c r="P369" s="380" t="str">
        <f>CONCATENATE("var ",RIGHT(O369,2),"/",RIGHT(N369,2))</f>
        <v>var 24/23</v>
      </c>
      <c r="Q369" s="380" t="str">
        <f>CONCATENATE("var ",RIGHT(O369,2),"/",RIGHT(L369,2))</f>
        <v>var 24/19</v>
      </c>
      <c r="R369" s="380" t="str">
        <f>CONCATENATE("dif ",RIGHT(O369,2),"-",RIGHT(N369,2))</f>
        <v>dif 24-23</v>
      </c>
      <c r="S369" s="380" t="str">
        <f>CONCATENATE("dif ",RIGHT(O369,2),"-",RIGHT(L369,2))</f>
        <v>dif 24-19</v>
      </c>
      <c r="T369" s="380" t="str">
        <f>CONCATENATE("cuota ",RIGHT(O369,2))</f>
        <v>cuota 24</v>
      </c>
    </row>
    <row r="370" spans="1:20" x14ac:dyDescent="0.25">
      <c r="A370" s="383" t="s">
        <v>48</v>
      </c>
      <c r="B370" s="417">
        <v>133189</v>
      </c>
      <c r="C370" s="417">
        <v>125073</v>
      </c>
      <c r="D370" s="417">
        <v>127059</v>
      </c>
      <c r="E370" s="417">
        <v>128259</v>
      </c>
      <c r="F370" s="385">
        <f t="shared" ref="F370:F380" si="184">E370/D370-1</f>
        <v>9.4444313271786484E-3</v>
      </c>
      <c r="G370" s="385">
        <f t="shared" ref="G370:G380" si="185">E370/B370-1</f>
        <v>-3.7015068811989016E-2</v>
      </c>
      <c r="H370" s="418">
        <f t="shared" ref="H370:H380" si="186">E370-D370</f>
        <v>1200</v>
      </c>
      <c r="I370" s="418">
        <f t="shared" ref="I370:I380" si="187">E370-B370</f>
        <v>-4930</v>
      </c>
      <c r="J370" s="385">
        <f t="shared" ref="J370:J380" si="188">E370/$E$370</f>
        <v>1</v>
      </c>
      <c r="K370" s="387"/>
      <c r="L370" s="417">
        <v>132045</v>
      </c>
      <c r="M370" s="417">
        <v>123364</v>
      </c>
      <c r="N370" s="417">
        <v>125451.90909090909</v>
      </c>
      <c r="O370" s="417">
        <v>127321.09090909091</v>
      </c>
      <c r="P370" s="385">
        <f t="shared" ref="P370:P380" si="189">O370/N370-1</f>
        <v>1.4899588469612812E-2</v>
      </c>
      <c r="Q370" s="385">
        <f t="shared" ref="Q370:Q380" si="190">O370/L370-1</f>
        <v>-3.5774994061941623E-2</v>
      </c>
      <c r="R370" s="418">
        <f t="shared" ref="R370:R380" si="191">O370-N370</f>
        <v>1869.1818181818235</v>
      </c>
      <c r="S370" s="418">
        <f t="shared" ref="S370:S380" si="192">O370-L370</f>
        <v>-4723.9090909090883</v>
      </c>
      <c r="T370" s="385">
        <f>O370/$O$370</f>
        <v>1</v>
      </c>
    </row>
    <row r="371" spans="1:20" x14ac:dyDescent="0.25">
      <c r="A371" s="94" t="s">
        <v>49</v>
      </c>
      <c r="B371" s="423">
        <v>47242</v>
      </c>
      <c r="C371" s="423">
        <v>44623</v>
      </c>
      <c r="D371" s="421">
        <v>46483</v>
      </c>
      <c r="E371" s="423">
        <v>47015</v>
      </c>
      <c r="F371" s="324">
        <f t="shared" si="184"/>
        <v>1.1445044424843509E-2</v>
      </c>
      <c r="G371" s="324">
        <f t="shared" si="185"/>
        <v>-4.8050463570551427E-3</v>
      </c>
      <c r="H371" s="424">
        <f t="shared" si="186"/>
        <v>532</v>
      </c>
      <c r="I371" s="424">
        <f t="shared" si="187"/>
        <v>-227</v>
      </c>
      <c r="J371" s="324">
        <f t="shared" si="188"/>
        <v>0.36656297023990519</v>
      </c>
      <c r="K371" s="403"/>
      <c r="L371" s="423">
        <v>46594</v>
      </c>
      <c r="M371" s="423">
        <v>44080.272727272728</v>
      </c>
      <c r="N371" s="421">
        <v>45833.272727272728</v>
      </c>
      <c r="O371" s="423">
        <v>46476</v>
      </c>
      <c r="P371" s="324">
        <f t="shared" si="189"/>
        <v>1.4023159038887956E-2</v>
      </c>
      <c r="Q371" s="324">
        <f t="shared" si="190"/>
        <v>-2.5325149160836391E-3</v>
      </c>
      <c r="R371" s="424">
        <f t="shared" si="191"/>
        <v>642.72727272727207</v>
      </c>
      <c r="S371" s="424">
        <f t="shared" si="192"/>
        <v>-118</v>
      </c>
      <c r="T371" s="324">
        <f t="shared" ref="T371:T380" si="193">O371/$O$370</f>
        <v>0.36502986008174038</v>
      </c>
    </row>
    <row r="372" spans="1:20" x14ac:dyDescent="0.25">
      <c r="A372" s="97" t="s">
        <v>50</v>
      </c>
      <c r="B372" s="423">
        <v>41433</v>
      </c>
      <c r="C372" s="423">
        <v>39121</v>
      </c>
      <c r="D372" s="423">
        <v>38205</v>
      </c>
      <c r="E372" s="423">
        <v>38115</v>
      </c>
      <c r="F372" s="324">
        <f t="shared" si="184"/>
        <v>-2.3557126030624431E-3</v>
      </c>
      <c r="G372" s="324">
        <f t="shared" si="185"/>
        <v>-8.0081094779523521E-2</v>
      </c>
      <c r="H372" s="424">
        <f t="shared" si="186"/>
        <v>-90</v>
      </c>
      <c r="I372" s="424">
        <f t="shared" si="187"/>
        <v>-3318</v>
      </c>
      <c r="J372" s="324">
        <f t="shared" si="188"/>
        <v>0.29717212827170025</v>
      </c>
      <c r="K372" s="403"/>
      <c r="L372" s="423">
        <v>41131.545454545456</v>
      </c>
      <c r="M372" s="423">
        <v>38143.090909090912</v>
      </c>
      <c r="N372" s="423">
        <v>37499.818181818184</v>
      </c>
      <c r="O372" s="423">
        <v>37807</v>
      </c>
      <c r="P372" s="324">
        <f t="shared" si="189"/>
        <v>8.1915548681448236E-3</v>
      </c>
      <c r="Q372" s="324">
        <f t="shared" si="190"/>
        <v>-8.0827146605016775E-2</v>
      </c>
      <c r="R372" s="424">
        <f t="shared" si="191"/>
        <v>307.1818181818162</v>
      </c>
      <c r="S372" s="424">
        <f t="shared" si="192"/>
        <v>-3324.5454545454559</v>
      </c>
      <c r="T372" s="324">
        <f t="shared" si="193"/>
        <v>0.29694216197844819</v>
      </c>
    </row>
    <row r="373" spans="1:20" x14ac:dyDescent="0.25">
      <c r="A373" s="97" t="s">
        <v>52</v>
      </c>
      <c r="B373" s="423">
        <v>21418</v>
      </c>
      <c r="C373" s="423">
        <v>18073</v>
      </c>
      <c r="D373" s="423">
        <v>19434</v>
      </c>
      <c r="E373" s="423">
        <v>19842</v>
      </c>
      <c r="F373" s="324">
        <f t="shared" si="184"/>
        <v>2.0994133991972808E-2</v>
      </c>
      <c r="G373" s="324">
        <f t="shared" si="185"/>
        <v>-7.3582967597348059E-2</v>
      </c>
      <c r="H373" s="424">
        <f t="shared" si="186"/>
        <v>408</v>
      </c>
      <c r="I373" s="424">
        <f t="shared" si="187"/>
        <v>-1576</v>
      </c>
      <c r="J373" s="324">
        <f t="shared" si="188"/>
        <v>0.15470259397001379</v>
      </c>
      <c r="K373" s="403"/>
      <c r="L373" s="423">
        <v>21332.272727272728</v>
      </c>
      <c r="M373" s="423">
        <v>18300.272727272728</v>
      </c>
      <c r="N373" s="423">
        <v>19188.909090909092</v>
      </c>
      <c r="O373" s="423">
        <v>20025.454545454544</v>
      </c>
      <c r="P373" s="324">
        <f t="shared" si="189"/>
        <v>4.3595258624773647E-2</v>
      </c>
      <c r="Q373" s="324">
        <f t="shared" si="190"/>
        <v>-6.1260147876670112E-2</v>
      </c>
      <c r="R373" s="424">
        <f t="shared" si="191"/>
        <v>836.54545454545223</v>
      </c>
      <c r="S373" s="424">
        <f t="shared" si="192"/>
        <v>-1306.8181818181838</v>
      </c>
      <c r="T373" s="324">
        <f t="shared" si="193"/>
        <v>0.15728308956882098</v>
      </c>
    </row>
    <row r="374" spans="1:20" x14ac:dyDescent="0.25">
      <c r="A374" s="97" t="s">
        <v>53</v>
      </c>
      <c r="B374" s="423">
        <v>4141</v>
      </c>
      <c r="C374" s="423">
        <v>4791</v>
      </c>
      <c r="D374" s="423">
        <v>4797</v>
      </c>
      <c r="E374" s="423">
        <v>4797</v>
      </c>
      <c r="F374" s="324">
        <f t="shared" si="184"/>
        <v>0</v>
      </c>
      <c r="G374" s="324">
        <f t="shared" si="185"/>
        <v>0.15841584158415833</v>
      </c>
      <c r="H374" s="424">
        <f t="shared" si="186"/>
        <v>0</v>
      </c>
      <c r="I374" s="424">
        <f t="shared" si="187"/>
        <v>656</v>
      </c>
      <c r="J374" s="324">
        <f t="shared" si="188"/>
        <v>3.7400884148480806E-2</v>
      </c>
      <c r="K374" s="403"/>
      <c r="L374" s="423">
        <v>4122.818181818182</v>
      </c>
      <c r="M374" s="423">
        <v>4470.090909090909</v>
      </c>
      <c r="N374" s="423">
        <v>4789</v>
      </c>
      <c r="O374" s="423">
        <v>4797</v>
      </c>
      <c r="P374" s="324">
        <f t="shared" si="189"/>
        <v>1.6704948841093081E-3</v>
      </c>
      <c r="Q374" s="324">
        <f t="shared" si="190"/>
        <v>0.16352450883111724</v>
      </c>
      <c r="R374" s="424">
        <f t="shared" si="191"/>
        <v>8</v>
      </c>
      <c r="S374" s="424">
        <f t="shared" si="192"/>
        <v>674.18181818181802</v>
      </c>
      <c r="T374" s="324">
        <f t="shared" si="193"/>
        <v>3.7676397254757479E-2</v>
      </c>
    </row>
    <row r="375" spans="1:20" x14ac:dyDescent="0.25">
      <c r="A375" s="97" t="s">
        <v>54</v>
      </c>
      <c r="B375" s="423">
        <v>2708</v>
      </c>
      <c r="C375" s="423">
        <v>2832</v>
      </c>
      <c r="D375" s="423">
        <v>2758</v>
      </c>
      <c r="E375" s="423">
        <v>2679</v>
      </c>
      <c r="F375" s="324">
        <f t="shared" si="184"/>
        <v>-2.8643944887599693E-2</v>
      </c>
      <c r="G375" s="324">
        <f t="shared" si="185"/>
        <v>-1.0709010339734149E-2</v>
      </c>
      <c r="H375" s="424">
        <f t="shared" si="186"/>
        <v>-79</v>
      </c>
      <c r="I375" s="424">
        <f t="shared" si="187"/>
        <v>-29</v>
      </c>
      <c r="J375" s="324">
        <f t="shared" si="188"/>
        <v>2.088742310481136E-2</v>
      </c>
      <c r="K375" s="403"/>
      <c r="L375" s="423">
        <v>2687.909090909091</v>
      </c>
      <c r="M375" s="423">
        <v>2666.4545454545455</v>
      </c>
      <c r="N375" s="423">
        <v>2775.5454545454545</v>
      </c>
      <c r="O375" s="423">
        <v>2717.5454545454545</v>
      </c>
      <c r="P375" s="324">
        <f t="shared" si="189"/>
        <v>-2.0896793423078153E-2</v>
      </c>
      <c r="Q375" s="324">
        <f t="shared" si="190"/>
        <v>1.1025805797003407E-2</v>
      </c>
      <c r="R375" s="424">
        <f t="shared" si="191"/>
        <v>-58</v>
      </c>
      <c r="S375" s="424">
        <f t="shared" si="192"/>
        <v>29.636363636363512</v>
      </c>
      <c r="T375" s="324">
        <f t="shared" si="193"/>
        <v>2.134403212493538E-2</v>
      </c>
    </row>
    <row r="376" spans="1:20" x14ac:dyDescent="0.25">
      <c r="A376" s="97" t="s">
        <v>55</v>
      </c>
      <c r="B376" s="423">
        <v>778</v>
      </c>
      <c r="C376" s="423">
        <v>663</v>
      </c>
      <c r="D376" s="423">
        <v>673</v>
      </c>
      <c r="E376" s="423">
        <v>673</v>
      </c>
      <c r="F376" s="324">
        <f t="shared" si="184"/>
        <v>0</v>
      </c>
      <c r="G376" s="324">
        <f t="shared" si="185"/>
        <v>-0.13496143958868889</v>
      </c>
      <c r="H376" s="424">
        <f t="shared" si="186"/>
        <v>0</v>
      </c>
      <c r="I376" s="424">
        <f t="shared" si="187"/>
        <v>-105</v>
      </c>
      <c r="J376" s="324">
        <f t="shared" si="188"/>
        <v>5.2471951286069598E-3</v>
      </c>
      <c r="K376" s="403"/>
      <c r="L376" s="423">
        <v>707.4545454545455</v>
      </c>
      <c r="M376" s="423">
        <v>652.63636363636363</v>
      </c>
      <c r="N376" s="423">
        <v>662.5454545454545</v>
      </c>
      <c r="O376" s="423">
        <v>673</v>
      </c>
      <c r="P376" s="324">
        <f t="shared" si="189"/>
        <v>1.577936333699248E-2</v>
      </c>
      <c r="Q376" s="324">
        <f t="shared" si="190"/>
        <v>-4.8702133127730751E-2</v>
      </c>
      <c r="R376" s="424">
        <f t="shared" si="191"/>
        <v>10.454545454545496</v>
      </c>
      <c r="S376" s="424">
        <f t="shared" si="192"/>
        <v>-34.454545454545496</v>
      </c>
      <c r="T376" s="324">
        <f t="shared" si="193"/>
        <v>5.285848520419383E-3</v>
      </c>
    </row>
    <row r="377" spans="1:20" x14ac:dyDescent="0.25">
      <c r="A377" s="97" t="s">
        <v>56</v>
      </c>
      <c r="B377" s="423">
        <v>6890</v>
      </c>
      <c r="C377" s="423">
        <v>6415</v>
      </c>
      <c r="D377" s="423">
        <v>6415</v>
      </c>
      <c r="E377" s="423">
        <v>6497</v>
      </c>
      <c r="F377" s="324">
        <f t="shared" si="184"/>
        <v>1.278254091971931E-2</v>
      </c>
      <c r="G377" s="324">
        <f t="shared" si="185"/>
        <v>-5.7039187227866495E-2</v>
      </c>
      <c r="H377" s="424">
        <f t="shared" si="186"/>
        <v>82</v>
      </c>
      <c r="I377" s="424">
        <f t="shared" si="187"/>
        <v>-393</v>
      </c>
      <c r="J377" s="324">
        <f t="shared" si="188"/>
        <v>5.0655314636789621E-2</v>
      </c>
      <c r="K377" s="403"/>
      <c r="L377" s="423">
        <v>6890</v>
      </c>
      <c r="M377" s="423">
        <v>6413.090909090909</v>
      </c>
      <c r="N377" s="423">
        <v>6350.090909090909</v>
      </c>
      <c r="O377" s="423">
        <v>6422.454545454545</v>
      </c>
      <c r="P377" s="324">
        <f t="shared" si="189"/>
        <v>1.139568510114386E-2</v>
      </c>
      <c r="Q377" s="324">
        <f t="shared" si="190"/>
        <v>-6.7858556537801928E-2</v>
      </c>
      <c r="R377" s="424">
        <f t="shared" si="191"/>
        <v>72.363636363636033</v>
      </c>
      <c r="S377" s="424">
        <f t="shared" si="192"/>
        <v>-467.54545454545496</v>
      </c>
      <c r="T377" s="324">
        <f t="shared" si="193"/>
        <v>5.0442974526822663E-2</v>
      </c>
    </row>
    <row r="378" spans="1:20" x14ac:dyDescent="0.25">
      <c r="A378" s="97" t="s">
        <v>51</v>
      </c>
      <c r="B378" s="423">
        <v>1127</v>
      </c>
      <c r="C378" s="423">
        <v>912</v>
      </c>
      <c r="D378" s="423">
        <v>912</v>
      </c>
      <c r="E378" s="423">
        <v>912</v>
      </c>
      <c r="F378" s="324">
        <f t="shared" si="184"/>
        <v>0</v>
      </c>
      <c r="G378" s="324">
        <f t="shared" si="185"/>
        <v>-0.1907719609582964</v>
      </c>
      <c r="H378" s="424">
        <f t="shared" si="186"/>
        <v>0</v>
      </c>
      <c r="I378" s="424">
        <f t="shared" si="187"/>
        <v>-215</v>
      </c>
      <c r="J378" s="324">
        <f t="shared" si="188"/>
        <v>7.1106121207868455E-3</v>
      </c>
      <c r="K378" s="403"/>
      <c r="L378" s="423">
        <v>1127</v>
      </c>
      <c r="M378" s="423">
        <v>852.36363636363637</v>
      </c>
      <c r="N378" s="423">
        <v>898.4545454545455</v>
      </c>
      <c r="O378" s="423">
        <v>898.81818181818187</v>
      </c>
      <c r="P378" s="324">
        <f t="shared" si="189"/>
        <v>4.0473540422958365E-4</v>
      </c>
      <c r="Q378" s="324">
        <f t="shared" si="190"/>
        <v>-0.20246833911430184</v>
      </c>
      <c r="R378" s="424">
        <f t="shared" si="191"/>
        <v>0.36363636363637397</v>
      </c>
      <c r="S378" s="424">
        <f t="shared" si="192"/>
        <v>-228.18181818181813</v>
      </c>
      <c r="T378" s="324">
        <f t="shared" si="193"/>
        <v>7.0594602622432046E-3</v>
      </c>
    </row>
    <row r="379" spans="1:20" x14ac:dyDescent="0.25">
      <c r="A379" s="98" t="s">
        <v>57</v>
      </c>
      <c r="B379" s="423">
        <v>4070</v>
      </c>
      <c r="C379" s="423">
        <v>4562</v>
      </c>
      <c r="D379" s="423">
        <v>4276</v>
      </c>
      <c r="E379" s="423">
        <v>4616</v>
      </c>
      <c r="F379" s="324">
        <f t="shared" si="184"/>
        <v>7.9513564078578014E-2</v>
      </c>
      <c r="G379" s="324">
        <f t="shared" si="185"/>
        <v>0.13415233415233407</v>
      </c>
      <c r="H379" s="424">
        <f t="shared" si="186"/>
        <v>340</v>
      </c>
      <c r="I379" s="424">
        <f t="shared" si="187"/>
        <v>546</v>
      </c>
      <c r="J379" s="324">
        <f t="shared" si="188"/>
        <v>3.5989677137666751E-2</v>
      </c>
      <c r="K379" s="403"/>
      <c r="L379" s="423">
        <v>4070</v>
      </c>
      <c r="M379" s="423">
        <v>4562</v>
      </c>
      <c r="N379" s="423">
        <v>4380</v>
      </c>
      <c r="O379" s="423">
        <v>4409.272727272727</v>
      </c>
      <c r="P379" s="324">
        <f t="shared" si="189"/>
        <v>6.6832710668327522E-3</v>
      </c>
      <c r="Q379" s="324">
        <f t="shared" si="190"/>
        <v>8.335939245030155E-2</v>
      </c>
      <c r="R379" s="424">
        <f t="shared" si="191"/>
        <v>29.272727272727025</v>
      </c>
      <c r="S379" s="424">
        <f t="shared" si="192"/>
        <v>339.27272727272702</v>
      </c>
      <c r="T379" s="324">
        <f t="shared" si="193"/>
        <v>3.4631125886448864E-2</v>
      </c>
    </row>
    <row r="380" spans="1:20" x14ac:dyDescent="0.25">
      <c r="A380" s="99" t="s">
        <v>58</v>
      </c>
      <c r="B380" s="423">
        <v>3382</v>
      </c>
      <c r="C380" s="423">
        <v>3081</v>
      </c>
      <c r="D380" s="423">
        <v>3106</v>
      </c>
      <c r="E380" s="423">
        <v>3113</v>
      </c>
      <c r="F380" s="324">
        <f t="shared" si="184"/>
        <v>2.2537025112685516E-3</v>
      </c>
      <c r="G380" s="324">
        <f t="shared" si="185"/>
        <v>-7.953873447664106E-2</v>
      </c>
      <c r="H380" s="424">
        <f t="shared" si="186"/>
        <v>7</v>
      </c>
      <c r="I380" s="424">
        <f t="shared" si="187"/>
        <v>-269</v>
      </c>
      <c r="J380" s="324">
        <f t="shared" si="188"/>
        <v>2.4271201241238431E-2</v>
      </c>
      <c r="K380" s="403"/>
      <c r="L380" s="423">
        <v>3382</v>
      </c>
      <c r="M380" s="423">
        <v>3223.7272727272725</v>
      </c>
      <c r="N380" s="423">
        <v>3074.2727272727275</v>
      </c>
      <c r="O380" s="423">
        <v>3094.5454545454545</v>
      </c>
      <c r="P380" s="324">
        <f t="shared" si="189"/>
        <v>6.5943164680486444E-3</v>
      </c>
      <c r="Q380" s="324">
        <f t="shared" si="190"/>
        <v>-8.499543035320678E-2</v>
      </c>
      <c r="R380" s="424">
        <f t="shared" si="191"/>
        <v>20.272727272727025</v>
      </c>
      <c r="S380" s="424">
        <f t="shared" si="192"/>
        <v>-287.4545454545455</v>
      </c>
      <c r="T380" s="324">
        <f t="shared" si="193"/>
        <v>2.4305049795363475E-2</v>
      </c>
    </row>
    <row r="381" spans="1:20" ht="21" x14ac:dyDescent="0.35">
      <c r="A381" s="378" t="s">
        <v>88</v>
      </c>
      <c r="B381" s="378"/>
      <c r="C381" s="378"/>
      <c r="D381" s="378"/>
      <c r="E381" s="378"/>
      <c r="F381" s="378"/>
      <c r="G381" s="378"/>
      <c r="H381" s="378"/>
      <c r="I381" s="378"/>
      <c r="J381" s="378"/>
      <c r="K381" s="378"/>
      <c r="L381" s="378"/>
      <c r="M381" s="378"/>
      <c r="N381" s="378"/>
      <c r="O381" s="378"/>
      <c r="P381" s="378"/>
      <c r="Q381" s="378"/>
      <c r="R381" s="378"/>
      <c r="S381" s="378"/>
      <c r="T381" s="378"/>
    </row>
  </sheetData>
  <mergeCells count="575">
    <mergeCell ref="A381:T381"/>
    <mergeCell ref="A352:T352"/>
    <mergeCell ref="B353:J353"/>
    <mergeCell ref="L353:T353"/>
    <mergeCell ref="A367:T367"/>
    <mergeCell ref="B368:J368"/>
    <mergeCell ref="L368:T368"/>
    <mergeCell ref="A323:T323"/>
    <mergeCell ref="B324:J324"/>
    <mergeCell ref="L324:T324"/>
    <mergeCell ref="A338:T338"/>
    <mergeCell ref="B339:J339"/>
    <mergeCell ref="L339:T339"/>
    <mergeCell ref="I319:J319"/>
    <mergeCell ref="S319:T319"/>
    <mergeCell ref="I320:J320"/>
    <mergeCell ref="S320:T320"/>
    <mergeCell ref="A321:T321"/>
    <mergeCell ref="A322:T322"/>
    <mergeCell ref="I316:J316"/>
    <mergeCell ref="S316:T316"/>
    <mergeCell ref="I317:J317"/>
    <mergeCell ref="S317:T317"/>
    <mergeCell ref="I318:J318"/>
    <mergeCell ref="S318:T318"/>
    <mergeCell ref="I313:J313"/>
    <mergeCell ref="S313:T313"/>
    <mergeCell ref="I314:J314"/>
    <mergeCell ref="S314:T314"/>
    <mergeCell ref="I315:J315"/>
    <mergeCell ref="S315:T315"/>
    <mergeCell ref="I310:J310"/>
    <mergeCell ref="S310:T310"/>
    <mergeCell ref="I311:J311"/>
    <mergeCell ref="S311:T311"/>
    <mergeCell ref="I312:J312"/>
    <mergeCell ref="S312:T312"/>
    <mergeCell ref="A306:T306"/>
    <mergeCell ref="A307:T307"/>
    <mergeCell ref="B308:J308"/>
    <mergeCell ref="L308:T308"/>
    <mergeCell ref="I309:J309"/>
    <mergeCell ref="S309:T309"/>
    <mergeCell ref="I303:J303"/>
    <mergeCell ref="S303:T303"/>
    <mergeCell ref="I304:J304"/>
    <mergeCell ref="S304:T304"/>
    <mergeCell ref="I305:J305"/>
    <mergeCell ref="S305:T305"/>
    <mergeCell ref="I300:J300"/>
    <mergeCell ref="S300:T300"/>
    <mergeCell ref="I301:J301"/>
    <mergeCell ref="S301:T301"/>
    <mergeCell ref="I302:J302"/>
    <mergeCell ref="S302:T302"/>
    <mergeCell ref="I297:J297"/>
    <mergeCell ref="S297:T297"/>
    <mergeCell ref="I298:J298"/>
    <mergeCell ref="S298:T298"/>
    <mergeCell ref="I299:J299"/>
    <mergeCell ref="S299:T299"/>
    <mergeCell ref="I294:J294"/>
    <mergeCell ref="S294:T294"/>
    <mergeCell ref="I295:J295"/>
    <mergeCell ref="S295:T295"/>
    <mergeCell ref="I296:J296"/>
    <mergeCell ref="S296:T296"/>
    <mergeCell ref="A290:T290"/>
    <mergeCell ref="A291:T291"/>
    <mergeCell ref="B292:J292"/>
    <mergeCell ref="L292:T292"/>
    <mergeCell ref="I293:J293"/>
    <mergeCell ref="S293:T293"/>
    <mergeCell ref="I287:J287"/>
    <mergeCell ref="S287:T287"/>
    <mergeCell ref="I288:J288"/>
    <mergeCell ref="S288:T288"/>
    <mergeCell ref="I289:J289"/>
    <mergeCell ref="S289:T289"/>
    <mergeCell ref="I284:J284"/>
    <mergeCell ref="S284:T284"/>
    <mergeCell ref="I285:J285"/>
    <mergeCell ref="S285:T285"/>
    <mergeCell ref="I286:J286"/>
    <mergeCell ref="S286:T286"/>
    <mergeCell ref="I281:J281"/>
    <mergeCell ref="S281:T281"/>
    <mergeCell ref="I282:J282"/>
    <mergeCell ref="S282:T282"/>
    <mergeCell ref="I283:J283"/>
    <mergeCell ref="S283:T283"/>
    <mergeCell ref="I278:J278"/>
    <mergeCell ref="S278:T278"/>
    <mergeCell ref="I279:J279"/>
    <mergeCell ref="S279:T279"/>
    <mergeCell ref="I280:J280"/>
    <mergeCell ref="S280:T280"/>
    <mergeCell ref="I274:J274"/>
    <mergeCell ref="S274:T274"/>
    <mergeCell ref="A275:T275"/>
    <mergeCell ref="A276:T276"/>
    <mergeCell ref="B277:J277"/>
    <mergeCell ref="L277:T277"/>
    <mergeCell ref="I271:J271"/>
    <mergeCell ref="S271:T271"/>
    <mergeCell ref="I272:J272"/>
    <mergeCell ref="S272:T272"/>
    <mergeCell ref="I273:J273"/>
    <mergeCell ref="S273:T273"/>
    <mergeCell ref="I268:J268"/>
    <mergeCell ref="S268:T268"/>
    <mergeCell ref="I269:J269"/>
    <mergeCell ref="S269:T269"/>
    <mergeCell ref="I270:J270"/>
    <mergeCell ref="S270:T270"/>
    <mergeCell ref="I265:J265"/>
    <mergeCell ref="S265:T265"/>
    <mergeCell ref="I266:J266"/>
    <mergeCell ref="S266:T266"/>
    <mergeCell ref="I267:J267"/>
    <mergeCell ref="S267:T267"/>
    <mergeCell ref="I262:J262"/>
    <mergeCell ref="S262:T262"/>
    <mergeCell ref="I263:J263"/>
    <mergeCell ref="S263:T263"/>
    <mergeCell ref="I264:J264"/>
    <mergeCell ref="S264:T264"/>
    <mergeCell ref="A245:T245"/>
    <mergeCell ref="A246:T246"/>
    <mergeCell ref="B247:J247"/>
    <mergeCell ref="L247:T247"/>
    <mergeCell ref="A260:T260"/>
    <mergeCell ref="B261:J261"/>
    <mergeCell ref="L261:T261"/>
    <mergeCell ref="I228:J228"/>
    <mergeCell ref="S228:T228"/>
    <mergeCell ref="A229:T229"/>
    <mergeCell ref="A230:T230"/>
    <mergeCell ref="B231:J231"/>
    <mergeCell ref="L231:T231"/>
    <mergeCell ref="I225:J225"/>
    <mergeCell ref="S225:T225"/>
    <mergeCell ref="I226:J226"/>
    <mergeCell ref="S226:T226"/>
    <mergeCell ref="I227:J227"/>
    <mergeCell ref="S227:T227"/>
    <mergeCell ref="I222:J222"/>
    <mergeCell ref="S222:T222"/>
    <mergeCell ref="I223:J223"/>
    <mergeCell ref="S223:T223"/>
    <mergeCell ref="I224:J224"/>
    <mergeCell ref="S224:T224"/>
    <mergeCell ref="I219:J219"/>
    <mergeCell ref="S219:T219"/>
    <mergeCell ref="I220:J220"/>
    <mergeCell ref="S220:T220"/>
    <mergeCell ref="I221:J221"/>
    <mergeCell ref="S221:T221"/>
    <mergeCell ref="B216:J216"/>
    <mergeCell ref="L216:T216"/>
    <mergeCell ref="I217:J217"/>
    <mergeCell ref="S217:T217"/>
    <mergeCell ref="I218:J218"/>
    <mergeCell ref="S218:T218"/>
    <mergeCell ref="I212:J212"/>
    <mergeCell ref="S212:T212"/>
    <mergeCell ref="I213:J213"/>
    <mergeCell ref="S213:T213"/>
    <mergeCell ref="A214:T214"/>
    <mergeCell ref="A215:T215"/>
    <mergeCell ref="I209:J209"/>
    <mergeCell ref="S209:T209"/>
    <mergeCell ref="I210:J210"/>
    <mergeCell ref="S210:T210"/>
    <mergeCell ref="I211:J211"/>
    <mergeCell ref="S211:T211"/>
    <mergeCell ref="I206:J206"/>
    <mergeCell ref="S206:T206"/>
    <mergeCell ref="I207:J207"/>
    <mergeCell ref="S207:T207"/>
    <mergeCell ref="I208:J208"/>
    <mergeCell ref="S208:T208"/>
    <mergeCell ref="I203:J203"/>
    <mergeCell ref="S203:T203"/>
    <mergeCell ref="I204:J204"/>
    <mergeCell ref="S204:T204"/>
    <mergeCell ref="I205:J205"/>
    <mergeCell ref="S205:T205"/>
    <mergeCell ref="A199:T199"/>
    <mergeCell ref="B200:J200"/>
    <mergeCell ref="L200:T200"/>
    <mergeCell ref="I201:J201"/>
    <mergeCell ref="S201:T201"/>
    <mergeCell ref="I202:J202"/>
    <mergeCell ref="S202:T202"/>
    <mergeCell ref="D198:E198"/>
    <mergeCell ref="G198:H198"/>
    <mergeCell ref="I198:J198"/>
    <mergeCell ref="N198:O198"/>
    <mergeCell ref="Q198:R198"/>
    <mergeCell ref="S198:T198"/>
    <mergeCell ref="D197:E197"/>
    <mergeCell ref="G197:H197"/>
    <mergeCell ref="I197:J197"/>
    <mergeCell ref="N197:O197"/>
    <mergeCell ref="Q197:R197"/>
    <mergeCell ref="S197:T197"/>
    <mergeCell ref="D196:E196"/>
    <mergeCell ref="G196:H196"/>
    <mergeCell ref="I196:J196"/>
    <mergeCell ref="N196:O196"/>
    <mergeCell ref="Q196:R196"/>
    <mergeCell ref="S196:T196"/>
    <mergeCell ref="D195:E195"/>
    <mergeCell ref="G195:H195"/>
    <mergeCell ref="I195:J195"/>
    <mergeCell ref="N195:O195"/>
    <mergeCell ref="Q195:R195"/>
    <mergeCell ref="S195:T195"/>
    <mergeCell ref="D194:E194"/>
    <mergeCell ref="G194:H194"/>
    <mergeCell ref="I194:J194"/>
    <mergeCell ref="N194:O194"/>
    <mergeCell ref="Q194:R194"/>
    <mergeCell ref="S194:T194"/>
    <mergeCell ref="D193:E193"/>
    <mergeCell ref="G193:H193"/>
    <mergeCell ref="I193:J193"/>
    <mergeCell ref="N193:O193"/>
    <mergeCell ref="Q193:R193"/>
    <mergeCell ref="S193:T193"/>
    <mergeCell ref="D192:E192"/>
    <mergeCell ref="G192:H192"/>
    <mergeCell ref="I192:J192"/>
    <mergeCell ref="N192:O192"/>
    <mergeCell ref="Q192:R192"/>
    <mergeCell ref="S192:T192"/>
    <mergeCell ref="D191:E191"/>
    <mergeCell ref="G191:H191"/>
    <mergeCell ref="I191:J191"/>
    <mergeCell ref="N191:O191"/>
    <mergeCell ref="Q191:R191"/>
    <mergeCell ref="S191:T191"/>
    <mergeCell ref="D190:E190"/>
    <mergeCell ref="G190:H190"/>
    <mergeCell ref="I190:J190"/>
    <mergeCell ref="N190:O190"/>
    <mergeCell ref="Q190:R190"/>
    <mergeCell ref="S190:T190"/>
    <mergeCell ref="D189:E189"/>
    <mergeCell ref="G189:H189"/>
    <mergeCell ref="I189:J189"/>
    <mergeCell ref="N189:O189"/>
    <mergeCell ref="Q189:R189"/>
    <mergeCell ref="S189:T189"/>
    <mergeCell ref="D188:E188"/>
    <mergeCell ref="G188:H188"/>
    <mergeCell ref="I188:J188"/>
    <mergeCell ref="N188:O188"/>
    <mergeCell ref="Q188:R188"/>
    <mergeCell ref="S188:T188"/>
    <mergeCell ref="A185:T185"/>
    <mergeCell ref="B186:J186"/>
    <mergeCell ref="L186:T186"/>
    <mergeCell ref="D187:E187"/>
    <mergeCell ref="G187:H187"/>
    <mergeCell ref="I187:J187"/>
    <mergeCell ref="N187:O187"/>
    <mergeCell ref="Q187:R187"/>
    <mergeCell ref="S187:T187"/>
    <mergeCell ref="D184:E184"/>
    <mergeCell ref="G184:H184"/>
    <mergeCell ref="I184:J184"/>
    <mergeCell ref="N184:O184"/>
    <mergeCell ref="Q184:R184"/>
    <mergeCell ref="S184:T184"/>
    <mergeCell ref="D183:E183"/>
    <mergeCell ref="G183:H183"/>
    <mergeCell ref="I183:J183"/>
    <mergeCell ref="N183:O183"/>
    <mergeCell ref="Q183:R183"/>
    <mergeCell ref="S183:T183"/>
    <mergeCell ref="D182:E182"/>
    <mergeCell ref="G182:H182"/>
    <mergeCell ref="I182:J182"/>
    <mergeCell ref="N182:O182"/>
    <mergeCell ref="Q182:R182"/>
    <mergeCell ref="S182:T182"/>
    <mergeCell ref="D181:E181"/>
    <mergeCell ref="G181:H181"/>
    <mergeCell ref="I181:J181"/>
    <mergeCell ref="N181:O181"/>
    <mergeCell ref="Q181:R181"/>
    <mergeCell ref="S181:T181"/>
    <mergeCell ref="D180:E180"/>
    <mergeCell ref="G180:H180"/>
    <mergeCell ref="I180:J180"/>
    <mergeCell ref="N180:O180"/>
    <mergeCell ref="Q180:R180"/>
    <mergeCell ref="S180:T180"/>
    <mergeCell ref="D179:E179"/>
    <mergeCell ref="G179:H179"/>
    <mergeCell ref="I179:J179"/>
    <mergeCell ref="N179:O179"/>
    <mergeCell ref="Q179:R179"/>
    <mergeCell ref="S179:T179"/>
    <mergeCell ref="D178:E178"/>
    <mergeCell ref="G178:H178"/>
    <mergeCell ref="I178:J178"/>
    <mergeCell ref="N178:O178"/>
    <mergeCell ref="Q178:R178"/>
    <mergeCell ref="S178:T178"/>
    <mergeCell ref="D177:E177"/>
    <mergeCell ref="G177:H177"/>
    <mergeCell ref="I177:J177"/>
    <mergeCell ref="N177:O177"/>
    <mergeCell ref="Q177:R177"/>
    <mergeCell ref="S177:T177"/>
    <mergeCell ref="D176:E176"/>
    <mergeCell ref="G176:H176"/>
    <mergeCell ref="I176:J176"/>
    <mergeCell ref="N176:O176"/>
    <mergeCell ref="Q176:R176"/>
    <mergeCell ref="S176:T176"/>
    <mergeCell ref="D175:E175"/>
    <mergeCell ref="G175:H175"/>
    <mergeCell ref="I175:J175"/>
    <mergeCell ref="N175:O175"/>
    <mergeCell ref="Q175:R175"/>
    <mergeCell ref="S175:T175"/>
    <mergeCell ref="D174:E174"/>
    <mergeCell ref="G174:H174"/>
    <mergeCell ref="I174:J174"/>
    <mergeCell ref="N174:O174"/>
    <mergeCell ref="Q174:R174"/>
    <mergeCell ref="S174:T174"/>
    <mergeCell ref="D173:E173"/>
    <mergeCell ref="G173:H173"/>
    <mergeCell ref="I173:J173"/>
    <mergeCell ref="N173:O173"/>
    <mergeCell ref="Q173:R173"/>
    <mergeCell ref="S173:T173"/>
    <mergeCell ref="D172:E172"/>
    <mergeCell ref="G172:H172"/>
    <mergeCell ref="I172:J172"/>
    <mergeCell ref="N172:O172"/>
    <mergeCell ref="Q172:R172"/>
    <mergeCell ref="S172:T172"/>
    <mergeCell ref="D171:E171"/>
    <mergeCell ref="G171:H171"/>
    <mergeCell ref="I171:J171"/>
    <mergeCell ref="N171:O171"/>
    <mergeCell ref="Q171:R171"/>
    <mergeCell ref="S171:T171"/>
    <mergeCell ref="D170:E170"/>
    <mergeCell ref="G170:H170"/>
    <mergeCell ref="I170:J170"/>
    <mergeCell ref="N170:O170"/>
    <mergeCell ref="Q170:R170"/>
    <mergeCell ref="S170:T170"/>
    <mergeCell ref="D169:E169"/>
    <mergeCell ref="G169:H169"/>
    <mergeCell ref="I169:J169"/>
    <mergeCell ref="N169:O169"/>
    <mergeCell ref="Q169:R169"/>
    <mergeCell ref="S169:T169"/>
    <mergeCell ref="D168:E168"/>
    <mergeCell ref="G168:H168"/>
    <mergeCell ref="I168:J168"/>
    <mergeCell ref="N168:O168"/>
    <mergeCell ref="Q168:R168"/>
    <mergeCell ref="S168:T168"/>
    <mergeCell ref="D167:E167"/>
    <mergeCell ref="G167:H167"/>
    <mergeCell ref="I167:J167"/>
    <mergeCell ref="N167:O167"/>
    <mergeCell ref="Q167:R167"/>
    <mergeCell ref="S167:T167"/>
    <mergeCell ref="D166:E166"/>
    <mergeCell ref="G166:H166"/>
    <mergeCell ref="I166:J166"/>
    <mergeCell ref="N166:O166"/>
    <mergeCell ref="Q166:R166"/>
    <mergeCell ref="S166:T166"/>
    <mergeCell ref="D165:E165"/>
    <mergeCell ref="G165:H165"/>
    <mergeCell ref="I165:J165"/>
    <mergeCell ref="N165:O165"/>
    <mergeCell ref="Q165:R165"/>
    <mergeCell ref="S165:T165"/>
    <mergeCell ref="D164:E164"/>
    <mergeCell ref="G164:H164"/>
    <mergeCell ref="I164:J164"/>
    <mergeCell ref="N164:O164"/>
    <mergeCell ref="Q164:R164"/>
    <mergeCell ref="S164:T164"/>
    <mergeCell ref="D163:E163"/>
    <mergeCell ref="G163:H163"/>
    <mergeCell ref="I163:J163"/>
    <mergeCell ref="N163:O163"/>
    <mergeCell ref="Q163:R163"/>
    <mergeCell ref="S163:T163"/>
    <mergeCell ref="D162:E162"/>
    <mergeCell ref="G162:H162"/>
    <mergeCell ref="I162:J162"/>
    <mergeCell ref="N162:O162"/>
    <mergeCell ref="Q162:R162"/>
    <mergeCell ref="S162:T162"/>
    <mergeCell ref="D161:E161"/>
    <mergeCell ref="G161:H161"/>
    <mergeCell ref="I161:J161"/>
    <mergeCell ref="N161:O161"/>
    <mergeCell ref="Q161:R161"/>
    <mergeCell ref="S161:T161"/>
    <mergeCell ref="D160:E160"/>
    <mergeCell ref="G160:H160"/>
    <mergeCell ref="I160:J160"/>
    <mergeCell ref="N160:O160"/>
    <mergeCell ref="Q160:R160"/>
    <mergeCell ref="S160:T160"/>
    <mergeCell ref="D159:E159"/>
    <mergeCell ref="G159:H159"/>
    <mergeCell ref="I159:J159"/>
    <mergeCell ref="N159:O159"/>
    <mergeCell ref="Q159:R159"/>
    <mergeCell ref="S159:T159"/>
    <mergeCell ref="D158:E158"/>
    <mergeCell ref="G158:H158"/>
    <mergeCell ref="I158:J158"/>
    <mergeCell ref="N158:O158"/>
    <mergeCell ref="Q158:R158"/>
    <mergeCell ref="S158:T158"/>
    <mergeCell ref="D157:E157"/>
    <mergeCell ref="G157:H157"/>
    <mergeCell ref="I157:J157"/>
    <mergeCell ref="N157:O157"/>
    <mergeCell ref="Q157:R157"/>
    <mergeCell ref="S157:T157"/>
    <mergeCell ref="D156:E156"/>
    <mergeCell ref="G156:H156"/>
    <mergeCell ref="I156:J156"/>
    <mergeCell ref="N156:O156"/>
    <mergeCell ref="Q156:R156"/>
    <mergeCell ref="S156:T156"/>
    <mergeCell ref="D155:E155"/>
    <mergeCell ref="G155:H155"/>
    <mergeCell ref="I155:J155"/>
    <mergeCell ref="N155:O155"/>
    <mergeCell ref="Q155:R155"/>
    <mergeCell ref="S155:T155"/>
    <mergeCell ref="D154:E154"/>
    <mergeCell ref="G154:H154"/>
    <mergeCell ref="I154:J154"/>
    <mergeCell ref="N154:O154"/>
    <mergeCell ref="Q154:R154"/>
    <mergeCell ref="S154:T154"/>
    <mergeCell ref="D153:E153"/>
    <mergeCell ref="G153:H153"/>
    <mergeCell ref="I153:J153"/>
    <mergeCell ref="N153:O153"/>
    <mergeCell ref="Q153:R153"/>
    <mergeCell ref="S153:T153"/>
    <mergeCell ref="A149:T149"/>
    <mergeCell ref="A150:T150"/>
    <mergeCell ref="B151:J151"/>
    <mergeCell ref="L151:T151"/>
    <mergeCell ref="D152:E152"/>
    <mergeCell ref="G152:H152"/>
    <mergeCell ref="I152:J152"/>
    <mergeCell ref="N152:O152"/>
    <mergeCell ref="Q152:R152"/>
    <mergeCell ref="S152:T152"/>
    <mergeCell ref="D148:E148"/>
    <mergeCell ref="G148:H148"/>
    <mergeCell ref="I148:J148"/>
    <mergeCell ref="N148:O148"/>
    <mergeCell ref="Q148:R148"/>
    <mergeCell ref="S148:T148"/>
    <mergeCell ref="D147:E147"/>
    <mergeCell ref="G147:H147"/>
    <mergeCell ref="I147:J147"/>
    <mergeCell ref="N147:O147"/>
    <mergeCell ref="Q147:R147"/>
    <mergeCell ref="S147:T147"/>
    <mergeCell ref="D146:E146"/>
    <mergeCell ref="G146:H146"/>
    <mergeCell ref="I146:J146"/>
    <mergeCell ref="N146:O146"/>
    <mergeCell ref="Q146:R146"/>
    <mergeCell ref="S146:T146"/>
    <mergeCell ref="D145:E145"/>
    <mergeCell ref="G145:H145"/>
    <mergeCell ref="I145:J145"/>
    <mergeCell ref="N145:O145"/>
    <mergeCell ref="Q145:R145"/>
    <mergeCell ref="S145:T145"/>
    <mergeCell ref="D144:E144"/>
    <mergeCell ref="G144:H144"/>
    <mergeCell ref="I144:J144"/>
    <mergeCell ref="N144:O144"/>
    <mergeCell ref="Q144:R144"/>
    <mergeCell ref="S144:T144"/>
    <mergeCell ref="D143:E143"/>
    <mergeCell ref="G143:H143"/>
    <mergeCell ref="I143:J143"/>
    <mergeCell ref="N143:O143"/>
    <mergeCell ref="Q143:R143"/>
    <mergeCell ref="S143:T143"/>
    <mergeCell ref="D142:E142"/>
    <mergeCell ref="G142:H142"/>
    <mergeCell ref="I142:J142"/>
    <mergeCell ref="N142:O142"/>
    <mergeCell ref="Q142:R142"/>
    <mergeCell ref="S142:T142"/>
    <mergeCell ref="D141:E141"/>
    <mergeCell ref="G141:H141"/>
    <mergeCell ref="I141:J141"/>
    <mergeCell ref="N141:O141"/>
    <mergeCell ref="Q141:R141"/>
    <mergeCell ref="S141:T141"/>
    <mergeCell ref="D140:E140"/>
    <mergeCell ref="G140:H140"/>
    <mergeCell ref="I140:J140"/>
    <mergeCell ref="N140:O140"/>
    <mergeCell ref="Q140:R140"/>
    <mergeCell ref="S140:T140"/>
    <mergeCell ref="D139:E139"/>
    <mergeCell ref="G139:H139"/>
    <mergeCell ref="I139:J139"/>
    <mergeCell ref="N139:O139"/>
    <mergeCell ref="Q139:R139"/>
    <mergeCell ref="S139:T139"/>
    <mergeCell ref="D138:E138"/>
    <mergeCell ref="G138:H138"/>
    <mergeCell ref="I138:J138"/>
    <mergeCell ref="N138:O138"/>
    <mergeCell ref="Q138:R138"/>
    <mergeCell ref="S138:T138"/>
    <mergeCell ref="D137:E137"/>
    <mergeCell ref="G137:H137"/>
    <mergeCell ref="I137:J137"/>
    <mergeCell ref="N137:O137"/>
    <mergeCell ref="Q137:R137"/>
    <mergeCell ref="S137:T137"/>
    <mergeCell ref="D136:E136"/>
    <mergeCell ref="G136:H136"/>
    <mergeCell ref="I136:J136"/>
    <mergeCell ref="N136:O136"/>
    <mergeCell ref="Q136:R136"/>
    <mergeCell ref="S136:T136"/>
    <mergeCell ref="A120:T120"/>
    <mergeCell ref="B121:J121"/>
    <mergeCell ref="L121:T121"/>
    <mergeCell ref="A134:T134"/>
    <mergeCell ref="B135:J135"/>
    <mergeCell ref="L135:T135"/>
    <mergeCell ref="A69:T69"/>
    <mergeCell ref="B70:J70"/>
    <mergeCell ref="L70:T70"/>
    <mergeCell ref="A84:T84"/>
    <mergeCell ref="A85:T85"/>
    <mergeCell ref="B86:J86"/>
    <mergeCell ref="L86:T86"/>
    <mergeCell ref="A19:T19"/>
    <mergeCell ref="B21:J21"/>
    <mergeCell ref="L21:T21"/>
    <mergeCell ref="A55:T55"/>
    <mergeCell ref="B56:J56"/>
    <mergeCell ref="L56:T56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07981-2E7B-4A6A-A1FD-351C63B9A994}">
  <sheetPr codeName="Hoja15"/>
  <dimension ref="A1:AA411"/>
  <sheetViews>
    <sheetView workbookViewId="0">
      <selection sqref="A1:U1"/>
    </sheetView>
  </sheetViews>
  <sheetFormatPr baseColWidth="10" defaultColWidth="0" defaultRowHeight="15" customHeight="1" zeroHeight="1" x14ac:dyDescent="0.25"/>
  <cols>
    <col min="1" max="2" width="29.85546875" bestFit="1" customWidth="1"/>
    <col min="3" max="6" width="11.42578125" style="469" customWidth="1"/>
    <col min="7" max="7" width="12.28515625" style="469" customWidth="1"/>
    <col min="8" max="10" width="12.7109375" style="469" customWidth="1"/>
    <col min="11" max="11" width="11.42578125" style="469" customWidth="1"/>
    <col min="12" max="12" width="1.28515625" style="469" customWidth="1"/>
    <col min="13" max="15" width="12.5703125" style="469" customWidth="1"/>
    <col min="16" max="18" width="11.42578125" style="469" customWidth="1"/>
    <col min="19" max="20" width="14" style="469" customWidth="1"/>
    <col min="21" max="21" width="11.42578125" style="469" customWidth="1"/>
    <col min="22" max="25" width="11.42578125" hidden="1" customWidth="1"/>
    <col min="26" max="26" width="24" hidden="1" customWidth="1"/>
    <col min="27" max="16384" width="11.42578125" hidden="1"/>
  </cols>
  <sheetData>
    <row r="1" spans="1:27" ht="53.25" customHeight="1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7" ht="21" x14ac:dyDescent="0.35">
      <c r="A2" s="428" t="s">
        <v>89</v>
      </c>
      <c r="B2" s="428"/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</row>
    <row r="3" spans="1:27" ht="21" x14ac:dyDescent="0.25">
      <c r="A3" s="4" t="s">
        <v>90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6"/>
    </row>
    <row r="4" spans="1:27" ht="21" x14ac:dyDescent="0.35">
      <c r="A4" s="429" t="s">
        <v>91</v>
      </c>
      <c r="B4" s="429"/>
      <c r="C4" s="429"/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29"/>
      <c r="R4" s="429"/>
      <c r="S4" s="429"/>
      <c r="T4" s="429"/>
      <c r="U4" s="429"/>
    </row>
    <row r="5" spans="1:27" x14ac:dyDescent="0.25">
      <c r="A5" s="72"/>
      <c r="B5" s="72"/>
      <c r="C5" s="11" t="s">
        <v>152</v>
      </c>
      <c r="D5" s="12"/>
      <c r="E5" s="12"/>
      <c r="F5" s="12"/>
      <c r="G5" s="12"/>
      <c r="H5" s="12"/>
      <c r="I5" s="12"/>
      <c r="J5" s="12"/>
      <c r="K5" s="13"/>
      <c r="L5" s="430"/>
      <c r="M5" s="11" t="str">
        <f>CONCATENATE("acumulado ",C5)</f>
        <v>acumulado noviembre</v>
      </c>
      <c r="N5" s="12"/>
      <c r="O5" s="12"/>
      <c r="P5" s="12"/>
      <c r="Q5" s="12"/>
      <c r="R5" s="12"/>
      <c r="S5" s="12"/>
      <c r="T5" s="12"/>
      <c r="U5" s="13"/>
    </row>
    <row r="6" spans="1:27" x14ac:dyDescent="0.25">
      <c r="A6" s="15"/>
      <c r="B6" s="15"/>
      <c r="C6" s="16">
        <v>2019</v>
      </c>
      <c r="D6" s="16">
        <v>2022</v>
      </c>
      <c r="E6" s="16">
        <v>2023</v>
      </c>
      <c r="F6" s="16">
        <v>2024</v>
      </c>
      <c r="G6" s="16" t="str">
        <f>CONCATENATE("var ",RIGHT(F6,2),"/",RIGHT(E6,2))</f>
        <v>var 24/23</v>
      </c>
      <c r="H6" s="16" t="str">
        <f>CONCATENATE("var ",RIGHT(F6,2),"/",RIGHT(C6,2))</f>
        <v>var 24/19</v>
      </c>
      <c r="I6" s="16" t="str">
        <f>CONCATENATE("dif ",RIGHT(F6,2),"-",RIGHT(E6,2))</f>
        <v>dif 24-23</v>
      </c>
      <c r="J6" s="16" t="str">
        <f>CONCATENATE("dif ",RIGHT(F6,2),"-",RIGHT(C6,2))</f>
        <v>dif 24-19</v>
      </c>
      <c r="K6" s="16" t="str">
        <f>CONCATENATE("cuota ",RIGHT(F6,2))</f>
        <v>cuota 24</v>
      </c>
      <c r="L6" s="431"/>
      <c r="M6" s="16">
        <v>2019</v>
      </c>
      <c r="N6" s="16">
        <v>2022</v>
      </c>
      <c r="O6" s="16">
        <v>2023</v>
      </c>
      <c r="P6" s="16">
        <v>2024</v>
      </c>
      <c r="Q6" s="16" t="str">
        <f>CONCATENATE("var ",RIGHT(P6,2),"/",RIGHT(O6,2))</f>
        <v>var 24/23</v>
      </c>
      <c r="R6" s="16" t="str">
        <f>CONCATENATE("var ",RIGHT(P6,2),"/",RIGHT(M6,2))</f>
        <v>var 24/19</v>
      </c>
      <c r="S6" s="16" t="str">
        <f>CONCATENATE("dif ",RIGHT(P6,2),"-",RIGHT(O6,2))</f>
        <v>dif 24-23</v>
      </c>
      <c r="T6" s="16" t="str">
        <f>CONCATENATE("dif ",RIGHT(P6,2),"-",RIGHT(M6,2))</f>
        <v>dif 24-19</v>
      </c>
      <c r="U6" s="16" t="str">
        <f>CONCATENATE("cuota ",RIGHT(P6,2))</f>
        <v>cuota 24</v>
      </c>
      <c r="AA6" s="432"/>
    </row>
    <row r="7" spans="1:27" x14ac:dyDescent="0.25">
      <c r="A7" s="433" t="s">
        <v>92</v>
      </c>
      <c r="B7" s="433" t="s">
        <v>92</v>
      </c>
      <c r="C7" s="434">
        <v>721183</v>
      </c>
      <c r="D7" s="434">
        <v>758135</v>
      </c>
      <c r="E7" s="434">
        <v>825918</v>
      </c>
      <c r="F7" s="434">
        <v>915787</v>
      </c>
      <c r="G7" s="435">
        <f>IFERROR(F7/E7-1,"-")</f>
        <v>0.10881104419567067</v>
      </c>
      <c r="H7" s="435">
        <f>IFERROR(F7/C7-1,"-")</f>
        <v>0.26983997126942816</v>
      </c>
      <c r="I7" s="434">
        <f>IFERROR(F7-E7,"-")</f>
        <v>89869</v>
      </c>
      <c r="J7" s="434">
        <f>IFERROR(F7-C7,"-")</f>
        <v>194604</v>
      </c>
      <c r="K7" s="435">
        <f>F7/$F$7</f>
        <v>1</v>
      </c>
      <c r="L7" s="436"/>
      <c r="M7" s="434">
        <v>7682477</v>
      </c>
      <c r="N7" s="434">
        <v>7328778</v>
      </c>
      <c r="O7" s="434">
        <v>8281103</v>
      </c>
      <c r="P7" s="434">
        <v>9217804</v>
      </c>
      <c r="Q7" s="435">
        <f>IFERROR(P7/O7-1,"-")</f>
        <v>0.11311307201468201</v>
      </c>
      <c r="R7" s="435">
        <f>IFERROR(P7/M7-1,"-")</f>
        <v>0.19984791363514653</v>
      </c>
      <c r="S7" s="434">
        <f>IFERROR(P7-O7,"-")</f>
        <v>936701</v>
      </c>
      <c r="T7" s="434">
        <f>IFERROR(P7-M7,"-")</f>
        <v>1535327</v>
      </c>
      <c r="U7" s="435">
        <f>P7/$P$7</f>
        <v>1</v>
      </c>
      <c r="AA7" s="437"/>
    </row>
    <row r="8" spans="1:27" x14ac:dyDescent="0.25">
      <c r="A8" s="438" t="s">
        <v>93</v>
      </c>
      <c r="B8" s="438" t="s">
        <v>93</v>
      </c>
      <c r="C8" s="439">
        <v>630792</v>
      </c>
      <c r="D8" s="439">
        <v>680107</v>
      </c>
      <c r="E8" s="439">
        <v>754265</v>
      </c>
      <c r="F8" s="439">
        <v>839548</v>
      </c>
      <c r="G8" s="440">
        <f>IFERROR(F8/E8-1,"-")</f>
        <v>0.11306768841189774</v>
      </c>
      <c r="H8" s="441">
        <f>IFERROR(F8/C8-1,"-")</f>
        <v>0.33094268792248482</v>
      </c>
      <c r="I8" s="439">
        <f>IFERROR(F8-E8,"-")</f>
        <v>85283</v>
      </c>
      <c r="J8" s="439">
        <f>IFERROR(F8-C8,"-")</f>
        <v>208756</v>
      </c>
      <c r="K8" s="440">
        <f>F8/$F$7</f>
        <v>0.91675029237147942</v>
      </c>
      <c r="L8" s="431"/>
      <c r="M8" s="439">
        <v>6912758</v>
      </c>
      <c r="N8" s="439">
        <v>6749786</v>
      </c>
      <c r="O8" s="439">
        <v>7632279</v>
      </c>
      <c r="P8" s="439">
        <v>8557767</v>
      </c>
      <c r="Q8" s="440">
        <f>IFERROR(P8/O8-1,"-")</f>
        <v>0.12125971809992797</v>
      </c>
      <c r="R8" s="440">
        <f>IFERROR(P8/M8-1,"-")</f>
        <v>0.23796710372328955</v>
      </c>
      <c r="S8" s="439">
        <f>IFERROR(P8-O8,"-")</f>
        <v>925488</v>
      </c>
      <c r="T8" s="439">
        <f>IFERROR(P8-M8,"-")</f>
        <v>1645009</v>
      </c>
      <c r="U8" s="440">
        <f>P8/$P$7</f>
        <v>0.92839541825797123</v>
      </c>
    </row>
    <row r="9" spans="1:27" x14ac:dyDescent="0.25">
      <c r="A9" s="438" t="s">
        <v>94</v>
      </c>
      <c r="B9" s="438" t="s">
        <v>94</v>
      </c>
      <c r="C9" s="439">
        <v>90391</v>
      </c>
      <c r="D9" s="439">
        <v>78028</v>
      </c>
      <c r="E9" s="439">
        <v>71653</v>
      </c>
      <c r="F9" s="439">
        <v>76239</v>
      </c>
      <c r="G9" s="440">
        <f>IFERROR(F9/E9-1,"-")</f>
        <v>6.4002902879153778E-2</v>
      </c>
      <c r="H9" s="441">
        <f>IFERROR(F9/C9-1,"-")</f>
        <v>-0.1565642597161222</v>
      </c>
      <c r="I9" s="439">
        <f t="shared" ref="I9" si="0">IFERROR(F9-E9,"-")</f>
        <v>4586</v>
      </c>
      <c r="J9" s="439">
        <f>IFERROR(F9-C9,"-")</f>
        <v>-14152</v>
      </c>
      <c r="K9" s="440">
        <f>F9/$F$7</f>
        <v>8.3249707628520603E-2</v>
      </c>
      <c r="L9" s="431"/>
      <c r="M9" s="439">
        <v>769719</v>
      </c>
      <c r="N9" s="439">
        <v>578992</v>
      </c>
      <c r="O9" s="439">
        <v>648824</v>
      </c>
      <c r="P9" s="439">
        <v>660037</v>
      </c>
      <c r="Q9" s="440">
        <f>IFERROR(P9/O9-1,"-")</f>
        <v>1.7282036422820335E-2</v>
      </c>
      <c r="R9" s="440">
        <f>IFERROR(P9/M9-1,"-")</f>
        <v>-0.14249615768871493</v>
      </c>
      <c r="S9" s="439">
        <f>IFERROR(P9-O9,"-")</f>
        <v>11213</v>
      </c>
      <c r="T9" s="439">
        <f>IFERROR(P9-M9,"-")</f>
        <v>-109682</v>
      </c>
      <c r="U9" s="440">
        <f>P9/$P$7</f>
        <v>7.16045817420288E-2</v>
      </c>
    </row>
    <row r="10" spans="1:27" ht="21" x14ac:dyDescent="0.35">
      <c r="A10" s="429" t="s">
        <v>95</v>
      </c>
      <c r="B10" s="429"/>
      <c r="C10" s="429"/>
      <c r="D10" s="429"/>
      <c r="E10" s="429"/>
      <c r="F10" s="429"/>
      <c r="G10" s="429"/>
      <c r="H10" s="429"/>
      <c r="I10" s="429"/>
      <c r="J10" s="429"/>
      <c r="K10" s="429"/>
      <c r="L10" s="429"/>
      <c r="M10" s="429"/>
      <c r="N10" s="429"/>
      <c r="O10" s="429"/>
      <c r="P10" s="429"/>
      <c r="Q10" s="429"/>
      <c r="R10" s="429"/>
      <c r="S10" s="429"/>
      <c r="T10" s="429"/>
      <c r="U10" s="429"/>
    </row>
    <row r="11" spans="1:27" x14ac:dyDescent="0.25">
      <c r="A11" s="72"/>
      <c r="B11" s="72"/>
      <c r="C11" s="11" t="s">
        <v>152</v>
      </c>
      <c r="D11" s="12"/>
      <c r="E11" s="12"/>
      <c r="F11" s="12"/>
      <c r="G11" s="12"/>
      <c r="H11" s="12"/>
      <c r="I11" s="12"/>
      <c r="J11" s="12"/>
      <c r="K11" s="13"/>
      <c r="L11" s="430"/>
      <c r="M11" s="11" t="str">
        <f>CONCATENATE("acumulado ",C11)</f>
        <v>acumulado noviembre</v>
      </c>
      <c r="N11" s="12"/>
      <c r="O11" s="12"/>
      <c r="P11" s="12"/>
      <c r="Q11" s="12"/>
      <c r="R11" s="12"/>
      <c r="S11" s="12"/>
      <c r="T11" s="12"/>
      <c r="U11" s="13"/>
      <c r="Z11" s="442"/>
    </row>
    <row r="12" spans="1:27" x14ac:dyDescent="0.25">
      <c r="A12" s="15" t="s">
        <v>96</v>
      </c>
      <c r="B12" s="15" t="s">
        <v>96</v>
      </c>
      <c r="C12" s="16">
        <f>C$6</f>
        <v>2019</v>
      </c>
      <c r="D12" s="16">
        <f t="shared" ref="D12" si="1">D$6</f>
        <v>2022</v>
      </c>
      <c r="E12" s="16">
        <f>E$6</f>
        <v>2023</v>
      </c>
      <c r="F12" s="16">
        <v>2024</v>
      </c>
      <c r="G12" s="16" t="str">
        <f>CONCATENATE("var ",RIGHT(F12,2),"/",RIGHT(E12,2))</f>
        <v>var 24/23</v>
      </c>
      <c r="H12" s="16" t="str">
        <f>CONCATENATE("var ",RIGHT(F12,2),"/",RIGHT(C12,2))</f>
        <v>var 24/19</v>
      </c>
      <c r="I12" s="16" t="str">
        <f>CONCATENATE("dif ",RIGHT(F12,2),"-",RIGHT(E12,2))</f>
        <v>dif 24-23</v>
      </c>
      <c r="J12" s="16" t="str">
        <f>CONCATENATE("dif ",RIGHT(F12,2),"-",RIGHT(C12,2))</f>
        <v>dif 24-19</v>
      </c>
      <c r="K12" s="16" t="str">
        <f>CONCATENATE("cuota ",RIGHT(F12,2))</f>
        <v>cuota 24</v>
      </c>
      <c r="L12" s="431"/>
      <c r="M12" s="16">
        <f>M$6</f>
        <v>2019</v>
      </c>
      <c r="N12" s="16">
        <f>N$6</f>
        <v>2022</v>
      </c>
      <c r="O12" s="16">
        <f t="shared" ref="O12:P12" si="2">O$6</f>
        <v>2023</v>
      </c>
      <c r="P12" s="16">
        <f t="shared" si="2"/>
        <v>2024</v>
      </c>
      <c r="Q12" s="16" t="str">
        <f>CONCATENATE("var ",RIGHT(P12,2),"/",RIGHT(O12,2))</f>
        <v>var 24/23</v>
      </c>
      <c r="R12" s="16" t="str">
        <f>CONCATENATE("var ",RIGHT(P12,2),"/",RIGHT(M12,2))</f>
        <v>var 24/19</v>
      </c>
      <c r="S12" s="16" t="str">
        <f>CONCATENATE("dif ",RIGHT(P12,2),"-",RIGHT(O12,2))</f>
        <v>dif 24-23</v>
      </c>
      <c r="T12" s="16" t="str">
        <f>CONCATENATE("dif ",RIGHT(P12,2),"-",RIGHT(M12,2))</f>
        <v>dif 24-19</v>
      </c>
      <c r="U12" s="16" t="str">
        <f>CONCATENATE("cuota ",RIGHT(P12,2))</f>
        <v>cuota 24</v>
      </c>
      <c r="Z12" s="443"/>
    </row>
    <row r="13" spans="1:27" x14ac:dyDescent="0.25">
      <c r="A13" s="444" t="s">
        <v>97</v>
      </c>
      <c r="B13" s="444" t="s">
        <v>97</v>
      </c>
      <c r="C13" s="445">
        <v>721183</v>
      </c>
      <c r="D13" s="445">
        <v>758135</v>
      </c>
      <c r="E13" s="445">
        <v>825918</v>
      </c>
      <c r="F13" s="445">
        <v>915787</v>
      </c>
      <c r="G13" s="446">
        <f>IFERROR(F13/E13-1,"-")</f>
        <v>0.10881104419567067</v>
      </c>
      <c r="H13" s="446">
        <f>IFERROR(F13/C13-1,"-")</f>
        <v>0.26983997126942816</v>
      </c>
      <c r="I13" s="445">
        <f>IFERROR(F13-E13,"-")</f>
        <v>89869</v>
      </c>
      <c r="J13" s="445">
        <f>IFERROR(F13-C13,"-")</f>
        <v>194604</v>
      </c>
      <c r="K13" s="446">
        <f>IFERROR(F13/$F$7,"-")</f>
        <v>1</v>
      </c>
      <c r="L13" s="436"/>
      <c r="M13" s="434">
        <v>7682477</v>
      </c>
      <c r="N13" s="434">
        <v>7328778</v>
      </c>
      <c r="O13" s="434">
        <v>8281103</v>
      </c>
      <c r="P13" s="434">
        <v>9217804</v>
      </c>
      <c r="Q13" s="435">
        <f t="shared" ref="Q13:Q47" si="3">IFERROR(P13/O13-1,"-")</f>
        <v>0.11311307201468201</v>
      </c>
      <c r="R13" s="435">
        <f t="shared" ref="R13:R47" si="4">IFERROR(P13/M13-1,"-")</f>
        <v>0.19984791363514653</v>
      </c>
      <c r="S13" s="434">
        <f t="shared" ref="S13:S47" si="5">IFERROR(P13-O13,"-")</f>
        <v>936701</v>
      </c>
      <c r="T13" s="434">
        <f t="shared" ref="T13:T47" si="6">IFERROR(P13-M13,"-")</f>
        <v>1535327</v>
      </c>
      <c r="U13" s="435">
        <f>P13/$P$13</f>
        <v>1</v>
      </c>
      <c r="Z13" s="443"/>
    </row>
    <row r="14" spans="1:27" x14ac:dyDescent="0.25">
      <c r="A14" s="447" t="s">
        <v>98</v>
      </c>
      <c r="B14" s="447" t="s">
        <v>98</v>
      </c>
      <c r="C14" s="448">
        <v>269420</v>
      </c>
      <c r="D14" s="448">
        <v>273162</v>
      </c>
      <c r="E14" s="448">
        <v>284219</v>
      </c>
      <c r="F14" s="448">
        <v>322595</v>
      </c>
      <c r="G14" s="449">
        <f t="shared" ref="G14:G47" si="7">IFERROR(F14/E14-1,"-")</f>
        <v>0.13502264099162975</v>
      </c>
      <c r="H14" s="449">
        <f t="shared" ref="H14:H47" si="8">IFERROR(F14/C14-1,"-")</f>
        <v>0.19736842105263164</v>
      </c>
      <c r="I14" s="448">
        <f t="shared" ref="I14:I47" si="9">IFERROR(F14-E14,"-")</f>
        <v>38376</v>
      </c>
      <c r="J14" s="448">
        <f t="shared" ref="J14:J47" si="10">IFERROR(F14-C14,"-")</f>
        <v>53175</v>
      </c>
      <c r="K14" s="449">
        <f t="shared" ref="K14:K20" si="11">IFERROR(F14/$F$7,"-")</f>
        <v>0.35225985955249417</v>
      </c>
      <c r="L14" s="436"/>
      <c r="M14" s="448">
        <v>3129757</v>
      </c>
      <c r="N14" s="448">
        <v>2909193</v>
      </c>
      <c r="O14" s="448">
        <v>3249060</v>
      </c>
      <c r="P14" s="448">
        <v>3592501</v>
      </c>
      <c r="Q14" s="449">
        <f>IFERROR(P14/O14-1,"-")</f>
        <v>0.10570472690562815</v>
      </c>
      <c r="R14" s="449">
        <f t="shared" si="4"/>
        <v>0.14785301223066205</v>
      </c>
      <c r="S14" s="448">
        <f t="shared" si="5"/>
        <v>343441</v>
      </c>
      <c r="T14" s="448">
        <f t="shared" si="6"/>
        <v>462744</v>
      </c>
      <c r="U14" s="449">
        <f t="shared" ref="U14:U47" si="12">P14/$P$13</f>
        <v>0.38973501714725112</v>
      </c>
    </row>
    <row r="15" spans="1:27" x14ac:dyDescent="0.25">
      <c r="A15" s="438" t="s">
        <v>99</v>
      </c>
      <c r="B15" s="438" t="s">
        <v>99</v>
      </c>
      <c r="C15" s="439">
        <v>120029</v>
      </c>
      <c r="D15" s="439">
        <v>115974</v>
      </c>
      <c r="E15" s="439">
        <v>122937</v>
      </c>
      <c r="F15" s="439">
        <v>132155</v>
      </c>
      <c r="G15" s="440">
        <f t="shared" si="7"/>
        <v>7.4981494586658259E-2</v>
      </c>
      <c r="H15" s="440">
        <f t="shared" si="8"/>
        <v>0.10102558548350826</v>
      </c>
      <c r="I15" s="439">
        <f t="shared" si="9"/>
        <v>9218</v>
      </c>
      <c r="J15" s="439">
        <f t="shared" si="10"/>
        <v>12126</v>
      </c>
      <c r="K15" s="440">
        <f t="shared" si="11"/>
        <v>0.14430757370436575</v>
      </c>
      <c r="L15" s="431"/>
      <c r="M15" s="439">
        <v>1320594</v>
      </c>
      <c r="N15" s="439">
        <v>1193438</v>
      </c>
      <c r="O15" s="439">
        <v>1337790</v>
      </c>
      <c r="P15" s="439">
        <v>1423834</v>
      </c>
      <c r="Q15" s="440">
        <f t="shared" si="3"/>
        <v>6.4318017028083707E-2</v>
      </c>
      <c r="R15" s="440">
        <f>IFERROR(P15/M15-1,"-")</f>
        <v>7.8176941588406379E-2</v>
      </c>
      <c r="S15" s="439">
        <f>IFERROR(P15-O15,"-")</f>
        <v>86044</v>
      </c>
      <c r="T15" s="439">
        <f t="shared" si="6"/>
        <v>103240</v>
      </c>
      <c r="U15" s="440">
        <f t="shared" si="12"/>
        <v>0.15446564062329812</v>
      </c>
    </row>
    <row r="16" spans="1:27" x14ac:dyDescent="0.25">
      <c r="A16" s="450" t="s">
        <v>100</v>
      </c>
      <c r="B16" s="450" t="s">
        <v>100</v>
      </c>
      <c r="C16" s="451">
        <v>149391</v>
      </c>
      <c r="D16" s="451">
        <v>157188</v>
      </c>
      <c r="E16" s="451">
        <v>161282</v>
      </c>
      <c r="F16" s="451">
        <v>190440</v>
      </c>
      <c r="G16" s="452">
        <f t="shared" si="7"/>
        <v>0.18078892870872143</v>
      </c>
      <c r="H16" s="452">
        <f t="shared" si="8"/>
        <v>0.27477558889089715</v>
      </c>
      <c r="I16" s="451">
        <f t="shared" si="9"/>
        <v>29158</v>
      </c>
      <c r="J16" s="451">
        <f t="shared" si="10"/>
        <v>41049</v>
      </c>
      <c r="K16" s="452">
        <f t="shared" si="11"/>
        <v>0.20795228584812844</v>
      </c>
      <c r="L16" s="431"/>
      <c r="M16" s="451">
        <v>1809163</v>
      </c>
      <c r="N16" s="451">
        <v>1715755</v>
      </c>
      <c r="O16" s="451">
        <v>1911270</v>
      </c>
      <c r="P16" s="451">
        <v>2168667</v>
      </c>
      <c r="Q16" s="452">
        <f t="shared" si="3"/>
        <v>0.13467328007031965</v>
      </c>
      <c r="R16" s="452">
        <f t="shared" si="4"/>
        <v>0.19871288546139843</v>
      </c>
      <c r="S16" s="451">
        <f t="shared" si="5"/>
        <v>257397</v>
      </c>
      <c r="T16" s="451">
        <f t="shared" si="6"/>
        <v>359504</v>
      </c>
      <c r="U16" s="452">
        <f t="shared" si="12"/>
        <v>0.23526937652395299</v>
      </c>
    </row>
    <row r="17" spans="1:22" x14ac:dyDescent="0.25">
      <c r="A17" s="447" t="s">
        <v>101</v>
      </c>
      <c r="B17" s="447" t="s">
        <v>101</v>
      </c>
      <c r="C17" s="448">
        <v>451763</v>
      </c>
      <c r="D17" s="448">
        <v>484973</v>
      </c>
      <c r="E17" s="448">
        <v>541699</v>
      </c>
      <c r="F17" s="448">
        <v>593192</v>
      </c>
      <c r="G17" s="449">
        <f t="shared" si="7"/>
        <v>9.5058325749170614E-2</v>
      </c>
      <c r="H17" s="449">
        <f t="shared" si="8"/>
        <v>0.31306016650323287</v>
      </c>
      <c r="I17" s="448">
        <f t="shared" si="9"/>
        <v>51493</v>
      </c>
      <c r="J17" s="448">
        <f t="shared" si="10"/>
        <v>141429</v>
      </c>
      <c r="K17" s="449">
        <f t="shared" si="11"/>
        <v>0.64774014044750583</v>
      </c>
      <c r="L17" s="436"/>
      <c r="M17" s="448">
        <v>4552720</v>
      </c>
      <c r="N17" s="448">
        <v>4419585</v>
      </c>
      <c r="O17" s="448">
        <v>5032043</v>
      </c>
      <c r="P17" s="448">
        <v>5625303</v>
      </c>
      <c r="Q17" s="449">
        <f t="shared" si="3"/>
        <v>0.11789644881810424</v>
      </c>
      <c r="R17" s="449">
        <f t="shared" si="4"/>
        <v>0.23559169024231674</v>
      </c>
      <c r="S17" s="448">
        <f t="shared" si="5"/>
        <v>593260</v>
      </c>
      <c r="T17" s="448">
        <f t="shared" si="6"/>
        <v>1072583</v>
      </c>
      <c r="U17" s="449">
        <f t="shared" si="12"/>
        <v>0.61026498285274888</v>
      </c>
    </row>
    <row r="18" spans="1:22" x14ac:dyDescent="0.25">
      <c r="A18" s="438" t="s">
        <v>29</v>
      </c>
      <c r="B18" s="438" t="s">
        <v>29</v>
      </c>
      <c r="C18" s="439">
        <v>178972</v>
      </c>
      <c r="D18" s="439">
        <v>199427</v>
      </c>
      <c r="E18" s="439">
        <v>220750</v>
      </c>
      <c r="F18" s="439">
        <v>237238</v>
      </c>
      <c r="G18" s="440">
        <f t="shared" si="7"/>
        <v>7.4690826727066728E-2</v>
      </c>
      <c r="H18" s="440">
        <f>IFERROR(F18/C18-1,"-")</f>
        <v>0.32555930536620248</v>
      </c>
      <c r="I18" s="439">
        <f t="shared" si="9"/>
        <v>16488</v>
      </c>
      <c r="J18" s="439">
        <f t="shared" si="10"/>
        <v>58266</v>
      </c>
      <c r="K18" s="440">
        <f t="shared" si="11"/>
        <v>0.25905368824846825</v>
      </c>
      <c r="L18" s="431"/>
      <c r="M18" s="439">
        <v>2061929</v>
      </c>
      <c r="N18" s="439">
        <v>2082489</v>
      </c>
      <c r="O18" s="439">
        <v>2336698</v>
      </c>
      <c r="P18" s="439">
        <v>2537822</v>
      </c>
      <c r="Q18" s="440">
        <f t="shared" si="3"/>
        <v>8.6071884342777683E-2</v>
      </c>
      <c r="R18" s="440">
        <f t="shared" si="4"/>
        <v>0.23079989660167732</v>
      </c>
      <c r="S18" s="439">
        <f t="shared" si="5"/>
        <v>201124</v>
      </c>
      <c r="T18" s="439">
        <f t="shared" si="6"/>
        <v>475893</v>
      </c>
      <c r="U18" s="440">
        <f t="shared" si="12"/>
        <v>0.275317418335213</v>
      </c>
      <c r="V18" s="453"/>
    </row>
    <row r="19" spans="1:22" x14ac:dyDescent="0.25">
      <c r="A19" s="438" t="s">
        <v>22</v>
      </c>
      <c r="B19" s="438" t="s">
        <v>22</v>
      </c>
      <c r="C19" s="439">
        <v>77044</v>
      </c>
      <c r="D19" s="439">
        <v>87589</v>
      </c>
      <c r="E19" s="439">
        <v>91404</v>
      </c>
      <c r="F19" s="439">
        <v>104504</v>
      </c>
      <c r="G19" s="440">
        <f>IFERROR(F19/E19-1,"-")</f>
        <v>0.14331976718743156</v>
      </c>
      <c r="H19" s="440">
        <f t="shared" si="8"/>
        <v>0.35641970821868019</v>
      </c>
      <c r="I19" s="439">
        <f t="shared" si="9"/>
        <v>13100</v>
      </c>
      <c r="J19" s="439">
        <f t="shared" si="10"/>
        <v>27460</v>
      </c>
      <c r="K19" s="440">
        <f t="shared" si="11"/>
        <v>0.1141138714570091</v>
      </c>
      <c r="L19" s="431"/>
      <c r="M19" s="439">
        <v>731989</v>
      </c>
      <c r="N19" s="439">
        <v>580948</v>
      </c>
      <c r="O19" s="439">
        <v>686675</v>
      </c>
      <c r="P19" s="439">
        <v>757209</v>
      </c>
      <c r="Q19" s="440">
        <f t="shared" si="3"/>
        <v>0.10271817089598434</v>
      </c>
      <c r="R19" s="440">
        <f t="shared" si="4"/>
        <v>3.4454069664981324E-2</v>
      </c>
      <c r="S19" s="439">
        <f t="shared" si="5"/>
        <v>70534</v>
      </c>
      <c r="T19" s="439">
        <f t="shared" si="6"/>
        <v>25220</v>
      </c>
      <c r="U19" s="440">
        <f t="shared" si="12"/>
        <v>8.2146355032066201E-2</v>
      </c>
      <c r="V19" s="453"/>
    </row>
    <row r="20" spans="1:22" x14ac:dyDescent="0.25">
      <c r="A20" s="438" t="s">
        <v>102</v>
      </c>
      <c r="B20" s="438" t="s">
        <v>102</v>
      </c>
      <c r="C20" s="439">
        <v>21673</v>
      </c>
      <c r="D20" s="439">
        <v>21960</v>
      </c>
      <c r="E20" s="439">
        <v>23780</v>
      </c>
      <c r="F20" s="439">
        <v>25901</v>
      </c>
      <c r="G20" s="440">
        <f t="shared" si="7"/>
        <v>8.9192598822539937E-2</v>
      </c>
      <c r="H20" s="440">
        <f t="shared" si="8"/>
        <v>0.19508143773358566</v>
      </c>
      <c r="I20" s="439">
        <f t="shared" si="9"/>
        <v>2121</v>
      </c>
      <c r="J20" s="439">
        <f t="shared" si="10"/>
        <v>4228</v>
      </c>
      <c r="K20" s="440">
        <f t="shared" si="11"/>
        <v>2.82827775454336E-2</v>
      </c>
      <c r="L20" s="431"/>
      <c r="M20" s="439">
        <v>222857</v>
      </c>
      <c r="N20" s="439">
        <v>222121</v>
      </c>
      <c r="O20" s="439">
        <v>227268</v>
      </c>
      <c r="P20" s="439">
        <v>241588</v>
      </c>
      <c r="Q20" s="440">
        <f t="shared" si="3"/>
        <v>6.3009310593660439E-2</v>
      </c>
      <c r="R20" s="440">
        <f t="shared" si="4"/>
        <v>8.404941285218781E-2</v>
      </c>
      <c r="S20" s="439">
        <f t="shared" si="5"/>
        <v>14320</v>
      </c>
      <c r="T20" s="439">
        <f t="shared" si="6"/>
        <v>18731</v>
      </c>
      <c r="U20" s="440">
        <f t="shared" si="12"/>
        <v>2.6208845403959555E-2</v>
      </c>
      <c r="V20" s="453"/>
    </row>
    <row r="21" spans="1:22" x14ac:dyDescent="0.25">
      <c r="A21" s="438" t="s">
        <v>103</v>
      </c>
      <c r="B21" s="438" t="s">
        <v>103</v>
      </c>
      <c r="C21" s="439">
        <v>14207</v>
      </c>
      <c r="D21" s="439">
        <v>18366</v>
      </c>
      <c r="E21" s="439">
        <v>17154</v>
      </c>
      <c r="F21" s="439">
        <v>18515</v>
      </c>
      <c r="G21" s="440">
        <f t="shared" si="7"/>
        <v>7.9340095604523819E-2</v>
      </c>
      <c r="H21" s="440">
        <f t="shared" si="8"/>
        <v>0.30323080171746319</v>
      </c>
      <c r="I21" s="439">
        <f t="shared" si="9"/>
        <v>1361</v>
      </c>
      <c r="J21" s="439">
        <f t="shared" si="10"/>
        <v>4308</v>
      </c>
      <c r="K21" s="440">
        <f>IFERROR(F21/$F$7,"-")</f>
        <v>2.0217583346345821E-2</v>
      </c>
      <c r="L21" s="431"/>
      <c r="M21" s="439">
        <v>166497</v>
      </c>
      <c r="N21" s="439">
        <v>187189</v>
      </c>
      <c r="O21" s="439">
        <v>191728</v>
      </c>
      <c r="P21" s="439">
        <v>206353</v>
      </c>
      <c r="Q21" s="440">
        <f t="shared" si="3"/>
        <v>7.6279938245848333E-2</v>
      </c>
      <c r="R21" s="440">
        <f t="shared" si="4"/>
        <v>0.23937968852291625</v>
      </c>
      <c r="S21" s="439">
        <f t="shared" si="5"/>
        <v>14625</v>
      </c>
      <c r="T21" s="439">
        <f t="shared" si="6"/>
        <v>39856</v>
      </c>
      <c r="U21" s="440">
        <f t="shared" si="12"/>
        <v>2.2386351456377247E-2</v>
      </c>
      <c r="V21" s="453"/>
    </row>
    <row r="22" spans="1:22" x14ac:dyDescent="0.25">
      <c r="A22" s="438" t="s">
        <v>28</v>
      </c>
      <c r="B22" s="438" t="s">
        <v>28</v>
      </c>
      <c r="C22" s="439">
        <v>1484</v>
      </c>
      <c r="D22" s="439">
        <v>1901</v>
      </c>
      <c r="E22" s="439">
        <v>1976</v>
      </c>
      <c r="F22" s="439">
        <v>1877</v>
      </c>
      <c r="G22" s="440">
        <f t="shared" si="7"/>
        <v>-5.01012145748988E-2</v>
      </c>
      <c r="H22" s="440">
        <f t="shared" si="8"/>
        <v>0.26482479784366575</v>
      </c>
      <c r="I22" s="439">
        <f t="shared" si="9"/>
        <v>-99</v>
      </c>
      <c r="J22" s="439">
        <f t="shared" si="10"/>
        <v>393</v>
      </c>
      <c r="K22" s="440">
        <f t="shared" ref="K22:K47" si="13">IFERROR(F22/$F$7,"-")</f>
        <v>2.0496032374340322E-3</v>
      </c>
      <c r="L22" s="431"/>
      <c r="M22" s="439">
        <v>16066</v>
      </c>
      <c r="N22" s="439">
        <v>20050</v>
      </c>
      <c r="O22" s="439">
        <v>23400</v>
      </c>
      <c r="P22" s="439">
        <v>24393</v>
      </c>
      <c r="Q22" s="440">
        <f t="shared" si="3"/>
        <v>4.2435897435897374E-2</v>
      </c>
      <c r="R22" s="440">
        <f t="shared" si="4"/>
        <v>0.51829951450267653</v>
      </c>
      <c r="S22" s="439">
        <f t="shared" si="5"/>
        <v>993</v>
      </c>
      <c r="T22" s="439">
        <f t="shared" si="6"/>
        <v>8327</v>
      </c>
      <c r="U22" s="440">
        <f t="shared" si="12"/>
        <v>2.6462918933837171E-3</v>
      </c>
      <c r="V22" s="453"/>
    </row>
    <row r="23" spans="1:22" x14ac:dyDescent="0.25">
      <c r="A23" s="438" t="s">
        <v>104</v>
      </c>
      <c r="B23" s="438" t="s">
        <v>104</v>
      </c>
      <c r="C23" s="439">
        <f>C24+C25+C26+C27</f>
        <v>60685</v>
      </c>
      <c r="D23" s="439">
        <f t="shared" ref="D23:E23" si="14">D24+D25+D26+D27</f>
        <v>49172</v>
      </c>
      <c r="E23" s="439">
        <f t="shared" si="14"/>
        <v>48139</v>
      </c>
      <c r="F23" s="439">
        <f>F24+F25+F26+F27</f>
        <v>45665</v>
      </c>
      <c r="G23" s="440">
        <f t="shared" si="7"/>
        <v>-5.1392841562973857E-2</v>
      </c>
      <c r="H23" s="440">
        <f t="shared" si="8"/>
        <v>-0.24750762132322646</v>
      </c>
      <c r="I23" s="439">
        <f t="shared" si="9"/>
        <v>-2474</v>
      </c>
      <c r="J23" s="439">
        <f t="shared" si="10"/>
        <v>-15020</v>
      </c>
      <c r="K23" s="440">
        <f t="shared" si="13"/>
        <v>4.9864215150466212E-2</v>
      </c>
      <c r="L23" s="431"/>
      <c r="M23" s="439">
        <f>M24+M25+M26+M27</f>
        <v>338153</v>
      </c>
      <c r="N23" s="439">
        <f t="shared" ref="N23:P23" si="15">N24+N25+N26+N27</f>
        <v>206779</v>
      </c>
      <c r="O23" s="439">
        <f t="shared" si="15"/>
        <v>265936</v>
      </c>
      <c r="P23" s="439">
        <f t="shared" si="15"/>
        <v>253645</v>
      </c>
      <c r="Q23" s="440">
        <f t="shared" si="3"/>
        <v>-4.621788701040852E-2</v>
      </c>
      <c r="R23" s="440">
        <f t="shared" si="4"/>
        <v>-0.2499105434522243</v>
      </c>
      <c r="S23" s="439">
        <f t="shared" si="5"/>
        <v>-12291</v>
      </c>
      <c r="T23" s="439">
        <f t="shared" si="6"/>
        <v>-84508</v>
      </c>
      <c r="U23" s="440">
        <f t="shared" si="12"/>
        <v>2.7516857594281675E-2</v>
      </c>
      <c r="V23" s="453"/>
    </row>
    <row r="24" spans="1:22" x14ac:dyDescent="0.25">
      <c r="A24" s="438" t="s">
        <v>27</v>
      </c>
      <c r="B24" s="454" t="s">
        <v>27</v>
      </c>
      <c r="C24" s="439">
        <v>18026</v>
      </c>
      <c r="D24" s="439">
        <v>13347</v>
      </c>
      <c r="E24" s="439">
        <v>13303</v>
      </c>
      <c r="F24" s="439">
        <v>12266</v>
      </c>
      <c r="G24" s="440">
        <f>IFERROR(F24/E24-1,"-")</f>
        <v>-7.7952341577087858E-2</v>
      </c>
      <c r="H24" s="440">
        <f t="shared" si="8"/>
        <v>-0.31953844446910018</v>
      </c>
      <c r="I24" s="439">
        <f>IFERROR(F24-E24,"-")</f>
        <v>-1037</v>
      </c>
      <c r="J24" s="439">
        <f t="shared" si="10"/>
        <v>-5760</v>
      </c>
      <c r="K24" s="440">
        <f t="shared" si="13"/>
        <v>1.3393944225021758E-2</v>
      </c>
      <c r="L24" s="431"/>
      <c r="M24" s="439">
        <v>86163</v>
      </c>
      <c r="N24" s="439">
        <v>49257</v>
      </c>
      <c r="O24" s="439">
        <v>64066</v>
      </c>
      <c r="P24" s="439">
        <v>60050</v>
      </c>
      <c r="Q24" s="440">
        <f t="shared" si="3"/>
        <v>-6.2685355726906589E-2</v>
      </c>
      <c r="R24" s="440">
        <f t="shared" si="4"/>
        <v>-0.30306512075949077</v>
      </c>
      <c r="S24" s="439">
        <f t="shared" si="5"/>
        <v>-4016</v>
      </c>
      <c r="T24" s="439">
        <f t="shared" si="6"/>
        <v>-26113</v>
      </c>
      <c r="U24" s="440">
        <f t="shared" si="12"/>
        <v>6.5145668100558439E-3</v>
      </c>
      <c r="V24" s="453"/>
    </row>
    <row r="25" spans="1:22" x14ac:dyDescent="0.25">
      <c r="A25" s="438" t="s">
        <v>37</v>
      </c>
      <c r="B25" s="454" t="s">
        <v>37</v>
      </c>
      <c r="C25" s="439">
        <v>18489</v>
      </c>
      <c r="D25" s="439">
        <v>11421</v>
      </c>
      <c r="E25" s="439">
        <v>12009</v>
      </c>
      <c r="F25" s="439">
        <v>11093</v>
      </c>
      <c r="G25" s="440">
        <f t="shared" si="7"/>
        <v>-7.6276126238654318E-2</v>
      </c>
      <c r="H25" s="440">
        <f>IFERROR(F25/C25-1,"-")</f>
        <v>-0.40002163448536965</v>
      </c>
      <c r="I25" s="439">
        <f t="shared" si="9"/>
        <v>-916</v>
      </c>
      <c r="J25" s="439">
        <f>IFERROR(F25-C25,"-")</f>
        <v>-7396</v>
      </c>
      <c r="K25" s="440">
        <f>IFERROR(F25/$F$7,"-")</f>
        <v>1.2113078696247052E-2</v>
      </c>
      <c r="L25" s="431"/>
      <c r="M25" s="439">
        <v>94643</v>
      </c>
      <c r="N25" s="439">
        <v>42431</v>
      </c>
      <c r="O25" s="439">
        <v>58893</v>
      </c>
      <c r="P25" s="439">
        <v>57849</v>
      </c>
      <c r="Q25" s="440">
        <f>IFERROR(P25/O25-1,"-")</f>
        <v>-1.7727064337017984E-2</v>
      </c>
      <c r="R25" s="440">
        <f>IFERROR(P25/M25-1,"-")</f>
        <v>-0.38876620563591602</v>
      </c>
      <c r="S25" s="439">
        <f>IFERROR(P25-O25,"-")</f>
        <v>-1044</v>
      </c>
      <c r="T25" s="439">
        <f>IFERROR(P25-M25,"-")</f>
        <v>-36794</v>
      </c>
      <c r="U25" s="440">
        <f>P25/$P$13</f>
        <v>6.2757897651110825E-3</v>
      </c>
      <c r="V25" s="453"/>
    </row>
    <row r="26" spans="1:22" x14ac:dyDescent="0.25">
      <c r="A26" s="438" t="s">
        <v>25</v>
      </c>
      <c r="B26" s="454" t="s">
        <v>25</v>
      </c>
      <c r="C26" s="439">
        <v>13680</v>
      </c>
      <c r="D26" s="439">
        <v>15005</v>
      </c>
      <c r="E26" s="439">
        <v>12379</v>
      </c>
      <c r="F26" s="439">
        <v>12152</v>
      </c>
      <c r="G26" s="440">
        <f t="shared" si="7"/>
        <v>-1.8337507068422298E-2</v>
      </c>
      <c r="H26" s="440">
        <f t="shared" si="8"/>
        <v>-0.11169590643274852</v>
      </c>
      <c r="I26" s="439">
        <f t="shared" si="9"/>
        <v>-227</v>
      </c>
      <c r="J26" s="439">
        <f t="shared" si="10"/>
        <v>-1528</v>
      </c>
      <c r="K26" s="440">
        <f t="shared" si="13"/>
        <v>1.3269461130153627E-2</v>
      </c>
      <c r="L26" s="431"/>
      <c r="M26" s="439">
        <v>89238</v>
      </c>
      <c r="N26" s="439">
        <v>79079</v>
      </c>
      <c r="O26" s="439">
        <v>84238</v>
      </c>
      <c r="P26" s="439">
        <v>74984</v>
      </c>
      <c r="Q26" s="440">
        <f t="shared" si="3"/>
        <v>-0.10985540967259433</v>
      </c>
      <c r="R26" s="440">
        <f t="shared" si="4"/>
        <v>-0.15973015979739569</v>
      </c>
      <c r="S26" s="439">
        <f t="shared" si="5"/>
        <v>-9254</v>
      </c>
      <c r="T26" s="439">
        <f t="shared" si="6"/>
        <v>-14254</v>
      </c>
      <c r="U26" s="440">
        <f t="shared" si="12"/>
        <v>8.1346923844334285E-3</v>
      </c>
      <c r="V26" s="453"/>
    </row>
    <row r="27" spans="1:22" x14ac:dyDescent="0.25">
      <c r="A27" s="438" t="s">
        <v>36</v>
      </c>
      <c r="B27" s="454" t="s">
        <v>36</v>
      </c>
      <c r="C27" s="439">
        <v>10490</v>
      </c>
      <c r="D27" s="439">
        <v>9399</v>
      </c>
      <c r="E27" s="439">
        <v>10448</v>
      </c>
      <c r="F27" s="439">
        <v>10154</v>
      </c>
      <c r="G27" s="440">
        <f t="shared" si="7"/>
        <v>-2.8139356814701366E-2</v>
      </c>
      <c r="H27" s="440">
        <f t="shared" si="8"/>
        <v>-3.2030505243088703E-2</v>
      </c>
      <c r="I27" s="439">
        <f t="shared" si="9"/>
        <v>-294</v>
      </c>
      <c r="J27" s="439">
        <f t="shared" si="10"/>
        <v>-336</v>
      </c>
      <c r="K27" s="440">
        <f t="shared" si="13"/>
        <v>1.1087731099043773E-2</v>
      </c>
      <c r="L27" s="431"/>
      <c r="M27" s="439">
        <v>68109</v>
      </c>
      <c r="N27" s="439">
        <v>36012</v>
      </c>
      <c r="O27" s="439">
        <v>58739</v>
      </c>
      <c r="P27" s="439">
        <v>60762</v>
      </c>
      <c r="Q27" s="440">
        <f t="shared" si="3"/>
        <v>3.4440490985546246E-2</v>
      </c>
      <c r="R27" s="440">
        <f t="shared" si="4"/>
        <v>-0.10787120644848702</v>
      </c>
      <c r="S27" s="439">
        <f t="shared" si="5"/>
        <v>2023</v>
      </c>
      <c r="T27" s="439">
        <f t="shared" si="6"/>
        <v>-7347</v>
      </c>
      <c r="U27" s="440">
        <f t="shared" si="12"/>
        <v>6.591808634681319E-3</v>
      </c>
      <c r="V27" s="453"/>
    </row>
    <row r="28" spans="1:22" x14ac:dyDescent="0.25">
      <c r="A28" s="438" t="s">
        <v>30</v>
      </c>
      <c r="B28" s="438" t="s">
        <v>30</v>
      </c>
      <c r="C28" s="439">
        <v>14908</v>
      </c>
      <c r="D28" s="439">
        <v>17848</v>
      </c>
      <c r="E28" s="439">
        <v>18879</v>
      </c>
      <c r="F28" s="439">
        <v>21250</v>
      </c>
      <c r="G28" s="440">
        <f t="shared" si="7"/>
        <v>0.1255892790931723</v>
      </c>
      <c r="H28" s="440">
        <f t="shared" si="8"/>
        <v>0.42540917628119135</v>
      </c>
      <c r="I28" s="439">
        <f t="shared" si="9"/>
        <v>2371</v>
      </c>
      <c r="J28" s="439">
        <f t="shared" si="10"/>
        <v>6342</v>
      </c>
      <c r="K28" s="440">
        <f t="shared" si="13"/>
        <v>2.3204085666208407E-2</v>
      </c>
      <c r="L28" s="431"/>
      <c r="M28" s="439">
        <v>156590</v>
      </c>
      <c r="N28" s="439">
        <v>187233</v>
      </c>
      <c r="O28" s="439">
        <v>212788</v>
      </c>
      <c r="P28" s="439">
        <v>235441</v>
      </c>
      <c r="Q28" s="440">
        <f t="shared" si="3"/>
        <v>0.10645807094385029</v>
      </c>
      <c r="R28" s="440">
        <f t="shared" si="4"/>
        <v>0.50355067373395501</v>
      </c>
      <c r="S28" s="439">
        <f t="shared" si="5"/>
        <v>22653</v>
      </c>
      <c r="T28" s="439">
        <f t="shared" si="6"/>
        <v>78851</v>
      </c>
      <c r="U28" s="440">
        <f t="shared" si="12"/>
        <v>2.5541983752312373E-2</v>
      </c>
      <c r="V28" s="453"/>
    </row>
    <row r="29" spans="1:22" x14ac:dyDescent="0.25">
      <c r="A29" s="438" t="s">
        <v>35</v>
      </c>
      <c r="B29" s="438" t="s">
        <v>35</v>
      </c>
      <c r="C29" s="439">
        <v>20000</v>
      </c>
      <c r="D29" s="439">
        <v>27277</v>
      </c>
      <c r="E29" s="439">
        <v>33597</v>
      </c>
      <c r="F29" s="439">
        <v>41751</v>
      </c>
      <c r="G29" s="440">
        <f t="shared" si="7"/>
        <v>0.24270024109295463</v>
      </c>
      <c r="H29" s="440">
        <f t="shared" si="8"/>
        <v>1.0875499999999998</v>
      </c>
      <c r="I29" s="439">
        <f t="shared" si="9"/>
        <v>8154</v>
      </c>
      <c r="J29" s="439">
        <f t="shared" si="10"/>
        <v>21751</v>
      </c>
      <c r="K29" s="440">
        <f t="shared" si="13"/>
        <v>4.5590295559993756E-2</v>
      </c>
      <c r="L29" s="431"/>
      <c r="M29" s="439">
        <v>190231</v>
      </c>
      <c r="N29" s="439">
        <v>273164</v>
      </c>
      <c r="O29" s="439">
        <v>293049</v>
      </c>
      <c r="P29" s="439">
        <v>393893</v>
      </c>
      <c r="Q29" s="440">
        <f t="shared" si="3"/>
        <v>0.34411992533671842</v>
      </c>
      <c r="R29" s="440">
        <f t="shared" si="4"/>
        <v>1.0706036345285468</v>
      </c>
      <c r="S29" s="439">
        <f t="shared" si="5"/>
        <v>100844</v>
      </c>
      <c r="T29" s="439">
        <f t="shared" si="6"/>
        <v>203662</v>
      </c>
      <c r="U29" s="440">
        <f t="shared" si="12"/>
        <v>4.2731761274160313E-2</v>
      </c>
      <c r="V29" s="453"/>
    </row>
    <row r="30" spans="1:22" x14ac:dyDescent="0.25">
      <c r="A30" s="438" t="s">
        <v>43</v>
      </c>
      <c r="B30" s="438" t="s">
        <v>43</v>
      </c>
      <c r="C30" s="439">
        <v>9777</v>
      </c>
      <c r="D30" s="439">
        <v>8074</v>
      </c>
      <c r="E30" s="439">
        <v>16704</v>
      </c>
      <c r="F30" s="439">
        <v>20633</v>
      </c>
      <c r="G30" s="440">
        <f t="shared" si="7"/>
        <v>0.23521312260536398</v>
      </c>
      <c r="H30" s="440">
        <f t="shared" si="8"/>
        <v>1.1103610514472741</v>
      </c>
      <c r="I30" s="439">
        <f t="shared" si="9"/>
        <v>3929</v>
      </c>
      <c r="J30" s="439">
        <f t="shared" si="10"/>
        <v>10856</v>
      </c>
      <c r="K30" s="440">
        <f t="shared" si="13"/>
        <v>2.253034821415897E-2</v>
      </c>
      <c r="L30" s="431"/>
      <c r="M30" s="439">
        <v>105008</v>
      </c>
      <c r="N30" s="439">
        <v>110543</v>
      </c>
      <c r="O30" s="439">
        <v>138793</v>
      </c>
      <c r="P30" s="439">
        <v>201961</v>
      </c>
      <c r="Q30" s="440">
        <f t="shared" si="3"/>
        <v>0.45512381748359076</v>
      </c>
      <c r="R30" s="440">
        <f t="shared" si="4"/>
        <v>0.92329155873838187</v>
      </c>
      <c r="S30" s="439">
        <f t="shared" si="5"/>
        <v>63168</v>
      </c>
      <c r="T30" s="439">
        <f t="shared" si="6"/>
        <v>96953</v>
      </c>
      <c r="U30" s="440">
        <f t="shared" si="12"/>
        <v>2.190988222357516E-2</v>
      </c>
      <c r="V30" s="453"/>
    </row>
    <row r="31" spans="1:22" x14ac:dyDescent="0.25">
      <c r="A31" s="438" t="s">
        <v>33</v>
      </c>
      <c r="B31" s="438" t="s">
        <v>33</v>
      </c>
      <c r="C31" s="439">
        <v>11857</v>
      </c>
      <c r="D31" s="439">
        <v>13240</v>
      </c>
      <c r="E31" s="439">
        <v>19568</v>
      </c>
      <c r="F31" s="439">
        <v>21119</v>
      </c>
      <c r="G31" s="440">
        <f t="shared" si="7"/>
        <v>7.9262060506950061E-2</v>
      </c>
      <c r="H31" s="440">
        <f t="shared" si="8"/>
        <v>0.78114194146917426</v>
      </c>
      <c r="I31" s="439">
        <f t="shared" si="9"/>
        <v>1551</v>
      </c>
      <c r="J31" s="439">
        <f t="shared" si="10"/>
        <v>9262</v>
      </c>
      <c r="K31" s="440">
        <f t="shared" si="13"/>
        <v>2.3061039302807312E-2</v>
      </c>
      <c r="L31" s="431"/>
      <c r="M31" s="439">
        <v>145630</v>
      </c>
      <c r="N31" s="439">
        <v>139860</v>
      </c>
      <c r="O31" s="439">
        <v>164094</v>
      </c>
      <c r="P31" s="439">
        <v>217475</v>
      </c>
      <c r="Q31" s="440">
        <f t="shared" si="3"/>
        <v>0.32530744573232417</v>
      </c>
      <c r="R31" s="440">
        <f t="shared" si="4"/>
        <v>0.49333928448808617</v>
      </c>
      <c r="S31" s="439">
        <f t="shared" si="5"/>
        <v>53381</v>
      </c>
      <c r="T31" s="439">
        <f t="shared" si="6"/>
        <v>71845</v>
      </c>
      <c r="U31" s="440">
        <f t="shared" si="12"/>
        <v>2.3592929509024058E-2</v>
      </c>
      <c r="V31" s="453"/>
    </row>
    <row r="32" spans="1:22" x14ac:dyDescent="0.25">
      <c r="A32" s="438" t="s">
        <v>44</v>
      </c>
      <c r="B32" s="438" t="s">
        <v>44</v>
      </c>
      <c r="C32" s="439">
        <v>10422</v>
      </c>
      <c r="D32" s="439">
        <v>10270</v>
      </c>
      <c r="E32" s="439">
        <v>10571</v>
      </c>
      <c r="F32" s="439">
        <v>10813</v>
      </c>
      <c r="G32" s="440">
        <f t="shared" si="7"/>
        <v>2.2892819979188239E-2</v>
      </c>
      <c r="H32" s="440">
        <f t="shared" si="8"/>
        <v>3.7516791402801841E-2</v>
      </c>
      <c r="I32" s="439">
        <f t="shared" si="9"/>
        <v>242</v>
      </c>
      <c r="J32" s="439">
        <f t="shared" si="10"/>
        <v>391</v>
      </c>
      <c r="K32" s="440">
        <f t="shared" si="13"/>
        <v>1.1807330743939366E-2</v>
      </c>
      <c r="L32" s="431"/>
      <c r="M32" s="439">
        <v>91798</v>
      </c>
      <c r="N32" s="439">
        <v>86049</v>
      </c>
      <c r="O32" s="439">
        <v>102154</v>
      </c>
      <c r="P32" s="439">
        <v>102330</v>
      </c>
      <c r="Q32" s="440">
        <f t="shared" si="3"/>
        <v>1.7228889715528162E-3</v>
      </c>
      <c r="R32" s="440">
        <f t="shared" si="4"/>
        <v>0.11473016841325512</v>
      </c>
      <c r="S32" s="439">
        <f t="shared" si="5"/>
        <v>176</v>
      </c>
      <c r="T32" s="439">
        <f t="shared" si="6"/>
        <v>10532</v>
      </c>
      <c r="U32" s="440">
        <f t="shared" si="12"/>
        <v>1.1101342575737128E-2</v>
      </c>
      <c r="V32" s="453"/>
    </row>
    <row r="33" spans="1:22" x14ac:dyDescent="0.25">
      <c r="A33" s="438" t="s">
        <v>23</v>
      </c>
      <c r="B33" s="438" t="s">
        <v>23</v>
      </c>
      <c r="C33" s="439">
        <v>6800</v>
      </c>
      <c r="D33" s="439">
        <v>6650</v>
      </c>
      <c r="E33" s="439">
        <v>10221</v>
      </c>
      <c r="F33" s="439">
        <v>10780</v>
      </c>
      <c r="G33" s="440">
        <f t="shared" si="7"/>
        <v>5.46913217884748E-2</v>
      </c>
      <c r="H33" s="440">
        <f t="shared" si="8"/>
        <v>0.58529411764705874</v>
      </c>
      <c r="I33" s="439">
        <f t="shared" si="9"/>
        <v>559</v>
      </c>
      <c r="J33" s="439">
        <f t="shared" si="10"/>
        <v>3980</v>
      </c>
      <c r="K33" s="440">
        <f t="shared" si="13"/>
        <v>1.177129616384596E-2</v>
      </c>
      <c r="L33" s="431"/>
      <c r="M33" s="439">
        <v>53455</v>
      </c>
      <c r="N33" s="439">
        <v>63291</v>
      </c>
      <c r="O33" s="439">
        <v>80776</v>
      </c>
      <c r="P33" s="439">
        <v>94838</v>
      </c>
      <c r="Q33" s="440">
        <f t="shared" si="3"/>
        <v>0.17408636228582752</v>
      </c>
      <c r="R33" s="440">
        <f t="shared" si="4"/>
        <v>0.77416518567018988</v>
      </c>
      <c r="S33" s="439">
        <f t="shared" si="5"/>
        <v>14062</v>
      </c>
      <c r="T33" s="439">
        <f t="shared" si="6"/>
        <v>41383</v>
      </c>
      <c r="U33" s="440">
        <f t="shared" si="12"/>
        <v>1.0288567645829744E-2</v>
      </c>
      <c r="V33" s="453"/>
    </row>
    <row r="34" spans="1:22" x14ac:dyDescent="0.25">
      <c r="A34" s="438" t="s">
        <v>40</v>
      </c>
      <c r="B34" s="438" t="s">
        <v>40</v>
      </c>
      <c r="C34" s="439">
        <v>5672</v>
      </c>
      <c r="D34" s="439">
        <v>5771</v>
      </c>
      <c r="E34" s="439">
        <v>2719</v>
      </c>
      <c r="F34" s="439">
        <v>2663</v>
      </c>
      <c r="G34" s="440">
        <f t="shared" si="7"/>
        <v>-2.0595807282088985E-2</v>
      </c>
      <c r="H34" s="440">
        <f t="shared" si="8"/>
        <v>-0.5305007052186177</v>
      </c>
      <c r="I34" s="439">
        <f t="shared" si="9"/>
        <v>-56</v>
      </c>
      <c r="J34" s="439">
        <f t="shared" si="10"/>
        <v>-3009</v>
      </c>
      <c r="K34" s="440">
        <f t="shared" si="13"/>
        <v>2.9078814178406113E-3</v>
      </c>
      <c r="L34" s="431"/>
      <c r="M34" s="439">
        <v>52577</v>
      </c>
      <c r="N34" s="439">
        <v>59784</v>
      </c>
      <c r="O34" s="439">
        <v>61075</v>
      </c>
      <c r="P34" s="439">
        <v>41590</v>
      </c>
      <c r="Q34" s="440">
        <f t="shared" si="3"/>
        <v>-0.31903397462136718</v>
      </c>
      <c r="R34" s="440">
        <f t="shared" si="4"/>
        <v>-0.20896970158053907</v>
      </c>
      <c r="S34" s="439">
        <f t="shared" si="5"/>
        <v>-19485</v>
      </c>
      <c r="T34" s="439">
        <f t="shared" si="6"/>
        <v>-10987</v>
      </c>
      <c r="U34" s="440">
        <f t="shared" si="12"/>
        <v>4.5119206266481691E-3</v>
      </c>
      <c r="V34" s="453"/>
    </row>
    <row r="35" spans="1:22" x14ac:dyDescent="0.25">
      <c r="A35" s="438" t="s">
        <v>105</v>
      </c>
      <c r="B35" s="438" t="s">
        <v>105</v>
      </c>
      <c r="C35" s="439">
        <v>5738</v>
      </c>
      <c r="D35" s="439">
        <v>0</v>
      </c>
      <c r="E35" s="439">
        <v>0</v>
      </c>
      <c r="F35" s="439">
        <v>0</v>
      </c>
      <c r="G35" s="440" t="str">
        <f>IFERROR(F35/E35-1,"-")</f>
        <v>-</v>
      </c>
      <c r="H35" s="440">
        <f t="shared" si="8"/>
        <v>-1</v>
      </c>
      <c r="I35" s="439">
        <f t="shared" si="9"/>
        <v>0</v>
      </c>
      <c r="J35" s="439">
        <f t="shared" si="10"/>
        <v>-5738</v>
      </c>
      <c r="K35" s="440">
        <f t="shared" si="13"/>
        <v>0</v>
      </c>
      <c r="L35" s="431"/>
      <c r="M35" s="439">
        <v>83541</v>
      </c>
      <c r="N35" s="439">
        <v>779</v>
      </c>
      <c r="O35" s="439">
        <v>0</v>
      </c>
      <c r="P35" s="439">
        <v>0</v>
      </c>
      <c r="Q35" s="440" t="str">
        <f t="shared" si="3"/>
        <v>-</v>
      </c>
      <c r="R35" s="440">
        <f t="shared" si="4"/>
        <v>-1</v>
      </c>
      <c r="S35" s="439">
        <f t="shared" si="5"/>
        <v>0</v>
      </c>
      <c r="T35" s="439">
        <f t="shared" si="6"/>
        <v>-83541</v>
      </c>
      <c r="U35" s="440">
        <f t="shared" si="12"/>
        <v>0</v>
      </c>
      <c r="V35" s="453"/>
    </row>
    <row r="36" spans="1:22" x14ac:dyDescent="0.25">
      <c r="A36" s="438" t="s">
        <v>41</v>
      </c>
      <c r="B36" s="438" t="s">
        <v>41</v>
      </c>
      <c r="C36" s="439">
        <v>1622</v>
      </c>
      <c r="D36" s="439">
        <v>1050</v>
      </c>
      <c r="E36" s="439">
        <v>2414</v>
      </c>
      <c r="F36" s="439">
        <v>2681</v>
      </c>
      <c r="G36" s="440">
        <f t="shared" si="7"/>
        <v>0.11060480530240269</v>
      </c>
      <c r="H36" s="440">
        <f t="shared" si="8"/>
        <v>0.65289765721331694</v>
      </c>
      <c r="I36" s="439">
        <f t="shared" si="9"/>
        <v>267</v>
      </c>
      <c r="J36" s="439">
        <f t="shared" si="10"/>
        <v>1059</v>
      </c>
      <c r="K36" s="440">
        <f t="shared" si="13"/>
        <v>2.9275366433461057E-3</v>
      </c>
      <c r="L36" s="431"/>
      <c r="M36" s="439">
        <v>5041</v>
      </c>
      <c r="N36" s="439">
        <v>9612</v>
      </c>
      <c r="O36" s="439">
        <v>9157</v>
      </c>
      <c r="P36" s="439">
        <v>13353</v>
      </c>
      <c r="Q36" s="440">
        <f t="shared" si="3"/>
        <v>0.45822867751446972</v>
      </c>
      <c r="R36" s="440">
        <f t="shared" si="4"/>
        <v>1.6488791906367783</v>
      </c>
      <c r="S36" s="439">
        <f t="shared" si="5"/>
        <v>4196</v>
      </c>
      <c r="T36" s="439">
        <f t="shared" si="6"/>
        <v>8312</v>
      </c>
      <c r="U36" s="440">
        <f t="shared" si="12"/>
        <v>1.4486096688538833E-3</v>
      </c>
      <c r="V36" s="453"/>
    </row>
    <row r="37" spans="1:22" x14ac:dyDescent="0.25">
      <c r="A37" s="438" t="s">
        <v>106</v>
      </c>
      <c r="B37" s="438" t="s">
        <v>106</v>
      </c>
      <c r="C37" s="439">
        <v>1663</v>
      </c>
      <c r="D37" s="439">
        <v>2206</v>
      </c>
      <c r="E37" s="439">
        <v>2839</v>
      </c>
      <c r="F37" s="439">
        <v>2771</v>
      </c>
      <c r="G37" s="440">
        <f t="shared" si="7"/>
        <v>-2.39520958083832E-2</v>
      </c>
      <c r="H37" s="440">
        <f t="shared" si="8"/>
        <v>0.66626578472639797</v>
      </c>
      <c r="I37" s="439">
        <f t="shared" si="9"/>
        <v>-68</v>
      </c>
      <c r="J37" s="439">
        <f t="shared" si="10"/>
        <v>1108</v>
      </c>
      <c r="K37" s="440">
        <f t="shared" si="13"/>
        <v>3.0258127708735765E-3</v>
      </c>
      <c r="L37" s="431"/>
      <c r="M37" s="439">
        <v>19513</v>
      </c>
      <c r="N37" s="439">
        <v>36675</v>
      </c>
      <c r="O37" s="439">
        <v>37175</v>
      </c>
      <c r="P37" s="439">
        <v>46323</v>
      </c>
      <c r="Q37" s="440">
        <f t="shared" si="3"/>
        <v>0.24607935440484185</v>
      </c>
      <c r="R37" s="440">
        <f t="shared" si="4"/>
        <v>1.3739558243222465</v>
      </c>
      <c r="S37" s="439">
        <f t="shared" si="5"/>
        <v>9148</v>
      </c>
      <c r="T37" s="439">
        <f t="shared" si="6"/>
        <v>26810</v>
      </c>
      <c r="U37" s="440">
        <f t="shared" si="12"/>
        <v>5.0253834861318375E-3</v>
      </c>
      <c r="V37" s="453"/>
    </row>
    <row r="38" spans="1:22" x14ac:dyDescent="0.25">
      <c r="A38" s="438" t="s">
        <v>107</v>
      </c>
      <c r="B38" s="438" t="s">
        <v>107</v>
      </c>
      <c r="C38" s="439">
        <v>1510</v>
      </c>
      <c r="D38" s="439">
        <v>679</v>
      </c>
      <c r="E38" s="439">
        <v>1761</v>
      </c>
      <c r="F38" s="439">
        <v>1711</v>
      </c>
      <c r="G38" s="440">
        <f t="shared" si="7"/>
        <v>-2.8392958546280544E-2</v>
      </c>
      <c r="H38" s="440">
        <f t="shared" si="8"/>
        <v>0.13311258278145699</v>
      </c>
      <c r="I38" s="439">
        <f t="shared" si="9"/>
        <v>-50</v>
      </c>
      <c r="J38" s="439">
        <f t="shared" si="10"/>
        <v>201</v>
      </c>
      <c r="K38" s="440">
        <f t="shared" si="13"/>
        <v>1.8683383799944747E-3</v>
      </c>
      <c r="L38" s="431"/>
      <c r="M38" s="439">
        <v>7603</v>
      </c>
      <c r="N38" s="439">
        <v>6960</v>
      </c>
      <c r="O38" s="439">
        <v>6474</v>
      </c>
      <c r="P38" s="439">
        <v>8277</v>
      </c>
      <c r="Q38" s="440">
        <f t="shared" si="3"/>
        <v>0.27849860982391106</v>
      </c>
      <c r="R38" s="440">
        <f t="shared" si="4"/>
        <v>8.8649217414178638E-2</v>
      </c>
      <c r="S38" s="439">
        <f t="shared" si="5"/>
        <v>1803</v>
      </c>
      <c r="T38" s="439">
        <f t="shared" si="6"/>
        <v>674</v>
      </c>
      <c r="U38" s="440">
        <f t="shared" si="12"/>
        <v>8.9793621127114435E-4</v>
      </c>
      <c r="V38" s="453"/>
    </row>
    <row r="39" spans="1:22" x14ac:dyDescent="0.25">
      <c r="A39" s="438" t="s">
        <v>108</v>
      </c>
      <c r="B39" s="438" t="s">
        <v>39</v>
      </c>
      <c r="C39" s="439">
        <v>1610</v>
      </c>
      <c r="D39" s="439">
        <v>1744</v>
      </c>
      <c r="E39" s="439">
        <v>5783</v>
      </c>
      <c r="F39" s="439">
        <v>6590</v>
      </c>
      <c r="G39" s="440">
        <f t="shared" si="7"/>
        <v>0.13954694795089062</v>
      </c>
      <c r="H39" s="440">
        <f t="shared" si="8"/>
        <v>3.0931677018633543</v>
      </c>
      <c r="I39" s="439">
        <f t="shared" si="9"/>
        <v>807</v>
      </c>
      <c r="J39" s="439">
        <f t="shared" si="10"/>
        <v>4980</v>
      </c>
      <c r="K39" s="440">
        <f t="shared" si="13"/>
        <v>7.195996448955925E-3</v>
      </c>
      <c r="L39" s="431"/>
      <c r="M39" s="439">
        <v>16010</v>
      </c>
      <c r="N39" s="439">
        <v>20421</v>
      </c>
      <c r="O39" s="439">
        <v>32497</v>
      </c>
      <c r="P39" s="439">
        <v>70960</v>
      </c>
      <c r="Q39" s="440">
        <f t="shared" si="3"/>
        <v>1.1835861771855862</v>
      </c>
      <c r="R39" s="440">
        <f t="shared" si="4"/>
        <v>3.4322298563397879</v>
      </c>
      <c r="S39" s="439">
        <f t="shared" si="5"/>
        <v>38463</v>
      </c>
      <c r="T39" s="439">
        <f t="shared" si="6"/>
        <v>54950</v>
      </c>
      <c r="U39" s="440">
        <f t="shared" si="12"/>
        <v>7.6981458924490044E-3</v>
      </c>
      <c r="V39" s="453"/>
    </row>
    <row r="40" spans="1:22" x14ac:dyDescent="0.25">
      <c r="A40" s="438" t="s">
        <v>34</v>
      </c>
      <c r="B40" s="438" t="s">
        <v>34</v>
      </c>
      <c r="C40" s="439">
        <v>3243</v>
      </c>
      <c r="D40" s="439">
        <v>5103</v>
      </c>
      <c r="E40" s="439">
        <v>4516</v>
      </c>
      <c r="F40" s="439">
        <v>4378</v>
      </c>
      <c r="G40" s="440">
        <f t="shared" si="7"/>
        <v>-3.0558015943312644E-2</v>
      </c>
      <c r="H40" s="440">
        <f t="shared" si="8"/>
        <v>0.34998458217699668</v>
      </c>
      <c r="I40" s="439">
        <f t="shared" si="9"/>
        <v>-138</v>
      </c>
      <c r="J40" s="439">
        <f t="shared" si="10"/>
        <v>1135</v>
      </c>
      <c r="K40" s="440">
        <f t="shared" si="13"/>
        <v>4.7805876257251958E-3</v>
      </c>
      <c r="L40" s="431"/>
      <c r="M40" s="439">
        <v>33253</v>
      </c>
      <c r="N40" s="439">
        <v>64595</v>
      </c>
      <c r="O40" s="439">
        <v>67668</v>
      </c>
      <c r="P40" s="439">
        <v>67372</v>
      </c>
      <c r="Q40" s="440">
        <f t="shared" si="3"/>
        <v>-4.3742980433882916E-3</v>
      </c>
      <c r="R40" s="440">
        <f t="shared" si="4"/>
        <v>1.0260427630589719</v>
      </c>
      <c r="S40" s="439">
        <f t="shared" si="5"/>
        <v>-296</v>
      </c>
      <c r="T40" s="439">
        <f t="shared" si="6"/>
        <v>34119</v>
      </c>
      <c r="U40" s="440">
        <f t="shared" si="12"/>
        <v>7.3088991694768082E-3</v>
      </c>
      <c r="V40" s="453"/>
    </row>
    <row r="41" spans="1:22" x14ac:dyDescent="0.25">
      <c r="A41" s="438" t="s">
        <v>109</v>
      </c>
      <c r="B41" s="438" t="s">
        <v>109</v>
      </c>
      <c r="C41" s="439">
        <v>851</v>
      </c>
      <c r="D41" s="439">
        <v>3494</v>
      </c>
      <c r="E41" s="439">
        <v>2904</v>
      </c>
      <c r="F41" s="439">
        <v>2821</v>
      </c>
      <c r="G41" s="440">
        <f t="shared" si="7"/>
        <v>-2.8581267217630879E-2</v>
      </c>
      <c r="H41" s="440">
        <f t="shared" si="8"/>
        <v>2.3149236192714455</v>
      </c>
      <c r="I41" s="439">
        <f t="shared" si="9"/>
        <v>-83</v>
      </c>
      <c r="J41" s="439">
        <f t="shared" si="10"/>
        <v>1970</v>
      </c>
      <c r="K41" s="440">
        <f t="shared" si="13"/>
        <v>3.0804106194999492E-3</v>
      </c>
      <c r="L41" s="431"/>
      <c r="M41" s="439">
        <v>5714</v>
      </c>
      <c r="N41" s="439">
        <v>16890</v>
      </c>
      <c r="O41" s="439">
        <v>20961</v>
      </c>
      <c r="P41" s="439">
        <v>17771</v>
      </c>
      <c r="Q41" s="440">
        <f t="shared" si="3"/>
        <v>-0.15218739563952099</v>
      </c>
      <c r="R41" s="440">
        <f t="shared" si="4"/>
        <v>2.1100805040252011</v>
      </c>
      <c r="S41" s="439">
        <f t="shared" si="5"/>
        <v>-3190</v>
      </c>
      <c r="T41" s="439">
        <f t="shared" si="6"/>
        <v>12057</v>
      </c>
      <c r="U41" s="440">
        <f t="shared" si="12"/>
        <v>1.9278995300833039E-3</v>
      </c>
      <c r="V41" s="453"/>
    </row>
    <row r="42" spans="1:22" x14ac:dyDescent="0.25">
      <c r="A42" s="438" t="s">
        <v>110</v>
      </c>
      <c r="B42" s="438" t="s">
        <v>110</v>
      </c>
      <c r="C42" s="439">
        <v>192</v>
      </c>
      <c r="D42" s="439">
        <v>943</v>
      </c>
      <c r="E42" s="439">
        <v>1300</v>
      </c>
      <c r="F42" s="439">
        <v>3059</v>
      </c>
      <c r="G42" s="440">
        <f t="shared" si="7"/>
        <v>1.3530769230769231</v>
      </c>
      <c r="H42" s="440">
        <f t="shared" si="8"/>
        <v>14.932291666666666</v>
      </c>
      <c r="I42" s="439">
        <f t="shared" si="9"/>
        <v>1759</v>
      </c>
      <c r="J42" s="439">
        <f t="shared" si="10"/>
        <v>2867</v>
      </c>
      <c r="K42" s="440">
        <f t="shared" si="13"/>
        <v>3.3402963789614833E-3</v>
      </c>
      <c r="L42" s="431"/>
      <c r="M42" s="439">
        <v>5471</v>
      </c>
      <c r="N42" s="439">
        <v>8803</v>
      </c>
      <c r="O42" s="439">
        <v>23924</v>
      </c>
      <c r="P42" s="439">
        <v>26451</v>
      </c>
      <c r="Q42" s="440">
        <f t="shared" si="3"/>
        <v>0.10562614947333215</v>
      </c>
      <c r="R42" s="440">
        <f t="shared" si="4"/>
        <v>3.8347651252056298</v>
      </c>
      <c r="S42" s="439">
        <f t="shared" si="5"/>
        <v>2527</v>
      </c>
      <c r="T42" s="439">
        <f t="shared" si="6"/>
        <v>20980</v>
      </c>
      <c r="U42" s="440">
        <f t="shared" si="12"/>
        <v>2.8695554819781373E-3</v>
      </c>
      <c r="V42" s="453"/>
    </row>
    <row r="43" spans="1:22" x14ac:dyDescent="0.25">
      <c r="A43" s="438" t="s">
        <v>42</v>
      </c>
      <c r="B43" s="438" t="s">
        <v>111</v>
      </c>
      <c r="C43" s="439">
        <v>768</v>
      </c>
      <c r="D43" s="439">
        <v>1992</v>
      </c>
      <c r="E43" s="439">
        <v>3563</v>
      </c>
      <c r="F43" s="439">
        <v>3867</v>
      </c>
      <c r="G43" s="440">
        <f t="shared" si="7"/>
        <v>8.5321358405837877E-2</v>
      </c>
      <c r="H43" s="440">
        <f t="shared" si="8"/>
        <v>4.03515625</v>
      </c>
      <c r="I43" s="439">
        <f t="shared" si="9"/>
        <v>304</v>
      </c>
      <c r="J43" s="439">
        <f t="shared" si="10"/>
        <v>3099</v>
      </c>
      <c r="K43" s="440">
        <f t="shared" si="13"/>
        <v>4.2225976127636669E-3</v>
      </c>
      <c r="L43" s="431"/>
      <c r="M43" s="439">
        <v>17012</v>
      </c>
      <c r="N43" s="439">
        <v>26752</v>
      </c>
      <c r="O43" s="439">
        <v>32245</v>
      </c>
      <c r="P43" s="439">
        <v>42962</v>
      </c>
      <c r="Q43" s="440">
        <f t="shared" si="3"/>
        <v>0.33236160645061252</v>
      </c>
      <c r="R43" s="440">
        <f t="shared" si="4"/>
        <v>1.525393839642605</v>
      </c>
      <c r="S43" s="439">
        <f t="shared" si="5"/>
        <v>10717</v>
      </c>
      <c r="T43" s="439">
        <f t="shared" si="6"/>
        <v>25950</v>
      </c>
      <c r="U43" s="440">
        <f t="shared" si="12"/>
        <v>4.6607630190444492E-3</v>
      </c>
      <c r="V43" s="453"/>
    </row>
    <row r="44" spans="1:22" x14ac:dyDescent="0.25">
      <c r="A44" s="438" t="s">
        <v>112</v>
      </c>
      <c r="B44" s="438" t="s">
        <v>112</v>
      </c>
      <c r="C44" s="439">
        <v>0</v>
      </c>
      <c r="D44" s="439">
        <v>0</v>
      </c>
      <c r="E44" s="439">
        <v>0</v>
      </c>
      <c r="F44" s="439">
        <v>0</v>
      </c>
      <c r="G44" s="440" t="str">
        <f t="shared" si="7"/>
        <v>-</v>
      </c>
      <c r="H44" s="440" t="str">
        <f t="shared" si="8"/>
        <v>-</v>
      </c>
      <c r="I44" s="439">
        <f t="shared" si="9"/>
        <v>0</v>
      </c>
      <c r="J44" s="439">
        <f t="shared" si="10"/>
        <v>0</v>
      </c>
      <c r="K44" s="440">
        <f t="shared" si="13"/>
        <v>0</v>
      </c>
      <c r="L44" s="431"/>
      <c r="M44" s="439">
        <v>12269</v>
      </c>
      <c r="N44" s="439">
        <v>555</v>
      </c>
      <c r="O44" s="439">
        <v>0</v>
      </c>
      <c r="P44" s="439">
        <v>0</v>
      </c>
      <c r="Q44" s="440" t="str">
        <f t="shared" si="3"/>
        <v>-</v>
      </c>
      <c r="R44" s="440">
        <f t="shared" si="4"/>
        <v>-1</v>
      </c>
      <c r="S44" s="439">
        <f t="shared" si="5"/>
        <v>0</v>
      </c>
      <c r="T44" s="439">
        <f t="shared" si="6"/>
        <v>-12269</v>
      </c>
      <c r="U44" s="440">
        <f t="shared" si="12"/>
        <v>0</v>
      </c>
      <c r="V44" s="453"/>
    </row>
    <row r="45" spans="1:22" x14ac:dyDescent="0.25">
      <c r="A45" s="438" t="s">
        <v>26</v>
      </c>
      <c r="B45" s="438" t="s">
        <v>26</v>
      </c>
      <c r="C45" s="439">
        <v>0</v>
      </c>
      <c r="D45" s="439">
        <v>0</v>
      </c>
      <c r="E45" s="439">
        <v>4</v>
      </c>
      <c r="F45" s="439">
        <v>1515</v>
      </c>
      <c r="G45" s="440">
        <f t="shared" si="7"/>
        <v>377.75</v>
      </c>
      <c r="H45" s="440" t="str">
        <f t="shared" si="8"/>
        <v>-</v>
      </c>
      <c r="I45" s="439">
        <f t="shared" si="9"/>
        <v>1511</v>
      </c>
      <c r="J45" s="439">
        <f t="shared" si="10"/>
        <v>1515</v>
      </c>
      <c r="K45" s="440">
        <f t="shared" si="13"/>
        <v>1.6543148133790935E-3</v>
      </c>
      <c r="L45" s="431"/>
      <c r="M45" s="439">
        <v>49</v>
      </c>
      <c r="N45" s="439">
        <v>7469</v>
      </c>
      <c r="O45" s="439">
        <v>6767</v>
      </c>
      <c r="P45" s="439">
        <v>10006</v>
      </c>
      <c r="Q45" s="440">
        <f t="shared" si="3"/>
        <v>0.47864637209989658</v>
      </c>
      <c r="R45" s="440">
        <f t="shared" si="4"/>
        <v>203.20408163265307</v>
      </c>
      <c r="S45" s="439">
        <f t="shared" si="5"/>
        <v>3239</v>
      </c>
      <c r="T45" s="439">
        <f t="shared" si="6"/>
        <v>9957</v>
      </c>
      <c r="U45" s="440">
        <f t="shared" si="12"/>
        <v>1.0855080016889055E-3</v>
      </c>
      <c r="V45" s="453"/>
    </row>
    <row r="46" spans="1:22" x14ac:dyDescent="0.25">
      <c r="A46" s="438" t="s">
        <v>113</v>
      </c>
      <c r="B46" s="438" t="s">
        <v>113</v>
      </c>
      <c r="C46" s="439">
        <v>859</v>
      </c>
      <c r="D46" s="439">
        <v>209</v>
      </c>
      <c r="E46" s="439">
        <v>1037</v>
      </c>
      <c r="F46" s="439">
        <v>993</v>
      </c>
      <c r="G46" s="440">
        <f t="shared" si="7"/>
        <v>-4.2430086788813881E-2</v>
      </c>
      <c r="H46" s="440">
        <f t="shared" si="8"/>
        <v>0.15599534342258448</v>
      </c>
      <c r="I46" s="439">
        <f t="shared" si="9"/>
        <v>-44</v>
      </c>
      <c r="J46" s="439">
        <f t="shared" si="10"/>
        <v>134</v>
      </c>
      <c r="K46" s="440">
        <f t="shared" si="13"/>
        <v>1.0843132737197623E-3</v>
      </c>
      <c r="L46" s="431"/>
      <c r="M46" s="439">
        <v>8909</v>
      </c>
      <c r="N46" s="439">
        <v>209</v>
      </c>
      <c r="O46" s="439">
        <v>9376</v>
      </c>
      <c r="P46" s="439">
        <v>11079</v>
      </c>
      <c r="Q46" s="440">
        <f t="shared" si="3"/>
        <v>0.18163395904436852</v>
      </c>
      <c r="R46" s="440">
        <f t="shared" si="4"/>
        <v>0.24357391401953077</v>
      </c>
      <c r="S46" s="439">
        <f t="shared" si="5"/>
        <v>1703</v>
      </c>
      <c r="T46" s="439">
        <f t="shared" si="6"/>
        <v>2170</v>
      </c>
      <c r="U46" s="440">
        <f t="shared" si="12"/>
        <v>1.201913167170836E-3</v>
      </c>
      <c r="V46" s="453"/>
    </row>
    <row r="47" spans="1:22" x14ac:dyDescent="0.25">
      <c r="A47" s="438" t="s">
        <v>114</v>
      </c>
      <c r="B47" s="438" t="s">
        <v>114</v>
      </c>
      <c r="C47" s="439">
        <f>IFERROR(C17-SUM(C18:C22)-SUM(C24:C46),"-")</f>
        <v>206</v>
      </c>
      <c r="D47" s="439">
        <f>IFERROR(D17-SUM(D18:D22)-SUM(D24:D46),"-")</f>
        <v>8</v>
      </c>
      <c r="E47" s="439">
        <f>IFERROR(E17-SUM(E18:E22)-SUM(E24:E46),"-")</f>
        <v>116</v>
      </c>
      <c r="F47" s="439">
        <f>IFERROR(F17-SUM(F18:F22)-SUM(F24:F46),"-")</f>
        <v>97</v>
      </c>
      <c r="G47" s="440">
        <f t="shared" si="7"/>
        <v>-0.16379310344827591</v>
      </c>
      <c r="H47" s="440">
        <f t="shared" si="8"/>
        <v>-0.529126213592233</v>
      </c>
      <c r="I47" s="439">
        <f t="shared" si="9"/>
        <v>-19</v>
      </c>
      <c r="J47" s="439">
        <f t="shared" si="10"/>
        <v>-109</v>
      </c>
      <c r="K47" s="440">
        <f t="shared" si="13"/>
        <v>1.0591982633516308E-4</v>
      </c>
      <c r="L47" s="431"/>
      <c r="M47" s="439">
        <f>IFERROR(M17-SUM(M18:M22)-SUM(M24:M46),"-")</f>
        <v>5555</v>
      </c>
      <c r="N47" s="439">
        <f>IFERROR(N17-SUM(N18:N22)-SUM(N24:N46),"-")</f>
        <v>365</v>
      </c>
      <c r="O47" s="439">
        <f>IFERROR(O17-SUM(O18:O22)-SUM(O24:O46),"-")</f>
        <v>1365</v>
      </c>
      <c r="P47" s="439">
        <f>IFERROR(P17-SUM(P18:P22)-SUM(P24:P46),"-")</f>
        <v>2211</v>
      </c>
      <c r="Q47" s="440">
        <f t="shared" si="3"/>
        <v>0.6197802197802198</v>
      </c>
      <c r="R47" s="440">
        <f t="shared" si="4"/>
        <v>-0.60198019801980196</v>
      </c>
      <c r="S47" s="439">
        <f t="shared" si="5"/>
        <v>846</v>
      </c>
      <c r="T47" s="439">
        <f t="shared" si="6"/>
        <v>-3344</v>
      </c>
      <c r="U47" s="440">
        <f t="shared" si="12"/>
        <v>2.398619020321977E-4</v>
      </c>
      <c r="V47" s="453"/>
    </row>
    <row r="48" spans="1:22" ht="21" x14ac:dyDescent="0.35">
      <c r="A48" s="429" t="s">
        <v>115</v>
      </c>
      <c r="B48" s="429"/>
      <c r="C48" s="429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53"/>
    </row>
    <row r="49" spans="1:22" x14ac:dyDescent="0.25">
      <c r="A49" s="72"/>
      <c r="B49" s="72"/>
      <c r="C49" s="11" t="s">
        <v>152</v>
      </c>
      <c r="D49" s="12"/>
      <c r="E49" s="12"/>
      <c r="F49" s="12"/>
      <c r="G49" s="12"/>
      <c r="H49" s="12"/>
      <c r="I49" s="12"/>
      <c r="J49" s="12"/>
      <c r="K49" s="13"/>
      <c r="L49" s="430"/>
      <c r="M49" s="11" t="str">
        <f>CONCATENATE("acumulado ",C49)</f>
        <v>acumulado noviembre</v>
      </c>
      <c r="N49" s="12"/>
      <c r="O49" s="12"/>
      <c r="P49" s="12"/>
      <c r="Q49" s="12"/>
      <c r="R49" s="12"/>
      <c r="S49" s="12"/>
      <c r="T49" s="12"/>
      <c r="U49" s="13"/>
      <c r="V49" s="453"/>
    </row>
    <row r="50" spans="1:22" x14ac:dyDescent="0.25">
      <c r="A50" s="15"/>
      <c r="B50" s="15"/>
      <c r="C50" s="16">
        <f>C$6</f>
        <v>2019</v>
      </c>
      <c r="D50" s="16">
        <f t="shared" ref="D50:F50" si="16">D$6</f>
        <v>2022</v>
      </c>
      <c r="E50" s="16">
        <f t="shared" si="16"/>
        <v>2023</v>
      </c>
      <c r="F50" s="16">
        <f t="shared" si="16"/>
        <v>2024</v>
      </c>
      <c r="G50" s="16" t="str">
        <f>CONCATENATE("var ",RIGHT(F50,2),"/",RIGHT(E50,2))</f>
        <v>var 24/23</v>
      </c>
      <c r="H50" s="16" t="str">
        <f>CONCATENATE("var ",RIGHT(F50,2),"/",RIGHT(C50,2))</f>
        <v>var 24/19</v>
      </c>
      <c r="I50" s="16" t="str">
        <f>CONCATENATE("dif ",RIGHT(F50,2),"-",RIGHT(E50,2))</f>
        <v>dif 24-23</v>
      </c>
      <c r="J50" s="16" t="str">
        <f>CONCATENATE("dif ",RIGHT(F50,2),"-",RIGHT(C50,2))</f>
        <v>dif 24-19</v>
      </c>
      <c r="K50" s="16" t="str">
        <f>CONCATENATE("cuota ",RIGHT(F50,2))</f>
        <v>cuota 24</v>
      </c>
      <c r="L50" s="431"/>
      <c r="M50" s="16">
        <f>M$6</f>
        <v>2019</v>
      </c>
      <c r="N50" s="16">
        <f>N$6</f>
        <v>2022</v>
      </c>
      <c r="O50" s="16">
        <f t="shared" ref="O50:P50" si="17">O$6</f>
        <v>2023</v>
      </c>
      <c r="P50" s="16">
        <f t="shared" si="17"/>
        <v>2024</v>
      </c>
      <c r="Q50" s="16" t="str">
        <f>CONCATENATE("var ",RIGHT(P50,2),"/",RIGHT(O50,2))</f>
        <v>var 24/23</v>
      </c>
      <c r="R50" s="16" t="str">
        <f>CONCATENATE("var ",RIGHT(P50,2),"/",RIGHT(M50,2))</f>
        <v>var 24/19</v>
      </c>
      <c r="S50" s="16" t="str">
        <f>CONCATENATE("dif ",RIGHT(P50,2),"-",RIGHT(O50,2))</f>
        <v>dif 24-23</v>
      </c>
      <c r="T50" s="16" t="str">
        <f>CONCATENATE("dif ",RIGHT(P50,2),"-",RIGHT(M50,2))</f>
        <v>dif 24-19</v>
      </c>
      <c r="U50" s="16" t="str">
        <f>CONCATENATE("cuota ",RIGHT(P50,2))</f>
        <v>cuota 24</v>
      </c>
    </row>
    <row r="51" spans="1:22" x14ac:dyDescent="0.25">
      <c r="A51" s="455" t="s">
        <v>92</v>
      </c>
      <c r="B51" s="455" t="s">
        <v>92</v>
      </c>
      <c r="C51" s="434">
        <v>721183</v>
      </c>
      <c r="D51" s="434">
        <v>758135</v>
      </c>
      <c r="E51" s="434">
        <v>825918</v>
      </c>
      <c r="F51" s="434">
        <v>915787</v>
      </c>
      <c r="G51" s="435">
        <f>IFERROR(F51/E51-1,"-")</f>
        <v>0.10881104419567067</v>
      </c>
      <c r="H51" s="435">
        <f>IFERROR(F51/C51-1,"-")</f>
        <v>0.26983997126942816</v>
      </c>
      <c r="I51" s="434">
        <f>IFERROR(F51-E51,"-")</f>
        <v>89869</v>
      </c>
      <c r="J51" s="434">
        <f>IFERROR(F51-C51,"-")</f>
        <v>194604</v>
      </c>
      <c r="K51" s="435">
        <f>F51/$F$51</f>
        <v>1</v>
      </c>
      <c r="L51" s="436"/>
      <c r="M51" s="434">
        <v>7682477</v>
      </c>
      <c r="N51" s="434">
        <v>7328778</v>
      </c>
      <c r="O51" s="434">
        <v>8281103</v>
      </c>
      <c r="P51" s="434">
        <v>9217804</v>
      </c>
      <c r="Q51" s="435">
        <f>IFERROR(P51/O51-1,"-")</f>
        <v>0.11311307201468201</v>
      </c>
      <c r="R51" s="435">
        <f>IFERROR(P51/M51-1,"-")</f>
        <v>0.19984791363514653</v>
      </c>
      <c r="S51" s="434">
        <f>IFERROR(P51-O51,"-")</f>
        <v>936701</v>
      </c>
      <c r="T51" s="434">
        <f>IFERROR(P51-M51,"-")</f>
        <v>1535327</v>
      </c>
      <c r="U51" s="435">
        <f>P51/$P$51</f>
        <v>1</v>
      </c>
    </row>
    <row r="52" spans="1:22" x14ac:dyDescent="0.25">
      <c r="A52" s="438" t="s">
        <v>116</v>
      </c>
      <c r="B52" s="438" t="s">
        <v>116</v>
      </c>
      <c r="C52" s="439">
        <v>235167</v>
      </c>
      <c r="D52" s="439">
        <v>233626</v>
      </c>
      <c r="E52" s="439">
        <v>244072</v>
      </c>
      <c r="F52" s="439">
        <v>280805</v>
      </c>
      <c r="G52" s="440">
        <f>IFERROR(F52/E52-1,"-")</f>
        <v>0.15050067193287231</v>
      </c>
      <c r="H52" s="440">
        <f>IFERROR(F52/C52-1,"-")</f>
        <v>0.19406634434253101</v>
      </c>
      <c r="I52" s="439">
        <f>IFERROR(F52-E52,"-")</f>
        <v>36733</v>
      </c>
      <c r="J52" s="439">
        <f>IFERROR(F52-C52,"-")</f>
        <v>45638</v>
      </c>
      <c r="K52" s="440">
        <f>F52/$F$51</f>
        <v>0.30662697767057184</v>
      </c>
      <c r="L52" s="431"/>
      <c r="M52" s="439">
        <v>2663073</v>
      </c>
      <c r="N52" s="439">
        <v>2525820</v>
      </c>
      <c r="O52" s="439">
        <v>2785818</v>
      </c>
      <c r="P52" s="439">
        <v>3072579</v>
      </c>
      <c r="Q52" s="440">
        <f>IFERROR(P52/O52-1,"-")</f>
        <v>0.102936013766872</v>
      </c>
      <c r="R52" s="440">
        <f>IFERROR(P52/M52-1,"-")</f>
        <v>0.15377197696045131</v>
      </c>
      <c r="S52" s="439">
        <f>IFERROR(P52-O52,"-")</f>
        <v>286761</v>
      </c>
      <c r="T52" s="439">
        <f>IFERROR(P52-M52,"-")</f>
        <v>409506</v>
      </c>
      <c r="U52" s="440">
        <f>P52/$P$51</f>
        <v>0.33333091048583807</v>
      </c>
    </row>
    <row r="53" spans="1:22" x14ac:dyDescent="0.25">
      <c r="A53" s="438" t="s">
        <v>117</v>
      </c>
      <c r="B53" s="438" t="s">
        <v>117</v>
      </c>
      <c r="C53" s="439">
        <v>486016</v>
      </c>
      <c r="D53" s="439">
        <v>524509</v>
      </c>
      <c r="E53" s="439">
        <v>581846</v>
      </c>
      <c r="F53" s="439">
        <v>634982</v>
      </c>
      <c r="G53" s="440">
        <f>IFERROR(F53/E53-1,"-")</f>
        <v>9.1323133612674079E-2</v>
      </c>
      <c r="H53" s="440">
        <f>IFERROR(F53/C53-1,"-")</f>
        <v>0.30650431261522249</v>
      </c>
      <c r="I53" s="439">
        <f>IFERROR(F53-E53,"-")</f>
        <v>53136</v>
      </c>
      <c r="J53" s="439">
        <f>IFERROR(F53-C53,"-")</f>
        <v>148966</v>
      </c>
      <c r="K53" s="440">
        <f>F53/$F$51</f>
        <v>0.6933730223294281</v>
      </c>
      <c r="L53" s="431"/>
      <c r="M53" s="439">
        <v>5019404</v>
      </c>
      <c r="N53" s="439">
        <v>4802958</v>
      </c>
      <c r="O53" s="439">
        <v>5495285</v>
      </c>
      <c r="P53" s="439">
        <v>6145225</v>
      </c>
      <c r="Q53" s="440">
        <f>IFERROR(P53/O53-1,"-")</f>
        <v>0.11827230070869854</v>
      </c>
      <c r="R53" s="440">
        <f>IFERROR(P53/M53-1,"-")</f>
        <v>0.22429376077319141</v>
      </c>
      <c r="S53" s="439">
        <f>IFERROR(P53-O53,"-")</f>
        <v>649940</v>
      </c>
      <c r="T53" s="439">
        <f>IFERROR(P53-M53,"-")</f>
        <v>1125821</v>
      </c>
      <c r="U53" s="440">
        <f>P53/$P$51</f>
        <v>0.66666908951416193</v>
      </c>
    </row>
    <row r="54" spans="1:22" ht="21" x14ac:dyDescent="0.35">
      <c r="A54" s="378" t="s">
        <v>118</v>
      </c>
      <c r="B54" s="378"/>
      <c r="C54" s="378"/>
      <c r="D54" s="378"/>
      <c r="E54" s="378"/>
      <c r="F54" s="378"/>
      <c r="G54" s="378"/>
      <c r="H54" s="378"/>
      <c r="I54" s="378"/>
      <c r="J54" s="378"/>
      <c r="K54" s="378"/>
      <c r="L54" s="378"/>
      <c r="M54" s="378"/>
      <c r="N54" s="378"/>
      <c r="O54" s="378"/>
      <c r="P54" s="378"/>
      <c r="Q54" s="378"/>
      <c r="R54" s="378"/>
      <c r="S54" s="378"/>
      <c r="T54" s="378"/>
      <c r="U54" s="378"/>
    </row>
    <row r="55" spans="1:22" x14ac:dyDescent="0.25">
      <c r="A55" s="72"/>
      <c r="B55" s="72"/>
      <c r="C55" s="11" t="s">
        <v>152</v>
      </c>
      <c r="D55" s="12"/>
      <c r="E55" s="12"/>
      <c r="F55" s="12"/>
      <c r="G55" s="12"/>
      <c r="H55" s="12"/>
      <c r="I55" s="12"/>
      <c r="J55" s="12"/>
      <c r="K55" s="13"/>
      <c r="L55" s="456"/>
      <c r="M55" s="11" t="str">
        <f>CONCATENATE("acumulado ",C55)</f>
        <v>acumulado noviembre</v>
      </c>
      <c r="N55" s="12"/>
      <c r="O55" s="12"/>
      <c r="P55" s="12"/>
      <c r="Q55" s="12"/>
      <c r="R55" s="12"/>
      <c r="S55" s="12"/>
      <c r="T55" s="12"/>
      <c r="U55" s="13"/>
    </row>
    <row r="56" spans="1:22" x14ac:dyDescent="0.25">
      <c r="A56" s="15"/>
      <c r="B56" s="15"/>
      <c r="C56" s="16">
        <f>C$6</f>
        <v>2019</v>
      </c>
      <c r="D56" s="16">
        <f t="shared" ref="D56:F56" si="18">D$6</f>
        <v>2022</v>
      </c>
      <c r="E56" s="16">
        <f t="shared" si="18"/>
        <v>2023</v>
      </c>
      <c r="F56" s="16">
        <f t="shared" si="18"/>
        <v>2024</v>
      </c>
      <c r="G56" s="16" t="str">
        <f>CONCATENATE("var ",RIGHT(F56,2),"/",RIGHT(E56,2))</f>
        <v>var 24/23</v>
      </c>
      <c r="H56" s="16" t="str">
        <f>CONCATENATE("var ",RIGHT(F56,2),"/",RIGHT(C56,2))</f>
        <v>var 24/19</v>
      </c>
      <c r="I56" s="16" t="str">
        <f>CONCATENATE("dif ",RIGHT(F56,2),"-",RIGHT(E56,2))</f>
        <v>dif 24-23</v>
      </c>
      <c r="J56" s="16" t="str">
        <f>CONCATENATE("dif ",RIGHT(F56,2),"-",RIGHT(C56,2))</f>
        <v>dif 24-19</v>
      </c>
      <c r="K56" s="16" t="str">
        <f>CONCATENATE("cuota ",RIGHT(F56,2))</f>
        <v>cuota 24</v>
      </c>
      <c r="L56" s="457"/>
      <c r="M56" s="16">
        <f>M$6</f>
        <v>2019</v>
      </c>
      <c r="N56" s="16">
        <f>N$6</f>
        <v>2022</v>
      </c>
      <c r="O56" s="16">
        <f t="shared" ref="O56:P56" si="19">O$6</f>
        <v>2023</v>
      </c>
      <c r="P56" s="16">
        <f t="shared" si="19"/>
        <v>2024</v>
      </c>
      <c r="Q56" s="16" t="str">
        <f>CONCATENATE("var ",RIGHT(P56,2),"/",RIGHT(O56,2))</f>
        <v>var 24/23</v>
      </c>
      <c r="R56" s="16" t="str">
        <f>CONCATENATE("var ",RIGHT(P56,2),"/",RIGHT(M56,2))</f>
        <v>var 24/19</v>
      </c>
      <c r="S56" s="16" t="str">
        <f>CONCATENATE("dif ",RIGHT(P56,2),"-",RIGHT(O56,2))</f>
        <v>dif 24-23</v>
      </c>
      <c r="T56" s="16" t="str">
        <f>CONCATENATE("dif ",RIGHT(P56,2),"-",RIGHT(M56,2))</f>
        <v>dif 24-19</v>
      </c>
      <c r="U56" s="16" t="str">
        <f>CONCATENATE("cuota ",RIGHT(P56,2))</f>
        <v>cuota 24</v>
      </c>
    </row>
    <row r="57" spans="1:22" x14ac:dyDescent="0.25">
      <c r="A57" s="458" t="s">
        <v>92</v>
      </c>
      <c r="B57" s="458" t="s">
        <v>92</v>
      </c>
      <c r="C57" s="459">
        <v>5885</v>
      </c>
      <c r="D57" s="459">
        <v>6267</v>
      </c>
      <c r="E57" s="459">
        <v>6715</v>
      </c>
      <c r="F57" s="459">
        <v>7349</v>
      </c>
      <c r="G57" s="460">
        <f>IFERROR(F57/E57-1,"-")</f>
        <v>9.4415487714073043E-2</v>
      </c>
      <c r="H57" s="460">
        <f>IFERROR(F57/C57-1,"-")</f>
        <v>0.24876805437553107</v>
      </c>
      <c r="I57" s="459">
        <f>IFERROR(F57-E57,"-")</f>
        <v>634</v>
      </c>
      <c r="J57" s="459">
        <f>IFERROR(F57-C57,"-")</f>
        <v>1464</v>
      </c>
      <c r="K57" s="460">
        <f>F57/$F$57</f>
        <v>1</v>
      </c>
      <c r="L57" s="461"/>
      <c r="M57" s="459">
        <v>62651</v>
      </c>
      <c r="N57" s="459">
        <v>60507</v>
      </c>
      <c r="O57" s="459">
        <v>66316</v>
      </c>
      <c r="P57" s="459">
        <v>72640</v>
      </c>
      <c r="Q57" s="460">
        <f>IFERROR(P57/O57-1,"-")</f>
        <v>9.536160202666033E-2</v>
      </c>
      <c r="R57" s="460">
        <f>IFERROR(P57/M57-1,"-")</f>
        <v>0.15943879586918008</v>
      </c>
      <c r="S57" s="459">
        <f>IFERROR(P57-O57,"-")</f>
        <v>6324</v>
      </c>
      <c r="T57" s="459">
        <f>IFERROR(P57-M57,"-")</f>
        <v>9989</v>
      </c>
      <c r="U57" s="460">
        <f>P57/$P$57</f>
        <v>1</v>
      </c>
    </row>
    <row r="58" spans="1:22" x14ac:dyDescent="0.25">
      <c r="A58" s="438" t="s">
        <v>93</v>
      </c>
      <c r="B58" s="438" t="s">
        <v>93</v>
      </c>
      <c r="C58" s="439">
        <v>5316</v>
      </c>
      <c r="D58" s="439">
        <v>5727</v>
      </c>
      <c r="E58" s="439">
        <v>6194</v>
      </c>
      <c r="F58" s="439">
        <v>6824</v>
      </c>
      <c r="G58" s="440">
        <f t="shared" ref="G58:G59" si="20">IFERROR(F58/E58-1,"-")</f>
        <v>0.10171133354859552</v>
      </c>
      <c r="H58" s="440">
        <f>IFERROR(F58/C58-1,"-")</f>
        <v>0.2836719337848006</v>
      </c>
      <c r="I58" s="439">
        <f t="shared" ref="I58:I59" si="21">IFERROR(F58-E58,"-")</f>
        <v>630</v>
      </c>
      <c r="J58" s="439">
        <f>IFERROR(F58-C58,"-")</f>
        <v>1508</v>
      </c>
      <c r="K58" s="440">
        <f>F58/$F$57</f>
        <v>0.92856170907606472</v>
      </c>
      <c r="L58" s="457"/>
      <c r="M58" s="439">
        <v>57711</v>
      </c>
      <c r="N58" s="439">
        <v>56059</v>
      </c>
      <c r="O58" s="439">
        <v>61679</v>
      </c>
      <c r="P58" s="439">
        <v>68121</v>
      </c>
      <c r="Q58" s="440">
        <f>IFERROR(P58/O58-1,"-")</f>
        <v>0.10444397606965095</v>
      </c>
      <c r="R58" s="440">
        <f>IFERROR(P58/M58-1,"-")</f>
        <v>0.18038155637573428</v>
      </c>
      <c r="S58" s="439">
        <f>IFERROR(P58-O58,"-")</f>
        <v>6442</v>
      </c>
      <c r="T58" s="439">
        <f>IFERROR(P58-M58,"-")</f>
        <v>10410</v>
      </c>
      <c r="U58" s="440">
        <f>P58/$P$57</f>
        <v>0.93778909691629952</v>
      </c>
    </row>
    <row r="59" spans="1:22" x14ac:dyDescent="0.25">
      <c r="A59" s="438" t="s">
        <v>94</v>
      </c>
      <c r="B59" s="438" t="s">
        <v>94</v>
      </c>
      <c r="C59" s="439">
        <v>569</v>
      </c>
      <c r="D59" s="439">
        <v>540</v>
      </c>
      <c r="E59" s="439">
        <v>521</v>
      </c>
      <c r="F59" s="439">
        <v>525</v>
      </c>
      <c r="G59" s="440">
        <f t="shared" si="20"/>
        <v>7.6775431861804133E-3</v>
      </c>
      <c r="H59" s="440">
        <f>IFERROR(F59/C59-1,"-")</f>
        <v>-7.7328646748681895E-2</v>
      </c>
      <c r="I59" s="439">
        <f t="shared" si="21"/>
        <v>4</v>
      </c>
      <c r="J59" s="439">
        <f>IFERROR(F59-C59,"-")</f>
        <v>-44</v>
      </c>
      <c r="K59" s="440">
        <f>F59/$F$57</f>
        <v>7.1438290923935235E-2</v>
      </c>
      <c r="L59" s="457"/>
      <c r="M59" s="439">
        <v>4940</v>
      </c>
      <c r="N59" s="439">
        <v>4448</v>
      </c>
      <c r="O59" s="439">
        <v>4637</v>
      </c>
      <c r="P59" s="439">
        <v>4519</v>
      </c>
      <c r="Q59" s="440">
        <f>IFERROR(P59/O59-1,"-")</f>
        <v>-2.5447487599741248E-2</v>
      </c>
      <c r="R59" s="440">
        <f>IFERROR(P59/M59-1,"-")</f>
        <v>-8.5222672064777294E-2</v>
      </c>
      <c r="S59" s="439">
        <f>IFERROR(P59-O59,"-")</f>
        <v>-118</v>
      </c>
      <c r="T59" s="439">
        <f>IFERROR(P59-M59,"-")</f>
        <v>-421</v>
      </c>
      <c r="U59" s="440">
        <f>P59/$P$57</f>
        <v>6.221090308370044E-2</v>
      </c>
    </row>
    <row r="60" spans="1:22" ht="21" x14ac:dyDescent="0.35">
      <c r="A60" s="378" t="s">
        <v>119</v>
      </c>
      <c r="B60" s="378"/>
      <c r="C60" s="378"/>
      <c r="D60" s="378"/>
      <c r="E60" s="378"/>
      <c r="F60" s="378"/>
      <c r="G60" s="378"/>
      <c r="H60" s="378"/>
      <c r="I60" s="378"/>
      <c r="J60" s="378"/>
      <c r="K60" s="378"/>
      <c r="L60" s="378"/>
      <c r="M60" s="378"/>
      <c r="N60" s="378"/>
      <c r="O60" s="378"/>
      <c r="P60" s="378"/>
      <c r="Q60" s="378"/>
      <c r="R60" s="378"/>
      <c r="S60" s="378"/>
      <c r="T60" s="378"/>
      <c r="U60" s="378"/>
    </row>
    <row r="61" spans="1:22" x14ac:dyDescent="0.25">
      <c r="A61" s="72"/>
      <c r="B61" s="72"/>
      <c r="C61" s="11" t="s">
        <v>152</v>
      </c>
      <c r="D61" s="12"/>
      <c r="E61" s="12"/>
      <c r="F61" s="12"/>
      <c r="G61" s="12"/>
      <c r="H61" s="12"/>
      <c r="I61" s="12"/>
      <c r="J61" s="12"/>
      <c r="K61" s="13"/>
      <c r="L61" s="456"/>
      <c r="M61" s="11" t="str">
        <f>CONCATENATE("acumulado ",C61)</f>
        <v>acumulado noviembre</v>
      </c>
      <c r="N61" s="12"/>
      <c r="O61" s="12"/>
      <c r="P61" s="12"/>
      <c r="Q61" s="12"/>
      <c r="R61" s="12"/>
      <c r="S61" s="12"/>
      <c r="T61" s="12"/>
      <c r="U61" s="13"/>
    </row>
    <row r="62" spans="1:22" x14ac:dyDescent="0.25">
      <c r="A62" s="15" t="s">
        <v>96</v>
      </c>
      <c r="B62" s="15" t="s">
        <v>96</v>
      </c>
      <c r="C62" s="16">
        <f>C$6</f>
        <v>2019</v>
      </c>
      <c r="D62" s="16">
        <f t="shared" ref="D62:F62" si="22">D$6</f>
        <v>2022</v>
      </c>
      <c r="E62" s="16">
        <f t="shared" si="22"/>
        <v>2023</v>
      </c>
      <c r="F62" s="16">
        <f t="shared" si="22"/>
        <v>2024</v>
      </c>
      <c r="G62" s="16" t="str">
        <f>CONCATENATE("var ",RIGHT(F62,2),"/",RIGHT(E62,2))</f>
        <v>var 24/23</v>
      </c>
      <c r="H62" s="16" t="str">
        <f>CONCATENATE("var ",RIGHT(F62,2),"/",RIGHT(C62,2))</f>
        <v>var 24/19</v>
      </c>
      <c r="I62" s="16" t="str">
        <f>CONCATENATE("dif ",RIGHT(F62,2),"-",RIGHT(E62,2))</f>
        <v>dif 24-23</v>
      </c>
      <c r="J62" s="16" t="str">
        <f>CONCATENATE("dif ",RIGHT(F62,2),"-",RIGHT(C62,2))</f>
        <v>dif 24-19</v>
      </c>
      <c r="K62" s="16" t="str">
        <f>CONCATENATE("cuota ",RIGHT(F62,2))</f>
        <v>cuota 24</v>
      </c>
      <c r="L62" s="457"/>
      <c r="M62" s="16">
        <f>M$6</f>
        <v>2019</v>
      </c>
      <c r="N62" s="16">
        <f>N$6</f>
        <v>2022</v>
      </c>
      <c r="O62" s="16">
        <f t="shared" ref="O62:P62" si="23">O$6</f>
        <v>2023</v>
      </c>
      <c r="P62" s="16">
        <f t="shared" si="23"/>
        <v>2024</v>
      </c>
      <c r="Q62" s="16" t="str">
        <f>CONCATENATE("var ",RIGHT(P62,2),"/",RIGHT(O62,2))</f>
        <v>var 24/23</v>
      </c>
      <c r="R62" s="16" t="str">
        <f>CONCATENATE("var ",RIGHT(P62,2),"/",RIGHT(M62,2))</f>
        <v>var 24/19</v>
      </c>
      <c r="S62" s="16" t="str">
        <f>CONCATENATE("dif ",RIGHT(P62,2),"-",RIGHT(O62,2))</f>
        <v>dif 24-23</v>
      </c>
      <c r="T62" s="16" t="str">
        <f>CONCATENATE("dif ",RIGHT(P62,2),"-",RIGHT(M62,2))</f>
        <v>dif 24-19</v>
      </c>
      <c r="U62" s="16" t="str">
        <f>CONCATENATE("cuota ",RIGHT(P62,2))</f>
        <v>cuota 24</v>
      </c>
    </row>
    <row r="63" spans="1:22" x14ac:dyDescent="0.25">
      <c r="A63" s="462" t="s">
        <v>97</v>
      </c>
      <c r="B63" s="462" t="s">
        <v>97</v>
      </c>
      <c r="C63" s="463">
        <v>5885</v>
      </c>
      <c r="D63" s="463">
        <v>6267</v>
      </c>
      <c r="E63" s="463">
        <v>6715</v>
      </c>
      <c r="F63" s="463">
        <v>7349</v>
      </c>
      <c r="G63" s="464">
        <f>IFERROR(F63/E63-1,"-")</f>
        <v>9.4415487714073043E-2</v>
      </c>
      <c r="H63" s="464">
        <f t="shared" ref="H63:H97" si="24">IFERROR(F63/C63-1,"-")</f>
        <v>0.24876805437553107</v>
      </c>
      <c r="I63" s="463">
        <f>IFERROR(F63-E63,"-")</f>
        <v>634</v>
      </c>
      <c r="J63" s="463">
        <f t="shared" ref="J63:J97" si="25">IFERROR(F63-C63,"-")</f>
        <v>1464</v>
      </c>
      <c r="K63" s="464">
        <f>IFERROR(F63/$F$63,"-")</f>
        <v>1</v>
      </c>
      <c r="L63" s="461"/>
      <c r="M63" s="463">
        <v>62651</v>
      </c>
      <c r="N63" s="463">
        <v>60507</v>
      </c>
      <c r="O63" s="463">
        <v>66316</v>
      </c>
      <c r="P63" s="463">
        <v>72640</v>
      </c>
      <c r="Q63" s="464">
        <f t="shared" ref="Q63:Q97" si="26">IFERROR(P63/O63-1,"-")</f>
        <v>9.536160202666033E-2</v>
      </c>
      <c r="R63" s="464">
        <f t="shared" ref="R63:R97" si="27">IFERROR(P63/M63-1,"-")</f>
        <v>0.15943879586918008</v>
      </c>
      <c r="S63" s="463">
        <f t="shared" ref="S63:S97" si="28">IFERROR(P63-O63,"-")</f>
        <v>6324</v>
      </c>
      <c r="T63" s="463">
        <f t="shared" ref="T63:T97" si="29">IFERROR(P63-M63,"-")</f>
        <v>9989</v>
      </c>
      <c r="U63" s="464">
        <f>P63/$P$63</f>
        <v>1</v>
      </c>
    </row>
    <row r="64" spans="1:22" x14ac:dyDescent="0.25">
      <c r="A64" s="465" t="s">
        <v>98</v>
      </c>
      <c r="B64" s="465" t="s">
        <v>98</v>
      </c>
      <c r="C64" s="466">
        <v>3248</v>
      </c>
      <c r="D64" s="466">
        <v>3231</v>
      </c>
      <c r="E64" s="466">
        <v>3402</v>
      </c>
      <c r="F64" s="466">
        <v>3721</v>
      </c>
      <c r="G64" s="467">
        <f t="shared" ref="G64:G97" si="30">IFERROR(F64/E64-1,"-")</f>
        <v>9.3768371546149254E-2</v>
      </c>
      <c r="H64" s="467">
        <f t="shared" si="24"/>
        <v>0.14562807881773399</v>
      </c>
      <c r="I64" s="466">
        <f t="shared" ref="I64:I97" si="31">IFERROR(F64-E64,"-")</f>
        <v>319</v>
      </c>
      <c r="J64" s="466">
        <f t="shared" si="25"/>
        <v>473</v>
      </c>
      <c r="K64" s="467">
        <f t="shared" ref="K64:K70" si="32">IFERROR(F64/$F$63,"-")</f>
        <v>0.50632739148183425</v>
      </c>
      <c r="L64" s="468"/>
      <c r="M64" s="466">
        <v>36223</v>
      </c>
      <c r="N64" s="466">
        <v>33527</v>
      </c>
      <c r="O64" s="466">
        <v>36880</v>
      </c>
      <c r="P64" s="466">
        <v>40182</v>
      </c>
      <c r="Q64" s="467">
        <f t="shared" si="26"/>
        <v>8.9533622559653026E-2</v>
      </c>
      <c r="R64" s="467">
        <f t="shared" si="27"/>
        <v>0.1092951991828397</v>
      </c>
      <c r="S64" s="466">
        <f t="shared" si="28"/>
        <v>3302</v>
      </c>
      <c r="T64" s="466">
        <f t="shared" si="29"/>
        <v>3959</v>
      </c>
      <c r="U64" s="467">
        <f t="shared" ref="U64:U96" si="33">P64/$P$63</f>
        <v>0.55316629955947139</v>
      </c>
    </row>
    <row r="65" spans="1:21" x14ac:dyDescent="0.25">
      <c r="A65" s="438" t="s">
        <v>99</v>
      </c>
      <c r="B65" s="438" t="s">
        <v>99</v>
      </c>
      <c r="C65" s="439">
        <v>2262</v>
      </c>
      <c r="D65" s="439">
        <v>2200</v>
      </c>
      <c r="E65" s="439">
        <v>2320</v>
      </c>
      <c r="F65" s="439">
        <v>2466</v>
      </c>
      <c r="G65" s="440">
        <f t="shared" si="30"/>
        <v>6.2931034482758719E-2</v>
      </c>
      <c r="H65" s="440">
        <f t="shared" si="24"/>
        <v>9.0185676392573022E-2</v>
      </c>
      <c r="I65" s="439">
        <f t="shared" si="31"/>
        <v>146</v>
      </c>
      <c r="J65" s="439">
        <f t="shared" si="25"/>
        <v>204</v>
      </c>
      <c r="K65" s="440">
        <f t="shared" si="32"/>
        <v>0.33555585793985576</v>
      </c>
      <c r="L65" s="457"/>
      <c r="M65" s="439">
        <v>24832</v>
      </c>
      <c r="N65" s="439">
        <v>22559</v>
      </c>
      <c r="O65" s="439">
        <v>25018</v>
      </c>
      <c r="P65" s="439">
        <v>26335</v>
      </c>
      <c r="Q65" s="440">
        <f t="shared" si="26"/>
        <v>5.2642097689663547E-2</v>
      </c>
      <c r="R65" s="440">
        <f t="shared" si="27"/>
        <v>6.0526739690721643E-2</v>
      </c>
      <c r="S65" s="439">
        <f t="shared" si="28"/>
        <v>1317</v>
      </c>
      <c r="T65" s="439">
        <f t="shared" si="29"/>
        <v>1503</v>
      </c>
      <c r="U65" s="440">
        <f t="shared" si="33"/>
        <v>0.36254129955947134</v>
      </c>
    </row>
    <row r="66" spans="1:21" x14ac:dyDescent="0.25">
      <c r="A66" s="438" t="s">
        <v>100</v>
      </c>
      <c r="B66" s="438" t="s">
        <v>100</v>
      </c>
      <c r="C66" s="439">
        <v>986</v>
      </c>
      <c r="D66" s="439">
        <v>1031</v>
      </c>
      <c r="E66" s="439">
        <v>1082</v>
      </c>
      <c r="F66" s="439">
        <v>1255</v>
      </c>
      <c r="G66" s="440">
        <f t="shared" si="30"/>
        <v>0.15988909426987052</v>
      </c>
      <c r="H66" s="440">
        <f t="shared" si="24"/>
        <v>0.27281947261663286</v>
      </c>
      <c r="I66" s="439">
        <f t="shared" si="31"/>
        <v>173</v>
      </c>
      <c r="J66" s="439">
        <f t="shared" si="25"/>
        <v>269</v>
      </c>
      <c r="K66" s="440">
        <f t="shared" si="32"/>
        <v>0.17077153354197849</v>
      </c>
      <c r="L66" s="457"/>
      <c r="M66" s="439">
        <v>11391</v>
      </c>
      <c r="N66" s="439">
        <v>10968</v>
      </c>
      <c r="O66" s="439">
        <v>11862</v>
      </c>
      <c r="P66" s="439">
        <v>13847</v>
      </c>
      <c r="Q66" s="440">
        <f t="shared" si="26"/>
        <v>0.167341089192379</v>
      </c>
      <c r="R66" s="440">
        <f t="shared" si="27"/>
        <v>0.215608813975946</v>
      </c>
      <c r="S66" s="439">
        <f t="shared" si="28"/>
        <v>1985</v>
      </c>
      <c r="T66" s="439">
        <f t="shared" si="29"/>
        <v>2456</v>
      </c>
      <c r="U66" s="440">
        <f t="shared" si="33"/>
        <v>0.19062499999999999</v>
      </c>
    </row>
    <row r="67" spans="1:21" x14ac:dyDescent="0.25">
      <c r="A67" s="465" t="s">
        <v>101</v>
      </c>
      <c r="B67" s="465" t="s">
        <v>101</v>
      </c>
      <c r="C67" s="466">
        <v>2637</v>
      </c>
      <c r="D67" s="466">
        <v>3036</v>
      </c>
      <c r="E67" s="466">
        <v>3313</v>
      </c>
      <c r="F67" s="466">
        <v>3628</v>
      </c>
      <c r="G67" s="467">
        <f t="shared" si="30"/>
        <v>9.507998792635064E-2</v>
      </c>
      <c r="H67" s="467">
        <f t="shared" si="24"/>
        <v>0.37580583996966244</v>
      </c>
      <c r="I67" s="466">
        <f t="shared" si="31"/>
        <v>315</v>
      </c>
      <c r="J67" s="466">
        <f t="shared" si="25"/>
        <v>991</v>
      </c>
      <c r="K67" s="467">
        <f t="shared" si="32"/>
        <v>0.49367260851816575</v>
      </c>
      <c r="L67" s="468"/>
      <c r="M67" s="466">
        <v>26428</v>
      </c>
      <c r="N67" s="466">
        <v>26980</v>
      </c>
      <c r="O67" s="466">
        <v>29436</v>
      </c>
      <c r="P67" s="466">
        <v>32458</v>
      </c>
      <c r="Q67" s="467">
        <f t="shared" si="26"/>
        <v>0.10266340535398832</v>
      </c>
      <c r="R67" s="467">
        <f t="shared" si="27"/>
        <v>0.22816709550476766</v>
      </c>
      <c r="S67" s="466">
        <f t="shared" si="28"/>
        <v>3022</v>
      </c>
      <c r="T67" s="466">
        <f t="shared" si="29"/>
        <v>6030</v>
      </c>
      <c r="U67" s="467">
        <f t="shared" si="33"/>
        <v>0.44683370044052861</v>
      </c>
    </row>
    <row r="68" spans="1:21" x14ac:dyDescent="0.25">
      <c r="A68" s="438" t="s">
        <v>29</v>
      </c>
      <c r="B68" s="438" t="s">
        <v>29</v>
      </c>
      <c r="C68" s="439">
        <v>986</v>
      </c>
      <c r="D68" s="439">
        <v>1185</v>
      </c>
      <c r="E68" s="439">
        <v>1318</v>
      </c>
      <c r="F68" s="439">
        <v>1441</v>
      </c>
      <c r="G68" s="440">
        <f t="shared" si="30"/>
        <v>9.3323216995447655E-2</v>
      </c>
      <c r="H68" s="440">
        <f t="shared" si="24"/>
        <v>0.46146044624746452</v>
      </c>
      <c r="I68" s="439">
        <f t="shared" si="31"/>
        <v>123</v>
      </c>
      <c r="J68" s="439">
        <f t="shared" si="25"/>
        <v>455</v>
      </c>
      <c r="K68" s="440">
        <f t="shared" si="32"/>
        <v>0.19608109946931554</v>
      </c>
      <c r="L68" s="457"/>
      <c r="M68" s="439">
        <v>11114</v>
      </c>
      <c r="N68" s="439">
        <v>12074</v>
      </c>
      <c r="O68" s="439">
        <v>12879</v>
      </c>
      <c r="P68" s="439">
        <v>14140</v>
      </c>
      <c r="Q68" s="440">
        <f t="shared" si="26"/>
        <v>9.791132851929496E-2</v>
      </c>
      <c r="R68" s="440">
        <f t="shared" si="27"/>
        <v>0.2722692100053985</v>
      </c>
      <c r="S68" s="439">
        <f t="shared" si="28"/>
        <v>1261</v>
      </c>
      <c r="T68" s="439">
        <f t="shared" si="29"/>
        <v>3026</v>
      </c>
      <c r="U68" s="440">
        <f t="shared" si="33"/>
        <v>0.19465859030837004</v>
      </c>
    </row>
    <row r="69" spans="1:21" x14ac:dyDescent="0.25">
      <c r="A69" s="438" t="s">
        <v>22</v>
      </c>
      <c r="B69" s="438" t="s">
        <v>22</v>
      </c>
      <c r="C69" s="439">
        <v>447</v>
      </c>
      <c r="D69" s="439">
        <v>568</v>
      </c>
      <c r="E69" s="439">
        <v>554</v>
      </c>
      <c r="F69" s="439">
        <v>638</v>
      </c>
      <c r="G69" s="440">
        <f t="shared" si="30"/>
        <v>0.15162454873646203</v>
      </c>
      <c r="H69" s="440">
        <f t="shared" si="24"/>
        <v>0.42729306487695751</v>
      </c>
      <c r="I69" s="439">
        <f t="shared" si="31"/>
        <v>84</v>
      </c>
      <c r="J69" s="439">
        <f t="shared" si="25"/>
        <v>191</v>
      </c>
      <c r="K69" s="440">
        <f t="shared" si="32"/>
        <v>8.681453258946796E-2</v>
      </c>
      <c r="L69" s="457"/>
      <c r="M69" s="439">
        <v>4282</v>
      </c>
      <c r="N69" s="439">
        <v>3717</v>
      </c>
      <c r="O69" s="439">
        <v>4182</v>
      </c>
      <c r="P69" s="439">
        <v>4394</v>
      </c>
      <c r="Q69" s="440">
        <f t="shared" si="26"/>
        <v>5.0693448110951778E-2</v>
      </c>
      <c r="R69" s="440">
        <f t="shared" si="27"/>
        <v>2.6156001868285816E-2</v>
      </c>
      <c r="S69" s="439">
        <f t="shared" si="28"/>
        <v>212</v>
      </c>
      <c r="T69" s="439">
        <f t="shared" si="29"/>
        <v>112</v>
      </c>
      <c r="U69" s="440">
        <f t="shared" si="33"/>
        <v>6.0490088105726869E-2</v>
      </c>
    </row>
    <row r="70" spans="1:21" x14ac:dyDescent="0.25">
      <c r="A70" s="438" t="s">
        <v>102</v>
      </c>
      <c r="B70" s="438" t="s">
        <v>102</v>
      </c>
      <c r="C70" s="439">
        <v>138</v>
      </c>
      <c r="D70" s="439">
        <v>156</v>
      </c>
      <c r="E70" s="439">
        <v>157</v>
      </c>
      <c r="F70" s="439">
        <v>168</v>
      </c>
      <c r="G70" s="440">
        <f t="shared" si="30"/>
        <v>7.0063694267515908E-2</v>
      </c>
      <c r="H70" s="440">
        <f t="shared" si="24"/>
        <v>0.21739130434782616</v>
      </c>
      <c r="I70" s="439">
        <f t="shared" si="31"/>
        <v>11</v>
      </c>
      <c r="J70" s="439">
        <f t="shared" si="25"/>
        <v>30</v>
      </c>
      <c r="K70" s="440">
        <f t="shared" si="32"/>
        <v>2.2860253095659273E-2</v>
      </c>
      <c r="L70" s="457"/>
      <c r="M70" s="439">
        <v>1419</v>
      </c>
      <c r="N70" s="439">
        <v>1451</v>
      </c>
      <c r="O70" s="439">
        <v>1474</v>
      </c>
      <c r="P70" s="439">
        <v>1513</v>
      </c>
      <c r="Q70" s="440">
        <f t="shared" si="26"/>
        <v>2.6458616010854863E-2</v>
      </c>
      <c r="R70" s="440">
        <f t="shared" si="27"/>
        <v>6.6243833685694087E-2</v>
      </c>
      <c r="S70" s="439">
        <f t="shared" si="28"/>
        <v>39</v>
      </c>
      <c r="T70" s="439">
        <f t="shared" si="29"/>
        <v>94</v>
      </c>
      <c r="U70" s="440">
        <f t="shared" si="33"/>
        <v>2.082874449339207E-2</v>
      </c>
    </row>
    <row r="71" spans="1:21" x14ac:dyDescent="0.25">
      <c r="A71" s="438" t="s">
        <v>103</v>
      </c>
      <c r="B71" s="438" t="s">
        <v>103</v>
      </c>
      <c r="C71" s="439">
        <v>90</v>
      </c>
      <c r="D71" s="439">
        <v>128</v>
      </c>
      <c r="E71" s="439">
        <v>113</v>
      </c>
      <c r="F71" s="439">
        <v>106</v>
      </c>
      <c r="G71" s="440">
        <f t="shared" si="30"/>
        <v>-6.1946902654867242E-2</v>
      </c>
      <c r="H71" s="440">
        <f t="shared" si="24"/>
        <v>0.17777777777777781</v>
      </c>
      <c r="I71" s="439">
        <f>IFERROR(F71-E71,"-")</f>
        <v>-7</v>
      </c>
      <c r="J71" s="439">
        <f t="shared" si="25"/>
        <v>16</v>
      </c>
      <c r="K71" s="440">
        <f>IFERROR(F71/$F$63,"-")</f>
        <v>1.4423731119880255E-2</v>
      </c>
      <c r="L71" s="457"/>
      <c r="M71" s="439">
        <v>1045</v>
      </c>
      <c r="N71" s="439">
        <v>1148</v>
      </c>
      <c r="O71" s="439">
        <v>1163</v>
      </c>
      <c r="P71" s="439">
        <v>1183</v>
      </c>
      <c r="Q71" s="440">
        <f t="shared" si="26"/>
        <v>1.7196904557179815E-2</v>
      </c>
      <c r="R71" s="440">
        <f t="shared" si="27"/>
        <v>0.13205741626794265</v>
      </c>
      <c r="S71" s="439">
        <f t="shared" si="28"/>
        <v>20</v>
      </c>
      <c r="T71" s="439">
        <f t="shared" si="29"/>
        <v>138</v>
      </c>
      <c r="U71" s="440">
        <f t="shared" si="33"/>
        <v>1.6285792951541849E-2</v>
      </c>
    </row>
    <row r="72" spans="1:21" x14ac:dyDescent="0.25">
      <c r="A72" s="438" t="s">
        <v>28</v>
      </c>
      <c r="B72" s="438" t="s">
        <v>28</v>
      </c>
      <c r="C72" s="439">
        <v>12</v>
      </c>
      <c r="D72" s="439">
        <v>15</v>
      </c>
      <c r="E72" s="439">
        <v>15</v>
      </c>
      <c r="F72" s="439">
        <v>16</v>
      </c>
      <c r="G72" s="440">
        <f t="shared" si="30"/>
        <v>6.6666666666666652E-2</v>
      </c>
      <c r="H72" s="440">
        <f t="shared" si="24"/>
        <v>0.33333333333333326</v>
      </c>
      <c r="I72" s="439">
        <f t="shared" si="31"/>
        <v>1</v>
      </c>
      <c r="J72" s="439">
        <f t="shared" si="25"/>
        <v>4</v>
      </c>
      <c r="K72" s="440">
        <f t="shared" ref="K72:K96" si="34">IFERROR(F72/$F$63,"-")</f>
        <v>2.1771669614913595E-3</v>
      </c>
      <c r="L72" s="457"/>
      <c r="M72" s="439">
        <v>134</v>
      </c>
      <c r="N72" s="439">
        <v>158</v>
      </c>
      <c r="O72" s="439">
        <v>170</v>
      </c>
      <c r="P72" s="439">
        <v>181</v>
      </c>
      <c r="Q72" s="440">
        <f t="shared" si="26"/>
        <v>6.4705882352941169E-2</v>
      </c>
      <c r="R72" s="440">
        <f t="shared" si="27"/>
        <v>0.35074626865671643</v>
      </c>
      <c r="S72" s="439">
        <f t="shared" si="28"/>
        <v>11</v>
      </c>
      <c r="T72" s="439">
        <f t="shared" si="29"/>
        <v>47</v>
      </c>
      <c r="U72" s="440">
        <f t="shared" si="33"/>
        <v>2.4917400881057268E-3</v>
      </c>
    </row>
    <row r="73" spans="1:21" x14ac:dyDescent="0.25">
      <c r="A73" s="438" t="s">
        <v>104</v>
      </c>
      <c r="B73" s="438" t="s">
        <v>104</v>
      </c>
      <c r="C73" s="439">
        <f>C74+C75+C76+C77</f>
        <v>331</v>
      </c>
      <c r="D73" s="439">
        <f t="shared" ref="D73:F73" si="35">D74+D75+D76+D77</f>
        <v>279</v>
      </c>
      <c r="E73" s="439">
        <f t="shared" si="35"/>
        <v>278</v>
      </c>
      <c r="F73" s="439">
        <f t="shared" si="35"/>
        <v>259</v>
      </c>
      <c r="G73" s="440">
        <f>IFERROR(F73/E73-1,"-")</f>
        <v>-6.8345323741007213E-2</v>
      </c>
      <c r="H73" s="440">
        <f t="shared" si="24"/>
        <v>-0.21752265861027187</v>
      </c>
      <c r="I73" s="439">
        <f t="shared" si="31"/>
        <v>-19</v>
      </c>
      <c r="J73" s="439">
        <f t="shared" si="25"/>
        <v>-72</v>
      </c>
      <c r="K73" s="440">
        <f t="shared" ref="K73" si="36">IFERROR(F73/$F$7,"-")</f>
        <v>2.8281685588461071E-4</v>
      </c>
      <c r="L73" s="457"/>
      <c r="M73" s="439">
        <f t="shared" ref="M73:P73" si="37">M74+M75+M76+M77</f>
        <v>1878</v>
      </c>
      <c r="N73" s="439">
        <f t="shared" si="37"/>
        <v>1233</v>
      </c>
      <c r="O73" s="439">
        <f t="shared" si="37"/>
        <v>1529</v>
      </c>
      <c r="P73" s="439">
        <f t="shared" si="37"/>
        <v>1454</v>
      </c>
      <c r="Q73" s="440">
        <f t="shared" si="26"/>
        <v>-4.9051667756703776E-2</v>
      </c>
      <c r="R73" s="440">
        <f t="shared" si="27"/>
        <v>-0.22577209797657083</v>
      </c>
      <c r="S73" s="439">
        <f t="shared" si="28"/>
        <v>-75</v>
      </c>
      <c r="T73" s="439">
        <f t="shared" si="29"/>
        <v>-424</v>
      </c>
      <c r="U73" s="440">
        <f t="shared" ref="U73" si="38">P73/$P$13</f>
        <v>1.577382205132589E-4</v>
      </c>
    </row>
    <row r="74" spans="1:21" x14ac:dyDescent="0.25">
      <c r="A74" s="438" t="s">
        <v>27</v>
      </c>
      <c r="B74" s="454" t="s">
        <v>27</v>
      </c>
      <c r="C74" s="439">
        <v>99</v>
      </c>
      <c r="D74" s="439">
        <v>75</v>
      </c>
      <c r="E74" s="439">
        <v>83</v>
      </c>
      <c r="F74" s="439">
        <v>75</v>
      </c>
      <c r="G74" s="440">
        <f t="shared" si="30"/>
        <v>-9.6385542168674676E-2</v>
      </c>
      <c r="H74" s="440">
        <f t="shared" si="24"/>
        <v>-0.24242424242424243</v>
      </c>
      <c r="I74" s="439">
        <f t="shared" si="31"/>
        <v>-8</v>
      </c>
      <c r="J74" s="439">
        <f t="shared" si="25"/>
        <v>-24</v>
      </c>
      <c r="K74" s="440">
        <f t="shared" si="34"/>
        <v>1.0205470131990748E-2</v>
      </c>
      <c r="L74" s="457"/>
      <c r="M74" s="439">
        <v>502</v>
      </c>
      <c r="N74" s="439">
        <v>300</v>
      </c>
      <c r="O74" s="439">
        <v>368</v>
      </c>
      <c r="P74" s="439">
        <v>369</v>
      </c>
      <c r="Q74" s="440">
        <f t="shared" si="26"/>
        <v>2.7173913043478937E-3</v>
      </c>
      <c r="R74" s="440">
        <f t="shared" si="27"/>
        <v>-0.26494023904382469</v>
      </c>
      <c r="S74" s="439">
        <f t="shared" si="28"/>
        <v>1</v>
      </c>
      <c r="T74" s="439">
        <f t="shared" si="29"/>
        <v>-133</v>
      </c>
      <c r="U74" s="440">
        <f t="shared" si="33"/>
        <v>5.0798458149779735E-3</v>
      </c>
    </row>
    <row r="75" spans="1:21" x14ac:dyDescent="0.25">
      <c r="A75" s="438" t="s">
        <v>37</v>
      </c>
      <c r="B75" s="454" t="s">
        <v>37</v>
      </c>
      <c r="C75" s="439">
        <v>91</v>
      </c>
      <c r="D75" s="439">
        <v>57</v>
      </c>
      <c r="E75" s="439">
        <v>64</v>
      </c>
      <c r="F75" s="439">
        <v>59</v>
      </c>
      <c r="G75" s="440">
        <f t="shared" si="30"/>
        <v>-7.8125E-2</v>
      </c>
      <c r="H75" s="440">
        <f t="shared" si="24"/>
        <v>-0.35164835164835162</v>
      </c>
      <c r="I75" s="439">
        <f t="shared" si="31"/>
        <v>-5</v>
      </c>
      <c r="J75" s="439">
        <f t="shared" si="25"/>
        <v>-32</v>
      </c>
      <c r="K75" s="440">
        <f t="shared" si="34"/>
        <v>8.0283031704993877E-3</v>
      </c>
      <c r="L75" s="457"/>
      <c r="M75" s="439">
        <v>461</v>
      </c>
      <c r="N75" s="439">
        <v>236</v>
      </c>
      <c r="O75" s="439">
        <v>327</v>
      </c>
      <c r="P75" s="439">
        <v>311</v>
      </c>
      <c r="Q75" s="440">
        <f t="shared" si="26"/>
        <v>-4.8929663608562657E-2</v>
      </c>
      <c r="R75" s="440">
        <f t="shared" si="27"/>
        <v>-0.32537960954446854</v>
      </c>
      <c r="S75" s="439">
        <f t="shared" si="28"/>
        <v>-16</v>
      </c>
      <c r="T75" s="439">
        <f t="shared" si="29"/>
        <v>-150</v>
      </c>
      <c r="U75" s="440">
        <f t="shared" si="33"/>
        <v>4.2813876651982379E-3</v>
      </c>
    </row>
    <row r="76" spans="1:21" x14ac:dyDescent="0.25">
      <c r="A76" s="438" t="s">
        <v>25</v>
      </c>
      <c r="B76" s="454" t="s">
        <v>25</v>
      </c>
      <c r="C76" s="439">
        <v>87</v>
      </c>
      <c r="D76" s="439">
        <v>97</v>
      </c>
      <c r="E76" s="439">
        <v>70</v>
      </c>
      <c r="F76" s="439">
        <v>69</v>
      </c>
      <c r="G76" s="440">
        <f t="shared" si="30"/>
        <v>-1.4285714285714235E-2</v>
      </c>
      <c r="H76" s="440">
        <f t="shared" si="24"/>
        <v>-0.2068965517241379</v>
      </c>
      <c r="I76" s="439">
        <f t="shared" si="31"/>
        <v>-1</v>
      </c>
      <c r="J76" s="439">
        <f t="shared" si="25"/>
        <v>-18</v>
      </c>
      <c r="K76" s="440">
        <f t="shared" si="34"/>
        <v>9.3890325214314868E-3</v>
      </c>
      <c r="L76" s="457"/>
      <c r="M76" s="439">
        <v>550</v>
      </c>
      <c r="N76" s="439">
        <v>481</v>
      </c>
      <c r="O76" s="439">
        <v>498</v>
      </c>
      <c r="P76" s="439">
        <v>428</v>
      </c>
      <c r="Q76" s="440">
        <f t="shared" si="26"/>
        <v>-0.14056224899598391</v>
      </c>
      <c r="R76" s="440">
        <f t="shared" si="27"/>
        <v>-0.2218181818181818</v>
      </c>
      <c r="S76" s="439">
        <f t="shared" si="28"/>
        <v>-70</v>
      </c>
      <c r="T76" s="439">
        <f t="shared" si="29"/>
        <v>-122</v>
      </c>
      <c r="U76" s="440">
        <f t="shared" si="33"/>
        <v>5.8920704845814974E-3</v>
      </c>
    </row>
    <row r="77" spans="1:21" x14ac:dyDescent="0.25">
      <c r="A77" s="438" t="s">
        <v>36</v>
      </c>
      <c r="B77" s="454" t="s">
        <v>36</v>
      </c>
      <c r="C77" s="439">
        <v>54</v>
      </c>
      <c r="D77" s="439">
        <v>50</v>
      </c>
      <c r="E77" s="439">
        <v>61</v>
      </c>
      <c r="F77" s="439">
        <v>56</v>
      </c>
      <c r="G77" s="440">
        <f t="shared" si="30"/>
        <v>-8.1967213114754078E-2</v>
      </c>
      <c r="H77" s="440">
        <f t="shared" si="24"/>
        <v>3.7037037037036979E-2</v>
      </c>
      <c r="I77" s="439">
        <f t="shared" si="31"/>
        <v>-5</v>
      </c>
      <c r="J77" s="439">
        <f t="shared" si="25"/>
        <v>2</v>
      </c>
      <c r="K77" s="440">
        <f t="shared" si="34"/>
        <v>7.6200843652197581E-3</v>
      </c>
      <c r="L77" s="457"/>
      <c r="M77" s="439">
        <v>365</v>
      </c>
      <c r="N77" s="439">
        <v>216</v>
      </c>
      <c r="O77" s="439">
        <v>336</v>
      </c>
      <c r="P77" s="439">
        <v>346</v>
      </c>
      <c r="Q77" s="440">
        <f t="shared" si="26"/>
        <v>2.9761904761904656E-2</v>
      </c>
      <c r="R77" s="440">
        <f t="shared" si="27"/>
        <v>-5.2054794520547953E-2</v>
      </c>
      <c r="S77" s="439">
        <f t="shared" si="28"/>
        <v>10</v>
      </c>
      <c r="T77" s="439">
        <f t="shared" si="29"/>
        <v>-19</v>
      </c>
      <c r="U77" s="440">
        <f t="shared" si="33"/>
        <v>4.7632158590308372E-3</v>
      </c>
    </row>
    <row r="78" spans="1:21" x14ac:dyDescent="0.25">
      <c r="A78" s="438" t="s">
        <v>30</v>
      </c>
      <c r="B78" s="438" t="s">
        <v>30</v>
      </c>
      <c r="C78" s="439">
        <v>101</v>
      </c>
      <c r="D78" s="439">
        <v>128</v>
      </c>
      <c r="E78" s="439">
        <v>129</v>
      </c>
      <c r="F78" s="439">
        <v>135</v>
      </c>
      <c r="G78" s="440">
        <f t="shared" si="30"/>
        <v>4.6511627906976827E-2</v>
      </c>
      <c r="H78" s="440">
        <f t="shared" si="24"/>
        <v>0.33663366336633671</v>
      </c>
      <c r="I78" s="439">
        <f t="shared" si="31"/>
        <v>6</v>
      </c>
      <c r="J78" s="439">
        <f t="shared" si="25"/>
        <v>34</v>
      </c>
      <c r="K78" s="440">
        <f t="shared" si="34"/>
        <v>1.8369846237583344E-2</v>
      </c>
      <c r="L78" s="457"/>
      <c r="M78" s="439">
        <v>1037</v>
      </c>
      <c r="N78" s="439">
        <v>1203</v>
      </c>
      <c r="O78" s="439">
        <v>1304</v>
      </c>
      <c r="P78" s="439">
        <v>1427</v>
      </c>
      <c r="Q78" s="440">
        <f t="shared" si="26"/>
        <v>9.4325153374233084E-2</v>
      </c>
      <c r="R78" s="440">
        <f t="shared" si="27"/>
        <v>0.37608486017357756</v>
      </c>
      <c r="S78" s="439">
        <f t="shared" si="28"/>
        <v>123</v>
      </c>
      <c r="T78" s="439">
        <f t="shared" si="29"/>
        <v>390</v>
      </c>
      <c r="U78" s="440">
        <f t="shared" si="33"/>
        <v>1.9644823788546255E-2</v>
      </c>
    </row>
    <row r="79" spans="1:21" x14ac:dyDescent="0.25">
      <c r="A79" s="438" t="s">
        <v>35</v>
      </c>
      <c r="B79" s="438" t="s">
        <v>35</v>
      </c>
      <c r="C79" s="439">
        <v>118</v>
      </c>
      <c r="D79" s="439">
        <v>155</v>
      </c>
      <c r="E79" s="439">
        <v>184</v>
      </c>
      <c r="F79" s="439">
        <v>238</v>
      </c>
      <c r="G79" s="440">
        <f t="shared" si="30"/>
        <v>0.29347826086956519</v>
      </c>
      <c r="H79" s="440">
        <f t="shared" si="24"/>
        <v>1.0169491525423728</v>
      </c>
      <c r="I79" s="439">
        <f t="shared" si="31"/>
        <v>54</v>
      </c>
      <c r="J79" s="439">
        <f t="shared" si="25"/>
        <v>120</v>
      </c>
      <c r="K79" s="440">
        <f t="shared" si="34"/>
        <v>3.2385358552183968E-2</v>
      </c>
      <c r="L79" s="457"/>
      <c r="M79" s="439">
        <v>1180</v>
      </c>
      <c r="N79" s="439">
        <v>1623</v>
      </c>
      <c r="O79" s="439">
        <v>1643</v>
      </c>
      <c r="P79" s="439">
        <v>2138</v>
      </c>
      <c r="Q79" s="440">
        <f t="shared" si="26"/>
        <v>0.30127814972611078</v>
      </c>
      <c r="R79" s="440">
        <f t="shared" si="27"/>
        <v>0.81186440677966099</v>
      </c>
      <c r="S79" s="439">
        <f t="shared" si="28"/>
        <v>495</v>
      </c>
      <c r="T79" s="439">
        <f t="shared" si="29"/>
        <v>958</v>
      </c>
      <c r="U79" s="440">
        <f t="shared" si="33"/>
        <v>2.9432819383259912E-2</v>
      </c>
    </row>
    <row r="80" spans="1:21" x14ac:dyDescent="0.25">
      <c r="A80" s="438" t="s">
        <v>43</v>
      </c>
      <c r="B80" s="438" t="s">
        <v>43</v>
      </c>
      <c r="C80" s="439">
        <v>56</v>
      </c>
      <c r="D80" s="439">
        <v>41</v>
      </c>
      <c r="E80" s="439">
        <v>89</v>
      </c>
      <c r="F80" s="439">
        <v>104</v>
      </c>
      <c r="G80" s="440">
        <f t="shared" si="30"/>
        <v>0.1685393258426966</v>
      </c>
      <c r="H80" s="440">
        <f t="shared" si="24"/>
        <v>0.85714285714285721</v>
      </c>
      <c r="I80" s="439">
        <f t="shared" si="31"/>
        <v>15</v>
      </c>
      <c r="J80" s="439">
        <f t="shared" si="25"/>
        <v>48</v>
      </c>
      <c r="K80" s="440">
        <f t="shared" si="34"/>
        <v>1.4151585249693836E-2</v>
      </c>
      <c r="L80" s="457"/>
      <c r="M80" s="439">
        <v>590</v>
      </c>
      <c r="N80" s="439">
        <v>578</v>
      </c>
      <c r="O80" s="439">
        <v>705</v>
      </c>
      <c r="P80" s="439">
        <v>1011</v>
      </c>
      <c r="Q80" s="440">
        <f t="shared" si="26"/>
        <v>0.43404255319148932</v>
      </c>
      <c r="R80" s="440">
        <f t="shared" si="27"/>
        <v>0.71355932203389827</v>
      </c>
      <c r="S80" s="439">
        <f t="shared" si="28"/>
        <v>306</v>
      </c>
      <c r="T80" s="439">
        <f t="shared" si="29"/>
        <v>421</v>
      </c>
      <c r="U80" s="440">
        <f t="shared" si="33"/>
        <v>1.3917951541850221E-2</v>
      </c>
    </row>
    <row r="81" spans="1:21" x14ac:dyDescent="0.25">
      <c r="A81" s="438" t="s">
        <v>33</v>
      </c>
      <c r="B81" s="438" t="s">
        <v>33</v>
      </c>
      <c r="C81" s="439">
        <v>70</v>
      </c>
      <c r="D81" s="439">
        <v>79</v>
      </c>
      <c r="E81" s="439">
        <v>121</v>
      </c>
      <c r="F81" s="439">
        <v>136</v>
      </c>
      <c r="G81" s="440">
        <f t="shared" si="30"/>
        <v>0.12396694214876036</v>
      </c>
      <c r="H81" s="440">
        <f t="shared" si="24"/>
        <v>0.94285714285714284</v>
      </c>
      <c r="I81" s="439">
        <f t="shared" si="31"/>
        <v>15</v>
      </c>
      <c r="J81" s="439">
        <f t="shared" si="25"/>
        <v>66</v>
      </c>
      <c r="K81" s="440">
        <f t="shared" si="34"/>
        <v>1.8505919172676556E-2</v>
      </c>
      <c r="L81" s="457"/>
      <c r="M81" s="439">
        <v>854</v>
      </c>
      <c r="N81" s="439">
        <v>835</v>
      </c>
      <c r="O81" s="439">
        <v>957</v>
      </c>
      <c r="P81" s="439">
        <v>1280</v>
      </c>
      <c r="Q81" s="440">
        <f t="shared" si="26"/>
        <v>0.33751306165099271</v>
      </c>
      <c r="R81" s="440">
        <f t="shared" si="27"/>
        <v>0.49882903981264648</v>
      </c>
      <c r="S81" s="439">
        <f t="shared" si="28"/>
        <v>323</v>
      </c>
      <c r="T81" s="439">
        <f t="shared" si="29"/>
        <v>426</v>
      </c>
      <c r="U81" s="440">
        <f t="shared" si="33"/>
        <v>1.7621145374449341E-2</v>
      </c>
    </row>
    <row r="82" spans="1:21" x14ac:dyDescent="0.25">
      <c r="A82" s="438" t="s">
        <v>44</v>
      </c>
      <c r="B82" s="438" t="s">
        <v>44</v>
      </c>
      <c r="C82" s="439">
        <v>67</v>
      </c>
      <c r="D82" s="439">
        <v>88</v>
      </c>
      <c r="E82" s="439">
        <v>74</v>
      </c>
      <c r="F82" s="439">
        <v>77</v>
      </c>
      <c r="G82" s="440">
        <f t="shared" si="30"/>
        <v>4.0540540540540571E-2</v>
      </c>
      <c r="H82" s="440">
        <f t="shared" si="24"/>
        <v>0.14925373134328357</v>
      </c>
      <c r="I82" s="439">
        <f t="shared" si="31"/>
        <v>3</v>
      </c>
      <c r="J82" s="439">
        <f t="shared" si="25"/>
        <v>10</v>
      </c>
      <c r="K82" s="440">
        <f t="shared" si="34"/>
        <v>1.0477616002177167E-2</v>
      </c>
      <c r="L82" s="457"/>
      <c r="M82" s="439">
        <v>602</v>
      </c>
      <c r="N82" s="439">
        <v>689</v>
      </c>
      <c r="O82" s="439">
        <v>766</v>
      </c>
      <c r="P82" s="439">
        <v>725</v>
      </c>
      <c r="Q82" s="440">
        <f t="shared" si="26"/>
        <v>-5.3524804177545682E-2</v>
      </c>
      <c r="R82" s="440">
        <f t="shared" si="27"/>
        <v>0.20431893687707636</v>
      </c>
      <c r="S82" s="439">
        <f t="shared" si="28"/>
        <v>-41</v>
      </c>
      <c r="T82" s="439">
        <f t="shared" si="29"/>
        <v>123</v>
      </c>
      <c r="U82" s="440">
        <f t="shared" si="33"/>
        <v>9.9807268722466955E-3</v>
      </c>
    </row>
    <row r="83" spans="1:21" x14ac:dyDescent="0.25">
      <c r="A83" s="438" t="s">
        <v>23</v>
      </c>
      <c r="B83" s="438" t="s">
        <v>23</v>
      </c>
      <c r="C83" s="439">
        <v>44</v>
      </c>
      <c r="D83" s="439">
        <v>36</v>
      </c>
      <c r="E83" s="439">
        <v>61</v>
      </c>
      <c r="F83" s="439">
        <v>62</v>
      </c>
      <c r="G83" s="440">
        <f t="shared" si="30"/>
        <v>1.6393442622950838E-2</v>
      </c>
      <c r="H83" s="440">
        <f t="shared" si="24"/>
        <v>0.40909090909090917</v>
      </c>
      <c r="I83" s="439">
        <f t="shared" si="31"/>
        <v>1</v>
      </c>
      <c r="J83" s="439">
        <f t="shared" si="25"/>
        <v>18</v>
      </c>
      <c r="K83" s="440">
        <f t="shared" si="34"/>
        <v>8.4365219757790173E-3</v>
      </c>
      <c r="L83" s="457"/>
      <c r="M83" s="439">
        <v>359</v>
      </c>
      <c r="N83" s="439">
        <v>366</v>
      </c>
      <c r="O83" s="439">
        <v>439</v>
      </c>
      <c r="P83" s="439">
        <v>528</v>
      </c>
      <c r="Q83" s="440">
        <f t="shared" si="26"/>
        <v>0.20273348519362178</v>
      </c>
      <c r="R83" s="440">
        <f t="shared" si="27"/>
        <v>0.47075208913649025</v>
      </c>
      <c r="S83" s="439">
        <f t="shared" si="28"/>
        <v>89</v>
      </c>
      <c r="T83" s="439">
        <f t="shared" si="29"/>
        <v>169</v>
      </c>
      <c r="U83" s="440">
        <f t="shared" si="33"/>
        <v>7.2687224669603524E-3</v>
      </c>
    </row>
    <row r="84" spans="1:21" x14ac:dyDescent="0.25">
      <c r="A84" s="438" t="s">
        <v>40</v>
      </c>
      <c r="B84" s="438" t="s">
        <v>40</v>
      </c>
      <c r="C84" s="439">
        <v>56</v>
      </c>
      <c r="D84" s="439">
        <v>32</v>
      </c>
      <c r="E84" s="439">
        <v>34</v>
      </c>
      <c r="F84" s="439">
        <v>34</v>
      </c>
      <c r="G84" s="440">
        <f t="shared" si="30"/>
        <v>0</v>
      </c>
      <c r="H84" s="440">
        <f t="shared" si="24"/>
        <v>-0.3928571428571429</v>
      </c>
      <c r="I84" s="439">
        <f t="shared" si="31"/>
        <v>0</v>
      </c>
      <c r="J84" s="439">
        <f t="shared" si="25"/>
        <v>-22</v>
      </c>
      <c r="K84" s="440">
        <f t="shared" si="34"/>
        <v>4.6264797931691391E-3</v>
      </c>
      <c r="L84" s="457"/>
      <c r="M84" s="439">
        <v>482</v>
      </c>
      <c r="N84" s="439">
        <v>577</v>
      </c>
      <c r="O84" s="439">
        <v>568</v>
      </c>
      <c r="P84" s="439">
        <v>420</v>
      </c>
      <c r="Q84" s="440">
        <f t="shared" si="26"/>
        <v>-0.26056338028169013</v>
      </c>
      <c r="R84" s="440">
        <f t="shared" si="27"/>
        <v>-0.12863070539419086</v>
      </c>
      <c r="S84" s="439">
        <f t="shared" si="28"/>
        <v>-148</v>
      </c>
      <c r="T84" s="439">
        <f t="shared" si="29"/>
        <v>-62</v>
      </c>
      <c r="U84" s="440">
        <f t="shared" si="33"/>
        <v>5.7819383259911893E-3</v>
      </c>
    </row>
    <row r="85" spans="1:21" x14ac:dyDescent="0.25">
      <c r="A85" s="438" t="s">
        <v>105</v>
      </c>
      <c r="B85" s="438" t="s">
        <v>105</v>
      </c>
      <c r="C85" s="439">
        <v>28</v>
      </c>
      <c r="D85" s="439">
        <v>0</v>
      </c>
      <c r="E85" s="439">
        <v>0</v>
      </c>
      <c r="F85" s="439">
        <v>0</v>
      </c>
      <c r="G85" s="440" t="str">
        <f t="shared" si="30"/>
        <v>-</v>
      </c>
      <c r="H85" s="440">
        <f t="shared" si="24"/>
        <v>-1</v>
      </c>
      <c r="I85" s="439">
        <f t="shared" si="31"/>
        <v>0</v>
      </c>
      <c r="J85" s="439">
        <f t="shared" si="25"/>
        <v>-28</v>
      </c>
      <c r="K85" s="440">
        <f t="shared" si="34"/>
        <v>0</v>
      </c>
      <c r="L85" s="457"/>
      <c r="M85" s="439">
        <v>403</v>
      </c>
      <c r="N85" s="439">
        <v>9</v>
      </c>
      <c r="O85" s="439">
        <v>0</v>
      </c>
      <c r="P85" s="439">
        <v>0</v>
      </c>
      <c r="Q85" s="440" t="str">
        <f t="shared" si="26"/>
        <v>-</v>
      </c>
      <c r="R85" s="440">
        <f t="shared" si="27"/>
        <v>-1</v>
      </c>
      <c r="S85" s="439">
        <f t="shared" si="28"/>
        <v>0</v>
      </c>
      <c r="T85" s="439">
        <f t="shared" si="29"/>
        <v>-403</v>
      </c>
      <c r="U85" s="440">
        <f t="shared" si="33"/>
        <v>0</v>
      </c>
    </row>
    <row r="86" spans="1:21" x14ac:dyDescent="0.25">
      <c r="A86" s="438" t="s">
        <v>41</v>
      </c>
      <c r="B86" s="438" t="s">
        <v>41</v>
      </c>
      <c r="C86" s="439">
        <v>10</v>
      </c>
      <c r="D86" s="439">
        <v>16</v>
      </c>
      <c r="E86" s="439">
        <v>18</v>
      </c>
      <c r="F86" s="439">
        <v>18</v>
      </c>
      <c r="G86" s="440">
        <f t="shared" si="30"/>
        <v>0</v>
      </c>
      <c r="H86" s="440">
        <f t="shared" si="24"/>
        <v>0.8</v>
      </c>
      <c r="I86" s="439">
        <f t="shared" si="31"/>
        <v>0</v>
      </c>
      <c r="J86" s="439">
        <f t="shared" si="25"/>
        <v>8</v>
      </c>
      <c r="K86" s="440">
        <f t="shared" si="34"/>
        <v>2.4493128316777791E-3</v>
      </c>
      <c r="L86" s="457"/>
      <c r="M86" s="439">
        <v>29</v>
      </c>
      <c r="N86" s="439">
        <v>58</v>
      </c>
      <c r="O86" s="439">
        <v>54</v>
      </c>
      <c r="P86" s="439">
        <v>89</v>
      </c>
      <c r="Q86" s="440">
        <f t="shared" si="26"/>
        <v>0.64814814814814814</v>
      </c>
      <c r="R86" s="440">
        <f t="shared" si="27"/>
        <v>2.0689655172413794</v>
      </c>
      <c r="S86" s="439">
        <f t="shared" si="28"/>
        <v>35</v>
      </c>
      <c r="T86" s="439">
        <f t="shared" si="29"/>
        <v>60</v>
      </c>
      <c r="U86" s="440">
        <f t="shared" si="33"/>
        <v>1.2252202643171805E-3</v>
      </c>
    </row>
    <row r="87" spans="1:21" x14ac:dyDescent="0.25">
      <c r="A87" s="438" t="s">
        <v>106</v>
      </c>
      <c r="B87" s="438" t="s">
        <v>106</v>
      </c>
      <c r="C87" s="439">
        <v>10</v>
      </c>
      <c r="D87" s="439">
        <v>24</v>
      </c>
      <c r="E87" s="439">
        <v>26</v>
      </c>
      <c r="F87" s="439">
        <v>26</v>
      </c>
      <c r="G87" s="440">
        <f t="shared" si="30"/>
        <v>0</v>
      </c>
      <c r="H87" s="440">
        <f t="shared" si="24"/>
        <v>1.6</v>
      </c>
      <c r="I87" s="439">
        <f t="shared" si="31"/>
        <v>0</v>
      </c>
      <c r="J87" s="439">
        <f t="shared" si="25"/>
        <v>16</v>
      </c>
      <c r="K87" s="440">
        <f t="shared" si="34"/>
        <v>3.5378963124234591E-3</v>
      </c>
      <c r="L87" s="457"/>
      <c r="M87" s="439">
        <v>117</v>
      </c>
      <c r="N87" s="439">
        <v>246</v>
      </c>
      <c r="O87" s="439">
        <v>241</v>
      </c>
      <c r="P87" s="439">
        <v>323</v>
      </c>
      <c r="Q87" s="440">
        <f t="shared" si="26"/>
        <v>0.34024896265560156</v>
      </c>
      <c r="R87" s="440">
        <f t="shared" si="27"/>
        <v>1.7606837606837606</v>
      </c>
      <c r="S87" s="439">
        <f t="shared" si="28"/>
        <v>82</v>
      </c>
      <c r="T87" s="439">
        <f t="shared" si="29"/>
        <v>206</v>
      </c>
      <c r="U87" s="440">
        <f t="shared" si="33"/>
        <v>4.4465859030837001E-3</v>
      </c>
    </row>
    <row r="88" spans="1:21" x14ac:dyDescent="0.25">
      <c r="A88" s="438" t="s">
        <v>107</v>
      </c>
      <c r="B88" s="438" t="s">
        <v>107</v>
      </c>
      <c r="C88" s="439">
        <v>9</v>
      </c>
      <c r="D88" s="439">
        <v>13</v>
      </c>
      <c r="E88" s="439">
        <v>13</v>
      </c>
      <c r="F88" s="439">
        <v>13</v>
      </c>
      <c r="G88" s="440">
        <f t="shared" si="30"/>
        <v>0</v>
      </c>
      <c r="H88" s="440">
        <f t="shared" si="24"/>
        <v>0.44444444444444442</v>
      </c>
      <c r="I88" s="439">
        <f t="shared" si="31"/>
        <v>0</v>
      </c>
      <c r="J88" s="439">
        <f t="shared" si="25"/>
        <v>4</v>
      </c>
      <c r="K88" s="440">
        <f t="shared" si="34"/>
        <v>1.7689481562117295E-3</v>
      </c>
      <c r="L88" s="457"/>
      <c r="M88" s="439">
        <v>48</v>
      </c>
      <c r="N88" s="439">
        <v>49</v>
      </c>
      <c r="O88" s="439">
        <v>41</v>
      </c>
      <c r="P88" s="439">
        <v>68</v>
      </c>
      <c r="Q88" s="440">
        <f t="shared" si="26"/>
        <v>0.65853658536585358</v>
      </c>
      <c r="R88" s="440">
        <f t="shared" si="27"/>
        <v>0.41666666666666674</v>
      </c>
      <c r="S88" s="439">
        <f t="shared" si="28"/>
        <v>27</v>
      </c>
      <c r="T88" s="439">
        <f t="shared" si="29"/>
        <v>20</v>
      </c>
      <c r="U88" s="440">
        <f t="shared" si="33"/>
        <v>9.3612334801762109E-4</v>
      </c>
    </row>
    <row r="89" spans="1:21" x14ac:dyDescent="0.25">
      <c r="A89" s="438" t="s">
        <v>108</v>
      </c>
      <c r="B89" s="438" t="s">
        <v>39</v>
      </c>
      <c r="C89" s="439">
        <v>9</v>
      </c>
      <c r="D89" s="439">
        <v>30</v>
      </c>
      <c r="E89" s="439">
        <v>34</v>
      </c>
      <c r="F89" s="439">
        <v>34</v>
      </c>
      <c r="G89" s="440">
        <f t="shared" si="30"/>
        <v>0</v>
      </c>
      <c r="H89" s="440">
        <f t="shared" si="24"/>
        <v>2.7777777777777777</v>
      </c>
      <c r="I89" s="439">
        <f t="shared" si="31"/>
        <v>0</v>
      </c>
      <c r="J89" s="439">
        <f t="shared" si="25"/>
        <v>25</v>
      </c>
      <c r="K89" s="440">
        <f t="shared" si="34"/>
        <v>4.6264797931691391E-3</v>
      </c>
      <c r="L89" s="457"/>
      <c r="M89" s="439">
        <v>99</v>
      </c>
      <c r="N89" s="439">
        <v>95</v>
      </c>
      <c r="O89" s="439">
        <v>151</v>
      </c>
      <c r="P89" s="439">
        <v>349</v>
      </c>
      <c r="Q89" s="440">
        <f t="shared" si="26"/>
        <v>1.3112582781456954</v>
      </c>
      <c r="R89" s="440">
        <f t="shared" si="27"/>
        <v>2.5252525252525251</v>
      </c>
      <c r="S89" s="439">
        <f t="shared" si="28"/>
        <v>198</v>
      </c>
      <c r="T89" s="439">
        <f t="shared" si="29"/>
        <v>250</v>
      </c>
      <c r="U89" s="440">
        <f t="shared" si="33"/>
        <v>4.804515418502203E-3</v>
      </c>
    </row>
    <row r="90" spans="1:21" x14ac:dyDescent="0.25">
      <c r="A90" s="438" t="s">
        <v>34</v>
      </c>
      <c r="B90" s="438" t="s">
        <v>34</v>
      </c>
      <c r="C90" s="439">
        <v>30</v>
      </c>
      <c r="D90" s="439">
        <v>37</v>
      </c>
      <c r="E90" s="439">
        <v>35</v>
      </c>
      <c r="F90" s="439">
        <v>35</v>
      </c>
      <c r="G90" s="440">
        <f t="shared" si="30"/>
        <v>0</v>
      </c>
      <c r="H90" s="440">
        <f t="shared" si="24"/>
        <v>0.16666666666666674</v>
      </c>
      <c r="I90" s="439">
        <f t="shared" si="31"/>
        <v>0</v>
      </c>
      <c r="J90" s="439">
        <f t="shared" si="25"/>
        <v>5</v>
      </c>
      <c r="K90" s="440">
        <f t="shared" si="34"/>
        <v>4.7625527282623486E-3</v>
      </c>
      <c r="L90" s="457"/>
      <c r="M90" s="439">
        <v>215</v>
      </c>
      <c r="N90" s="439">
        <v>418</v>
      </c>
      <c r="O90" s="439">
        <v>460</v>
      </c>
      <c r="P90" s="439">
        <v>442</v>
      </c>
      <c r="Q90" s="440">
        <f t="shared" si="26"/>
        <v>-3.9130434782608692E-2</v>
      </c>
      <c r="R90" s="440">
        <f t="shared" si="27"/>
        <v>1.0558139534883719</v>
      </c>
      <c r="S90" s="439">
        <f t="shared" si="28"/>
        <v>-18</v>
      </c>
      <c r="T90" s="439">
        <f t="shared" si="29"/>
        <v>227</v>
      </c>
      <c r="U90" s="440">
        <f t="shared" si="33"/>
        <v>6.0848017621145372E-3</v>
      </c>
    </row>
    <row r="91" spans="1:21" x14ac:dyDescent="0.25">
      <c r="A91" s="438" t="s">
        <v>109</v>
      </c>
      <c r="B91" s="438" t="s">
        <v>109</v>
      </c>
      <c r="C91" s="439">
        <v>5</v>
      </c>
      <c r="D91" s="439">
        <v>22</v>
      </c>
      <c r="E91" s="439">
        <v>21</v>
      </c>
      <c r="F91" s="439">
        <v>21</v>
      </c>
      <c r="G91" s="440">
        <f t="shared" si="30"/>
        <v>0</v>
      </c>
      <c r="H91" s="440">
        <f t="shared" si="24"/>
        <v>3.2</v>
      </c>
      <c r="I91" s="439">
        <f t="shared" si="31"/>
        <v>0</v>
      </c>
      <c r="J91" s="439">
        <f t="shared" si="25"/>
        <v>16</v>
      </c>
      <c r="K91" s="440">
        <f t="shared" si="34"/>
        <v>2.8575316369574091E-3</v>
      </c>
      <c r="L91" s="457"/>
      <c r="M91" s="439">
        <v>34</v>
      </c>
      <c r="N91" s="439">
        <v>135</v>
      </c>
      <c r="O91" s="439">
        <v>156</v>
      </c>
      <c r="P91" s="439">
        <v>139</v>
      </c>
      <c r="Q91" s="440">
        <f t="shared" si="26"/>
        <v>-0.10897435897435892</v>
      </c>
      <c r="R91" s="440">
        <f t="shared" si="27"/>
        <v>3.0882352941176467</v>
      </c>
      <c r="S91" s="439">
        <f t="shared" si="28"/>
        <v>-17</v>
      </c>
      <c r="T91" s="439">
        <f t="shared" si="29"/>
        <v>105</v>
      </c>
      <c r="U91" s="440">
        <f t="shared" si="33"/>
        <v>1.913546255506608E-3</v>
      </c>
    </row>
    <row r="92" spans="1:21" x14ac:dyDescent="0.25">
      <c r="A92" s="438" t="s">
        <v>110</v>
      </c>
      <c r="B92" s="438" t="s">
        <v>110</v>
      </c>
      <c r="C92" s="439">
        <v>6</v>
      </c>
      <c r="D92" s="439">
        <v>15</v>
      </c>
      <c r="E92" s="439">
        <v>27</v>
      </c>
      <c r="F92" s="439">
        <v>27</v>
      </c>
      <c r="G92" s="440">
        <f t="shared" si="30"/>
        <v>0</v>
      </c>
      <c r="H92" s="440">
        <f t="shared" si="24"/>
        <v>3.5</v>
      </c>
      <c r="I92" s="439">
        <f t="shared" si="31"/>
        <v>0</v>
      </c>
      <c r="J92" s="439">
        <f t="shared" si="25"/>
        <v>21</v>
      </c>
      <c r="K92" s="440">
        <f t="shared" si="34"/>
        <v>3.6739692475166691E-3</v>
      </c>
      <c r="L92" s="457"/>
      <c r="M92" s="439">
        <v>158</v>
      </c>
      <c r="N92" s="439">
        <v>80</v>
      </c>
      <c r="O92" s="439">
        <v>235</v>
      </c>
      <c r="P92" s="439">
        <v>237</v>
      </c>
      <c r="Q92" s="440">
        <f t="shared" si="26"/>
        <v>8.5106382978723527E-3</v>
      </c>
      <c r="R92" s="440">
        <f t="shared" si="27"/>
        <v>0.5</v>
      </c>
      <c r="S92" s="439">
        <f t="shared" si="28"/>
        <v>2</v>
      </c>
      <c r="T92" s="439">
        <f t="shared" si="29"/>
        <v>79</v>
      </c>
      <c r="U92" s="440">
        <f t="shared" si="33"/>
        <v>3.2626651982378854E-3</v>
      </c>
    </row>
    <row r="93" spans="1:21" x14ac:dyDescent="0.25">
      <c r="A93" s="438" t="s">
        <v>42</v>
      </c>
      <c r="B93" s="438" t="s">
        <v>111</v>
      </c>
      <c r="C93" s="439">
        <v>5</v>
      </c>
      <c r="D93" s="439">
        <v>17</v>
      </c>
      <c r="E93" s="439">
        <v>17</v>
      </c>
      <c r="F93" s="439">
        <v>17</v>
      </c>
      <c r="G93" s="440">
        <f t="shared" si="30"/>
        <v>0</v>
      </c>
      <c r="H93" s="440">
        <f t="shared" si="24"/>
        <v>2.4</v>
      </c>
      <c r="I93" s="439">
        <f t="shared" si="31"/>
        <v>0</v>
      </c>
      <c r="J93" s="439">
        <f t="shared" si="25"/>
        <v>12</v>
      </c>
      <c r="K93" s="440">
        <f t="shared" si="34"/>
        <v>2.3132398965845695E-3</v>
      </c>
      <c r="L93" s="457"/>
      <c r="M93" s="439">
        <v>111</v>
      </c>
      <c r="N93" s="439">
        <v>143</v>
      </c>
      <c r="O93" s="439">
        <v>152</v>
      </c>
      <c r="P93" s="439">
        <v>213</v>
      </c>
      <c r="Q93" s="440">
        <f t="shared" si="26"/>
        <v>0.40131578947368429</v>
      </c>
      <c r="R93" s="440">
        <f t="shared" si="27"/>
        <v>0.91891891891891886</v>
      </c>
      <c r="S93" s="439">
        <f t="shared" si="28"/>
        <v>61</v>
      </c>
      <c r="T93" s="439">
        <f t="shared" si="29"/>
        <v>102</v>
      </c>
      <c r="U93" s="440">
        <f t="shared" si="33"/>
        <v>2.9322687224669604E-3</v>
      </c>
    </row>
    <row r="94" spans="1:21" x14ac:dyDescent="0.25">
      <c r="A94" s="438" t="s">
        <v>112</v>
      </c>
      <c r="B94" s="438" t="s">
        <v>112</v>
      </c>
      <c r="C94" s="439">
        <v>0</v>
      </c>
      <c r="D94" s="439">
        <v>0</v>
      </c>
      <c r="E94" s="439">
        <v>0</v>
      </c>
      <c r="F94" s="439">
        <v>0</v>
      </c>
      <c r="G94" s="440" t="str">
        <f t="shared" si="30"/>
        <v>-</v>
      </c>
      <c r="H94" s="440" t="str">
        <f t="shared" si="24"/>
        <v>-</v>
      </c>
      <c r="I94" s="439">
        <f t="shared" si="31"/>
        <v>0</v>
      </c>
      <c r="J94" s="439">
        <f t="shared" si="25"/>
        <v>0</v>
      </c>
      <c r="K94" s="440">
        <f t="shared" si="34"/>
        <v>0</v>
      </c>
      <c r="L94" s="457"/>
      <c r="M94" s="439">
        <v>83</v>
      </c>
      <c r="N94" s="439">
        <v>4</v>
      </c>
      <c r="O94" s="439">
        <v>0</v>
      </c>
      <c r="P94" s="439">
        <v>0</v>
      </c>
      <c r="Q94" s="440" t="str">
        <f t="shared" si="26"/>
        <v>-</v>
      </c>
      <c r="R94" s="440">
        <f t="shared" si="27"/>
        <v>-1</v>
      </c>
      <c r="S94" s="439">
        <f t="shared" si="28"/>
        <v>0</v>
      </c>
      <c r="T94" s="439">
        <f t="shared" si="29"/>
        <v>-83</v>
      </c>
      <c r="U94" s="440">
        <f t="shared" si="33"/>
        <v>0</v>
      </c>
    </row>
    <row r="95" spans="1:21" x14ac:dyDescent="0.25">
      <c r="A95" s="438" t="s">
        <v>26</v>
      </c>
      <c r="B95" s="438" t="s">
        <v>26</v>
      </c>
      <c r="C95" s="439">
        <v>0</v>
      </c>
      <c r="D95" s="439">
        <v>1</v>
      </c>
      <c r="E95" s="439">
        <v>13</v>
      </c>
      <c r="F95" s="439">
        <v>13</v>
      </c>
      <c r="G95" s="440">
        <f t="shared" si="30"/>
        <v>0</v>
      </c>
      <c r="H95" s="440" t="str">
        <f t="shared" si="24"/>
        <v>-</v>
      </c>
      <c r="I95" s="439">
        <f t="shared" si="31"/>
        <v>0</v>
      </c>
      <c r="J95" s="439">
        <f t="shared" si="25"/>
        <v>13</v>
      </c>
      <c r="K95" s="440">
        <f t="shared" si="34"/>
        <v>1.7689481562117295E-3</v>
      </c>
      <c r="L95" s="457"/>
      <c r="M95" s="439">
        <v>8</v>
      </c>
      <c r="N95" s="439">
        <v>56</v>
      </c>
      <c r="O95" s="439">
        <v>59</v>
      </c>
      <c r="P95" s="439">
        <v>84</v>
      </c>
      <c r="Q95" s="440">
        <f t="shared" si="26"/>
        <v>0.42372881355932202</v>
      </c>
      <c r="R95" s="440">
        <f t="shared" si="27"/>
        <v>9.5</v>
      </c>
      <c r="S95" s="439">
        <f t="shared" si="28"/>
        <v>25</v>
      </c>
      <c r="T95" s="439">
        <f t="shared" si="29"/>
        <v>76</v>
      </c>
      <c r="U95" s="440">
        <f t="shared" si="33"/>
        <v>1.1563876651982379E-3</v>
      </c>
    </row>
    <row r="96" spans="1:21" x14ac:dyDescent="0.25">
      <c r="A96" s="438" t="s">
        <v>113</v>
      </c>
      <c r="B96" s="438" t="s">
        <v>113</v>
      </c>
      <c r="C96" s="439">
        <v>4</v>
      </c>
      <c r="D96" s="439">
        <v>4</v>
      </c>
      <c r="E96" s="439">
        <v>4</v>
      </c>
      <c r="F96" s="439">
        <v>4</v>
      </c>
      <c r="G96" s="440">
        <f t="shared" si="30"/>
        <v>0</v>
      </c>
      <c r="H96" s="440">
        <f t="shared" si="24"/>
        <v>0</v>
      </c>
      <c r="I96" s="439">
        <f t="shared" si="31"/>
        <v>0</v>
      </c>
      <c r="J96" s="439">
        <f t="shared" si="25"/>
        <v>0</v>
      </c>
      <c r="K96" s="440">
        <f t="shared" si="34"/>
        <v>5.4429174037283988E-4</v>
      </c>
      <c r="L96" s="457"/>
      <c r="M96" s="439">
        <v>45</v>
      </c>
      <c r="N96" s="439">
        <v>1</v>
      </c>
      <c r="O96" s="439">
        <v>47</v>
      </c>
      <c r="P96" s="439">
        <v>47</v>
      </c>
      <c r="Q96" s="440">
        <f t="shared" si="26"/>
        <v>0</v>
      </c>
      <c r="R96" s="440">
        <f t="shared" si="27"/>
        <v>4.4444444444444509E-2</v>
      </c>
      <c r="S96" s="439">
        <f t="shared" si="28"/>
        <v>0</v>
      </c>
      <c r="T96" s="439">
        <f t="shared" si="29"/>
        <v>2</v>
      </c>
      <c r="U96" s="440">
        <f t="shared" si="33"/>
        <v>6.4702643171806167E-4</v>
      </c>
    </row>
    <row r="97" spans="1:21" x14ac:dyDescent="0.25">
      <c r="A97" s="438" t="s">
        <v>114</v>
      </c>
      <c r="B97" s="438" t="s">
        <v>114</v>
      </c>
      <c r="C97" s="439">
        <f>IFERROR(C67-SUM(C68:C72)-SUM(C74:C96),"-")</f>
        <v>5</v>
      </c>
      <c r="D97" s="439">
        <f>IFERROR(D67-SUM(D68:D72)-SUM(D74:D96),"-")</f>
        <v>-33</v>
      </c>
      <c r="E97" s="439">
        <f>IFERROR(E67-SUM(E68:E72)-SUM(E74:E96),"-")</f>
        <v>-22</v>
      </c>
      <c r="F97" s="439">
        <f>IFERROR(F67-SUM(F68:F72)-SUM(F74:F96),"-")</f>
        <v>6</v>
      </c>
      <c r="G97" s="440">
        <f t="shared" si="30"/>
        <v>-1.2727272727272727</v>
      </c>
      <c r="H97" s="440">
        <f t="shared" si="24"/>
        <v>0.19999999999999996</v>
      </c>
      <c r="I97" s="439">
        <f t="shared" si="31"/>
        <v>28</v>
      </c>
      <c r="J97" s="439">
        <f t="shared" si="25"/>
        <v>1</v>
      </c>
      <c r="K97" s="440">
        <f t="shared" ref="K97" si="39">IFERROR(F97/$F$7,"-")</f>
        <v>6.5517418351647273E-6</v>
      </c>
      <c r="L97" s="457"/>
      <c r="M97" s="439">
        <f>IFERROR(M67-SUM(M68:M72)-SUM(M74:M96),"-")</f>
        <v>102</v>
      </c>
      <c r="N97" s="439">
        <f>IFERROR(N67-SUM(N68:N72)-SUM(N74:N96),"-")</f>
        <v>34</v>
      </c>
      <c r="O97" s="439">
        <f>IFERROR(O67-SUM(O68:O72)-SUM(O74:O96),"-")</f>
        <v>61</v>
      </c>
      <c r="P97" s="439">
        <f>IFERROR(P67-SUM(P68:P72)-SUM(P74:P96),"-")</f>
        <v>73</v>
      </c>
      <c r="Q97" s="440">
        <f t="shared" si="26"/>
        <v>0.19672131147540983</v>
      </c>
      <c r="R97" s="440">
        <f t="shared" si="27"/>
        <v>-0.28431372549019607</v>
      </c>
      <c r="S97" s="439">
        <f t="shared" si="28"/>
        <v>12</v>
      </c>
      <c r="T97" s="439">
        <f t="shared" si="29"/>
        <v>-29</v>
      </c>
      <c r="U97" s="440">
        <f t="shared" ref="U97" si="40">P97/$P$13</f>
        <v>7.9194567382860385E-6</v>
      </c>
    </row>
    <row r="98" spans="1:21" ht="21" x14ac:dyDescent="0.35">
      <c r="A98" s="378" t="s">
        <v>120</v>
      </c>
      <c r="B98" s="378"/>
      <c r="C98" s="378"/>
      <c r="D98" s="378"/>
      <c r="E98" s="378"/>
      <c r="F98" s="378"/>
      <c r="G98" s="378"/>
      <c r="H98" s="378"/>
      <c r="I98" s="378"/>
      <c r="J98" s="378"/>
      <c r="K98" s="378"/>
      <c r="L98" s="378"/>
      <c r="M98" s="378"/>
      <c r="N98" s="378"/>
      <c r="O98" s="378"/>
      <c r="P98" s="378"/>
      <c r="Q98" s="378"/>
      <c r="R98" s="378"/>
      <c r="S98" s="378"/>
      <c r="T98" s="378"/>
      <c r="U98" s="378"/>
    </row>
    <row r="99" spans="1:21" x14ac:dyDescent="0.25">
      <c r="A99" s="72"/>
      <c r="B99" s="72"/>
      <c r="C99" s="11" t="s">
        <v>152</v>
      </c>
      <c r="D99" s="12"/>
      <c r="E99" s="12"/>
      <c r="F99" s="12"/>
      <c r="G99" s="12"/>
      <c r="H99" s="12"/>
      <c r="I99" s="12"/>
      <c r="J99" s="12"/>
      <c r="K99" s="13"/>
      <c r="L99" s="456"/>
      <c r="M99" s="11" t="str">
        <f>CONCATENATE("acumulado ",C99)</f>
        <v>acumulado noviembre</v>
      </c>
      <c r="N99" s="12"/>
      <c r="O99" s="12"/>
      <c r="P99" s="12"/>
      <c r="Q99" s="12"/>
      <c r="R99" s="12"/>
      <c r="S99" s="12"/>
      <c r="T99" s="12"/>
      <c r="U99" s="13"/>
    </row>
    <row r="100" spans="1:21" x14ac:dyDescent="0.25">
      <c r="A100" s="15"/>
      <c r="B100" s="15"/>
      <c r="C100" s="16">
        <f>C$6</f>
        <v>2019</v>
      </c>
      <c r="D100" s="16">
        <f t="shared" ref="D100:F100" si="41">D$6</f>
        <v>2022</v>
      </c>
      <c r="E100" s="16">
        <f t="shared" si="41"/>
        <v>2023</v>
      </c>
      <c r="F100" s="16">
        <f t="shared" si="41"/>
        <v>2024</v>
      </c>
      <c r="G100" s="16" t="str">
        <f>CONCATENATE("var ",RIGHT(F100,2),"/",RIGHT(E100,2))</f>
        <v>var 24/23</v>
      </c>
      <c r="H100" s="16" t="str">
        <f>CONCATENATE("var ",RIGHT(F100,2),"/",RIGHT(C100,2))</f>
        <v>var 24/19</v>
      </c>
      <c r="I100" s="16" t="str">
        <f>CONCATENATE("dif ",RIGHT(F100,2),"-",RIGHT(E100,2))</f>
        <v>dif 24-23</v>
      </c>
      <c r="J100" s="16" t="str">
        <f>CONCATENATE("dif ",RIGHT(F100,2),"-",RIGHT(C100,2))</f>
        <v>dif 24-19</v>
      </c>
      <c r="K100" s="16" t="str">
        <f>CONCATENATE("cuota ",RIGHT(F100,2))</f>
        <v>cuota 24</v>
      </c>
      <c r="L100" s="457"/>
      <c r="M100" s="16">
        <f>M$6</f>
        <v>2019</v>
      </c>
      <c r="N100" s="16">
        <f>N$6</f>
        <v>2022</v>
      </c>
      <c r="O100" s="16">
        <f t="shared" ref="O100:P100" si="42">O$6</f>
        <v>2023</v>
      </c>
      <c r="P100" s="16">
        <f t="shared" si="42"/>
        <v>2024</v>
      </c>
      <c r="Q100" s="16" t="str">
        <f>CONCATENATE("var ",RIGHT(P100,2),"/",RIGHT(O100,2))</f>
        <v>var 24/23</v>
      </c>
      <c r="R100" s="16" t="str">
        <f>CONCATENATE("var ",RIGHT(P100,2),"/",RIGHT(M100,2))</f>
        <v>var 24/19</v>
      </c>
      <c r="S100" s="16" t="str">
        <f>CONCATENATE("dif ",RIGHT(P100,2),"-",RIGHT(O100,2))</f>
        <v>dif 24-23</v>
      </c>
      <c r="T100" s="16" t="str">
        <f>CONCATENATE("dif ",RIGHT(P100,2),"-",RIGHT(M100,2))</f>
        <v>dif 24-19</v>
      </c>
      <c r="U100" s="16" t="str">
        <f>CONCATENATE("cuota ",RIGHT(P100,2))</f>
        <v>cuota 24</v>
      </c>
    </row>
    <row r="101" spans="1:21" x14ac:dyDescent="0.25">
      <c r="A101" s="458" t="s">
        <v>92</v>
      </c>
      <c r="B101" s="458" t="s">
        <v>92</v>
      </c>
      <c r="C101" s="459">
        <v>5885</v>
      </c>
      <c r="D101" s="459">
        <v>6267</v>
      </c>
      <c r="E101" s="459">
        <v>6715</v>
      </c>
      <c r="F101" s="459">
        <v>7349</v>
      </c>
      <c r="G101" s="460">
        <f>IFERROR(F101/E101-1,"-")</f>
        <v>9.4415487714073043E-2</v>
      </c>
      <c r="H101" s="460">
        <f>IFERROR(F101/C101-1,"-")</f>
        <v>0.24876805437553107</v>
      </c>
      <c r="I101" s="459">
        <f>IFERROR(F101-E101,"-")</f>
        <v>634</v>
      </c>
      <c r="J101" s="459">
        <f>IFERROR(F101-C101,"-")</f>
        <v>1464</v>
      </c>
      <c r="K101" s="460">
        <f>F101/$F$101</f>
        <v>1</v>
      </c>
      <c r="L101" s="461"/>
      <c r="M101" s="459">
        <v>62651</v>
      </c>
      <c r="N101" s="459">
        <v>60507</v>
      </c>
      <c r="O101" s="459">
        <v>66316</v>
      </c>
      <c r="P101" s="459">
        <v>72640</v>
      </c>
      <c r="Q101" s="460">
        <f>IFERROR(P101/O101-1,"-")</f>
        <v>9.536160202666033E-2</v>
      </c>
      <c r="R101" s="460">
        <f>IFERROR(P101/M101-1,"-")</f>
        <v>0.15943879586918008</v>
      </c>
      <c r="S101" s="459">
        <f>IFERROR(P101-O101,"-")</f>
        <v>6324</v>
      </c>
      <c r="T101" s="459">
        <f>IFERROR(P101-M101,"-")</f>
        <v>9989</v>
      </c>
      <c r="U101" s="460">
        <f>P101/$P$101</f>
        <v>1</v>
      </c>
    </row>
    <row r="102" spans="1:21" x14ac:dyDescent="0.25">
      <c r="A102" s="438" t="s">
        <v>116</v>
      </c>
      <c r="B102" s="438" t="s">
        <v>116</v>
      </c>
      <c r="C102" s="439">
        <v>2927</v>
      </c>
      <c r="D102" s="439">
        <v>2814</v>
      </c>
      <c r="E102" s="439">
        <v>2970</v>
      </c>
      <c r="F102" s="439">
        <v>3242</v>
      </c>
      <c r="G102" s="440">
        <f>IFERROR(F102/E102-1,"-")</f>
        <v>9.1582491582491654E-2</v>
      </c>
      <c r="H102" s="440">
        <f>IFERROR(F102/C102-1,"-")</f>
        <v>0.10761872224120261</v>
      </c>
      <c r="I102" s="439">
        <f>IFERROR(F102-E102,"-")</f>
        <v>272</v>
      </c>
      <c r="J102" s="439">
        <f>IFERROR(F102-C102,"-")</f>
        <v>315</v>
      </c>
      <c r="K102" s="440">
        <f>F102/$F$101</f>
        <v>0.44114845557218668</v>
      </c>
      <c r="L102" s="457"/>
      <c r="M102" s="439">
        <v>32296</v>
      </c>
      <c r="N102" s="439">
        <v>29787</v>
      </c>
      <c r="O102" s="439">
        <v>32196</v>
      </c>
      <c r="P102" s="439">
        <v>34928</v>
      </c>
      <c r="Q102" s="440">
        <f>IFERROR(P102/O102-1,"-")</f>
        <v>8.4855261523170578E-2</v>
      </c>
      <c r="R102" s="440">
        <f>IFERROR(P102/M102-1,"-")</f>
        <v>8.1496160515234006E-2</v>
      </c>
      <c r="S102" s="439">
        <f>IFERROR(P102-O102,"-")</f>
        <v>2732</v>
      </c>
      <c r="T102" s="439">
        <f>IFERROR(P102-M102,"-")</f>
        <v>2632</v>
      </c>
      <c r="U102" s="440">
        <f>P102/$P$101</f>
        <v>0.48083700440528632</v>
      </c>
    </row>
    <row r="103" spans="1:21" x14ac:dyDescent="0.25">
      <c r="A103" s="438" t="s">
        <v>117</v>
      </c>
      <c r="B103" s="438" t="s">
        <v>117</v>
      </c>
      <c r="C103" s="439">
        <v>2958</v>
      </c>
      <c r="D103" s="439">
        <v>3453</v>
      </c>
      <c r="E103" s="439">
        <v>3745</v>
      </c>
      <c r="F103" s="439">
        <v>4107</v>
      </c>
      <c r="G103" s="440">
        <f t="shared" ref="G103" si="43">IFERROR(F103/E103-1,"-")</f>
        <v>9.6662216288384561E-2</v>
      </c>
      <c r="H103" s="440">
        <f>IFERROR(F103/C103-1,"-")</f>
        <v>0.38843813387423931</v>
      </c>
      <c r="I103" s="439">
        <f t="shared" ref="I103" si="44">IFERROR(F103-E103,"-")</f>
        <v>362</v>
      </c>
      <c r="J103" s="439">
        <f>IFERROR(F103-C103,"-")</f>
        <v>1149</v>
      </c>
      <c r="K103" s="440">
        <f>F103/$F$101</f>
        <v>0.55885154442781326</v>
      </c>
      <c r="L103" s="457"/>
      <c r="M103" s="439">
        <v>30355</v>
      </c>
      <c r="N103" s="439">
        <v>30720</v>
      </c>
      <c r="O103" s="439">
        <v>34120</v>
      </c>
      <c r="P103" s="439">
        <v>37712</v>
      </c>
      <c r="Q103" s="440">
        <f>IFERROR(P103/O103-1,"-")</f>
        <v>0.10527549824150051</v>
      </c>
      <c r="R103" s="440">
        <f>IFERROR(P103/M103-1,"-")</f>
        <v>0.24236534343600735</v>
      </c>
      <c r="S103" s="439">
        <f>IFERROR(P103-O103,"-")</f>
        <v>3592</v>
      </c>
      <c r="T103" s="439">
        <f>IFERROR(P103-M103,"-")</f>
        <v>7357</v>
      </c>
      <c r="U103" s="440">
        <f>P103/$P$101</f>
        <v>0.51916299559471368</v>
      </c>
    </row>
    <row r="104" spans="1:21" ht="21" x14ac:dyDescent="0.35">
      <c r="A104" s="378" t="s">
        <v>121</v>
      </c>
      <c r="B104" s="378"/>
      <c r="C104" s="378"/>
      <c r="D104" s="378"/>
      <c r="E104" s="378"/>
      <c r="F104" s="378"/>
      <c r="G104" s="378"/>
      <c r="H104" s="378"/>
      <c r="I104" s="378"/>
      <c r="J104" s="378"/>
      <c r="K104" s="378"/>
      <c r="L104" s="378"/>
      <c r="M104" s="378"/>
      <c r="N104" s="378"/>
      <c r="O104" s="378"/>
      <c r="P104" s="378"/>
      <c r="Q104" s="378"/>
      <c r="R104" s="378"/>
      <c r="S104" s="378"/>
      <c r="T104" s="378"/>
      <c r="U104" s="378"/>
    </row>
    <row r="105" spans="1:21" ht="15" customHeight="1" x14ac:dyDescent="0.25"/>
    <row r="106" spans="1:21" ht="15" customHeight="1" x14ac:dyDescent="0.25"/>
    <row r="107" spans="1:21" ht="15" customHeight="1" x14ac:dyDescent="0.25"/>
    <row r="108" spans="1:21" ht="15" customHeight="1" x14ac:dyDescent="0.25"/>
    <row r="109" spans="1:21" ht="15" customHeight="1" x14ac:dyDescent="0.25"/>
    <row r="110" spans="1:21" ht="15" customHeight="1" x14ac:dyDescent="0.25"/>
    <row r="111" spans="1:21" ht="15" customHeight="1" x14ac:dyDescent="0.25"/>
    <row r="112" spans="1:21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3:21" ht="15" customHeight="1" x14ac:dyDescent="0.25"/>
    <row r="338" spans="3:21" ht="15" customHeight="1" x14ac:dyDescent="0.25"/>
    <row r="339" spans="3:21" ht="15" customHeight="1" x14ac:dyDescent="0.25"/>
    <row r="340" spans="3:21" ht="15" customHeight="1" x14ac:dyDescent="0.25"/>
    <row r="341" spans="3:21" ht="15" customHeight="1" x14ac:dyDescent="0.25"/>
    <row r="342" spans="3:21" ht="15" customHeight="1" x14ac:dyDescent="0.25"/>
    <row r="344" spans="3:21" ht="15" customHeight="1" x14ac:dyDescent="0.25"/>
    <row r="345" spans="3:21" ht="15" customHeight="1" x14ac:dyDescent="0.25"/>
    <row r="346" spans="3:21" ht="15" hidden="1" customHeight="1" x14ac:dyDescent="0.25">
      <c r="C346" s="470"/>
      <c r="D346" s="470"/>
      <c r="E346" s="470"/>
      <c r="F346" s="470"/>
      <c r="G346" s="470"/>
      <c r="H346" s="470"/>
      <c r="I346" s="470"/>
      <c r="J346" s="470"/>
      <c r="K346" s="470"/>
      <c r="L346" s="471"/>
      <c r="M346"/>
      <c r="N346"/>
      <c r="O346"/>
      <c r="P346"/>
      <c r="Q346"/>
      <c r="R346"/>
      <c r="S346"/>
      <c r="T346"/>
      <c r="U346"/>
    </row>
    <row r="347" spans="3:21" ht="15" hidden="1" customHeight="1" x14ac:dyDescent="0.25">
      <c r="C347"/>
      <c r="E347"/>
      <c r="F347"/>
      <c r="G347"/>
      <c r="H347"/>
      <c r="I347"/>
      <c r="J347"/>
      <c r="K347"/>
      <c r="L347" s="457"/>
      <c r="N347"/>
      <c r="P347"/>
      <c r="R347"/>
      <c r="T347"/>
      <c r="U347"/>
    </row>
    <row r="348" spans="3:21" ht="15" hidden="1" customHeight="1" x14ac:dyDescent="0.25">
      <c r="C348"/>
      <c r="E348"/>
      <c r="F348"/>
      <c r="G348"/>
      <c r="H348"/>
      <c r="I348"/>
      <c r="J348"/>
      <c r="K348"/>
      <c r="L348" s="457"/>
      <c r="N348"/>
      <c r="P348"/>
      <c r="R348"/>
      <c r="T348"/>
      <c r="U348"/>
    </row>
    <row r="349" spans="3:21" ht="15" hidden="1" customHeight="1" x14ac:dyDescent="0.25">
      <c r="C349"/>
      <c r="E349"/>
      <c r="F349"/>
      <c r="G349"/>
      <c r="H349"/>
      <c r="I349"/>
      <c r="J349"/>
      <c r="K349"/>
      <c r="L349" s="457"/>
      <c r="N349"/>
      <c r="P349"/>
      <c r="R349"/>
      <c r="T349"/>
      <c r="U349"/>
    </row>
    <row r="350" spans="3:21" ht="15" hidden="1" customHeight="1" x14ac:dyDescent="0.25">
      <c r="C350"/>
      <c r="E350"/>
      <c r="F350"/>
      <c r="G350"/>
      <c r="H350"/>
      <c r="I350"/>
      <c r="J350"/>
      <c r="K350"/>
      <c r="L350" s="457"/>
      <c r="N350"/>
      <c r="P350"/>
      <c r="R350"/>
      <c r="T350"/>
      <c r="U350"/>
    </row>
    <row r="351" spans="3:21" ht="15" hidden="1" customHeight="1" x14ac:dyDescent="0.25">
      <c r="C351"/>
      <c r="E351"/>
      <c r="F351"/>
      <c r="G351"/>
      <c r="H351"/>
      <c r="I351"/>
      <c r="J351"/>
      <c r="K351"/>
      <c r="L351" s="457"/>
      <c r="N351"/>
      <c r="P351"/>
      <c r="R351"/>
      <c r="T351"/>
      <c r="U351"/>
    </row>
    <row r="352" spans="3:21" ht="15" hidden="1" customHeight="1" x14ac:dyDescent="0.25">
      <c r="C352"/>
      <c r="E352"/>
      <c r="F352"/>
      <c r="G352"/>
      <c r="H352"/>
      <c r="I352"/>
      <c r="J352"/>
      <c r="K352"/>
      <c r="L352" s="457"/>
      <c r="N352"/>
      <c r="P352"/>
      <c r="R352"/>
      <c r="T352"/>
      <c r="U352"/>
    </row>
    <row r="353" spans="3:21" ht="15" hidden="1" customHeight="1" x14ac:dyDescent="0.25">
      <c r="C353"/>
      <c r="E353"/>
      <c r="F353"/>
      <c r="G353"/>
      <c r="H353"/>
      <c r="I353"/>
      <c r="J353"/>
      <c r="K353"/>
      <c r="L353" s="457"/>
      <c r="N353"/>
      <c r="P353"/>
      <c r="R353"/>
      <c r="T353"/>
      <c r="U353"/>
    </row>
    <row r="354" spans="3:21" ht="15" hidden="1" customHeight="1" x14ac:dyDescent="0.25">
      <c r="C354"/>
      <c r="E354"/>
      <c r="F354"/>
      <c r="G354"/>
      <c r="H354"/>
      <c r="I354"/>
      <c r="J354"/>
      <c r="K354"/>
      <c r="L354" s="457"/>
      <c r="N354"/>
      <c r="P354"/>
      <c r="R354"/>
      <c r="T354"/>
      <c r="U354"/>
    </row>
    <row r="355" spans="3:21" ht="15" hidden="1" customHeight="1" x14ac:dyDescent="0.25">
      <c r="C355"/>
      <c r="E355"/>
      <c r="F355"/>
      <c r="G355"/>
      <c r="H355"/>
      <c r="I355"/>
      <c r="J355"/>
      <c r="K355"/>
      <c r="L355" s="457"/>
      <c r="N355"/>
      <c r="P355"/>
      <c r="R355"/>
      <c r="T355"/>
      <c r="U355"/>
    </row>
    <row r="356" spans="3:21" ht="15" hidden="1" customHeight="1" x14ac:dyDescent="0.25">
      <c r="C356"/>
      <c r="E356"/>
      <c r="F356"/>
      <c r="G356"/>
      <c r="H356"/>
      <c r="I356"/>
      <c r="J356"/>
      <c r="K356"/>
      <c r="L356" s="457"/>
      <c r="N356"/>
      <c r="P356"/>
      <c r="R356"/>
      <c r="T356"/>
      <c r="U356"/>
    </row>
    <row r="357" spans="3:21" ht="15" hidden="1" customHeight="1" x14ac:dyDescent="0.25">
      <c r="C357"/>
      <c r="E357"/>
      <c r="F357"/>
      <c r="G357"/>
      <c r="H357"/>
      <c r="I357"/>
      <c r="J357"/>
      <c r="K357"/>
      <c r="L357" s="457"/>
      <c r="N357"/>
      <c r="P357"/>
      <c r="R357"/>
      <c r="T357"/>
      <c r="U357"/>
    </row>
    <row r="358" spans="3:21" ht="15" hidden="1" customHeight="1" x14ac:dyDescent="0.25">
      <c r="C358"/>
      <c r="E358"/>
      <c r="F358"/>
      <c r="G358"/>
      <c r="H358"/>
      <c r="I358"/>
      <c r="J358"/>
      <c r="K358"/>
      <c r="L358" s="457"/>
      <c r="N358"/>
      <c r="P358"/>
      <c r="R358"/>
      <c r="T358"/>
      <c r="U358"/>
    </row>
    <row r="359" spans="3:21" ht="15" hidden="1" customHeight="1" x14ac:dyDescent="0.25">
      <c r="C359"/>
      <c r="F359"/>
      <c r="G359"/>
      <c r="H359"/>
      <c r="I359"/>
      <c r="J359"/>
      <c r="K359"/>
      <c r="L359" s="457"/>
      <c r="N359"/>
      <c r="P359"/>
      <c r="R359"/>
      <c r="T359"/>
      <c r="U359"/>
    </row>
    <row r="360" spans="3:21" ht="15" customHeight="1" x14ac:dyDescent="0.25"/>
    <row r="361" spans="3:21" ht="15" hidden="1" customHeight="1" x14ac:dyDescent="0.25">
      <c r="C361" s="470"/>
      <c r="D361" s="470"/>
      <c r="E361" s="470"/>
      <c r="F361" s="470"/>
      <c r="G361" s="470"/>
      <c r="H361" s="470"/>
      <c r="I361" s="470"/>
      <c r="J361" s="470"/>
      <c r="K361" s="470"/>
      <c r="L361" s="471"/>
      <c r="M361"/>
      <c r="N361"/>
      <c r="O361"/>
      <c r="P361"/>
      <c r="Q361"/>
      <c r="R361"/>
      <c r="S361"/>
      <c r="T361"/>
      <c r="U361"/>
    </row>
    <row r="362" spans="3:21" ht="15" hidden="1" customHeight="1" x14ac:dyDescent="0.25">
      <c r="C362"/>
      <c r="E362"/>
      <c r="F362"/>
      <c r="G362"/>
      <c r="H362"/>
      <c r="I362"/>
      <c r="J362"/>
      <c r="K362"/>
      <c r="L362" s="457"/>
      <c r="N362"/>
      <c r="Q362"/>
      <c r="S362"/>
      <c r="U362"/>
    </row>
    <row r="363" spans="3:21" ht="15" hidden="1" customHeight="1" x14ac:dyDescent="0.25">
      <c r="C363"/>
      <c r="E363"/>
      <c r="F363"/>
      <c r="G363"/>
      <c r="H363"/>
      <c r="I363"/>
      <c r="J363"/>
      <c r="K363"/>
      <c r="L363" s="457"/>
      <c r="N363"/>
      <c r="Q363"/>
      <c r="S363"/>
      <c r="U363"/>
    </row>
    <row r="364" spans="3:21" ht="15" hidden="1" customHeight="1" x14ac:dyDescent="0.25">
      <c r="C364"/>
      <c r="E364"/>
      <c r="F364"/>
      <c r="G364"/>
      <c r="H364"/>
      <c r="I364"/>
      <c r="J364"/>
      <c r="K364"/>
      <c r="L364" s="457"/>
      <c r="N364"/>
      <c r="Q364"/>
      <c r="S364"/>
      <c r="U364"/>
    </row>
    <row r="365" spans="3:21" ht="15" hidden="1" customHeight="1" x14ac:dyDescent="0.25">
      <c r="C365"/>
      <c r="E365"/>
      <c r="F365"/>
      <c r="G365"/>
      <c r="H365"/>
      <c r="I365"/>
      <c r="J365"/>
      <c r="K365"/>
      <c r="L365" s="457"/>
      <c r="N365"/>
      <c r="Q365"/>
      <c r="S365"/>
      <c r="U365"/>
    </row>
    <row r="366" spans="3:21" ht="15" hidden="1" customHeight="1" x14ac:dyDescent="0.25">
      <c r="C366"/>
      <c r="E366"/>
      <c r="F366"/>
      <c r="G366"/>
      <c r="H366"/>
      <c r="I366"/>
      <c r="J366"/>
      <c r="K366"/>
      <c r="L366" s="457"/>
      <c r="N366"/>
      <c r="Q366"/>
      <c r="S366"/>
      <c r="U366"/>
    </row>
    <row r="367" spans="3:21" ht="15" hidden="1" customHeight="1" x14ac:dyDescent="0.25">
      <c r="C367"/>
      <c r="E367"/>
      <c r="F367"/>
      <c r="G367"/>
      <c r="H367"/>
      <c r="I367"/>
      <c r="J367"/>
      <c r="K367"/>
      <c r="L367" s="457"/>
      <c r="N367"/>
      <c r="Q367"/>
      <c r="S367"/>
      <c r="U367"/>
    </row>
    <row r="368" spans="3:21" ht="15" hidden="1" customHeight="1" x14ac:dyDescent="0.25">
      <c r="C368"/>
      <c r="E368"/>
      <c r="F368"/>
      <c r="G368"/>
      <c r="H368"/>
      <c r="I368"/>
      <c r="J368"/>
      <c r="K368"/>
      <c r="L368" s="457"/>
      <c r="N368"/>
      <c r="Q368"/>
      <c r="S368"/>
      <c r="U368"/>
    </row>
    <row r="369" spans="3:21" ht="15" hidden="1" customHeight="1" x14ac:dyDescent="0.25">
      <c r="C369"/>
      <c r="E369"/>
      <c r="F369"/>
      <c r="G369"/>
      <c r="H369"/>
      <c r="I369"/>
      <c r="J369"/>
      <c r="K369"/>
      <c r="L369" s="457"/>
      <c r="N369"/>
      <c r="Q369"/>
      <c r="S369"/>
      <c r="U369"/>
    </row>
    <row r="370" spans="3:21" ht="15" hidden="1" customHeight="1" x14ac:dyDescent="0.25">
      <c r="C370"/>
      <c r="E370"/>
      <c r="F370"/>
      <c r="G370"/>
      <c r="H370"/>
      <c r="I370"/>
      <c r="J370"/>
      <c r="K370"/>
      <c r="L370" s="457"/>
      <c r="N370"/>
      <c r="Q370"/>
      <c r="S370"/>
      <c r="U370"/>
    </row>
    <row r="371" spans="3:21" ht="15" hidden="1" customHeight="1" x14ac:dyDescent="0.25">
      <c r="C371"/>
      <c r="E371"/>
      <c r="F371"/>
      <c r="G371"/>
      <c r="H371"/>
      <c r="I371"/>
      <c r="J371"/>
      <c r="K371"/>
      <c r="L371" s="457"/>
      <c r="N371"/>
      <c r="Q371"/>
      <c r="S371"/>
      <c r="U371"/>
    </row>
    <row r="372" spans="3:21" ht="15" hidden="1" customHeight="1" x14ac:dyDescent="0.25">
      <c r="C372"/>
      <c r="E372"/>
      <c r="F372"/>
      <c r="G372"/>
      <c r="H372"/>
      <c r="I372"/>
      <c r="J372"/>
      <c r="K372"/>
      <c r="L372" s="457"/>
      <c r="N372"/>
      <c r="Q372"/>
      <c r="S372"/>
      <c r="U372"/>
    </row>
    <row r="373" spans="3:21" ht="15" hidden="1" customHeight="1" x14ac:dyDescent="0.25">
      <c r="C373"/>
      <c r="E373"/>
      <c r="F373"/>
      <c r="G373"/>
      <c r="H373"/>
      <c r="I373"/>
      <c r="J373"/>
      <c r="K373"/>
      <c r="L373" s="457"/>
      <c r="N373"/>
      <c r="Q373"/>
      <c r="S373"/>
      <c r="U373"/>
    </row>
    <row r="374" spans="3:21" ht="15" customHeight="1" x14ac:dyDescent="0.25"/>
    <row r="375" spans="3:21" ht="15" hidden="1" customHeight="1" x14ac:dyDescent="0.25">
      <c r="C375" s="470"/>
      <c r="D375" s="470"/>
      <c r="E375" s="470"/>
      <c r="F375" s="470"/>
      <c r="G375" s="470"/>
      <c r="H375" s="470"/>
      <c r="I375" s="470"/>
      <c r="J375" s="470"/>
      <c r="K375" s="470"/>
      <c r="L375" s="471"/>
      <c r="M375"/>
      <c r="N375"/>
      <c r="O375"/>
      <c r="P375"/>
      <c r="Q375"/>
      <c r="R375"/>
      <c r="S375"/>
      <c r="T375"/>
      <c r="U375"/>
    </row>
    <row r="376" spans="3:21" ht="15" hidden="1" customHeight="1" x14ac:dyDescent="0.25">
      <c r="C376"/>
      <c r="E376"/>
      <c r="F376"/>
      <c r="G376"/>
      <c r="H376"/>
      <c r="I376"/>
      <c r="J376"/>
      <c r="K376"/>
      <c r="L376" s="457"/>
      <c r="N376"/>
      <c r="Q376"/>
      <c r="S376"/>
      <c r="U376"/>
    </row>
    <row r="377" spans="3:21" ht="15" hidden="1" customHeight="1" x14ac:dyDescent="0.25">
      <c r="C377"/>
      <c r="E377"/>
      <c r="F377"/>
      <c r="G377"/>
      <c r="H377"/>
      <c r="I377"/>
      <c r="J377"/>
      <c r="K377"/>
      <c r="L377" s="457"/>
      <c r="N377"/>
      <c r="Q377"/>
      <c r="S377"/>
      <c r="U377"/>
    </row>
    <row r="378" spans="3:21" ht="15" hidden="1" customHeight="1" x14ac:dyDescent="0.25">
      <c r="C378"/>
      <c r="E378"/>
      <c r="F378"/>
      <c r="G378"/>
      <c r="H378"/>
      <c r="I378"/>
      <c r="J378"/>
      <c r="K378"/>
      <c r="L378" s="457"/>
      <c r="N378"/>
      <c r="Q378"/>
      <c r="S378"/>
      <c r="U378"/>
    </row>
    <row r="379" spans="3:21" ht="15" hidden="1" customHeight="1" x14ac:dyDescent="0.25">
      <c r="C379"/>
      <c r="E379"/>
      <c r="F379"/>
      <c r="G379"/>
      <c r="H379"/>
      <c r="I379"/>
      <c r="J379"/>
      <c r="K379"/>
      <c r="L379" s="457"/>
      <c r="N379"/>
      <c r="Q379"/>
      <c r="S379"/>
      <c r="U379"/>
    </row>
    <row r="380" spans="3:21" ht="15" hidden="1" customHeight="1" x14ac:dyDescent="0.25">
      <c r="C380"/>
      <c r="E380"/>
      <c r="F380"/>
      <c r="G380"/>
      <c r="H380"/>
      <c r="I380"/>
      <c r="J380"/>
      <c r="K380"/>
      <c r="L380" s="457"/>
      <c r="N380"/>
      <c r="Q380"/>
      <c r="S380"/>
      <c r="U380"/>
    </row>
    <row r="381" spans="3:21" ht="15" hidden="1" customHeight="1" x14ac:dyDescent="0.25">
      <c r="C381"/>
      <c r="E381"/>
      <c r="F381"/>
      <c r="G381"/>
      <c r="H381"/>
      <c r="I381"/>
      <c r="J381"/>
      <c r="K381"/>
      <c r="L381" s="457"/>
      <c r="N381"/>
      <c r="Q381"/>
      <c r="S381"/>
      <c r="U381"/>
    </row>
    <row r="382" spans="3:21" ht="15" hidden="1" customHeight="1" x14ac:dyDescent="0.25">
      <c r="C382"/>
      <c r="E382"/>
      <c r="F382"/>
      <c r="G382"/>
      <c r="H382"/>
      <c r="I382"/>
      <c r="J382"/>
      <c r="K382"/>
      <c r="L382" s="457"/>
      <c r="N382"/>
      <c r="Q382"/>
      <c r="S382"/>
      <c r="U382"/>
    </row>
    <row r="383" spans="3:21" ht="15" hidden="1" customHeight="1" x14ac:dyDescent="0.25">
      <c r="C383"/>
      <c r="E383"/>
      <c r="F383"/>
      <c r="G383"/>
      <c r="H383"/>
      <c r="I383"/>
      <c r="J383"/>
      <c r="K383"/>
      <c r="L383" s="457"/>
      <c r="N383"/>
      <c r="Q383"/>
      <c r="S383"/>
      <c r="U383"/>
    </row>
    <row r="384" spans="3:21" ht="15" hidden="1" customHeight="1" x14ac:dyDescent="0.25">
      <c r="C384"/>
      <c r="E384"/>
      <c r="F384"/>
      <c r="G384"/>
      <c r="H384"/>
      <c r="I384"/>
      <c r="J384"/>
      <c r="K384"/>
      <c r="L384" s="457"/>
      <c r="N384"/>
      <c r="Q384"/>
      <c r="S384"/>
      <c r="U384"/>
    </row>
    <row r="385" spans="3:21" ht="15" hidden="1" customHeight="1" x14ac:dyDescent="0.25">
      <c r="C385"/>
      <c r="E385"/>
      <c r="F385"/>
      <c r="G385"/>
      <c r="H385"/>
      <c r="I385"/>
      <c r="J385"/>
      <c r="K385"/>
      <c r="L385" s="457"/>
      <c r="N385"/>
      <c r="Q385"/>
      <c r="S385"/>
      <c r="U385"/>
    </row>
    <row r="386" spans="3:21" ht="15" hidden="1" customHeight="1" x14ac:dyDescent="0.25">
      <c r="C386"/>
      <c r="E386"/>
      <c r="F386"/>
      <c r="G386"/>
      <c r="H386"/>
      <c r="I386"/>
      <c r="J386"/>
      <c r="K386"/>
      <c r="L386" s="457"/>
      <c r="N386"/>
      <c r="Q386"/>
      <c r="S386"/>
      <c r="U386"/>
    </row>
    <row r="387" spans="3:21" ht="15" hidden="1" customHeight="1" x14ac:dyDescent="0.25">
      <c r="C387"/>
      <c r="E387"/>
      <c r="F387"/>
      <c r="G387"/>
      <c r="H387"/>
      <c r="I387"/>
      <c r="J387"/>
      <c r="K387"/>
      <c r="L387" s="457"/>
      <c r="N387"/>
      <c r="Q387"/>
      <c r="S387"/>
      <c r="U387"/>
    </row>
    <row r="388" spans="3:21" ht="15" hidden="1" customHeight="1" x14ac:dyDescent="0.25">
      <c r="C388"/>
      <c r="E388"/>
      <c r="F388"/>
      <c r="G388"/>
      <c r="H388"/>
      <c r="I388"/>
      <c r="J388"/>
      <c r="K388"/>
      <c r="L388" s="457"/>
      <c r="N388"/>
      <c r="Q388"/>
      <c r="S388"/>
      <c r="U388"/>
    </row>
    <row r="389" spans="3:21" ht="15" customHeight="1" x14ac:dyDescent="0.25"/>
    <row r="390" spans="3:21" ht="15" hidden="1" customHeight="1" x14ac:dyDescent="0.25">
      <c r="C390" s="470"/>
      <c r="D390" s="470"/>
      <c r="E390" s="470"/>
      <c r="F390" s="470"/>
      <c r="G390" s="470"/>
      <c r="H390" s="470"/>
      <c r="I390" s="470"/>
      <c r="J390" s="470"/>
      <c r="K390" s="470"/>
      <c r="L390" s="471"/>
      <c r="M390"/>
      <c r="N390"/>
      <c r="O390"/>
      <c r="P390"/>
      <c r="Q390"/>
      <c r="R390"/>
      <c r="S390"/>
      <c r="T390"/>
      <c r="U390"/>
    </row>
    <row r="391" spans="3:21" ht="15" hidden="1" customHeight="1" x14ac:dyDescent="0.25">
      <c r="C391"/>
      <c r="E391"/>
      <c r="F391"/>
      <c r="G391"/>
      <c r="H391"/>
      <c r="I391"/>
      <c r="J391"/>
      <c r="K391"/>
      <c r="L391" s="457"/>
      <c r="N391"/>
      <c r="Q391"/>
      <c r="S391"/>
      <c r="U391"/>
    </row>
    <row r="392" spans="3:21" ht="15" hidden="1" customHeight="1" x14ac:dyDescent="0.25">
      <c r="C392"/>
      <c r="E392"/>
      <c r="F392"/>
      <c r="G392"/>
      <c r="H392"/>
      <c r="I392"/>
      <c r="J392"/>
      <c r="K392"/>
      <c r="L392" s="457"/>
      <c r="N392"/>
      <c r="Q392"/>
      <c r="S392"/>
      <c r="U392"/>
    </row>
    <row r="393" spans="3:21" ht="15" hidden="1" customHeight="1" x14ac:dyDescent="0.25">
      <c r="C393"/>
      <c r="E393"/>
      <c r="F393"/>
      <c r="G393"/>
      <c r="H393"/>
      <c r="I393"/>
      <c r="J393"/>
      <c r="K393"/>
      <c r="L393" s="457"/>
      <c r="N393"/>
      <c r="Q393"/>
      <c r="S393"/>
      <c r="U393"/>
    </row>
    <row r="394" spans="3:21" ht="15" hidden="1" customHeight="1" x14ac:dyDescent="0.25">
      <c r="C394"/>
      <c r="E394"/>
      <c r="F394"/>
      <c r="G394"/>
      <c r="H394"/>
      <c r="I394"/>
      <c r="J394"/>
      <c r="K394"/>
      <c r="L394" s="457"/>
      <c r="N394"/>
      <c r="Q394"/>
      <c r="S394"/>
      <c r="U394"/>
    </row>
    <row r="395" spans="3:21" ht="15" hidden="1" customHeight="1" x14ac:dyDescent="0.25">
      <c r="C395"/>
      <c r="E395"/>
      <c r="F395"/>
      <c r="G395"/>
      <c r="H395"/>
      <c r="I395"/>
      <c r="J395"/>
      <c r="K395"/>
      <c r="L395" s="457"/>
      <c r="N395"/>
      <c r="Q395"/>
      <c r="S395"/>
      <c r="U395"/>
    </row>
    <row r="396" spans="3:21" ht="15" hidden="1" customHeight="1" x14ac:dyDescent="0.25">
      <c r="C396"/>
      <c r="E396"/>
      <c r="F396"/>
      <c r="G396"/>
      <c r="H396"/>
      <c r="I396"/>
      <c r="J396"/>
      <c r="K396"/>
      <c r="L396" s="457"/>
      <c r="N396"/>
      <c r="Q396"/>
      <c r="S396"/>
      <c r="U396"/>
    </row>
    <row r="397" spans="3:21" ht="15" hidden="1" customHeight="1" x14ac:dyDescent="0.25">
      <c r="C397"/>
      <c r="E397"/>
      <c r="F397"/>
      <c r="G397"/>
      <c r="H397"/>
      <c r="I397"/>
      <c r="J397"/>
      <c r="K397"/>
      <c r="L397" s="457"/>
      <c r="N397"/>
      <c r="Q397"/>
      <c r="S397"/>
      <c r="U397"/>
    </row>
    <row r="398" spans="3:21" ht="15" hidden="1" customHeight="1" x14ac:dyDescent="0.25">
      <c r="C398"/>
      <c r="E398"/>
      <c r="F398"/>
      <c r="G398"/>
      <c r="H398"/>
      <c r="I398"/>
      <c r="J398"/>
      <c r="K398"/>
      <c r="L398" s="457"/>
      <c r="N398"/>
      <c r="Q398"/>
      <c r="S398"/>
      <c r="U398"/>
    </row>
    <row r="399" spans="3:21" ht="15" hidden="1" customHeight="1" x14ac:dyDescent="0.25">
      <c r="C399"/>
      <c r="E399"/>
      <c r="F399"/>
      <c r="G399"/>
      <c r="H399"/>
      <c r="I399"/>
      <c r="J399"/>
      <c r="K399"/>
      <c r="L399" s="457"/>
      <c r="N399"/>
      <c r="Q399"/>
      <c r="S399"/>
      <c r="U399"/>
    </row>
    <row r="400" spans="3:21" ht="15" hidden="1" customHeight="1" x14ac:dyDescent="0.25">
      <c r="C400"/>
      <c r="E400"/>
      <c r="F400"/>
      <c r="G400"/>
      <c r="H400"/>
      <c r="I400"/>
      <c r="J400"/>
      <c r="K400"/>
      <c r="L400" s="457"/>
      <c r="N400"/>
      <c r="Q400"/>
      <c r="S400"/>
      <c r="U400"/>
    </row>
    <row r="401" spans="3:21" ht="15" hidden="1" customHeight="1" x14ac:dyDescent="0.25">
      <c r="C401"/>
      <c r="E401"/>
      <c r="F401"/>
      <c r="G401"/>
      <c r="H401"/>
      <c r="I401"/>
      <c r="J401"/>
      <c r="K401"/>
      <c r="L401" s="457"/>
      <c r="N401"/>
      <c r="Q401"/>
      <c r="S401"/>
      <c r="U401"/>
    </row>
    <row r="402" spans="3:21" ht="15" hidden="1" customHeight="1" x14ac:dyDescent="0.25">
      <c r="C402"/>
      <c r="E402"/>
      <c r="F402"/>
      <c r="G402"/>
      <c r="H402"/>
      <c r="I402"/>
      <c r="J402"/>
      <c r="K402"/>
      <c r="L402" s="457"/>
      <c r="N402"/>
      <c r="Q402"/>
      <c r="S402"/>
      <c r="U402"/>
    </row>
    <row r="403" spans="3:21" ht="15" customHeight="1" x14ac:dyDescent="0.25"/>
    <row r="404" spans="3:21" ht="15" customHeight="1" x14ac:dyDescent="0.25"/>
    <row r="405" spans="3:21" ht="15" customHeight="1" x14ac:dyDescent="0.25"/>
    <row r="406" spans="3:21" ht="15" customHeight="1" x14ac:dyDescent="0.25"/>
    <row r="407" spans="3:21" ht="15" customHeight="1" x14ac:dyDescent="0.25"/>
    <row r="408" spans="3:21" ht="15" customHeight="1" x14ac:dyDescent="0.25"/>
    <row r="409" spans="3:21" ht="15" customHeight="1" x14ac:dyDescent="0.25"/>
    <row r="410" spans="3:21" ht="15" customHeight="1" x14ac:dyDescent="0.25"/>
    <row r="411" spans="3:21" ht="15" customHeight="1" x14ac:dyDescent="0.25"/>
  </sheetData>
  <mergeCells count="26">
    <mergeCell ref="C375:K375"/>
    <mergeCell ref="C390:K390"/>
    <mergeCell ref="A98:U98"/>
    <mergeCell ref="C99:K99"/>
    <mergeCell ref="M99:U99"/>
    <mergeCell ref="A104:U104"/>
    <mergeCell ref="C346:K346"/>
    <mergeCell ref="C361:K361"/>
    <mergeCell ref="A54:U54"/>
    <mergeCell ref="C55:K55"/>
    <mergeCell ref="M55:U55"/>
    <mergeCell ref="A60:U60"/>
    <mergeCell ref="C61:K61"/>
    <mergeCell ref="M61:U61"/>
    <mergeCell ref="A10:U10"/>
    <mergeCell ref="C11:K11"/>
    <mergeCell ref="M11:U11"/>
    <mergeCell ref="A48:U48"/>
    <mergeCell ref="C49:K49"/>
    <mergeCell ref="M49:U49"/>
    <mergeCell ref="A1:U1"/>
    <mergeCell ref="A2:U2"/>
    <mergeCell ref="A3:U3"/>
    <mergeCell ref="A4:U4"/>
    <mergeCell ref="C5:K5"/>
    <mergeCell ref="M5:U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0C791-13AE-4A89-AD05-5C164C4D9B01}">
  <sheetPr codeName="Hoja11"/>
  <dimension ref="A1:T380"/>
  <sheetViews>
    <sheetView workbookViewId="0">
      <selection sqref="A1:T1"/>
    </sheetView>
  </sheetViews>
  <sheetFormatPr baseColWidth="10" defaultColWidth="11.42578125" defaultRowHeight="15" x14ac:dyDescent="0.25"/>
  <cols>
    <col min="1" max="1" width="55.42578125" customWidth="1"/>
    <col min="2" max="5" width="11.42578125" style="469" customWidth="1"/>
    <col min="6" max="6" width="12.28515625" style="469" bestFit="1" customWidth="1"/>
    <col min="7" max="7" width="12.28515625" style="469" customWidth="1"/>
    <col min="8" max="9" width="12.7109375" style="469" customWidth="1"/>
    <col min="10" max="10" width="11.42578125" style="469" customWidth="1"/>
    <col min="11" max="11" width="1.28515625" style="469" customWidth="1"/>
    <col min="12" max="14" width="12.5703125" style="469" customWidth="1"/>
    <col min="15" max="17" width="11.42578125" style="469" customWidth="1"/>
    <col min="18" max="19" width="14" style="469" customWidth="1"/>
    <col min="20" max="20" width="11.42578125" style="469" customWidth="1"/>
  </cols>
  <sheetData>
    <row r="1" spans="1:2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6.75" customHeight="1" x14ac:dyDescent="0.25">
      <c r="A2" s="472" t="s">
        <v>122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472"/>
      <c r="Q2" s="472"/>
      <c r="R2" s="472"/>
      <c r="S2" s="472"/>
      <c r="T2" s="472"/>
    </row>
    <row r="3" spans="1:20" ht="21" x14ac:dyDescent="0.25">
      <c r="A3" s="4" t="s">
        <v>123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6"/>
    </row>
    <row r="4" spans="1:20" ht="21" x14ac:dyDescent="0.35">
      <c r="A4" s="473" t="s">
        <v>124</v>
      </c>
      <c r="B4" s="473"/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</row>
    <row r="5" spans="1:20" x14ac:dyDescent="0.25">
      <c r="A5" s="72"/>
      <c r="B5" s="11" t="s">
        <v>152</v>
      </c>
      <c r="C5" s="12"/>
      <c r="D5" s="12"/>
      <c r="E5" s="12"/>
      <c r="F5" s="12"/>
      <c r="G5" s="12"/>
      <c r="H5" s="12"/>
      <c r="I5" s="12"/>
      <c r="J5" s="13"/>
      <c r="K5" s="474"/>
      <c r="L5" s="11" t="str">
        <f>CONCATENATE("acumulado ",B5)</f>
        <v>acumulado noviembre</v>
      </c>
      <c r="M5" s="12"/>
      <c r="N5" s="12"/>
      <c r="O5" s="12"/>
      <c r="P5" s="12"/>
      <c r="Q5" s="12"/>
      <c r="R5" s="12"/>
      <c r="S5" s="12"/>
      <c r="T5" s="13"/>
    </row>
    <row r="6" spans="1:20" x14ac:dyDescent="0.25">
      <c r="A6" s="10"/>
      <c r="B6" s="475">
        <v>2019</v>
      </c>
      <c r="C6" s="475">
        <v>2022</v>
      </c>
      <c r="D6" s="475">
        <v>2023</v>
      </c>
      <c r="E6" s="475">
        <v>2024</v>
      </c>
      <c r="F6" s="475" t="str">
        <f>CONCATENATE("var ",RIGHT(E6,2),"/",RIGHT(D6,2))</f>
        <v>var 24/23</v>
      </c>
      <c r="G6" s="475" t="str">
        <f>CONCATENATE("var ",RIGHT(E6,2),"/",RIGHT(B6,2))</f>
        <v>var 24/19</v>
      </c>
      <c r="H6" s="475" t="str">
        <f>CONCATENATE("dif ",RIGHT(E6,2),"-",RIGHT(D6,2))</f>
        <v>dif 24-23</v>
      </c>
      <c r="I6" s="475" t="str">
        <f>CONCATENATE("dif ",RIGHT(E6,2),"-",RIGHT(B6,2))</f>
        <v>dif 24-19</v>
      </c>
      <c r="J6" s="475" t="str">
        <f>CONCATENATE("cuota ",RIGHT(E6,2))</f>
        <v>cuota 24</v>
      </c>
      <c r="K6" s="474"/>
      <c r="L6" s="475">
        <v>2019</v>
      </c>
      <c r="M6" s="475">
        <v>2022</v>
      </c>
      <c r="N6" s="475">
        <v>2023</v>
      </c>
      <c r="O6" s="475">
        <v>2024</v>
      </c>
      <c r="P6" s="475" t="str">
        <f>CONCATENATE("var ",RIGHT(O6,2),"/",RIGHT(N6,2))</f>
        <v>var 24/23</v>
      </c>
      <c r="Q6" s="475" t="str">
        <f>CONCATENATE("var ",RIGHT(O6,2),"/",RIGHT(L6,2))</f>
        <v>var 24/19</v>
      </c>
      <c r="R6" s="475" t="str">
        <f>CONCATENATE("dif ",RIGHT(O6,2),"-",RIGHT(N6,2))</f>
        <v>dif 24-23</v>
      </c>
      <c r="S6" s="475" t="str">
        <f>CONCATENATE("dif ",RIGHT(O6,2),"-",RIGHT(L6,2))</f>
        <v>dif 24-19</v>
      </c>
      <c r="T6" s="475" t="str">
        <f>CONCATENATE("cuota ",RIGHT(O6,2))</f>
        <v>cuota 24</v>
      </c>
    </row>
    <row r="7" spans="1:20" x14ac:dyDescent="0.25">
      <c r="A7" s="476" t="s">
        <v>125</v>
      </c>
      <c r="B7" s="477">
        <v>487576</v>
      </c>
      <c r="C7" s="477">
        <v>575105</v>
      </c>
      <c r="D7" s="477">
        <v>605064</v>
      </c>
      <c r="E7" s="477">
        <v>670045</v>
      </c>
      <c r="F7" s="478">
        <f>E7/D7-1</f>
        <v>0.10739525075033396</v>
      </c>
      <c r="G7" s="478">
        <f>E7/B7-1</f>
        <v>0.37423704202011576</v>
      </c>
      <c r="H7" s="477">
        <f>E7-D7</f>
        <v>64981</v>
      </c>
      <c r="I7" s="477">
        <f>E7-B7</f>
        <v>182469</v>
      </c>
      <c r="J7" s="478">
        <f t="shared" ref="J7:J18" si="0">E7/$E$7</f>
        <v>1</v>
      </c>
      <c r="K7" s="474"/>
      <c r="L7" s="477">
        <v>5363196</v>
      </c>
      <c r="M7" s="477">
        <v>5366658</v>
      </c>
      <c r="N7" s="477">
        <v>5936761</v>
      </c>
      <c r="O7" s="477">
        <v>6679109</v>
      </c>
      <c r="P7" s="478">
        <f>O7/N7-1</f>
        <v>0.12504259477516433</v>
      </c>
      <c r="Q7" s="478">
        <f>O7/L7-1</f>
        <v>0.24535985632447521</v>
      </c>
      <c r="R7" s="477">
        <f>O7-N7</f>
        <v>742348</v>
      </c>
      <c r="S7" s="477">
        <f>O7-L7</f>
        <v>1315913</v>
      </c>
      <c r="T7" s="478">
        <f>O7/$O$7</f>
        <v>1</v>
      </c>
    </row>
    <row r="8" spans="1:20" x14ac:dyDescent="0.25">
      <c r="A8" s="479" t="s">
        <v>126</v>
      </c>
      <c r="B8" s="480">
        <v>55741</v>
      </c>
      <c r="C8" s="480">
        <v>65263</v>
      </c>
      <c r="D8" s="480">
        <v>56527</v>
      </c>
      <c r="E8" s="480">
        <v>64175</v>
      </c>
      <c r="F8" s="481">
        <f t="shared" ref="F8:F18" si="1">E8/D8-1</f>
        <v>0.13529817609284067</v>
      </c>
      <c r="G8" s="481">
        <f>E8/B8-1</f>
        <v>0.15130693744281598</v>
      </c>
      <c r="H8" s="480">
        <f t="shared" ref="H8:H18" si="2">E8-D8</f>
        <v>7648</v>
      </c>
      <c r="I8" s="480">
        <f t="shared" ref="I8:I18" si="3">E8-B8</f>
        <v>8434</v>
      </c>
      <c r="J8" s="481">
        <f t="shared" si="0"/>
        <v>9.5777149295942804E-2</v>
      </c>
      <c r="K8" s="474"/>
      <c r="L8" s="480">
        <v>784798</v>
      </c>
      <c r="M8" s="480">
        <v>776903</v>
      </c>
      <c r="N8" s="480">
        <v>836455</v>
      </c>
      <c r="O8" s="480">
        <v>882245</v>
      </c>
      <c r="P8" s="481">
        <f>O8/N8-1</f>
        <v>5.4742932973082858E-2</v>
      </c>
      <c r="Q8" s="481">
        <f t="shared" ref="Q8:Q18" si="4">O8/L8-1</f>
        <v>0.12416825730952419</v>
      </c>
      <c r="R8" s="480">
        <f t="shared" ref="R8:R18" si="5">O8-N8</f>
        <v>45790</v>
      </c>
      <c r="S8" s="480">
        <f t="shared" ref="S8:S18" si="6">O8-L8</f>
        <v>97447</v>
      </c>
      <c r="T8" s="481">
        <f t="shared" ref="T8:T18" si="7">O8/$O$7</f>
        <v>0.13209022341153587</v>
      </c>
    </row>
    <row r="9" spans="1:20" x14ac:dyDescent="0.25">
      <c r="A9" s="479" t="s">
        <v>127</v>
      </c>
      <c r="B9" s="480">
        <v>431835</v>
      </c>
      <c r="C9" s="480">
        <v>509841</v>
      </c>
      <c r="D9" s="480">
        <v>548537</v>
      </c>
      <c r="E9" s="480">
        <v>605870</v>
      </c>
      <c r="F9" s="481">
        <f>E9/D9-1</f>
        <v>0.10451984095876843</v>
      </c>
      <c r="G9" s="481">
        <f t="shared" ref="G9:G18" si="8">E9/B9-1</f>
        <v>0.40301272476756167</v>
      </c>
      <c r="H9" s="480">
        <f t="shared" si="2"/>
        <v>57333</v>
      </c>
      <c r="I9" s="480">
        <f t="shared" si="3"/>
        <v>174035</v>
      </c>
      <c r="J9" s="481">
        <f t="shared" si="0"/>
        <v>0.90422285070405717</v>
      </c>
      <c r="K9" s="474"/>
      <c r="L9" s="480">
        <v>4578398</v>
      </c>
      <c r="M9" s="480">
        <v>4589754</v>
      </c>
      <c r="N9" s="480">
        <v>5100305</v>
      </c>
      <c r="O9" s="480">
        <v>5796862</v>
      </c>
      <c r="P9" s="481">
        <f>O9/N9-1</f>
        <v>0.13657163640213676</v>
      </c>
      <c r="Q9" s="481">
        <f t="shared" si="4"/>
        <v>0.26613326320691222</v>
      </c>
      <c r="R9" s="480">
        <f t="shared" si="5"/>
        <v>696557</v>
      </c>
      <c r="S9" s="480">
        <f t="shared" si="6"/>
        <v>1218464</v>
      </c>
      <c r="T9" s="481">
        <f t="shared" si="7"/>
        <v>0.86790947714732614</v>
      </c>
    </row>
    <row r="10" spans="1:20" x14ac:dyDescent="0.25">
      <c r="A10" s="438" t="s">
        <v>22</v>
      </c>
      <c r="B10" s="482">
        <v>66428</v>
      </c>
      <c r="C10" s="482">
        <v>86667</v>
      </c>
      <c r="D10" s="482">
        <v>92291</v>
      </c>
      <c r="E10" s="482">
        <v>107408</v>
      </c>
      <c r="F10" s="483">
        <f>E10/D10-1</f>
        <v>0.16379711997919633</v>
      </c>
      <c r="G10" s="483">
        <f>E10/B10-1</f>
        <v>0.61690853254651645</v>
      </c>
      <c r="H10" s="482">
        <f t="shared" si="2"/>
        <v>15117</v>
      </c>
      <c r="I10" s="482">
        <f t="shared" si="3"/>
        <v>40980</v>
      </c>
      <c r="J10" s="483">
        <f t="shared" si="0"/>
        <v>0.16029968136468445</v>
      </c>
      <c r="K10" s="474"/>
      <c r="L10" s="482">
        <v>667750</v>
      </c>
      <c r="M10" s="482">
        <v>583887</v>
      </c>
      <c r="N10" s="482">
        <v>678744</v>
      </c>
      <c r="O10" s="482">
        <v>780106</v>
      </c>
      <c r="P10" s="483">
        <f t="shared" ref="P10:P18" si="9">O10/N10-1</f>
        <v>0.14933760003771668</v>
      </c>
      <c r="Q10" s="483">
        <f t="shared" si="4"/>
        <v>0.16826057656308491</v>
      </c>
      <c r="R10" s="482">
        <f t="shared" si="5"/>
        <v>101362</v>
      </c>
      <c r="S10" s="482">
        <f t="shared" si="6"/>
        <v>112356</v>
      </c>
      <c r="T10" s="483">
        <f t="shared" si="7"/>
        <v>0.11679791421280893</v>
      </c>
    </row>
    <row r="11" spans="1:20" x14ac:dyDescent="0.25">
      <c r="A11" s="438" t="s">
        <v>32</v>
      </c>
      <c r="B11" s="482">
        <v>18252</v>
      </c>
      <c r="C11" s="482">
        <v>21901</v>
      </c>
      <c r="D11" s="482">
        <v>24153</v>
      </c>
      <c r="E11" s="482">
        <v>25458</v>
      </c>
      <c r="F11" s="230">
        <f t="shared" si="1"/>
        <v>5.4030555210532905E-2</v>
      </c>
      <c r="G11" s="230">
        <f t="shared" si="8"/>
        <v>0.39480604865220248</v>
      </c>
      <c r="H11" s="257">
        <f t="shared" si="2"/>
        <v>1305</v>
      </c>
      <c r="I11" s="257">
        <f t="shared" si="3"/>
        <v>7206</v>
      </c>
      <c r="J11" s="230">
        <f t="shared" si="0"/>
        <v>3.7994463058451299E-2</v>
      </c>
      <c r="K11" s="474"/>
      <c r="L11" s="482">
        <v>200488</v>
      </c>
      <c r="M11" s="482">
        <v>207545</v>
      </c>
      <c r="N11" s="482">
        <v>212831</v>
      </c>
      <c r="O11" s="482">
        <v>235809</v>
      </c>
      <c r="P11" s="230">
        <f t="shared" si="9"/>
        <v>0.10796359552884693</v>
      </c>
      <c r="Q11" s="230">
        <f t="shared" si="4"/>
        <v>0.17617513267626994</v>
      </c>
      <c r="R11" s="257">
        <f t="shared" si="5"/>
        <v>22978</v>
      </c>
      <c r="S11" s="257">
        <f>O11-L11</f>
        <v>35321</v>
      </c>
      <c r="T11" s="230">
        <f>O11/$O$7</f>
        <v>3.5305457659097941E-2</v>
      </c>
    </row>
    <row r="12" spans="1:20" x14ac:dyDescent="0.25">
      <c r="A12" s="438" t="s">
        <v>30</v>
      </c>
      <c r="B12" s="482">
        <v>17428</v>
      </c>
      <c r="C12" s="482">
        <v>27763</v>
      </c>
      <c r="D12" s="482">
        <v>28531</v>
      </c>
      <c r="E12" s="482">
        <v>32958</v>
      </c>
      <c r="F12" s="230">
        <f>E12/D12-1</f>
        <v>0.15516455784935679</v>
      </c>
      <c r="G12" s="230">
        <f t="shared" si="8"/>
        <v>0.89109478999311453</v>
      </c>
      <c r="H12" s="257">
        <f t="shared" si="2"/>
        <v>4427</v>
      </c>
      <c r="I12" s="257">
        <f t="shared" si="3"/>
        <v>15530</v>
      </c>
      <c r="J12" s="230">
        <f t="shared" si="0"/>
        <v>4.9187741121864949E-2</v>
      </c>
      <c r="K12" s="474"/>
      <c r="L12" s="482">
        <v>202977</v>
      </c>
      <c r="M12" s="482">
        <v>284201</v>
      </c>
      <c r="N12" s="482">
        <v>302986</v>
      </c>
      <c r="O12" s="482">
        <v>356605</v>
      </c>
      <c r="P12" s="230">
        <f t="shared" si="9"/>
        <v>0.17696857280534406</v>
      </c>
      <c r="Q12" s="230">
        <f t="shared" si="4"/>
        <v>0.75687393152918814</v>
      </c>
      <c r="R12" s="257">
        <f t="shared" si="5"/>
        <v>53619</v>
      </c>
      <c r="S12" s="257">
        <f t="shared" si="6"/>
        <v>153628</v>
      </c>
      <c r="T12" s="230">
        <f>O12/$O$7</f>
        <v>5.3391103513956727E-2</v>
      </c>
    </row>
    <row r="13" spans="1:20" x14ac:dyDescent="0.25">
      <c r="A13" s="438" t="s">
        <v>31</v>
      </c>
      <c r="B13" s="482">
        <v>12603</v>
      </c>
      <c r="C13" s="482">
        <v>20266</v>
      </c>
      <c r="D13" s="482">
        <v>22558</v>
      </c>
      <c r="E13" s="482">
        <v>19777</v>
      </c>
      <c r="F13" s="230">
        <f t="shared" si="1"/>
        <v>-0.12328220586931471</v>
      </c>
      <c r="G13" s="230">
        <f t="shared" si="8"/>
        <v>0.5692295485201937</v>
      </c>
      <c r="H13" s="257">
        <f t="shared" si="2"/>
        <v>-2781</v>
      </c>
      <c r="I13" s="257">
        <f t="shared" si="3"/>
        <v>7174</v>
      </c>
      <c r="J13" s="230">
        <f t="shared" si="0"/>
        <v>2.9515928034684238E-2</v>
      </c>
      <c r="K13" s="474"/>
      <c r="L13" s="482">
        <v>164902</v>
      </c>
      <c r="M13" s="482">
        <v>200620</v>
      </c>
      <c r="N13" s="482">
        <v>215575</v>
      </c>
      <c r="O13" s="482">
        <v>229267</v>
      </c>
      <c r="P13" s="230">
        <f t="shared" si="9"/>
        <v>6.351385828597933E-2</v>
      </c>
      <c r="Q13" s="230">
        <f t="shared" si="4"/>
        <v>0.39032273714084731</v>
      </c>
      <c r="R13" s="257">
        <f t="shared" si="5"/>
        <v>13692</v>
      </c>
      <c r="S13" s="257">
        <f t="shared" si="6"/>
        <v>64365</v>
      </c>
      <c r="T13" s="230">
        <f t="shared" si="7"/>
        <v>3.432598569659516E-2</v>
      </c>
    </row>
    <row r="14" spans="1:20" x14ac:dyDescent="0.25">
      <c r="A14" s="438" t="s">
        <v>33</v>
      </c>
      <c r="B14" s="482">
        <v>11473</v>
      </c>
      <c r="C14" s="482">
        <v>16899</v>
      </c>
      <c r="D14" s="482">
        <v>22883</v>
      </c>
      <c r="E14" s="482">
        <v>21405</v>
      </c>
      <c r="F14" s="230">
        <f t="shared" si="1"/>
        <v>-6.4589433203688373E-2</v>
      </c>
      <c r="G14" s="230">
        <f t="shared" si="8"/>
        <v>0.86568465091955016</v>
      </c>
      <c r="H14" s="257">
        <f t="shared" si="2"/>
        <v>-1478</v>
      </c>
      <c r="I14" s="257">
        <f t="shared" si="3"/>
        <v>9932</v>
      </c>
      <c r="J14" s="230">
        <f t="shared" si="0"/>
        <v>3.1945615592982562E-2</v>
      </c>
      <c r="K14" s="474"/>
      <c r="L14" s="482">
        <v>150509</v>
      </c>
      <c r="M14" s="482">
        <v>167489</v>
      </c>
      <c r="N14" s="482">
        <v>187124</v>
      </c>
      <c r="O14" s="482">
        <v>229749</v>
      </c>
      <c r="P14" s="230">
        <f t="shared" si="9"/>
        <v>0.22779012847096047</v>
      </c>
      <c r="Q14" s="230">
        <f t="shared" si="4"/>
        <v>0.52648014404454213</v>
      </c>
      <c r="R14" s="257">
        <f t="shared" si="5"/>
        <v>42625</v>
      </c>
      <c r="S14" s="257">
        <f t="shared" si="6"/>
        <v>79240</v>
      </c>
      <c r="T14" s="230">
        <f t="shared" si="7"/>
        <v>3.4398151010860877E-2</v>
      </c>
    </row>
    <row r="15" spans="1:20" x14ac:dyDescent="0.25">
      <c r="A15" s="438" t="s">
        <v>35</v>
      </c>
      <c r="B15" s="482">
        <v>16794</v>
      </c>
      <c r="C15" s="482">
        <v>28551</v>
      </c>
      <c r="D15" s="482">
        <v>32291</v>
      </c>
      <c r="E15" s="482">
        <v>40166</v>
      </c>
      <c r="F15" s="230">
        <f t="shared" si="1"/>
        <v>0.24387600260134401</v>
      </c>
      <c r="G15" s="230">
        <f t="shared" si="8"/>
        <v>1.3916875074431343</v>
      </c>
      <c r="H15" s="257">
        <f t="shared" si="2"/>
        <v>7875</v>
      </c>
      <c r="I15" s="257">
        <f t="shared" si="3"/>
        <v>23372</v>
      </c>
      <c r="J15" s="230">
        <f t="shared" si="0"/>
        <v>5.9945227559343027E-2</v>
      </c>
      <c r="K15" s="474"/>
      <c r="L15" s="482">
        <v>184404</v>
      </c>
      <c r="M15" s="482">
        <v>253736</v>
      </c>
      <c r="N15" s="482">
        <v>281154</v>
      </c>
      <c r="O15" s="482">
        <v>377292</v>
      </c>
      <c r="P15" s="230">
        <f t="shared" si="9"/>
        <v>0.34194071576431417</v>
      </c>
      <c r="Q15" s="230">
        <f t="shared" si="4"/>
        <v>1.046007678792217</v>
      </c>
      <c r="R15" s="257">
        <f t="shared" si="5"/>
        <v>96138</v>
      </c>
      <c r="S15" s="257">
        <f t="shared" si="6"/>
        <v>192888</v>
      </c>
      <c r="T15" s="230">
        <f t="shared" si="7"/>
        <v>5.6488372925191072E-2</v>
      </c>
    </row>
    <row r="16" spans="1:20" x14ac:dyDescent="0.25">
      <c r="A16" s="438" t="s">
        <v>104</v>
      </c>
      <c r="B16" s="482">
        <v>57241</v>
      </c>
      <c r="C16" s="482">
        <v>56136</v>
      </c>
      <c r="D16" s="482">
        <v>49277</v>
      </c>
      <c r="E16" s="482">
        <v>48099</v>
      </c>
      <c r="F16" s="230">
        <f t="shared" si="1"/>
        <v>-2.3905676076059867E-2</v>
      </c>
      <c r="G16" s="230">
        <f t="shared" si="8"/>
        <v>-0.15971069687811179</v>
      </c>
      <c r="H16" s="257">
        <f t="shared" si="2"/>
        <v>-1178</v>
      </c>
      <c r="I16" s="257">
        <f t="shared" si="3"/>
        <v>-9142</v>
      </c>
      <c r="J16" s="230">
        <f t="shared" si="0"/>
        <v>7.1784730876284425E-2</v>
      </c>
      <c r="K16" s="474"/>
      <c r="L16" s="482">
        <v>333703</v>
      </c>
      <c r="M16" s="482">
        <v>246743</v>
      </c>
      <c r="N16" s="482">
        <v>284087</v>
      </c>
      <c r="O16" s="482">
        <v>282346</v>
      </c>
      <c r="P16" s="230">
        <f t="shared" si="9"/>
        <v>-6.1284043268435839E-3</v>
      </c>
      <c r="Q16" s="230">
        <f t="shared" si="4"/>
        <v>-0.15390032454008507</v>
      </c>
      <c r="R16" s="257">
        <f t="shared" si="5"/>
        <v>-1741</v>
      </c>
      <c r="S16" s="257">
        <f t="shared" si="6"/>
        <v>-51357</v>
      </c>
      <c r="T16" s="230">
        <f t="shared" si="7"/>
        <v>4.2273003779396322E-2</v>
      </c>
    </row>
    <row r="17" spans="1:20" x14ac:dyDescent="0.25">
      <c r="A17" s="438" t="s">
        <v>29</v>
      </c>
      <c r="B17" s="482">
        <v>176125</v>
      </c>
      <c r="C17" s="482">
        <v>189577</v>
      </c>
      <c r="D17" s="482">
        <v>216801</v>
      </c>
      <c r="E17" s="482">
        <v>233427</v>
      </c>
      <c r="F17" s="230">
        <f t="shared" si="1"/>
        <v>7.6687838155728105E-2</v>
      </c>
      <c r="G17" s="230">
        <f t="shared" si="8"/>
        <v>0.32534847409510292</v>
      </c>
      <c r="H17" s="257">
        <f t="shared" si="2"/>
        <v>16626</v>
      </c>
      <c r="I17" s="257">
        <f t="shared" si="3"/>
        <v>57302</v>
      </c>
      <c r="J17" s="230">
        <f t="shared" si="0"/>
        <v>0.34837510913446113</v>
      </c>
      <c r="K17" s="474"/>
      <c r="L17" s="482">
        <v>2061625</v>
      </c>
      <c r="M17" s="482">
        <v>2058604</v>
      </c>
      <c r="N17" s="482">
        <v>2264700</v>
      </c>
      <c r="O17" s="482">
        <v>2504055</v>
      </c>
      <c r="P17" s="230">
        <f t="shared" si="9"/>
        <v>0.10568949529739036</v>
      </c>
      <c r="Q17" s="230">
        <f t="shared" si="4"/>
        <v>0.21460255866125033</v>
      </c>
      <c r="R17" s="257">
        <f t="shared" si="5"/>
        <v>239355</v>
      </c>
      <c r="S17" s="257">
        <f t="shared" si="6"/>
        <v>442430</v>
      </c>
      <c r="T17" s="230">
        <f t="shared" si="7"/>
        <v>0.37490853944740232</v>
      </c>
    </row>
    <row r="18" spans="1:20" x14ac:dyDescent="0.25">
      <c r="A18" s="438" t="s">
        <v>46</v>
      </c>
      <c r="B18" s="482">
        <v>55492</v>
      </c>
      <c r="C18" s="482">
        <v>62081</v>
      </c>
      <c r="D18" s="482">
        <v>59753</v>
      </c>
      <c r="E18" s="482">
        <v>77173</v>
      </c>
      <c r="F18" s="230">
        <f t="shared" si="1"/>
        <v>0.29153347949056951</v>
      </c>
      <c r="G18" s="230">
        <f t="shared" si="8"/>
        <v>0.39070496648165509</v>
      </c>
      <c r="H18" s="257">
        <f t="shared" si="2"/>
        <v>17420</v>
      </c>
      <c r="I18" s="257">
        <f t="shared" si="3"/>
        <v>21681</v>
      </c>
      <c r="J18" s="230">
        <f t="shared" si="0"/>
        <v>0.11517584639837623</v>
      </c>
      <c r="K18" s="474"/>
      <c r="L18" s="482">
        <v>612044</v>
      </c>
      <c r="M18" s="482">
        <v>586934</v>
      </c>
      <c r="N18" s="482">
        <v>673112</v>
      </c>
      <c r="O18" s="482">
        <v>801641</v>
      </c>
      <c r="P18" s="230">
        <f t="shared" si="9"/>
        <v>0.19094742034015133</v>
      </c>
      <c r="Q18" s="230">
        <f t="shared" si="4"/>
        <v>0.30977674807693556</v>
      </c>
      <c r="R18" s="257">
        <f t="shared" si="5"/>
        <v>128529</v>
      </c>
      <c r="S18" s="257">
        <f t="shared" si="6"/>
        <v>189597</v>
      </c>
      <c r="T18" s="230">
        <f t="shared" si="7"/>
        <v>0.12002214666656885</v>
      </c>
    </row>
    <row r="19" spans="1:20" ht="21" x14ac:dyDescent="0.35">
      <c r="A19" s="484" t="s">
        <v>128</v>
      </c>
      <c r="B19" s="484"/>
      <c r="C19" s="484"/>
      <c r="D19" s="484"/>
      <c r="E19" s="484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</row>
    <row r="20" spans="1:20" x14ac:dyDescent="0.25">
      <c r="A20" s="72"/>
      <c r="B20" s="11" t="s">
        <v>152</v>
      </c>
      <c r="C20" s="12"/>
      <c r="D20" s="12"/>
      <c r="E20" s="12"/>
      <c r="F20" s="12"/>
      <c r="G20" s="12"/>
      <c r="H20" s="12"/>
      <c r="I20" s="12"/>
      <c r="J20" s="13"/>
      <c r="K20" s="485"/>
      <c r="L20" s="11" t="str">
        <f>CONCATENATE("acumulado ",B20)</f>
        <v>acumulado noviembre</v>
      </c>
      <c r="M20" s="12"/>
      <c r="N20" s="12"/>
      <c r="O20" s="12"/>
      <c r="P20" s="12"/>
      <c r="Q20" s="12"/>
      <c r="R20" s="12"/>
      <c r="S20" s="12"/>
      <c r="T20" s="13"/>
    </row>
    <row r="21" spans="1:20" x14ac:dyDescent="0.25">
      <c r="A21" s="15"/>
      <c r="B21" s="16">
        <v>2019</v>
      </c>
      <c r="C21" s="16">
        <v>2022</v>
      </c>
      <c r="D21" s="16">
        <v>2023</v>
      </c>
      <c r="E21" s="16">
        <v>2024</v>
      </c>
      <c r="F21" s="16" t="str">
        <f>CONCATENATE("var ",RIGHT(E21,2),"/",RIGHT(D21,2))</f>
        <v>var 24/23</v>
      </c>
      <c r="G21" s="16" t="str">
        <f>CONCATENATE("var ",RIGHT(E21,2),"/",RIGHT(B21,2))</f>
        <v>var 24/19</v>
      </c>
      <c r="H21" s="16" t="str">
        <f>CONCATENATE("dif ",RIGHT(E21,2),"-",RIGHT(D21,2))</f>
        <v>dif 24-23</v>
      </c>
      <c r="I21" s="16" t="str">
        <f>CONCATENATE("dif ",RIGHT(E21,2),"-",RIGHT(B21,2))</f>
        <v>dif 24-19</v>
      </c>
      <c r="J21" s="16" t="str">
        <f>CONCATENATE("cuota ",RIGHT(E21,2))</f>
        <v>cuota 24</v>
      </c>
      <c r="K21" s="485"/>
      <c r="L21" s="16">
        <v>2019</v>
      </c>
      <c r="M21" s="16">
        <v>2022</v>
      </c>
      <c r="N21" s="16">
        <v>2023</v>
      </c>
      <c r="O21" s="16">
        <v>2024</v>
      </c>
      <c r="P21" s="16" t="str">
        <f>CONCATENATE("var ",RIGHT(O21,2),"/",RIGHT(N21,2))</f>
        <v>var 24/23</v>
      </c>
      <c r="Q21" s="16" t="str">
        <f>CONCATENATE("var ",RIGHT(O21,2),"/",RIGHT(L21,2))</f>
        <v>var 24/19</v>
      </c>
      <c r="R21" s="16" t="str">
        <f>CONCATENATE("dif ",RIGHT(O21,2),"-",RIGHT(N21,2))</f>
        <v>dif 24-23</v>
      </c>
      <c r="S21" s="16" t="str">
        <f>CONCATENATE("dif ",RIGHT(O21,2),"-",RIGHT(L21,2))</f>
        <v>dif 24-19</v>
      </c>
      <c r="T21" s="16" t="str">
        <f>CONCATENATE("cuota ",RIGHT(O21,2))</f>
        <v>cuota 24</v>
      </c>
    </row>
    <row r="22" spans="1:20" x14ac:dyDescent="0.25">
      <c r="A22" s="486" t="s">
        <v>129</v>
      </c>
      <c r="B22" s="487">
        <v>487576</v>
      </c>
      <c r="C22" s="487">
        <v>575105</v>
      </c>
      <c r="D22" s="487">
        <v>605064</v>
      </c>
      <c r="E22" s="487">
        <v>670045</v>
      </c>
      <c r="F22" s="488">
        <f t="shared" ref="F22:F26" si="10">E22/D22-1</f>
        <v>0.10739525075033396</v>
      </c>
      <c r="G22" s="488">
        <f t="shared" ref="G22:G26" si="11">E22/B22-1</f>
        <v>0.37423704202011576</v>
      </c>
      <c r="H22" s="487">
        <f t="shared" ref="H22:H26" si="12">E22-D22</f>
        <v>64981</v>
      </c>
      <c r="I22" s="487">
        <f t="shared" ref="I22:I26" si="13">E22-B22</f>
        <v>182469</v>
      </c>
      <c r="J22" s="488">
        <f>E22/$E$22</f>
        <v>1</v>
      </c>
      <c r="K22" s="485"/>
      <c r="L22" s="487">
        <v>5363196</v>
      </c>
      <c r="M22" s="487">
        <v>5366658</v>
      </c>
      <c r="N22" s="487">
        <v>5936761</v>
      </c>
      <c r="O22" s="487">
        <v>6679109</v>
      </c>
      <c r="P22" s="488">
        <f t="shared" ref="P22" si="14">O22/N22-1</f>
        <v>0.12504259477516433</v>
      </c>
      <c r="Q22" s="488">
        <f t="shared" ref="Q22:Q26" si="15">O22/L22-1</f>
        <v>0.24535985632447521</v>
      </c>
      <c r="R22" s="487">
        <f t="shared" ref="R22:R26" si="16">O22-N22</f>
        <v>742348</v>
      </c>
      <c r="S22" s="487">
        <f t="shared" ref="S22:S26" si="17">O22-L22</f>
        <v>1315913</v>
      </c>
      <c r="T22" s="488">
        <f>O22/$O$22</f>
        <v>1</v>
      </c>
    </row>
    <row r="23" spans="1:20" x14ac:dyDescent="0.25">
      <c r="A23" s="438" t="s">
        <v>130</v>
      </c>
      <c r="B23" s="482">
        <v>322843</v>
      </c>
      <c r="C23" s="482">
        <v>390469</v>
      </c>
      <c r="D23" s="482">
        <v>392170</v>
      </c>
      <c r="E23" s="482">
        <v>435909</v>
      </c>
      <c r="F23" s="483">
        <f>E23/D23-1</f>
        <v>0.11153071372109036</v>
      </c>
      <c r="G23" s="483">
        <f t="shared" si="11"/>
        <v>0.35021976626409734</v>
      </c>
      <c r="H23" s="482">
        <f t="shared" si="12"/>
        <v>43739</v>
      </c>
      <c r="I23" s="482">
        <f t="shared" si="13"/>
        <v>113066</v>
      </c>
      <c r="J23" s="483">
        <f>E23/$E$22</f>
        <v>0.65056675297927746</v>
      </c>
      <c r="K23" s="485"/>
      <c r="L23" s="482">
        <v>3378959</v>
      </c>
      <c r="M23" s="482">
        <v>3290680</v>
      </c>
      <c r="N23" s="482">
        <v>3634709</v>
      </c>
      <c r="O23" s="482">
        <v>4319388</v>
      </c>
      <c r="P23" s="483">
        <f>O23/N23-1</f>
        <v>0.18837243916913304</v>
      </c>
      <c r="Q23" s="483">
        <f t="shared" si="15"/>
        <v>0.27831915095743986</v>
      </c>
      <c r="R23" s="482">
        <f t="shared" si="16"/>
        <v>684679</v>
      </c>
      <c r="S23" s="482">
        <f t="shared" si="17"/>
        <v>940429</v>
      </c>
      <c r="T23" s="483">
        <f t="shared" ref="T23:T26" si="18">O23/$O$22</f>
        <v>0.6467012291609554</v>
      </c>
    </row>
    <row r="24" spans="1:20" x14ac:dyDescent="0.25">
      <c r="A24" s="438" t="s">
        <v>131</v>
      </c>
      <c r="B24" s="482">
        <v>141227</v>
      </c>
      <c r="C24" s="482">
        <v>152105</v>
      </c>
      <c r="D24" s="482">
        <v>178893</v>
      </c>
      <c r="E24" s="482">
        <v>202290</v>
      </c>
      <c r="F24" s="483">
        <f t="shared" si="10"/>
        <v>0.13078767755026743</v>
      </c>
      <c r="G24" s="483">
        <f t="shared" si="11"/>
        <v>0.43237482917572412</v>
      </c>
      <c r="H24" s="482">
        <f t="shared" si="12"/>
        <v>23397</v>
      </c>
      <c r="I24" s="482">
        <f t="shared" si="13"/>
        <v>61063</v>
      </c>
      <c r="J24" s="483">
        <f>E24/$E$22</f>
        <v>0.30190509592639303</v>
      </c>
      <c r="K24" s="485"/>
      <c r="L24" s="482">
        <v>1693172</v>
      </c>
      <c r="M24" s="482">
        <v>1726077</v>
      </c>
      <c r="N24" s="482">
        <v>1931699</v>
      </c>
      <c r="O24" s="482">
        <v>2003894</v>
      </c>
      <c r="P24" s="483">
        <f t="shared" ref="P24:P26" si="19">O24/N24-1</f>
        <v>3.7373835157547886E-2</v>
      </c>
      <c r="Q24" s="483">
        <f t="shared" si="15"/>
        <v>0.18351472856862738</v>
      </c>
      <c r="R24" s="482">
        <f t="shared" si="16"/>
        <v>72195</v>
      </c>
      <c r="S24" s="482">
        <f t="shared" si="17"/>
        <v>310722</v>
      </c>
      <c r="T24" s="483">
        <f t="shared" si="18"/>
        <v>0.30002414992778226</v>
      </c>
    </row>
    <row r="25" spans="1:20" x14ac:dyDescent="0.25">
      <c r="A25" s="438" t="s">
        <v>132</v>
      </c>
      <c r="B25" s="482">
        <v>20192</v>
      </c>
      <c r="C25" s="482">
        <v>25941</v>
      </c>
      <c r="D25" s="482">
        <v>24342</v>
      </c>
      <c r="E25" s="482">
        <v>24573</v>
      </c>
      <c r="F25" s="483">
        <f t="shared" si="10"/>
        <v>9.4897707665761999E-3</v>
      </c>
      <c r="G25" s="483">
        <f t="shared" si="11"/>
        <v>0.21696711568938198</v>
      </c>
      <c r="H25" s="482">
        <f t="shared" si="12"/>
        <v>231</v>
      </c>
      <c r="I25" s="482">
        <f t="shared" si="13"/>
        <v>4381</v>
      </c>
      <c r="J25" s="483">
        <f>E25/$E$22</f>
        <v>3.6673656246968486E-2</v>
      </c>
      <c r="K25" s="485"/>
      <c r="L25" s="482">
        <v>224518</v>
      </c>
      <c r="M25" s="482">
        <v>265464</v>
      </c>
      <c r="N25" s="482">
        <v>266211</v>
      </c>
      <c r="O25" s="482">
        <v>266666</v>
      </c>
      <c r="P25" s="483">
        <f t="shared" si="19"/>
        <v>1.7091705451690586E-3</v>
      </c>
      <c r="Q25" s="483">
        <f t="shared" si="15"/>
        <v>0.1877265965312358</v>
      </c>
      <c r="R25" s="482">
        <f t="shared" si="16"/>
        <v>455</v>
      </c>
      <c r="S25" s="482">
        <f t="shared" si="17"/>
        <v>42148</v>
      </c>
      <c r="T25" s="483">
        <f t="shared" si="18"/>
        <v>3.9925385257225179E-2</v>
      </c>
    </row>
    <row r="26" spans="1:20" x14ac:dyDescent="0.25">
      <c r="A26" s="438" t="s">
        <v>133</v>
      </c>
      <c r="B26" s="482">
        <v>3314</v>
      </c>
      <c r="C26" s="482">
        <v>6590</v>
      </c>
      <c r="D26" s="482">
        <v>9659</v>
      </c>
      <c r="E26" s="482">
        <v>7273</v>
      </c>
      <c r="F26" s="483">
        <f t="shared" si="10"/>
        <v>-0.24702350139766016</v>
      </c>
      <c r="G26" s="483">
        <f t="shared" si="11"/>
        <v>1.1946288473144238</v>
      </c>
      <c r="H26" s="482">
        <f t="shared" si="12"/>
        <v>-2386</v>
      </c>
      <c r="I26" s="482">
        <f t="shared" si="13"/>
        <v>3959</v>
      </c>
      <c r="J26" s="483">
        <f>E26/$E$22</f>
        <v>1.0854494847360998E-2</v>
      </c>
      <c r="K26" s="485"/>
      <c r="L26" s="482">
        <v>66548</v>
      </c>
      <c r="M26" s="482">
        <v>84435</v>
      </c>
      <c r="N26" s="482">
        <v>104144</v>
      </c>
      <c r="O26" s="482">
        <v>89164</v>
      </c>
      <c r="P26" s="483">
        <f t="shared" si="19"/>
        <v>-0.14383929943155627</v>
      </c>
      <c r="Q26" s="483">
        <f t="shared" si="15"/>
        <v>0.33984492396465704</v>
      </c>
      <c r="R26" s="482">
        <f t="shared" si="16"/>
        <v>-14980</v>
      </c>
      <c r="S26" s="482">
        <f t="shared" si="17"/>
        <v>22616</v>
      </c>
      <c r="T26" s="483">
        <f t="shared" si="18"/>
        <v>1.3349684815744136E-2</v>
      </c>
    </row>
    <row r="27" spans="1:20" ht="21" x14ac:dyDescent="0.35">
      <c r="A27" s="489" t="s">
        <v>134</v>
      </c>
      <c r="B27" s="489"/>
      <c r="C27" s="489"/>
      <c r="D27" s="489"/>
      <c r="E27" s="489"/>
      <c r="F27" s="489"/>
      <c r="G27" s="489"/>
      <c r="H27" s="489"/>
      <c r="I27" s="489"/>
      <c r="J27" s="489"/>
      <c r="K27" s="489"/>
      <c r="L27" s="489"/>
      <c r="M27" s="489"/>
      <c r="N27" s="489"/>
      <c r="O27" s="489"/>
      <c r="P27" s="489"/>
      <c r="Q27" s="489"/>
      <c r="R27" s="489"/>
      <c r="S27" s="489"/>
      <c r="T27" s="489"/>
    </row>
    <row r="28" spans="1:20" x14ac:dyDescent="0.25">
      <c r="A28" s="72"/>
      <c r="B28" s="11" t="s">
        <v>152</v>
      </c>
      <c r="C28" s="12"/>
      <c r="D28" s="12"/>
      <c r="E28" s="12"/>
      <c r="F28" s="12"/>
      <c r="G28" s="12"/>
      <c r="H28" s="12"/>
      <c r="I28" s="12"/>
      <c r="J28" s="13"/>
      <c r="K28" s="490"/>
      <c r="L28" s="11" t="str">
        <f>CONCATENATE("acumulado ",B28)</f>
        <v>acumulado noviembre</v>
      </c>
      <c r="M28" s="12"/>
      <c r="N28" s="12"/>
      <c r="O28" s="12"/>
      <c r="P28" s="12"/>
      <c r="Q28" s="12"/>
      <c r="R28" s="12"/>
      <c r="S28" s="12"/>
      <c r="T28" s="13"/>
    </row>
    <row r="29" spans="1:20" x14ac:dyDescent="0.25">
      <c r="A29" s="15"/>
      <c r="B29" s="16">
        <v>2019</v>
      </c>
      <c r="C29" s="16">
        <v>2022</v>
      </c>
      <c r="D29" s="16">
        <v>2023</v>
      </c>
      <c r="E29" s="16">
        <v>2024</v>
      </c>
      <c r="F29" s="16" t="str">
        <f>CONCATENATE("var ",RIGHT(E29,2),"/",RIGHT(D29,2))</f>
        <v>var 24/23</v>
      </c>
      <c r="G29" s="16" t="str">
        <f>CONCATENATE("var ",RIGHT(E29,2),"/",RIGHT(B29,2))</f>
        <v>var 24/19</v>
      </c>
      <c r="H29" s="16" t="str">
        <f>CONCATENATE("dif ",RIGHT(E29,2),"-",RIGHT(D29,2))</f>
        <v>dif 24-23</v>
      </c>
      <c r="I29" s="16" t="str">
        <f>CONCATENATE("dif ",RIGHT(E29,2),"-",RIGHT(B29,2))</f>
        <v>dif 24-19</v>
      </c>
      <c r="J29" s="16" t="str">
        <f>CONCATENATE("cuota ",RIGHT(E29,2))</f>
        <v>cuota 24</v>
      </c>
      <c r="K29" s="490"/>
      <c r="L29" s="16">
        <v>2019</v>
      </c>
      <c r="M29" s="16">
        <v>2022</v>
      </c>
      <c r="N29" s="16">
        <v>2023</v>
      </c>
      <c r="O29" s="16">
        <v>2024</v>
      </c>
      <c r="P29" s="16" t="str">
        <f>CONCATENATE("var ",RIGHT(O29,2),"/",RIGHT(N29,2))</f>
        <v>var 24/23</v>
      </c>
      <c r="Q29" s="16" t="str">
        <f>CONCATENATE("var ",RIGHT(O29,2),"/",RIGHT(L29,2))</f>
        <v>var 24/19</v>
      </c>
      <c r="R29" s="16" t="str">
        <f>CONCATENATE("dif ",RIGHT(O29,2),"-",RIGHT(N29,2))</f>
        <v>dif 24-23</v>
      </c>
      <c r="S29" s="16" t="str">
        <f>CONCATENATE("dif ",RIGHT(O29,2),"-",RIGHT(L29,2))</f>
        <v>dif 24-19</v>
      </c>
      <c r="T29" s="16" t="str">
        <f>CONCATENATE("cuota ",RIGHT(O29,2))</f>
        <v>cuota 24</v>
      </c>
    </row>
    <row r="30" spans="1:20" x14ac:dyDescent="0.25">
      <c r="A30" s="491" t="s">
        <v>135</v>
      </c>
      <c r="B30" s="492">
        <v>487576</v>
      </c>
      <c r="C30" s="492">
        <v>575105</v>
      </c>
      <c r="D30" s="492">
        <v>605064</v>
      </c>
      <c r="E30" s="492">
        <v>670045</v>
      </c>
      <c r="F30" s="493">
        <f t="shared" ref="F30:F37" si="20">E30/D30-1</f>
        <v>0.10739525075033396</v>
      </c>
      <c r="G30" s="493">
        <f t="shared" ref="G30:G37" si="21">E30/B30-1</f>
        <v>0.37423704202011576</v>
      </c>
      <c r="H30" s="492">
        <f t="shared" ref="H30:H37" si="22">E30-D30</f>
        <v>64981</v>
      </c>
      <c r="I30" s="492">
        <f t="shared" ref="I30:I37" si="23">E30-B30</f>
        <v>182469</v>
      </c>
      <c r="J30" s="493">
        <f>E30/$E$30</f>
        <v>1</v>
      </c>
      <c r="K30" s="494"/>
      <c r="L30" s="492">
        <v>5363196</v>
      </c>
      <c r="M30" s="492">
        <v>5366658</v>
      </c>
      <c r="N30" s="492">
        <v>5936761</v>
      </c>
      <c r="O30" s="492">
        <v>6679109</v>
      </c>
      <c r="P30" s="493">
        <f t="shared" ref="P30:P37" si="24">O30/N30-1</f>
        <v>0.12504259477516433</v>
      </c>
      <c r="Q30" s="493">
        <f t="shared" ref="Q30:Q37" si="25">O30/L30-1</f>
        <v>0.24535985632447521</v>
      </c>
      <c r="R30" s="492">
        <f t="shared" ref="R30:R37" si="26">O30-N30</f>
        <v>742348</v>
      </c>
      <c r="S30" s="492">
        <f t="shared" ref="S30:S37" si="27">O30-L30</f>
        <v>1315913</v>
      </c>
      <c r="T30" s="493">
        <f>O30/$O$30</f>
        <v>1</v>
      </c>
    </row>
    <row r="31" spans="1:20" x14ac:dyDescent="0.25">
      <c r="A31" s="438" t="s">
        <v>136</v>
      </c>
      <c r="B31" s="439">
        <v>389307</v>
      </c>
      <c r="C31" s="439">
        <v>437750</v>
      </c>
      <c r="D31" s="439">
        <v>462292</v>
      </c>
      <c r="E31" s="439">
        <v>471974</v>
      </c>
      <c r="F31" s="441">
        <f t="shared" si="20"/>
        <v>2.0943472956486353E-2</v>
      </c>
      <c r="G31" s="441">
        <f t="shared" si="21"/>
        <v>0.21234398559491607</v>
      </c>
      <c r="H31" s="439">
        <f t="shared" si="22"/>
        <v>9682</v>
      </c>
      <c r="I31" s="439">
        <f t="shared" si="23"/>
        <v>82667</v>
      </c>
      <c r="J31" s="441">
        <f t="shared" ref="J31:J37" si="28">E31/$E$30</f>
        <v>0.70439149609354601</v>
      </c>
      <c r="K31" s="490"/>
      <c r="L31" s="439">
        <v>4361988</v>
      </c>
      <c r="M31" s="439">
        <v>4236403</v>
      </c>
      <c r="N31" s="439">
        <v>4754204</v>
      </c>
      <c r="O31" s="439">
        <v>5257417</v>
      </c>
      <c r="P31" s="441">
        <f t="shared" si="24"/>
        <v>0.10584589975524827</v>
      </c>
      <c r="Q31" s="441">
        <f t="shared" si="25"/>
        <v>0.2052800236956176</v>
      </c>
      <c r="R31" s="439">
        <f t="shared" si="26"/>
        <v>503213</v>
      </c>
      <c r="S31" s="439">
        <f t="shared" si="27"/>
        <v>895429</v>
      </c>
      <c r="T31" s="441">
        <f t="shared" ref="T31:T37" si="29">O31/$O$30</f>
        <v>0.78714346479448083</v>
      </c>
    </row>
    <row r="32" spans="1:20" x14ac:dyDescent="0.25">
      <c r="A32" s="454" t="s">
        <v>137</v>
      </c>
      <c r="B32" s="439">
        <v>327609</v>
      </c>
      <c r="C32" s="439">
        <v>346810</v>
      </c>
      <c r="D32" s="439">
        <v>365258</v>
      </c>
      <c r="E32" s="439">
        <v>365643</v>
      </c>
      <c r="F32" s="441">
        <f t="shared" si="20"/>
        <v>1.0540494664046385E-3</v>
      </c>
      <c r="G32" s="441">
        <f t="shared" si="21"/>
        <v>0.11609571165627308</v>
      </c>
      <c r="H32" s="439">
        <f t="shared" si="22"/>
        <v>385</v>
      </c>
      <c r="I32" s="439">
        <f t="shared" si="23"/>
        <v>38034</v>
      </c>
      <c r="J32" s="441">
        <f>E32/$E$30</f>
        <v>0.54569916945876773</v>
      </c>
      <c r="K32" s="490"/>
      <c r="L32" s="439">
        <v>3886376</v>
      </c>
      <c r="M32" s="439">
        <v>3590264</v>
      </c>
      <c r="N32" s="439">
        <v>3784206</v>
      </c>
      <c r="O32" s="439">
        <v>4100681</v>
      </c>
      <c r="P32" s="441">
        <f t="shared" si="24"/>
        <v>8.3630489460668977E-2</v>
      </c>
      <c r="Q32" s="441">
        <f t="shared" si="25"/>
        <v>5.5142631593031677E-2</v>
      </c>
      <c r="R32" s="439">
        <f t="shared" si="26"/>
        <v>316475</v>
      </c>
      <c r="S32" s="439">
        <f t="shared" si="27"/>
        <v>214305</v>
      </c>
      <c r="T32" s="441">
        <f t="shared" si="29"/>
        <v>0.61395629267316942</v>
      </c>
    </row>
    <row r="33" spans="1:20" x14ac:dyDescent="0.25">
      <c r="A33" s="454" t="s">
        <v>11</v>
      </c>
      <c r="B33" s="439">
        <v>61697</v>
      </c>
      <c r="C33" s="439">
        <v>90940</v>
      </c>
      <c r="D33" s="439">
        <v>97034</v>
      </c>
      <c r="E33" s="439">
        <v>106331</v>
      </c>
      <c r="F33" s="441">
        <f t="shared" si="20"/>
        <v>9.5811777315167879E-2</v>
      </c>
      <c r="G33" s="441">
        <f t="shared" si="21"/>
        <v>0.72343874094364402</v>
      </c>
      <c r="H33" s="439">
        <f t="shared" si="22"/>
        <v>9297</v>
      </c>
      <c r="I33" s="439">
        <f t="shared" si="23"/>
        <v>44634</v>
      </c>
      <c r="J33" s="441">
        <f t="shared" si="28"/>
        <v>0.15869232663477825</v>
      </c>
      <c r="K33" s="490"/>
      <c r="L33" s="439">
        <v>475610</v>
      </c>
      <c r="M33" s="439">
        <v>646143</v>
      </c>
      <c r="N33" s="439">
        <v>969999</v>
      </c>
      <c r="O33" s="439">
        <v>1156735</v>
      </c>
      <c r="P33" s="441">
        <f t="shared" si="24"/>
        <v>0.19251153867168935</v>
      </c>
      <c r="Q33" s="441">
        <f t="shared" si="25"/>
        <v>1.4321082399444922</v>
      </c>
      <c r="R33" s="439">
        <f t="shared" si="26"/>
        <v>186736</v>
      </c>
      <c r="S33" s="439">
        <f t="shared" si="27"/>
        <v>681125</v>
      </c>
      <c r="T33" s="441">
        <f t="shared" si="29"/>
        <v>0.17318702240074238</v>
      </c>
    </row>
    <row r="34" spans="1:20" x14ac:dyDescent="0.25">
      <c r="A34" s="438" t="s">
        <v>138</v>
      </c>
      <c r="B34" s="439">
        <v>26015</v>
      </c>
      <c r="C34" s="439">
        <v>33233</v>
      </c>
      <c r="D34" s="439">
        <v>29766</v>
      </c>
      <c r="E34" s="439">
        <v>33026</v>
      </c>
      <c r="F34" s="441">
        <f t="shared" si="20"/>
        <v>0.10952092992004303</v>
      </c>
      <c r="G34" s="441">
        <f t="shared" si="21"/>
        <v>0.26949836632711888</v>
      </c>
      <c r="H34" s="439">
        <f t="shared" si="22"/>
        <v>3260</v>
      </c>
      <c r="I34" s="439">
        <f t="shared" si="23"/>
        <v>7011</v>
      </c>
      <c r="J34" s="441">
        <f t="shared" si="28"/>
        <v>4.9289226842973231E-2</v>
      </c>
      <c r="K34" s="490"/>
      <c r="L34" s="439">
        <v>420092</v>
      </c>
      <c r="M34" s="439">
        <v>316768</v>
      </c>
      <c r="N34" s="439">
        <v>323995</v>
      </c>
      <c r="O34" s="439">
        <v>354248</v>
      </c>
      <c r="P34" s="441">
        <f t="shared" si="24"/>
        <v>9.3374897760768016E-2</v>
      </c>
      <c r="Q34" s="441">
        <f t="shared" si="25"/>
        <v>-0.15673709568380256</v>
      </c>
      <c r="R34" s="439">
        <f t="shared" si="26"/>
        <v>30253</v>
      </c>
      <c r="S34" s="439">
        <f t="shared" si="27"/>
        <v>-65844</v>
      </c>
      <c r="T34" s="441">
        <f t="shared" si="29"/>
        <v>5.3038212132785978E-2</v>
      </c>
    </row>
    <row r="35" spans="1:20" x14ac:dyDescent="0.25">
      <c r="A35" s="438" t="s">
        <v>139</v>
      </c>
      <c r="B35" s="439">
        <v>23321</v>
      </c>
      <c r="C35" s="439">
        <v>21284</v>
      </c>
      <c r="D35" s="439">
        <v>20724</v>
      </c>
      <c r="E35" s="439">
        <v>18111</v>
      </c>
      <c r="F35" s="441">
        <f t="shared" si="20"/>
        <v>-0.12608569774174871</v>
      </c>
      <c r="G35" s="441">
        <f t="shared" si="21"/>
        <v>-0.22340379915097985</v>
      </c>
      <c r="H35" s="439">
        <f t="shared" si="22"/>
        <v>-2613</v>
      </c>
      <c r="I35" s="439">
        <f t="shared" si="23"/>
        <v>-5210</v>
      </c>
      <c r="J35" s="441">
        <f t="shared" si="28"/>
        <v>2.7029527867531284E-2</v>
      </c>
      <c r="K35" s="490"/>
      <c r="L35" s="439">
        <v>162547</v>
      </c>
      <c r="M35" s="439">
        <v>187288</v>
      </c>
      <c r="N35" s="439">
        <v>194420</v>
      </c>
      <c r="O35" s="439">
        <v>192088</v>
      </c>
      <c r="P35" s="441">
        <f t="shared" si="24"/>
        <v>-1.1994650756095071E-2</v>
      </c>
      <c r="Q35" s="441">
        <f t="shared" si="25"/>
        <v>0.18173820494995296</v>
      </c>
      <c r="R35" s="439">
        <f t="shared" si="26"/>
        <v>-2332</v>
      </c>
      <c r="S35" s="439">
        <f t="shared" si="27"/>
        <v>29541</v>
      </c>
      <c r="T35" s="441">
        <f t="shared" si="29"/>
        <v>2.8759524661148665E-2</v>
      </c>
    </row>
    <row r="36" spans="1:20" x14ac:dyDescent="0.25">
      <c r="A36" s="438" t="s">
        <v>140</v>
      </c>
      <c r="B36" s="439">
        <v>16244</v>
      </c>
      <c r="C36" s="439">
        <v>25681</v>
      </c>
      <c r="D36" s="439">
        <v>38545</v>
      </c>
      <c r="E36" s="439">
        <v>64908</v>
      </c>
      <c r="F36" s="441">
        <f t="shared" si="20"/>
        <v>0.68395382021014406</v>
      </c>
      <c r="G36" s="441">
        <f t="shared" si="21"/>
        <v>2.9958138389559221</v>
      </c>
      <c r="H36" s="439">
        <f t="shared" si="22"/>
        <v>26363</v>
      </c>
      <c r="I36" s="439">
        <f t="shared" si="23"/>
        <v>48664</v>
      </c>
      <c r="J36" s="441">
        <f t="shared" si="28"/>
        <v>9.6871105672007102E-2</v>
      </c>
      <c r="K36" s="490"/>
      <c r="L36" s="439">
        <v>127129</v>
      </c>
      <c r="M36" s="439">
        <v>116167</v>
      </c>
      <c r="N36" s="439">
        <v>159702</v>
      </c>
      <c r="O36" s="439">
        <v>246809</v>
      </c>
      <c r="P36" s="441">
        <f t="shared" si="24"/>
        <v>0.54543462198344406</v>
      </c>
      <c r="Q36" s="441">
        <f t="shared" si="25"/>
        <v>0.94140597346002886</v>
      </c>
      <c r="R36" s="439">
        <f t="shared" si="26"/>
        <v>87107</v>
      </c>
      <c r="S36" s="439">
        <f t="shared" si="27"/>
        <v>119680</v>
      </c>
      <c r="T36" s="441">
        <f t="shared" si="29"/>
        <v>3.6952383918274129E-2</v>
      </c>
    </row>
    <row r="37" spans="1:20" x14ac:dyDescent="0.25">
      <c r="A37" s="438" t="s">
        <v>141</v>
      </c>
      <c r="B37" s="439">
        <v>32689</v>
      </c>
      <c r="C37" s="439">
        <v>57156</v>
      </c>
      <c r="D37" s="439">
        <v>53738</v>
      </c>
      <c r="E37" s="439">
        <v>82026</v>
      </c>
      <c r="F37" s="441">
        <f t="shared" si="20"/>
        <v>0.52640589526964154</v>
      </c>
      <c r="G37" s="441">
        <f t="shared" si="21"/>
        <v>1.5092844687815474</v>
      </c>
      <c r="H37" s="439">
        <f t="shared" si="22"/>
        <v>28288</v>
      </c>
      <c r="I37" s="439">
        <f t="shared" si="23"/>
        <v>49337</v>
      </c>
      <c r="J37" s="441">
        <f t="shared" si="28"/>
        <v>0.12241864352394242</v>
      </c>
      <c r="K37" s="490"/>
      <c r="L37" s="439">
        <v>291441</v>
      </c>
      <c r="M37" s="439">
        <v>510035</v>
      </c>
      <c r="N37" s="439">
        <v>504439</v>
      </c>
      <c r="O37" s="439">
        <v>628549</v>
      </c>
      <c r="P37" s="441">
        <f t="shared" si="24"/>
        <v>0.24603569509891177</v>
      </c>
      <c r="Q37" s="441">
        <f t="shared" si="25"/>
        <v>1.1566938076660458</v>
      </c>
      <c r="R37" s="439">
        <f t="shared" si="26"/>
        <v>124110</v>
      </c>
      <c r="S37" s="439">
        <f t="shared" si="27"/>
        <v>337108</v>
      </c>
      <c r="T37" s="441">
        <f t="shared" si="29"/>
        <v>9.4106713934448444E-2</v>
      </c>
    </row>
    <row r="38" spans="1:20" ht="21" x14ac:dyDescent="0.35">
      <c r="A38" s="495" t="s">
        <v>142</v>
      </c>
      <c r="B38" s="495"/>
      <c r="C38" s="495"/>
      <c r="D38" s="495"/>
      <c r="E38" s="495"/>
      <c r="F38" s="495"/>
      <c r="G38" s="495"/>
      <c r="H38" s="495"/>
      <c r="I38" s="495"/>
      <c r="J38" s="495"/>
      <c r="K38" s="495"/>
      <c r="L38" s="495"/>
      <c r="M38" s="495"/>
      <c r="N38" s="495"/>
      <c r="O38" s="495"/>
      <c r="P38" s="495"/>
      <c r="Q38" s="495"/>
      <c r="R38" s="495"/>
      <c r="S38" s="495"/>
      <c r="T38" s="495"/>
    </row>
    <row r="39" spans="1:20" x14ac:dyDescent="0.25">
      <c r="A39" s="72"/>
      <c r="B39" s="11" t="s">
        <v>152</v>
      </c>
      <c r="C39" s="12"/>
      <c r="D39" s="12"/>
      <c r="E39" s="12"/>
      <c r="F39" s="12"/>
      <c r="G39" s="12"/>
      <c r="H39" s="12"/>
      <c r="I39" s="12"/>
      <c r="J39" s="13"/>
      <c r="K39" s="496"/>
      <c r="L39" s="11" t="str">
        <f>CONCATENATE("acumulado ",B39)</f>
        <v>acumulado noviembre</v>
      </c>
      <c r="M39" s="12"/>
      <c r="N39" s="12"/>
      <c r="O39" s="12"/>
      <c r="P39" s="12"/>
      <c r="Q39" s="12"/>
      <c r="R39" s="12"/>
      <c r="S39" s="12"/>
      <c r="T39" s="13"/>
    </row>
    <row r="40" spans="1:20" x14ac:dyDescent="0.25">
      <c r="A40" s="15"/>
      <c r="B40" s="16">
        <v>2019</v>
      </c>
      <c r="C40" s="16">
        <v>2022</v>
      </c>
      <c r="D40" s="16">
        <v>2023</v>
      </c>
      <c r="E40" s="16">
        <v>2024</v>
      </c>
      <c r="F40" s="16" t="str">
        <f>CONCATENATE("var ",RIGHT(E40,2),"/",RIGHT(D40,2))</f>
        <v>var 24/23</v>
      </c>
      <c r="G40" s="16" t="str">
        <f>CONCATENATE("var ",RIGHT(E40,2),"/",RIGHT(B40,2))</f>
        <v>var 24/19</v>
      </c>
      <c r="H40" s="16" t="str">
        <f>CONCATENATE("dif ",RIGHT(E40,2),"-",RIGHT(D40,2))</f>
        <v>dif 24-23</v>
      </c>
      <c r="I40" s="16" t="str">
        <f>CONCATENATE("dif ",RIGHT(E40,2),"-",RIGHT(B40,2))</f>
        <v>dif 24-19</v>
      </c>
      <c r="J40" s="16" t="str">
        <f>CONCATENATE("cuota ",RIGHT(E40,2))</f>
        <v>cuota 24</v>
      </c>
      <c r="K40" s="496"/>
      <c r="L40" s="16">
        <v>2019</v>
      </c>
      <c r="M40" s="16">
        <v>2022</v>
      </c>
      <c r="N40" s="16">
        <v>2023</v>
      </c>
      <c r="O40" s="16">
        <v>2024</v>
      </c>
      <c r="P40" s="16" t="str">
        <f>CONCATENATE("var ",RIGHT(O40,2),"/",RIGHT(N40,2))</f>
        <v>var 24/23</v>
      </c>
      <c r="Q40" s="16" t="str">
        <f>CONCATENATE("var ",RIGHT(O40,2),"/",RIGHT(L40,2))</f>
        <v>var 24/19</v>
      </c>
      <c r="R40" s="16" t="str">
        <f>CONCATENATE("dif ",RIGHT(O40,2),"-",RIGHT(N40,2))</f>
        <v>dif 24-23</v>
      </c>
      <c r="S40" s="16" t="str">
        <f>CONCATENATE("dif ",RIGHT(O40,2),"-",RIGHT(L40,2))</f>
        <v>dif 24-19</v>
      </c>
      <c r="T40" s="16" t="str">
        <f>CONCATENATE("cuota ",RIGHT(O40,2))</f>
        <v>cuota 24</v>
      </c>
    </row>
    <row r="41" spans="1:20" x14ac:dyDescent="0.25">
      <c r="A41" s="497" t="s">
        <v>143</v>
      </c>
      <c r="B41" s="498">
        <v>487576</v>
      </c>
      <c r="C41" s="498">
        <v>575105</v>
      </c>
      <c r="D41" s="498">
        <v>605064</v>
      </c>
      <c r="E41" s="498">
        <v>670045</v>
      </c>
      <c r="F41" s="499">
        <f t="shared" ref="F41:F45" si="30">E41/D41-1</f>
        <v>0.10739525075033396</v>
      </c>
      <c r="G41" s="499">
        <f t="shared" ref="G41:G45" si="31">E41/B41-1</f>
        <v>0.37423704202011576</v>
      </c>
      <c r="H41" s="498">
        <f t="shared" ref="H41:H45" si="32">E41-D41</f>
        <v>64981</v>
      </c>
      <c r="I41" s="498">
        <f t="shared" ref="I41:I45" si="33">E41-B41</f>
        <v>182469</v>
      </c>
      <c r="J41" s="499">
        <f>E41/$E$41</f>
        <v>1</v>
      </c>
      <c r="K41" s="500"/>
      <c r="L41" s="498">
        <v>5363196</v>
      </c>
      <c r="M41" s="498">
        <v>5366658</v>
      </c>
      <c r="N41" s="498">
        <v>5936761</v>
      </c>
      <c r="O41" s="498">
        <v>6679109</v>
      </c>
      <c r="P41" s="499">
        <f t="shared" ref="P41:P45" si="34">O41/N41-1</f>
        <v>0.12504259477516433</v>
      </c>
      <c r="Q41" s="499">
        <f t="shared" ref="Q41:Q45" si="35">O41/L41-1</f>
        <v>0.24535985632447521</v>
      </c>
      <c r="R41" s="498">
        <f t="shared" ref="R41:R45" si="36">O41-N41</f>
        <v>742348</v>
      </c>
      <c r="S41" s="498">
        <f t="shared" ref="S41:S45" si="37">O41-L41</f>
        <v>1315913</v>
      </c>
      <c r="T41" s="499">
        <f>O41/$O$41</f>
        <v>1</v>
      </c>
    </row>
    <row r="42" spans="1:20" x14ac:dyDescent="0.25">
      <c r="A42" s="438" t="s">
        <v>144</v>
      </c>
      <c r="B42" s="439">
        <v>467605</v>
      </c>
      <c r="C42" s="439">
        <v>549149</v>
      </c>
      <c r="D42" s="439">
        <v>576945</v>
      </c>
      <c r="E42" s="439">
        <v>636924</v>
      </c>
      <c r="F42" s="440">
        <f t="shared" si="30"/>
        <v>0.10395964953331771</v>
      </c>
      <c r="G42" s="440">
        <f t="shared" si="31"/>
        <v>0.36209835224174247</v>
      </c>
      <c r="H42" s="439">
        <f t="shared" si="32"/>
        <v>59979</v>
      </c>
      <c r="I42" s="439">
        <f t="shared" si="33"/>
        <v>169319</v>
      </c>
      <c r="J42" s="440">
        <f>E42/$E$41</f>
        <v>0.95056899163489017</v>
      </c>
      <c r="K42" s="496"/>
      <c r="L42" s="439">
        <v>5142891</v>
      </c>
      <c r="M42" s="439">
        <v>5122906</v>
      </c>
      <c r="N42" s="439">
        <v>5685694</v>
      </c>
      <c r="O42" s="439">
        <v>6424398</v>
      </c>
      <c r="P42" s="440">
        <f t="shared" si="34"/>
        <v>0.12992327761571421</v>
      </c>
      <c r="Q42" s="440">
        <f t="shared" si="35"/>
        <v>0.24918027622984806</v>
      </c>
      <c r="R42" s="439">
        <f t="shared" si="36"/>
        <v>738704</v>
      </c>
      <c r="S42" s="439">
        <f t="shared" si="37"/>
        <v>1281507</v>
      </c>
      <c r="T42" s="440">
        <f t="shared" ref="T42:T45" si="38">O42/$O$41</f>
        <v>0.96186452414536128</v>
      </c>
    </row>
    <row r="43" spans="1:20" x14ac:dyDescent="0.25">
      <c r="A43" s="438" t="s">
        <v>145</v>
      </c>
      <c r="B43" s="439">
        <v>7472</v>
      </c>
      <c r="C43" s="439">
        <v>8826</v>
      </c>
      <c r="D43" s="439">
        <v>8504</v>
      </c>
      <c r="E43" s="439">
        <v>6480</v>
      </c>
      <c r="F43" s="440">
        <f t="shared" si="30"/>
        <v>-0.23800564440263405</v>
      </c>
      <c r="G43" s="440">
        <f t="shared" si="31"/>
        <v>-0.13276231263383298</v>
      </c>
      <c r="H43" s="439">
        <f t="shared" si="32"/>
        <v>-2024</v>
      </c>
      <c r="I43" s="439">
        <f t="shared" si="33"/>
        <v>-992</v>
      </c>
      <c r="J43" s="440">
        <f>E43/$E$41</f>
        <v>9.6709922467893943E-3</v>
      </c>
      <c r="K43" s="496"/>
      <c r="L43" s="439">
        <v>71536</v>
      </c>
      <c r="M43" s="439">
        <v>93704</v>
      </c>
      <c r="N43" s="439">
        <v>97937</v>
      </c>
      <c r="O43" s="439">
        <v>85545</v>
      </c>
      <c r="P43" s="440">
        <f t="shared" si="34"/>
        <v>-0.12653032051216595</v>
      </c>
      <c r="Q43" s="440">
        <f t="shared" si="35"/>
        <v>0.19583146946991725</v>
      </c>
      <c r="R43" s="439">
        <f t="shared" si="36"/>
        <v>-12392</v>
      </c>
      <c r="S43" s="439">
        <f t="shared" si="37"/>
        <v>14009</v>
      </c>
      <c r="T43" s="440">
        <f t="shared" si="38"/>
        <v>1.2807846076475171E-2</v>
      </c>
    </row>
    <row r="44" spans="1:20" x14ac:dyDescent="0.25">
      <c r="A44" s="501" t="s">
        <v>146</v>
      </c>
      <c r="B44" s="439">
        <v>11414</v>
      </c>
      <c r="C44" s="439">
        <v>9176</v>
      </c>
      <c r="D44" s="439">
        <v>9371</v>
      </c>
      <c r="E44" s="439">
        <v>11734</v>
      </c>
      <c r="F44" s="440">
        <f t="shared" si="30"/>
        <v>0.2521609219933838</v>
      </c>
      <c r="G44" s="440">
        <f t="shared" si="31"/>
        <v>2.8035745575608839E-2</v>
      </c>
      <c r="H44" s="439">
        <f t="shared" si="32"/>
        <v>2363</v>
      </c>
      <c r="I44" s="439">
        <f t="shared" si="33"/>
        <v>320</v>
      </c>
      <c r="J44" s="440">
        <f>E44/$E$41</f>
        <v>1.7512256639479439E-2</v>
      </c>
      <c r="K44" s="496"/>
      <c r="L44" s="439">
        <v>122049</v>
      </c>
      <c r="M44" s="439">
        <v>95663</v>
      </c>
      <c r="N44" s="439">
        <v>95122</v>
      </c>
      <c r="O44" s="439">
        <v>98897</v>
      </c>
      <c r="P44" s="440">
        <f t="shared" si="34"/>
        <v>3.9685877084165488E-2</v>
      </c>
      <c r="Q44" s="440">
        <f t="shared" si="35"/>
        <v>-0.18969430310776814</v>
      </c>
      <c r="R44" s="439">
        <f t="shared" si="36"/>
        <v>3775</v>
      </c>
      <c r="S44" s="439">
        <f t="shared" si="37"/>
        <v>-23152</v>
      </c>
      <c r="T44" s="440">
        <f t="shared" si="38"/>
        <v>1.480691511397703E-2</v>
      </c>
    </row>
    <row r="45" spans="1:20" x14ac:dyDescent="0.25">
      <c r="A45" s="438" t="s">
        <v>147</v>
      </c>
      <c r="B45" s="439">
        <v>1085</v>
      </c>
      <c r="C45" s="439">
        <v>7954</v>
      </c>
      <c r="D45" s="439">
        <v>10244</v>
      </c>
      <c r="E45" s="439">
        <v>14908</v>
      </c>
      <c r="F45" s="440">
        <f t="shared" si="30"/>
        <v>0.45529090199140954</v>
      </c>
      <c r="G45" s="440">
        <f t="shared" si="31"/>
        <v>12.740092165898618</v>
      </c>
      <c r="H45" s="439">
        <f t="shared" si="32"/>
        <v>4664</v>
      </c>
      <c r="I45" s="439">
        <f t="shared" si="33"/>
        <v>13823</v>
      </c>
      <c r="J45" s="440">
        <f>E45/$E$41</f>
        <v>2.2249251915916094E-2</v>
      </c>
      <c r="K45" s="496"/>
      <c r="L45" s="439">
        <v>26723</v>
      </c>
      <c r="M45" s="439">
        <v>54388</v>
      </c>
      <c r="N45" s="439">
        <v>58013</v>
      </c>
      <c r="O45" s="439">
        <v>70271</v>
      </c>
      <c r="P45" s="440">
        <f t="shared" si="34"/>
        <v>0.21129746780893943</v>
      </c>
      <c r="Q45" s="440">
        <f t="shared" si="35"/>
        <v>1.6296074542528909</v>
      </c>
      <c r="R45" s="439">
        <f t="shared" si="36"/>
        <v>12258</v>
      </c>
      <c r="S45" s="439">
        <f t="shared" si="37"/>
        <v>43548</v>
      </c>
      <c r="T45" s="440">
        <f t="shared" si="38"/>
        <v>1.0521014105324527E-2</v>
      </c>
    </row>
    <row r="46" spans="1:20" ht="21" x14ac:dyDescent="0.35">
      <c r="A46" s="502" t="s">
        <v>148</v>
      </c>
      <c r="B46" s="502"/>
      <c r="C46" s="502"/>
      <c r="D46" s="502"/>
      <c r="E46" s="502"/>
      <c r="F46" s="502"/>
      <c r="G46" s="502"/>
      <c r="H46" s="502"/>
      <c r="I46" s="502"/>
      <c r="J46" s="502"/>
      <c r="K46" s="502"/>
      <c r="L46" s="502"/>
      <c r="M46" s="502"/>
      <c r="N46" s="502"/>
      <c r="O46" s="502"/>
      <c r="P46" s="502"/>
      <c r="Q46" s="502"/>
      <c r="R46" s="502"/>
      <c r="S46" s="502"/>
      <c r="T46" s="502"/>
    </row>
    <row r="47" spans="1:20" x14ac:dyDescent="0.25">
      <c r="A47" s="72"/>
      <c r="B47" s="11" t="s">
        <v>152</v>
      </c>
      <c r="C47" s="12"/>
      <c r="D47" s="12"/>
      <c r="E47" s="12"/>
      <c r="F47" s="12"/>
      <c r="G47" s="12"/>
      <c r="H47" s="12"/>
      <c r="I47" s="12"/>
      <c r="J47" s="13"/>
      <c r="K47" s="503"/>
      <c r="L47" s="11" t="str">
        <f>CONCATENATE("acumulado ",B47)</f>
        <v>acumulado noviembre</v>
      </c>
      <c r="M47" s="12"/>
      <c r="N47" s="12"/>
      <c r="O47" s="12"/>
      <c r="P47" s="12"/>
      <c r="Q47" s="12"/>
      <c r="R47" s="12"/>
      <c r="S47" s="12"/>
      <c r="T47" s="13"/>
    </row>
    <row r="48" spans="1:20" x14ac:dyDescent="0.25">
      <c r="A48" s="15"/>
      <c r="B48" s="16">
        <v>2019</v>
      </c>
      <c r="C48" s="16">
        <v>2022</v>
      </c>
      <c r="D48" s="16">
        <v>2023</v>
      </c>
      <c r="E48" s="16">
        <v>2024</v>
      </c>
      <c r="F48" s="16" t="str">
        <f>CONCATENATE("var ",RIGHT(E48,2),"/",RIGHT(D48,2))</f>
        <v>var 24/23</v>
      </c>
      <c r="G48" s="16" t="str">
        <f>CONCATENATE("var ",RIGHT(E48,2),"/",RIGHT(B48,2))</f>
        <v>var 24/19</v>
      </c>
      <c r="H48" s="16" t="str">
        <f>CONCATENATE("dif ",RIGHT(E48,2),"-",RIGHT(D48,2))</f>
        <v>dif 24-23</v>
      </c>
      <c r="I48" s="16" t="str">
        <f>CONCATENATE("dif ",RIGHT(E48,2),"-",RIGHT(B48,2))</f>
        <v>dif 24-19</v>
      </c>
      <c r="J48" s="16" t="str">
        <f>CONCATENATE("cuota ",RIGHT(E48,2))</f>
        <v>cuota 24</v>
      </c>
      <c r="K48" s="503"/>
      <c r="L48" s="16">
        <v>2019</v>
      </c>
      <c r="M48" s="16">
        <v>2022</v>
      </c>
      <c r="N48" s="16">
        <v>2023</v>
      </c>
      <c r="O48" s="16">
        <v>2024</v>
      </c>
      <c r="P48" s="16" t="str">
        <f>CONCATENATE("var ",RIGHT(O48,2),"/",RIGHT(N48,2))</f>
        <v>var 24/23</v>
      </c>
      <c r="Q48" s="16" t="str">
        <f>CONCATENATE("var ",RIGHT(O48,2),"/",RIGHT(L48,2))</f>
        <v>var 24/19</v>
      </c>
      <c r="R48" s="16" t="str">
        <f>CONCATENATE("dif ",RIGHT(O48,2),"-",RIGHT(N48,2))</f>
        <v>dif 24-23</v>
      </c>
      <c r="S48" s="16" t="str">
        <f>CONCATENATE("dif ",RIGHT(O48,2),"-",RIGHT(L48,2))</f>
        <v>dif 24-19</v>
      </c>
      <c r="T48" s="16" t="str">
        <f>CONCATENATE("cuota ",RIGHT(O48,2))</f>
        <v>cuota 24</v>
      </c>
    </row>
    <row r="49" spans="1:20" x14ac:dyDescent="0.25">
      <c r="A49" s="504" t="s">
        <v>125</v>
      </c>
      <c r="B49" s="505">
        <v>487576</v>
      </c>
      <c r="C49" s="505">
        <v>575105</v>
      </c>
      <c r="D49" s="505">
        <v>605064</v>
      </c>
      <c r="E49" s="505">
        <v>670045</v>
      </c>
      <c r="F49" s="506">
        <f t="shared" ref="F49:F51" si="39">E49/D49-1</f>
        <v>0.10739525075033396</v>
      </c>
      <c r="G49" s="506">
        <f>E49/B49-1</f>
        <v>0.37423704202011576</v>
      </c>
      <c r="H49" s="505">
        <f t="shared" ref="H49:H51" si="40">E49-D49</f>
        <v>64981</v>
      </c>
      <c r="I49" s="505">
        <f t="shared" ref="I49:I51" si="41">E49-B49</f>
        <v>182469</v>
      </c>
      <c r="J49" s="506">
        <f>E49/$E$49</f>
        <v>1</v>
      </c>
      <c r="K49" s="507"/>
      <c r="L49" s="505">
        <v>5363196</v>
      </c>
      <c r="M49" s="505">
        <v>5366658</v>
      </c>
      <c r="N49" s="505">
        <v>5936761</v>
      </c>
      <c r="O49" s="505">
        <v>6679109</v>
      </c>
      <c r="P49" s="506">
        <f t="shared" ref="P49:P51" si="42">O49/N49-1</f>
        <v>0.12504259477516433</v>
      </c>
      <c r="Q49" s="506">
        <f t="shared" ref="Q49:Q51" si="43">O49/L49-1</f>
        <v>0.24535985632447521</v>
      </c>
      <c r="R49" s="505">
        <f t="shared" ref="R49:R51" si="44">O49-N49</f>
        <v>742348</v>
      </c>
      <c r="S49" s="505">
        <f t="shared" ref="S49:S51" si="45">O49-L49</f>
        <v>1315913</v>
      </c>
      <c r="T49" s="506">
        <f>O49/$O$49</f>
        <v>1</v>
      </c>
    </row>
    <row r="50" spans="1:20" x14ac:dyDescent="0.25">
      <c r="A50" s="438" t="s">
        <v>149</v>
      </c>
      <c r="B50" s="439">
        <v>239250</v>
      </c>
      <c r="C50" s="439">
        <v>227187</v>
      </c>
      <c r="D50" s="439">
        <v>268302</v>
      </c>
      <c r="E50" s="439">
        <v>268357</v>
      </c>
      <c r="F50" s="440">
        <f t="shared" si="39"/>
        <v>2.0499288115627401E-4</v>
      </c>
      <c r="G50" s="440">
        <f t="shared" ref="G50:G51" si="46">E50/B50-1</f>
        <v>0.12165935214211077</v>
      </c>
      <c r="H50" s="439">
        <f t="shared" si="40"/>
        <v>55</v>
      </c>
      <c r="I50" s="439">
        <f t="shared" si="41"/>
        <v>29107</v>
      </c>
      <c r="J50" s="440">
        <f>E50/$E$49</f>
        <v>0.4005059361684663</v>
      </c>
      <c r="K50" s="503"/>
      <c r="L50" s="439">
        <v>2831719</v>
      </c>
      <c r="M50" s="439">
        <v>2220760</v>
      </c>
      <c r="N50" s="439">
        <v>2393967</v>
      </c>
      <c r="O50" s="439">
        <v>2800401</v>
      </c>
      <c r="P50" s="440">
        <f t="shared" si="42"/>
        <v>0.16977427007139201</v>
      </c>
      <c r="Q50" s="440">
        <f>O50/L50-1</f>
        <v>-1.1059713198943832E-2</v>
      </c>
      <c r="R50" s="439">
        <f>O50-N50</f>
        <v>406434</v>
      </c>
      <c r="S50" s="439">
        <f>O50-L50</f>
        <v>-31318</v>
      </c>
      <c r="T50" s="440">
        <f t="shared" ref="T50:T51" si="47">O50/$O$49</f>
        <v>0.41927763119302291</v>
      </c>
    </row>
    <row r="51" spans="1:20" x14ac:dyDescent="0.25">
      <c r="A51" s="438" t="s">
        <v>150</v>
      </c>
      <c r="B51" s="439">
        <v>248326</v>
      </c>
      <c r="C51" s="439">
        <v>347917</v>
      </c>
      <c r="D51" s="439">
        <v>336762</v>
      </c>
      <c r="E51" s="439">
        <v>401689</v>
      </c>
      <c r="F51" s="440">
        <f t="shared" si="39"/>
        <v>0.19279788099607442</v>
      </c>
      <c r="G51" s="440">
        <f t="shared" si="46"/>
        <v>0.6175873649960133</v>
      </c>
      <c r="H51" s="439">
        <f t="shared" si="40"/>
        <v>64927</v>
      </c>
      <c r="I51" s="439">
        <f t="shared" si="41"/>
        <v>153363</v>
      </c>
      <c r="J51" s="440">
        <f>E51/$E$49</f>
        <v>0.59949555626860884</v>
      </c>
      <c r="K51" s="503"/>
      <c r="L51" s="439">
        <v>2531476</v>
      </c>
      <c r="M51" s="439">
        <v>3145899</v>
      </c>
      <c r="N51" s="439">
        <v>3542794</v>
      </c>
      <c r="O51" s="439">
        <v>3878709</v>
      </c>
      <c r="P51" s="440">
        <f t="shared" si="42"/>
        <v>9.4816407615006648E-2</v>
      </c>
      <c r="Q51" s="440">
        <f t="shared" si="43"/>
        <v>0.53219268126579111</v>
      </c>
      <c r="R51" s="439">
        <f t="shared" si="44"/>
        <v>335915</v>
      </c>
      <c r="S51" s="439">
        <f t="shared" si="45"/>
        <v>1347233</v>
      </c>
      <c r="T51" s="440">
        <f t="shared" si="47"/>
        <v>0.58072251852754608</v>
      </c>
    </row>
    <row r="52" spans="1:20" ht="21" x14ac:dyDescent="0.35">
      <c r="A52" s="378" t="s">
        <v>151</v>
      </c>
      <c r="B52" s="378"/>
      <c r="C52" s="378"/>
      <c r="D52" s="378"/>
      <c r="E52" s="378"/>
      <c r="F52" s="378"/>
      <c r="G52" s="378"/>
      <c r="H52" s="378"/>
      <c r="I52" s="378"/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</row>
    <row r="324" spans="2:20" x14ac:dyDescent="0.25">
      <c r="B324" s="470"/>
      <c r="C324" s="470"/>
      <c r="D324" s="470"/>
      <c r="E324" s="470"/>
      <c r="F324" s="470"/>
      <c r="G324" s="470"/>
      <c r="H324" s="470"/>
      <c r="I324" s="470"/>
      <c r="J324" s="470"/>
      <c r="K324" s="471"/>
      <c r="L324"/>
      <c r="M324"/>
      <c r="N324"/>
      <c r="O324"/>
      <c r="P324"/>
      <c r="Q324"/>
      <c r="R324"/>
      <c r="S324"/>
      <c r="T324"/>
    </row>
    <row r="325" spans="2:20" x14ac:dyDescent="0.25">
      <c r="B325"/>
      <c r="D325"/>
      <c r="E325"/>
      <c r="F325"/>
      <c r="G325"/>
      <c r="H325"/>
      <c r="I325"/>
      <c r="J325"/>
      <c r="K325" s="457"/>
      <c r="M325"/>
      <c r="O325"/>
      <c r="Q325"/>
      <c r="S325"/>
      <c r="T325"/>
    </row>
    <row r="326" spans="2:20" x14ac:dyDescent="0.25">
      <c r="B326"/>
      <c r="D326"/>
      <c r="E326"/>
      <c r="F326"/>
      <c r="G326"/>
      <c r="H326"/>
      <c r="I326"/>
      <c r="J326"/>
      <c r="K326" s="457"/>
      <c r="M326"/>
      <c r="O326"/>
      <c r="Q326"/>
      <c r="S326"/>
      <c r="T326"/>
    </row>
    <row r="327" spans="2:20" x14ac:dyDescent="0.25">
      <c r="B327"/>
      <c r="D327"/>
      <c r="E327"/>
      <c r="F327"/>
      <c r="G327"/>
      <c r="H327"/>
      <c r="I327"/>
      <c r="J327"/>
      <c r="K327" s="457"/>
      <c r="M327"/>
      <c r="O327"/>
      <c r="Q327"/>
      <c r="S327"/>
      <c r="T327"/>
    </row>
    <row r="328" spans="2:20" x14ac:dyDescent="0.25">
      <c r="B328"/>
      <c r="D328"/>
      <c r="E328"/>
      <c r="F328"/>
      <c r="G328"/>
      <c r="H328"/>
      <c r="I328"/>
      <c r="J328"/>
      <c r="K328" s="457"/>
      <c r="M328"/>
      <c r="O328"/>
      <c r="Q328"/>
      <c r="S328"/>
      <c r="T328"/>
    </row>
    <row r="329" spans="2:20" x14ac:dyDescent="0.25">
      <c r="B329"/>
      <c r="D329"/>
      <c r="E329"/>
      <c r="F329"/>
      <c r="G329"/>
      <c r="H329"/>
      <c r="I329"/>
      <c r="J329"/>
      <c r="K329" s="457"/>
      <c r="M329"/>
      <c r="O329"/>
      <c r="Q329"/>
      <c r="S329"/>
      <c r="T329"/>
    </row>
    <row r="330" spans="2:20" x14ac:dyDescent="0.25">
      <c r="B330"/>
      <c r="D330"/>
      <c r="E330"/>
      <c r="F330"/>
      <c r="G330"/>
      <c r="H330"/>
      <c r="I330"/>
      <c r="J330"/>
      <c r="K330" s="457"/>
      <c r="M330"/>
      <c r="O330"/>
      <c r="Q330"/>
      <c r="S330"/>
      <c r="T330"/>
    </row>
    <row r="331" spans="2:20" x14ac:dyDescent="0.25">
      <c r="B331"/>
      <c r="D331"/>
      <c r="E331"/>
      <c r="F331"/>
      <c r="G331"/>
      <c r="H331"/>
      <c r="I331"/>
      <c r="J331"/>
      <c r="K331" s="457"/>
      <c r="M331"/>
      <c r="O331"/>
      <c r="Q331"/>
      <c r="S331"/>
      <c r="T331"/>
    </row>
    <row r="332" spans="2:20" x14ac:dyDescent="0.25">
      <c r="B332"/>
      <c r="D332"/>
      <c r="E332"/>
      <c r="F332"/>
      <c r="G332"/>
      <c r="H332"/>
      <c r="I332"/>
      <c r="J332"/>
      <c r="K332" s="457"/>
      <c r="M332"/>
      <c r="O332"/>
      <c r="Q332"/>
      <c r="S332"/>
      <c r="T332"/>
    </row>
    <row r="333" spans="2:20" x14ac:dyDescent="0.25">
      <c r="B333"/>
      <c r="D333"/>
      <c r="E333"/>
      <c r="F333"/>
      <c r="G333"/>
      <c r="H333"/>
      <c r="I333"/>
      <c r="J333"/>
      <c r="K333" s="457"/>
      <c r="M333"/>
      <c r="O333"/>
      <c r="Q333"/>
      <c r="S333"/>
      <c r="T333"/>
    </row>
    <row r="334" spans="2:20" x14ac:dyDescent="0.25">
      <c r="B334"/>
      <c r="D334"/>
      <c r="E334"/>
      <c r="F334"/>
      <c r="G334"/>
      <c r="H334"/>
      <c r="I334"/>
      <c r="J334"/>
      <c r="K334" s="457"/>
      <c r="M334"/>
      <c r="O334"/>
      <c r="Q334"/>
      <c r="S334"/>
      <c r="T334"/>
    </row>
    <row r="335" spans="2:20" x14ac:dyDescent="0.25">
      <c r="B335"/>
      <c r="D335"/>
      <c r="E335"/>
      <c r="F335"/>
      <c r="G335"/>
      <c r="H335"/>
      <c r="I335"/>
      <c r="J335"/>
      <c r="K335" s="457"/>
      <c r="M335"/>
      <c r="O335"/>
      <c r="Q335"/>
      <c r="S335"/>
      <c r="T335"/>
    </row>
    <row r="336" spans="2:20" x14ac:dyDescent="0.25">
      <c r="B336"/>
      <c r="D336"/>
      <c r="E336"/>
      <c r="F336"/>
      <c r="G336"/>
      <c r="H336"/>
      <c r="I336"/>
      <c r="J336"/>
      <c r="K336" s="457"/>
      <c r="M336"/>
      <c r="O336"/>
      <c r="Q336"/>
      <c r="S336"/>
      <c r="T336"/>
    </row>
    <row r="337" spans="2:20" x14ac:dyDescent="0.25">
      <c r="B337"/>
      <c r="E337"/>
      <c r="F337"/>
      <c r="G337"/>
      <c r="H337"/>
      <c r="I337"/>
      <c r="J337"/>
      <c r="K337" s="457"/>
      <c r="M337"/>
      <c r="O337"/>
      <c r="Q337"/>
      <c r="S337"/>
      <c r="T337"/>
    </row>
    <row r="339" spans="2:20" x14ac:dyDescent="0.25">
      <c r="B339" s="470"/>
      <c r="C339" s="470"/>
      <c r="D339" s="470"/>
      <c r="E339" s="470"/>
      <c r="F339" s="470"/>
      <c r="G339" s="470"/>
      <c r="H339" s="470"/>
      <c r="I339" s="470"/>
      <c r="J339" s="470"/>
      <c r="K339" s="471"/>
      <c r="L339"/>
      <c r="M339"/>
      <c r="N339"/>
      <c r="O339"/>
      <c r="P339"/>
      <c r="Q339"/>
      <c r="R339"/>
      <c r="S339"/>
      <c r="T339"/>
    </row>
    <row r="340" spans="2:20" x14ac:dyDescent="0.25">
      <c r="B340"/>
      <c r="D340"/>
      <c r="E340"/>
      <c r="F340"/>
      <c r="G340"/>
      <c r="H340"/>
      <c r="I340"/>
      <c r="J340"/>
      <c r="K340" s="457"/>
      <c r="M340"/>
      <c r="P340"/>
      <c r="R340"/>
      <c r="T340"/>
    </row>
    <row r="341" spans="2:20" x14ac:dyDescent="0.25">
      <c r="B341"/>
      <c r="D341"/>
      <c r="E341"/>
      <c r="F341"/>
      <c r="G341"/>
      <c r="H341"/>
      <c r="I341"/>
      <c r="J341"/>
      <c r="K341" s="457"/>
      <c r="M341"/>
      <c r="P341"/>
      <c r="R341"/>
      <c r="T341"/>
    </row>
    <row r="342" spans="2:20" x14ac:dyDescent="0.25">
      <c r="B342"/>
      <c r="D342"/>
      <c r="E342"/>
      <c r="F342"/>
      <c r="G342"/>
      <c r="H342"/>
      <c r="I342"/>
      <c r="J342"/>
      <c r="K342" s="457"/>
      <c r="M342"/>
      <c r="P342"/>
      <c r="R342"/>
      <c r="T342"/>
    </row>
    <row r="343" spans="2:20" x14ac:dyDescent="0.25">
      <c r="B343"/>
      <c r="D343"/>
      <c r="E343"/>
      <c r="F343"/>
      <c r="G343"/>
      <c r="H343"/>
      <c r="I343"/>
      <c r="J343"/>
      <c r="K343" s="457"/>
      <c r="M343"/>
      <c r="P343"/>
      <c r="R343"/>
      <c r="T343"/>
    </row>
    <row r="344" spans="2:20" x14ac:dyDescent="0.25">
      <c r="B344"/>
      <c r="D344"/>
      <c r="E344"/>
      <c r="F344"/>
      <c r="G344"/>
      <c r="H344"/>
      <c r="I344"/>
      <c r="J344"/>
      <c r="K344" s="457"/>
      <c r="M344"/>
      <c r="P344"/>
      <c r="R344"/>
      <c r="T344"/>
    </row>
    <row r="345" spans="2:20" x14ac:dyDescent="0.25">
      <c r="B345"/>
      <c r="D345"/>
      <c r="E345"/>
      <c r="F345"/>
      <c r="G345"/>
      <c r="H345"/>
      <c r="I345"/>
      <c r="J345"/>
      <c r="K345" s="457"/>
      <c r="M345"/>
      <c r="P345"/>
      <c r="R345"/>
      <c r="T345"/>
    </row>
    <row r="346" spans="2:20" x14ac:dyDescent="0.25">
      <c r="B346"/>
      <c r="D346"/>
      <c r="E346"/>
      <c r="F346"/>
      <c r="G346"/>
      <c r="H346"/>
      <c r="I346"/>
      <c r="J346"/>
      <c r="K346" s="457"/>
      <c r="M346"/>
      <c r="P346"/>
      <c r="R346"/>
      <c r="T346"/>
    </row>
    <row r="347" spans="2:20" x14ac:dyDescent="0.25">
      <c r="B347"/>
      <c r="D347"/>
      <c r="E347"/>
      <c r="F347"/>
      <c r="G347"/>
      <c r="H347"/>
      <c r="I347"/>
      <c r="J347"/>
      <c r="K347" s="457"/>
      <c r="M347"/>
      <c r="P347"/>
      <c r="R347"/>
      <c r="T347"/>
    </row>
    <row r="348" spans="2:20" x14ac:dyDescent="0.25">
      <c r="B348"/>
      <c r="D348"/>
      <c r="E348"/>
      <c r="F348"/>
      <c r="G348"/>
      <c r="H348"/>
      <c r="I348"/>
      <c r="J348"/>
      <c r="K348" s="457"/>
      <c r="M348"/>
      <c r="P348"/>
      <c r="R348"/>
      <c r="T348"/>
    </row>
    <row r="349" spans="2:20" x14ac:dyDescent="0.25">
      <c r="B349"/>
      <c r="D349"/>
      <c r="E349"/>
      <c r="F349"/>
      <c r="G349"/>
      <c r="H349"/>
      <c r="I349"/>
      <c r="J349"/>
      <c r="K349" s="457"/>
      <c r="M349"/>
      <c r="P349"/>
      <c r="R349"/>
      <c r="T349"/>
    </row>
    <row r="350" spans="2:20" x14ac:dyDescent="0.25">
      <c r="B350"/>
      <c r="D350"/>
      <c r="E350"/>
      <c r="F350"/>
      <c r="G350"/>
      <c r="H350"/>
      <c r="I350"/>
      <c r="J350"/>
      <c r="K350" s="457"/>
      <c r="M350"/>
      <c r="P350"/>
      <c r="R350"/>
      <c r="T350"/>
    </row>
    <row r="351" spans="2:20" x14ac:dyDescent="0.25">
      <c r="B351"/>
      <c r="D351"/>
      <c r="E351"/>
      <c r="F351"/>
      <c r="G351"/>
      <c r="H351"/>
      <c r="I351"/>
      <c r="J351"/>
      <c r="K351" s="457"/>
      <c r="M351"/>
      <c r="P351"/>
      <c r="R351"/>
      <c r="T351"/>
    </row>
    <row r="353" spans="2:20" x14ac:dyDescent="0.25">
      <c r="B353" s="470"/>
      <c r="C353" s="470"/>
      <c r="D353" s="470"/>
      <c r="E353" s="470"/>
      <c r="F353" s="470"/>
      <c r="G353" s="470"/>
      <c r="H353" s="470"/>
      <c r="I353" s="470"/>
      <c r="J353" s="470"/>
      <c r="K353" s="471"/>
      <c r="L353"/>
      <c r="M353"/>
      <c r="N353"/>
      <c r="O353"/>
      <c r="P353"/>
      <c r="Q353"/>
      <c r="R353"/>
      <c r="S353"/>
      <c r="T353"/>
    </row>
    <row r="354" spans="2:20" x14ac:dyDescent="0.25">
      <c r="B354"/>
      <c r="D354"/>
      <c r="E354"/>
      <c r="F354"/>
      <c r="G354"/>
      <c r="H354"/>
      <c r="I354"/>
      <c r="J354"/>
      <c r="K354" s="457"/>
      <c r="M354"/>
      <c r="P354"/>
      <c r="R354"/>
      <c r="T354"/>
    </row>
    <row r="355" spans="2:20" x14ac:dyDescent="0.25">
      <c r="B355"/>
      <c r="D355"/>
      <c r="E355"/>
      <c r="F355"/>
      <c r="G355"/>
      <c r="H355"/>
      <c r="I355"/>
      <c r="J355"/>
      <c r="K355" s="457"/>
      <c r="M355"/>
      <c r="P355"/>
      <c r="R355"/>
      <c r="T355"/>
    </row>
    <row r="356" spans="2:20" x14ac:dyDescent="0.25">
      <c r="B356"/>
      <c r="D356"/>
      <c r="E356"/>
      <c r="F356"/>
      <c r="G356"/>
      <c r="H356"/>
      <c r="I356"/>
      <c r="J356"/>
      <c r="K356" s="457"/>
      <c r="M356"/>
      <c r="P356"/>
      <c r="R356"/>
      <c r="T356"/>
    </row>
    <row r="357" spans="2:20" x14ac:dyDescent="0.25">
      <c r="B357"/>
      <c r="D357"/>
      <c r="E357"/>
      <c r="F357"/>
      <c r="G357"/>
      <c r="H357"/>
      <c r="I357"/>
      <c r="J357"/>
      <c r="K357" s="457"/>
      <c r="M357"/>
      <c r="P357"/>
      <c r="R357"/>
      <c r="T357"/>
    </row>
    <row r="358" spans="2:20" x14ac:dyDescent="0.25">
      <c r="B358"/>
      <c r="D358"/>
      <c r="E358"/>
      <c r="F358"/>
      <c r="G358"/>
      <c r="H358"/>
      <c r="I358"/>
      <c r="J358"/>
      <c r="K358" s="457"/>
      <c r="M358"/>
      <c r="P358"/>
      <c r="R358"/>
      <c r="T358"/>
    </row>
    <row r="359" spans="2:20" x14ac:dyDescent="0.25">
      <c r="B359"/>
      <c r="D359"/>
      <c r="E359"/>
      <c r="F359"/>
      <c r="G359"/>
      <c r="H359"/>
      <c r="I359"/>
      <c r="J359"/>
      <c r="K359" s="457"/>
      <c r="M359"/>
      <c r="P359"/>
      <c r="R359"/>
      <c r="T359"/>
    </row>
    <row r="360" spans="2:20" x14ac:dyDescent="0.25">
      <c r="B360"/>
      <c r="D360"/>
      <c r="E360"/>
      <c r="F360"/>
      <c r="G360"/>
      <c r="H360"/>
      <c r="I360"/>
      <c r="J360"/>
      <c r="K360" s="457"/>
      <c r="M360"/>
      <c r="P360"/>
      <c r="R360"/>
      <c r="T360"/>
    </row>
    <row r="361" spans="2:20" x14ac:dyDescent="0.25">
      <c r="B361"/>
      <c r="D361"/>
      <c r="E361"/>
      <c r="F361"/>
      <c r="G361"/>
      <c r="H361"/>
      <c r="I361"/>
      <c r="J361"/>
      <c r="K361" s="457"/>
      <c r="M361"/>
      <c r="P361"/>
      <c r="R361"/>
      <c r="T361"/>
    </row>
    <row r="362" spans="2:20" x14ac:dyDescent="0.25">
      <c r="B362"/>
      <c r="D362"/>
      <c r="E362"/>
      <c r="F362"/>
      <c r="G362"/>
      <c r="H362"/>
      <c r="I362"/>
      <c r="J362"/>
      <c r="K362" s="457"/>
      <c r="M362"/>
      <c r="P362"/>
      <c r="R362"/>
      <c r="T362"/>
    </row>
    <row r="363" spans="2:20" x14ac:dyDescent="0.25">
      <c r="B363"/>
      <c r="D363"/>
      <c r="E363"/>
      <c r="F363"/>
      <c r="G363"/>
      <c r="H363"/>
      <c r="I363"/>
      <c r="J363"/>
      <c r="K363" s="457"/>
      <c r="M363"/>
      <c r="P363"/>
      <c r="R363"/>
      <c r="T363"/>
    </row>
    <row r="364" spans="2:20" x14ac:dyDescent="0.25">
      <c r="B364"/>
      <c r="D364"/>
      <c r="E364"/>
      <c r="F364"/>
      <c r="G364"/>
      <c r="H364"/>
      <c r="I364"/>
      <c r="J364"/>
      <c r="K364" s="457"/>
      <c r="M364"/>
      <c r="P364"/>
      <c r="R364"/>
      <c r="T364"/>
    </row>
    <row r="365" spans="2:20" x14ac:dyDescent="0.25">
      <c r="B365"/>
      <c r="D365"/>
      <c r="E365"/>
      <c r="F365"/>
      <c r="G365"/>
      <c r="H365"/>
      <c r="I365"/>
      <c r="J365"/>
      <c r="K365" s="457"/>
      <c r="M365"/>
      <c r="P365"/>
      <c r="R365"/>
      <c r="T365"/>
    </row>
    <row r="366" spans="2:20" x14ac:dyDescent="0.25">
      <c r="B366"/>
      <c r="D366"/>
      <c r="E366"/>
      <c r="F366"/>
      <c r="G366"/>
      <c r="H366"/>
      <c r="I366"/>
      <c r="J366"/>
      <c r="K366" s="457"/>
      <c r="M366"/>
      <c r="P366"/>
      <c r="R366"/>
      <c r="T366"/>
    </row>
    <row r="368" spans="2:20" x14ac:dyDescent="0.25">
      <c r="B368" s="470"/>
      <c r="C368" s="470"/>
      <c r="D368" s="470"/>
      <c r="E368" s="470"/>
      <c r="F368" s="470"/>
      <c r="G368" s="470"/>
      <c r="H368" s="470"/>
      <c r="I368" s="470"/>
      <c r="J368" s="470"/>
      <c r="K368" s="471"/>
      <c r="L368"/>
      <c r="M368"/>
      <c r="N368"/>
      <c r="O368"/>
      <c r="P368"/>
      <c r="Q368"/>
      <c r="R368"/>
      <c r="S368"/>
      <c r="T368"/>
    </row>
    <row r="369" spans="2:20" x14ac:dyDescent="0.25">
      <c r="B369"/>
      <c r="D369"/>
      <c r="E369"/>
      <c r="F369"/>
      <c r="G369"/>
      <c r="H369"/>
      <c r="I369"/>
      <c r="J369"/>
      <c r="K369" s="457"/>
      <c r="M369"/>
      <c r="P369"/>
      <c r="R369"/>
      <c r="T369"/>
    </row>
    <row r="370" spans="2:20" x14ac:dyDescent="0.25">
      <c r="B370"/>
      <c r="D370"/>
      <c r="E370"/>
      <c r="F370"/>
      <c r="G370"/>
      <c r="H370"/>
      <c r="I370"/>
      <c r="J370"/>
      <c r="K370" s="457"/>
      <c r="M370"/>
      <c r="P370"/>
      <c r="R370"/>
      <c r="T370"/>
    </row>
    <row r="371" spans="2:20" x14ac:dyDescent="0.25">
      <c r="B371"/>
      <c r="D371"/>
      <c r="E371"/>
      <c r="F371"/>
      <c r="G371"/>
      <c r="H371"/>
      <c r="I371"/>
      <c r="J371"/>
      <c r="K371" s="457"/>
      <c r="M371"/>
      <c r="P371"/>
      <c r="R371"/>
      <c r="T371"/>
    </row>
    <row r="372" spans="2:20" x14ac:dyDescent="0.25">
      <c r="B372"/>
      <c r="D372"/>
      <c r="E372"/>
      <c r="F372"/>
      <c r="G372"/>
      <c r="H372"/>
      <c r="I372"/>
      <c r="J372"/>
      <c r="K372" s="457"/>
      <c r="M372"/>
      <c r="P372"/>
      <c r="R372"/>
      <c r="T372"/>
    </row>
    <row r="373" spans="2:20" x14ac:dyDescent="0.25">
      <c r="B373"/>
      <c r="D373"/>
      <c r="E373"/>
      <c r="F373"/>
      <c r="G373"/>
      <c r="H373"/>
      <c r="I373"/>
      <c r="J373"/>
      <c r="K373" s="457"/>
      <c r="M373"/>
      <c r="P373"/>
      <c r="R373"/>
      <c r="T373"/>
    </row>
    <row r="374" spans="2:20" x14ac:dyDescent="0.25">
      <c r="B374"/>
      <c r="D374"/>
      <c r="E374"/>
      <c r="F374"/>
      <c r="G374"/>
      <c r="H374"/>
      <c r="I374"/>
      <c r="J374"/>
      <c r="K374" s="457"/>
      <c r="M374"/>
      <c r="P374"/>
      <c r="R374"/>
      <c r="T374"/>
    </row>
    <row r="375" spans="2:20" x14ac:dyDescent="0.25">
      <c r="B375"/>
      <c r="D375"/>
      <c r="E375"/>
      <c r="F375"/>
      <c r="G375"/>
      <c r="H375"/>
      <c r="I375"/>
      <c r="J375"/>
      <c r="K375" s="457"/>
      <c r="M375"/>
      <c r="P375"/>
      <c r="R375"/>
      <c r="T375"/>
    </row>
    <row r="376" spans="2:20" x14ac:dyDescent="0.25">
      <c r="B376"/>
      <c r="D376"/>
      <c r="E376"/>
      <c r="F376"/>
      <c r="G376"/>
      <c r="H376"/>
      <c r="I376"/>
      <c r="J376"/>
      <c r="K376" s="457"/>
      <c r="M376"/>
      <c r="P376"/>
      <c r="R376"/>
      <c r="T376"/>
    </row>
    <row r="377" spans="2:20" x14ac:dyDescent="0.25">
      <c r="B377"/>
      <c r="D377"/>
      <c r="E377"/>
      <c r="F377"/>
      <c r="G377"/>
      <c r="H377"/>
      <c r="I377"/>
      <c r="J377"/>
      <c r="K377" s="457"/>
      <c r="M377"/>
      <c r="P377"/>
      <c r="R377"/>
      <c r="T377"/>
    </row>
    <row r="378" spans="2:20" x14ac:dyDescent="0.25">
      <c r="B378"/>
      <c r="D378"/>
      <c r="E378"/>
      <c r="F378"/>
      <c r="G378"/>
      <c r="H378"/>
      <c r="I378"/>
      <c r="J378"/>
      <c r="K378" s="457"/>
      <c r="M378"/>
      <c r="P378"/>
      <c r="R378"/>
      <c r="T378"/>
    </row>
    <row r="379" spans="2:20" x14ac:dyDescent="0.25">
      <c r="B379"/>
      <c r="D379"/>
      <c r="E379"/>
      <c r="F379"/>
      <c r="G379"/>
      <c r="H379"/>
      <c r="I379"/>
      <c r="J379"/>
      <c r="K379" s="457"/>
      <c r="M379"/>
      <c r="P379"/>
      <c r="R379"/>
      <c r="T379"/>
    </row>
    <row r="380" spans="2:20" x14ac:dyDescent="0.25">
      <c r="B380"/>
      <c r="D380"/>
      <c r="E380"/>
      <c r="F380"/>
      <c r="G380"/>
      <c r="H380"/>
      <c r="I380"/>
      <c r="J380"/>
      <c r="K380" s="457"/>
      <c r="M380"/>
      <c r="P380"/>
      <c r="R380"/>
      <c r="T380"/>
    </row>
  </sheetData>
  <mergeCells count="23">
    <mergeCell ref="A52:T52"/>
    <mergeCell ref="B324:J324"/>
    <mergeCell ref="B339:J339"/>
    <mergeCell ref="B353:J353"/>
    <mergeCell ref="B368:J368"/>
    <mergeCell ref="A38:T38"/>
    <mergeCell ref="B39:J39"/>
    <mergeCell ref="L39:T39"/>
    <mergeCell ref="A46:T46"/>
    <mergeCell ref="B47:J47"/>
    <mergeCell ref="L47:T47"/>
    <mergeCell ref="A19:T19"/>
    <mergeCell ref="B20:J20"/>
    <mergeCell ref="L20:T20"/>
    <mergeCell ref="A27:T27"/>
    <mergeCell ref="B28:J28"/>
    <mergeCell ref="L28:T28"/>
    <mergeCell ref="A1:T1"/>
    <mergeCell ref="A2:T2"/>
    <mergeCell ref="A3:T3"/>
    <mergeCell ref="A4:T4"/>
    <mergeCell ref="B5:J5"/>
    <mergeCell ref="L5:T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B1E09123-DF74-49AD-A21A-D6EE7670947F}"/>
</file>

<file path=customXml/itemProps2.xml><?xml version="1.0" encoding="utf-8"?>
<ds:datastoreItem xmlns:ds="http://schemas.openxmlformats.org/officeDocument/2006/customXml" ds:itemID="{A531AA0C-DD09-4211-9DFB-8F5FB6A9BBB5}"/>
</file>

<file path=customXml/itemProps3.xml><?xml version="1.0" encoding="utf-8"?>
<ds:datastoreItem xmlns:ds="http://schemas.openxmlformats.org/officeDocument/2006/customXml" ds:itemID="{AE28DE28-D344-4087-98F2-5EA5FCCD34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2025-01-15T10:44:47Z</dcterms:created>
  <dcterms:modified xsi:type="dcterms:W3CDTF">2025-01-15T10:51:22Z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