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26" documentId="8_{D123C3F4-3EEE-4878-913C-8AA1C86941D6}" xr6:coauthVersionLast="47" xr6:coauthVersionMax="47" xr10:uidLastSave="{62A76FD5-FC84-4FDA-86D7-1C8F86AD3CA1}"/>
  <bookViews>
    <workbookView xWindow="-120" yWindow="-120" windowWidth="29040" windowHeight="15720" activeTab="2" xr2:uid="{8E5644D5-3333-4DAF-BFDE-1EA9FF492922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9" i="1" l="1"/>
  <c r="L344" i="1"/>
  <c r="L330" i="1"/>
  <c r="L315" i="1"/>
  <c r="T48" i="3"/>
  <c r="S48" i="3"/>
  <c r="R48" i="3"/>
  <c r="J48" i="3"/>
  <c r="L47" i="3"/>
  <c r="R40" i="3"/>
  <c r="Q40" i="3"/>
  <c r="P40" i="3"/>
  <c r="J40" i="3"/>
  <c r="I40" i="3"/>
  <c r="H40" i="3"/>
  <c r="F40" i="3"/>
  <c r="G40" i="3"/>
  <c r="L39" i="3"/>
  <c r="T29" i="3"/>
  <c r="L28" i="3"/>
  <c r="T21" i="3"/>
  <c r="R21" i="3"/>
  <c r="J21" i="3"/>
  <c r="H21" i="3"/>
  <c r="L20" i="3"/>
  <c r="J6" i="3"/>
  <c r="L5" i="3"/>
  <c r="L77" i="2"/>
  <c r="L51" i="2"/>
  <c r="D46" i="2"/>
  <c r="L45" i="2"/>
  <c r="L39" i="2"/>
  <c r="N12" i="2"/>
  <c r="M12" i="2"/>
  <c r="E12" i="2"/>
  <c r="D12" i="2"/>
  <c r="L11" i="2"/>
  <c r="T6" i="2"/>
  <c r="Q6" i="2"/>
  <c r="M40" i="2"/>
  <c r="J6" i="2"/>
  <c r="H6" i="2"/>
  <c r="G6" i="2"/>
  <c r="E46" i="2"/>
  <c r="D40" i="2"/>
  <c r="L5" i="2"/>
  <c r="B21" i="1"/>
  <c r="L213" i="1"/>
  <c r="L5" i="1"/>
  <c r="L161" i="1" l="1"/>
  <c r="L136" i="1"/>
  <c r="M136" i="1"/>
  <c r="F9" i="2"/>
  <c r="H9" i="2"/>
  <c r="T7" i="2"/>
  <c r="P7" i="2"/>
  <c r="R7" i="2"/>
  <c r="H24" i="3"/>
  <c r="F24" i="3"/>
  <c r="J15" i="3"/>
  <c r="J7" i="3"/>
  <c r="R50" i="3"/>
  <c r="P50" i="3"/>
  <c r="P26" i="3"/>
  <c r="T26" i="3"/>
  <c r="R26" i="3"/>
  <c r="T41" i="3"/>
  <c r="R41" i="3"/>
  <c r="P41" i="3"/>
  <c r="H50" i="3"/>
  <c r="F50" i="3"/>
  <c r="T23" i="3"/>
  <c r="R23" i="3"/>
  <c r="P23" i="3"/>
  <c r="H51" i="3"/>
  <c r="F51" i="3"/>
  <c r="T45" i="3"/>
  <c r="R45" i="3"/>
  <c r="P45" i="3"/>
  <c r="J45" i="3"/>
  <c r="H45" i="3"/>
  <c r="F45" i="3"/>
  <c r="J42" i="3"/>
  <c r="H42" i="3"/>
  <c r="F42" i="3"/>
  <c r="T24" i="3"/>
  <c r="R24" i="3"/>
  <c r="P24" i="3"/>
  <c r="T22" i="3"/>
  <c r="H23" i="3"/>
  <c r="F23" i="3"/>
  <c r="J41" i="3"/>
  <c r="H41" i="3"/>
  <c r="F41" i="3"/>
  <c r="L256" i="1"/>
  <c r="L300" i="1"/>
  <c r="L285" i="1"/>
  <c r="L197" i="1"/>
  <c r="L242" i="1"/>
  <c r="L183" i="1"/>
  <c r="L271" i="1"/>
  <c r="L227" i="1"/>
  <c r="L212" i="1"/>
  <c r="L148" i="1"/>
  <c r="L119" i="1"/>
  <c r="L84" i="1"/>
  <c r="L69" i="1"/>
  <c r="L55" i="1"/>
  <c r="L20" i="1"/>
  <c r="L133" i="1"/>
  <c r="O345" i="1"/>
  <c r="O331" i="1"/>
  <c r="O360" i="1"/>
  <c r="O286" i="1"/>
  <c r="O272" i="1"/>
  <c r="O316" i="1"/>
  <c r="O257" i="1"/>
  <c r="P184" i="1"/>
  <c r="O228" i="1"/>
  <c r="O301" i="1"/>
  <c r="O213" i="1"/>
  <c r="O243" i="1"/>
  <c r="O120" i="1"/>
  <c r="O70" i="1"/>
  <c r="P134" i="1"/>
  <c r="O56" i="1"/>
  <c r="O198" i="1"/>
  <c r="O85" i="1"/>
  <c r="P149" i="1"/>
  <c r="C21" i="1"/>
  <c r="L21" i="1"/>
  <c r="N345" i="1"/>
  <c r="N331" i="1"/>
  <c r="N360" i="1"/>
  <c r="N301" i="1"/>
  <c r="N286" i="1"/>
  <c r="N272" i="1"/>
  <c r="N316" i="1"/>
  <c r="N184" i="1"/>
  <c r="N228" i="1"/>
  <c r="N257" i="1"/>
  <c r="N213" i="1"/>
  <c r="N149" i="1"/>
  <c r="N243" i="1"/>
  <c r="N70" i="1"/>
  <c r="N134" i="1"/>
  <c r="N56" i="1"/>
  <c r="N120" i="1"/>
  <c r="N198" i="1"/>
  <c r="N85" i="1"/>
  <c r="P6" i="1"/>
  <c r="D21" i="1"/>
  <c r="M21" i="1"/>
  <c r="C85" i="1"/>
  <c r="F6" i="1"/>
  <c r="R6" i="1"/>
  <c r="E21" i="1"/>
  <c r="N21" i="1"/>
  <c r="L85" i="1"/>
  <c r="E345" i="1"/>
  <c r="E360" i="1"/>
  <c r="E286" i="1"/>
  <c r="E331" i="1"/>
  <c r="E272" i="1"/>
  <c r="E316" i="1"/>
  <c r="E257" i="1"/>
  <c r="E228" i="1"/>
  <c r="E213" i="1"/>
  <c r="E198" i="1"/>
  <c r="E301" i="1"/>
  <c r="F184" i="1"/>
  <c r="E243" i="1"/>
  <c r="F134" i="1"/>
  <c r="F149" i="1"/>
  <c r="E70" i="1"/>
  <c r="E56" i="1"/>
  <c r="E85" i="1"/>
  <c r="E120" i="1"/>
  <c r="G6" i="1"/>
  <c r="B360" i="1"/>
  <c r="B345" i="1"/>
  <c r="B316" i="1"/>
  <c r="B257" i="1"/>
  <c r="B301" i="1"/>
  <c r="B286" i="1"/>
  <c r="B331" i="1"/>
  <c r="B243" i="1"/>
  <c r="B184" i="1"/>
  <c r="B272" i="1"/>
  <c r="B228" i="1"/>
  <c r="B213" i="1"/>
  <c r="B149" i="1"/>
  <c r="B120" i="1"/>
  <c r="B198" i="1"/>
  <c r="B85" i="1"/>
  <c r="B70" i="1"/>
  <c r="B56" i="1"/>
  <c r="B134" i="1"/>
  <c r="S6" i="1"/>
  <c r="O21" i="1"/>
  <c r="H6" i="1"/>
  <c r="I6" i="1"/>
  <c r="J6" i="1"/>
  <c r="C345" i="1"/>
  <c r="C360" i="1"/>
  <c r="C301" i="1"/>
  <c r="C286" i="1"/>
  <c r="C331" i="1"/>
  <c r="C272" i="1"/>
  <c r="C243" i="1"/>
  <c r="C184" i="1"/>
  <c r="C257" i="1"/>
  <c r="C316" i="1"/>
  <c r="C228" i="1"/>
  <c r="C213" i="1"/>
  <c r="C198" i="1"/>
  <c r="C120" i="1"/>
  <c r="C149" i="1"/>
  <c r="C70" i="1"/>
  <c r="C134" i="1"/>
  <c r="C56" i="1"/>
  <c r="L345" i="1"/>
  <c r="L331" i="1"/>
  <c r="L257" i="1"/>
  <c r="L301" i="1"/>
  <c r="L286" i="1"/>
  <c r="L243" i="1"/>
  <c r="L198" i="1"/>
  <c r="L272" i="1"/>
  <c r="L316" i="1"/>
  <c r="L184" i="1"/>
  <c r="L228" i="1"/>
  <c r="L134" i="1"/>
  <c r="L360" i="1"/>
  <c r="L149" i="1"/>
  <c r="L70" i="1"/>
  <c r="L56" i="1"/>
  <c r="L120" i="1"/>
  <c r="T6" i="1"/>
  <c r="Q6" i="1"/>
  <c r="D345" i="1"/>
  <c r="D331" i="1"/>
  <c r="D360" i="1"/>
  <c r="D301" i="1"/>
  <c r="D286" i="1"/>
  <c r="D272" i="1"/>
  <c r="D257" i="1"/>
  <c r="D316" i="1"/>
  <c r="D228" i="1"/>
  <c r="D213" i="1"/>
  <c r="D198" i="1"/>
  <c r="D184" i="1"/>
  <c r="D243" i="1"/>
  <c r="D134" i="1"/>
  <c r="D120" i="1"/>
  <c r="D149" i="1"/>
  <c r="D70" i="1"/>
  <c r="D56" i="1"/>
  <c r="D85" i="1"/>
  <c r="M345" i="1"/>
  <c r="M331" i="1"/>
  <c r="M301" i="1"/>
  <c r="M286" i="1"/>
  <c r="M272" i="1"/>
  <c r="M316" i="1"/>
  <c r="M184" i="1"/>
  <c r="M228" i="1"/>
  <c r="M360" i="1"/>
  <c r="M198" i="1"/>
  <c r="M149" i="1"/>
  <c r="M257" i="1"/>
  <c r="M243" i="1"/>
  <c r="M70" i="1"/>
  <c r="M134" i="1"/>
  <c r="M56" i="1"/>
  <c r="M213" i="1"/>
  <c r="M120" i="1"/>
  <c r="M85" i="1"/>
  <c r="B78" i="2"/>
  <c r="B52" i="2"/>
  <c r="B12" i="2"/>
  <c r="B40" i="2"/>
  <c r="I6" i="2"/>
  <c r="B46" i="2"/>
  <c r="L78" i="2"/>
  <c r="L52" i="2"/>
  <c r="L46" i="2"/>
  <c r="L40" i="2"/>
  <c r="L12" i="2"/>
  <c r="O40" i="2"/>
  <c r="C78" i="2"/>
  <c r="C52" i="2"/>
  <c r="C46" i="2"/>
  <c r="F46" i="2" s="1"/>
  <c r="C40" i="2"/>
  <c r="C12" i="2"/>
  <c r="O12" i="2"/>
  <c r="I46" i="2"/>
  <c r="G46" i="2"/>
  <c r="J46" i="2"/>
  <c r="H46" i="2"/>
  <c r="O52" i="2"/>
  <c r="O78" i="2"/>
  <c r="O46" i="2"/>
  <c r="S6" i="2"/>
  <c r="R6" i="2"/>
  <c r="F6" i="2"/>
  <c r="P6" i="2"/>
  <c r="G12" i="2"/>
  <c r="D78" i="2"/>
  <c r="D52" i="2"/>
  <c r="M78" i="2"/>
  <c r="M52" i="2"/>
  <c r="J12" i="2"/>
  <c r="M46" i="2"/>
  <c r="E78" i="2"/>
  <c r="E52" i="2"/>
  <c r="E40" i="2"/>
  <c r="N78" i="2"/>
  <c r="N52" i="2"/>
  <c r="N40" i="2"/>
  <c r="N46" i="2"/>
  <c r="Q21" i="3"/>
  <c r="S21" i="3"/>
  <c r="G6" i="3"/>
  <c r="T6" i="3"/>
  <c r="R6" i="3"/>
  <c r="Q6" i="3"/>
  <c r="S6" i="3"/>
  <c r="P6" i="3"/>
  <c r="I21" i="3"/>
  <c r="J29" i="3"/>
  <c r="I29" i="3"/>
  <c r="H29" i="3"/>
  <c r="G29" i="3"/>
  <c r="F29" i="3"/>
  <c r="I6" i="3"/>
  <c r="H6" i="3"/>
  <c r="F6" i="3"/>
  <c r="S40" i="3"/>
  <c r="P29" i="3"/>
  <c r="T40" i="3"/>
  <c r="F21" i="3"/>
  <c r="Q29" i="3"/>
  <c r="F48" i="3"/>
  <c r="G21" i="3"/>
  <c r="P21" i="3"/>
  <c r="R29" i="3"/>
  <c r="G48" i="3"/>
  <c r="P48" i="3"/>
  <c r="S29" i="3"/>
  <c r="H48" i="3"/>
  <c r="Q48" i="3"/>
  <c r="I48" i="3"/>
  <c r="G17" i="3" l="1"/>
  <c r="F17" i="3"/>
  <c r="J17" i="3"/>
  <c r="I17" i="3"/>
  <c r="H17" i="3"/>
  <c r="R8" i="3"/>
  <c r="P8" i="3"/>
  <c r="T8" i="3"/>
  <c r="S8" i="3"/>
  <c r="Q8" i="3"/>
  <c r="M171" i="1"/>
  <c r="D157" i="1"/>
  <c r="D144" i="1"/>
  <c r="L187" i="1"/>
  <c r="C145" i="1"/>
  <c r="C166" i="1"/>
  <c r="P44" i="3"/>
  <c r="T44" i="3"/>
  <c r="S44" i="3"/>
  <c r="R44" i="3"/>
  <c r="Q44" i="3"/>
  <c r="S36" i="3"/>
  <c r="Q36" i="3"/>
  <c r="R34" i="3"/>
  <c r="Q34" i="3"/>
  <c r="P34" i="3"/>
  <c r="T34" i="3"/>
  <c r="S34" i="3"/>
  <c r="T42" i="3"/>
  <c r="S42" i="3"/>
  <c r="R42" i="3"/>
  <c r="Q42" i="3"/>
  <c r="P42" i="3"/>
  <c r="J10" i="3"/>
  <c r="I10" i="3"/>
  <c r="H10" i="3"/>
  <c r="G10" i="3"/>
  <c r="F10" i="3"/>
  <c r="H15" i="3"/>
  <c r="F15" i="3"/>
  <c r="T14" i="3"/>
  <c r="S14" i="3"/>
  <c r="R14" i="3"/>
  <c r="Q14" i="3"/>
  <c r="P14" i="3"/>
  <c r="R12" i="3"/>
  <c r="Q12" i="3"/>
  <c r="P12" i="3"/>
  <c r="T12" i="3"/>
  <c r="S12" i="3"/>
  <c r="I7" i="3"/>
  <c r="G7" i="3"/>
  <c r="S24" i="3"/>
  <c r="Q24" i="3"/>
  <c r="J24" i="2"/>
  <c r="J34" i="2"/>
  <c r="R8" i="2"/>
  <c r="Q8" i="2"/>
  <c r="T8" i="2"/>
  <c r="S8" i="2"/>
  <c r="P8" i="2"/>
  <c r="Q22" i="1"/>
  <c r="P22" i="1"/>
  <c r="T22" i="1"/>
  <c r="S22" i="1"/>
  <c r="R22" i="1"/>
  <c r="T23" i="1"/>
  <c r="M161" i="1"/>
  <c r="M157" i="1"/>
  <c r="M179" i="1"/>
  <c r="M143" i="1"/>
  <c r="M176" i="1"/>
  <c r="M169" i="1"/>
  <c r="M187" i="1"/>
  <c r="D162" i="1"/>
  <c r="D67" i="1"/>
  <c r="D159" i="1"/>
  <c r="D168" i="1"/>
  <c r="D190" i="1"/>
  <c r="D187" i="1"/>
  <c r="C140" i="1"/>
  <c r="L168" i="1"/>
  <c r="L189" i="1"/>
  <c r="L135" i="1"/>
  <c r="L191" i="1"/>
  <c r="C158" i="1"/>
  <c r="C143" i="1"/>
  <c r="I34" i="3"/>
  <c r="H34" i="3"/>
  <c r="G34" i="3"/>
  <c r="F34" i="3"/>
  <c r="J34" i="3"/>
  <c r="J32" i="2"/>
  <c r="M192" i="1"/>
  <c r="H8" i="1"/>
  <c r="G8" i="1"/>
  <c r="J8" i="1"/>
  <c r="F8" i="1"/>
  <c r="I8" i="1"/>
  <c r="J14" i="3"/>
  <c r="I14" i="3"/>
  <c r="H14" i="3"/>
  <c r="G14" i="3"/>
  <c r="F14" i="3"/>
  <c r="I26" i="3"/>
  <c r="G26" i="3"/>
  <c r="T18" i="3"/>
  <c r="S18" i="3"/>
  <c r="R18" i="3"/>
  <c r="Q18" i="3"/>
  <c r="P18" i="3"/>
  <c r="R16" i="3"/>
  <c r="Q16" i="3"/>
  <c r="P16" i="3"/>
  <c r="S16" i="3"/>
  <c r="T16" i="3"/>
  <c r="I15" i="3"/>
  <c r="G15" i="3"/>
  <c r="J15" i="2"/>
  <c r="J26" i="2"/>
  <c r="J21" i="2"/>
  <c r="J23" i="2"/>
  <c r="J7" i="2"/>
  <c r="H7" i="2"/>
  <c r="G7" i="2"/>
  <c r="I7" i="2"/>
  <c r="F7" i="2"/>
  <c r="J9" i="2"/>
  <c r="J14" i="2"/>
  <c r="J36" i="2"/>
  <c r="M175" i="1"/>
  <c r="M144" i="1"/>
  <c r="M163" i="1"/>
  <c r="M137" i="1"/>
  <c r="M138" i="1"/>
  <c r="M117" i="1"/>
  <c r="M156" i="1"/>
  <c r="M180" i="1"/>
  <c r="M173" i="1"/>
  <c r="M191" i="1"/>
  <c r="D136" i="1"/>
  <c r="D163" i="1"/>
  <c r="D192" i="1"/>
  <c r="D135" i="1"/>
  <c r="D172" i="1"/>
  <c r="D194" i="1"/>
  <c r="D191" i="1"/>
  <c r="F17" i="1"/>
  <c r="G17" i="1"/>
  <c r="J17" i="1"/>
  <c r="I17" i="1"/>
  <c r="H17" i="1"/>
  <c r="F9" i="1"/>
  <c r="G9" i="1"/>
  <c r="J9" i="1"/>
  <c r="H9" i="1"/>
  <c r="I9" i="1"/>
  <c r="L137" i="1"/>
  <c r="L179" i="1"/>
  <c r="L138" i="1"/>
  <c r="L171" i="1"/>
  <c r="L139" i="1"/>
  <c r="J19" i="2"/>
  <c r="Q13" i="1"/>
  <c r="P13" i="1"/>
  <c r="T13" i="1"/>
  <c r="S13" i="1"/>
  <c r="R13" i="1"/>
  <c r="M165" i="1"/>
  <c r="D186" i="1"/>
  <c r="L167" i="1"/>
  <c r="I42" i="3"/>
  <c r="G42" i="3"/>
  <c r="I45" i="3"/>
  <c r="G45" i="3"/>
  <c r="R30" i="3"/>
  <c r="Q30" i="3"/>
  <c r="P30" i="3"/>
  <c r="T30" i="3"/>
  <c r="S30" i="3"/>
  <c r="T32" i="3"/>
  <c r="T36" i="3"/>
  <c r="T37" i="3"/>
  <c r="S37" i="3"/>
  <c r="R37" i="3"/>
  <c r="Q37" i="3"/>
  <c r="P37" i="3"/>
  <c r="Q50" i="3"/>
  <c r="S50" i="3"/>
  <c r="R32" i="3"/>
  <c r="P32" i="3"/>
  <c r="I8" i="3"/>
  <c r="G8" i="3"/>
  <c r="F8" i="3"/>
  <c r="H8" i="3"/>
  <c r="J8" i="3"/>
  <c r="J18" i="3"/>
  <c r="I18" i="3"/>
  <c r="H18" i="3"/>
  <c r="G18" i="3"/>
  <c r="F18" i="3"/>
  <c r="J33" i="3"/>
  <c r="I33" i="3"/>
  <c r="H33" i="3"/>
  <c r="G33" i="3"/>
  <c r="F33" i="3"/>
  <c r="G31" i="3"/>
  <c r="F31" i="3"/>
  <c r="J31" i="3"/>
  <c r="I31" i="3"/>
  <c r="H31" i="3"/>
  <c r="G23" i="3"/>
  <c r="I23" i="3"/>
  <c r="N37" i="2"/>
  <c r="J20" i="2"/>
  <c r="J27" i="2"/>
  <c r="P9" i="2"/>
  <c r="T9" i="2"/>
  <c r="R9" i="2"/>
  <c r="S9" i="2"/>
  <c r="Q9" i="2"/>
  <c r="M141" i="1"/>
  <c r="M142" i="1"/>
  <c r="M160" i="1"/>
  <c r="M131" i="1"/>
  <c r="M185" i="1"/>
  <c r="M177" i="1"/>
  <c r="D164" i="1"/>
  <c r="D175" i="1"/>
  <c r="D139" i="1"/>
  <c r="D176" i="1"/>
  <c r="T39" i="1"/>
  <c r="S39" i="1"/>
  <c r="Q39" i="1"/>
  <c r="R39" i="1"/>
  <c r="P39" i="1"/>
  <c r="L157" i="1"/>
  <c r="L141" i="1"/>
  <c r="L180" i="1"/>
  <c r="L142" i="1"/>
  <c r="L172" i="1"/>
  <c r="L143" i="1"/>
  <c r="L169" i="1"/>
  <c r="C53" i="1"/>
  <c r="C167" i="1"/>
  <c r="H7" i="3"/>
  <c r="F7" i="3"/>
  <c r="J33" i="2"/>
  <c r="D151" i="1"/>
  <c r="L144" i="1"/>
  <c r="L194" i="1"/>
  <c r="C135" i="1"/>
  <c r="S32" i="3"/>
  <c r="Q32" i="3"/>
  <c r="R36" i="3"/>
  <c r="P36" i="3"/>
  <c r="I12" i="3"/>
  <c r="H12" i="3"/>
  <c r="G12" i="3"/>
  <c r="F12" i="3"/>
  <c r="J12" i="3"/>
  <c r="J37" i="3"/>
  <c r="I37" i="3"/>
  <c r="H37" i="3"/>
  <c r="G37" i="3"/>
  <c r="F37" i="3"/>
  <c r="G35" i="3"/>
  <c r="F35" i="3"/>
  <c r="J35" i="3"/>
  <c r="I35" i="3"/>
  <c r="H35" i="3"/>
  <c r="G24" i="3"/>
  <c r="I24" i="3"/>
  <c r="T7" i="3"/>
  <c r="R7" i="3"/>
  <c r="Q7" i="3"/>
  <c r="P7" i="3"/>
  <c r="S7" i="3"/>
  <c r="P9" i="3"/>
  <c r="T9" i="3"/>
  <c r="S9" i="3"/>
  <c r="Q9" i="3"/>
  <c r="R9" i="3"/>
  <c r="J30" i="2"/>
  <c r="E37" i="2"/>
  <c r="J17" i="2"/>
  <c r="J31" i="2"/>
  <c r="D37" i="2"/>
  <c r="T106" i="1"/>
  <c r="S106" i="1"/>
  <c r="P170" i="1"/>
  <c r="R106" i="1"/>
  <c r="Q106" i="1"/>
  <c r="P106" i="1"/>
  <c r="Q17" i="1"/>
  <c r="T17" i="1"/>
  <c r="S17" i="1"/>
  <c r="P17" i="1"/>
  <c r="R17" i="1"/>
  <c r="T9" i="1"/>
  <c r="P9" i="1"/>
  <c r="Q9" i="1"/>
  <c r="S9" i="1"/>
  <c r="R9" i="1"/>
  <c r="M145" i="1"/>
  <c r="M146" i="1"/>
  <c r="M189" i="1"/>
  <c r="M186" i="1"/>
  <c r="M162" i="1"/>
  <c r="D161" i="1"/>
  <c r="D137" i="1"/>
  <c r="D171" i="1"/>
  <c r="D143" i="1"/>
  <c r="D180" i="1"/>
  <c r="D165" i="1"/>
  <c r="L140" i="1"/>
  <c r="L145" i="1"/>
  <c r="L146" i="1"/>
  <c r="L117" i="1"/>
  <c r="L156" i="1"/>
  <c r="L173" i="1"/>
  <c r="L166" i="1"/>
  <c r="M172" i="1"/>
  <c r="Q45" i="3"/>
  <c r="S45" i="3"/>
  <c r="P31" i="3"/>
  <c r="T31" i="3"/>
  <c r="S31" i="3"/>
  <c r="R31" i="3"/>
  <c r="Q31" i="3"/>
  <c r="T51" i="3"/>
  <c r="S51" i="3"/>
  <c r="R51" i="3"/>
  <c r="Q51" i="3"/>
  <c r="P51" i="3"/>
  <c r="T33" i="3"/>
  <c r="S33" i="3"/>
  <c r="R33" i="3"/>
  <c r="Q33" i="3"/>
  <c r="P33" i="3"/>
  <c r="I16" i="3"/>
  <c r="H16" i="3"/>
  <c r="G16" i="3"/>
  <c r="F16" i="3"/>
  <c r="J16" i="3"/>
  <c r="I50" i="3"/>
  <c r="G50" i="3"/>
  <c r="T11" i="3"/>
  <c r="S11" i="3"/>
  <c r="R11" i="3"/>
  <c r="Q11" i="3"/>
  <c r="P11" i="3"/>
  <c r="P13" i="3"/>
  <c r="T13" i="3"/>
  <c r="S13" i="3"/>
  <c r="Q13" i="3"/>
  <c r="R13" i="3"/>
  <c r="S22" i="3"/>
  <c r="Q22" i="3"/>
  <c r="J28" i="2"/>
  <c r="J22" i="2"/>
  <c r="J16" i="2"/>
  <c r="J35" i="2"/>
  <c r="M37" i="2"/>
  <c r="S7" i="2"/>
  <c r="Q7" i="2"/>
  <c r="D140" i="1"/>
  <c r="J32" i="1"/>
  <c r="I32" i="1"/>
  <c r="H32" i="1"/>
  <c r="F32" i="1"/>
  <c r="G32" i="1"/>
  <c r="M150" i="1"/>
  <c r="M151" i="1"/>
  <c r="M193" i="1"/>
  <c r="M190" i="1"/>
  <c r="M166" i="1"/>
  <c r="H41" i="1"/>
  <c r="F41" i="1"/>
  <c r="D179" i="1"/>
  <c r="D141" i="1"/>
  <c r="D138" i="1"/>
  <c r="D156" i="1"/>
  <c r="D117" i="1"/>
  <c r="D185" i="1"/>
  <c r="D131" i="1"/>
  <c r="D195" i="1" s="1"/>
  <c r="D169" i="1"/>
  <c r="D166" i="1"/>
  <c r="J23" i="1"/>
  <c r="I23" i="1"/>
  <c r="H23" i="1"/>
  <c r="G23" i="1"/>
  <c r="F23" i="1"/>
  <c r="L163" i="1"/>
  <c r="L164" i="1"/>
  <c r="L175" i="1"/>
  <c r="L150" i="1"/>
  <c r="L151" i="1"/>
  <c r="L160" i="1"/>
  <c r="L177" i="1"/>
  <c r="L170" i="1"/>
  <c r="C189" i="1"/>
  <c r="C142" i="1"/>
  <c r="G49" i="3"/>
  <c r="F49" i="3"/>
  <c r="J49" i="3"/>
  <c r="I49" i="3"/>
  <c r="H49" i="3"/>
  <c r="J51" i="3"/>
  <c r="J50" i="3"/>
  <c r="M178" i="1"/>
  <c r="D158" i="1"/>
  <c r="D178" i="1"/>
  <c r="L188" i="1"/>
  <c r="P35" i="3"/>
  <c r="T35" i="3"/>
  <c r="S35" i="3"/>
  <c r="R35" i="3"/>
  <c r="Q35" i="3"/>
  <c r="P49" i="3"/>
  <c r="T49" i="3"/>
  <c r="S49" i="3"/>
  <c r="R49" i="3"/>
  <c r="Q49" i="3"/>
  <c r="T50" i="3"/>
  <c r="G44" i="3"/>
  <c r="F44" i="3"/>
  <c r="J44" i="3"/>
  <c r="I44" i="3"/>
  <c r="H44" i="3"/>
  <c r="P22" i="3"/>
  <c r="R22" i="3"/>
  <c r="R43" i="3"/>
  <c r="Q43" i="3"/>
  <c r="P43" i="3"/>
  <c r="T43" i="3"/>
  <c r="S43" i="3"/>
  <c r="H26" i="3"/>
  <c r="F26" i="3"/>
  <c r="I43" i="3"/>
  <c r="H43" i="3"/>
  <c r="G43" i="3"/>
  <c r="F43" i="3"/>
  <c r="J43" i="3"/>
  <c r="I25" i="3"/>
  <c r="H25" i="3"/>
  <c r="G25" i="3"/>
  <c r="F25" i="3"/>
  <c r="J25" i="3"/>
  <c r="J11" i="3"/>
  <c r="I11" i="3"/>
  <c r="H11" i="3"/>
  <c r="G11" i="3"/>
  <c r="F11" i="3"/>
  <c r="G9" i="3"/>
  <c r="F9" i="3"/>
  <c r="J9" i="3"/>
  <c r="I9" i="3"/>
  <c r="H9" i="3"/>
  <c r="I51" i="3"/>
  <c r="G51" i="3"/>
  <c r="J32" i="3"/>
  <c r="I32" i="3"/>
  <c r="H32" i="3"/>
  <c r="G32" i="3"/>
  <c r="F32" i="3"/>
  <c r="T15" i="3"/>
  <c r="S15" i="3"/>
  <c r="R15" i="3"/>
  <c r="Q15" i="3"/>
  <c r="P15" i="3"/>
  <c r="P17" i="3"/>
  <c r="T17" i="3"/>
  <c r="S17" i="3"/>
  <c r="R17" i="3"/>
  <c r="Q17" i="3"/>
  <c r="S26" i="3"/>
  <c r="Q26" i="3"/>
  <c r="J13" i="2"/>
  <c r="J25" i="2"/>
  <c r="G9" i="2"/>
  <c r="I9" i="2"/>
  <c r="N53" i="1"/>
  <c r="M53" i="1"/>
  <c r="M158" i="1"/>
  <c r="M67" i="1"/>
  <c r="M159" i="1"/>
  <c r="M194" i="1"/>
  <c r="M170" i="1"/>
  <c r="D188" i="1"/>
  <c r="D145" i="1"/>
  <c r="D142" i="1"/>
  <c r="D160" i="1"/>
  <c r="D189" i="1"/>
  <c r="D173" i="1"/>
  <c r="D170" i="1"/>
  <c r="T35" i="1"/>
  <c r="S35" i="1"/>
  <c r="Q35" i="1"/>
  <c r="P35" i="1"/>
  <c r="R35" i="1"/>
  <c r="F22" i="1"/>
  <c r="H22" i="1"/>
  <c r="J22" i="1"/>
  <c r="G22" i="1"/>
  <c r="I22" i="1"/>
  <c r="J41" i="1"/>
  <c r="F13" i="1"/>
  <c r="H13" i="1"/>
  <c r="J13" i="1"/>
  <c r="I13" i="1"/>
  <c r="G13" i="1"/>
  <c r="L158" i="1"/>
  <c r="L67" i="1"/>
  <c r="L159" i="1"/>
  <c r="L192" i="1"/>
  <c r="L186" i="1"/>
  <c r="L174" i="1"/>
  <c r="C175" i="1"/>
  <c r="C169" i="1"/>
  <c r="M139" i="1"/>
  <c r="S41" i="3"/>
  <c r="Q41" i="3"/>
  <c r="G22" i="3"/>
  <c r="F22" i="3"/>
  <c r="J22" i="3"/>
  <c r="H22" i="3"/>
  <c r="I22" i="3"/>
  <c r="J26" i="3"/>
  <c r="J24" i="3"/>
  <c r="J23" i="3"/>
  <c r="I41" i="3"/>
  <c r="G41" i="3"/>
  <c r="R25" i="3"/>
  <c r="Q25" i="3"/>
  <c r="P25" i="3"/>
  <c r="S25" i="3"/>
  <c r="T25" i="3"/>
  <c r="G13" i="3"/>
  <c r="F13" i="3"/>
  <c r="J13" i="3"/>
  <c r="H13" i="3"/>
  <c r="I13" i="3"/>
  <c r="I30" i="3"/>
  <c r="H30" i="3"/>
  <c r="G30" i="3"/>
  <c r="F30" i="3"/>
  <c r="J30" i="3"/>
  <c r="J36" i="3"/>
  <c r="I36" i="3"/>
  <c r="H36" i="3"/>
  <c r="G36" i="3"/>
  <c r="F36" i="3"/>
  <c r="T10" i="3"/>
  <c r="S10" i="3"/>
  <c r="R10" i="3"/>
  <c r="Q10" i="3"/>
  <c r="P10" i="3"/>
  <c r="S23" i="3"/>
  <c r="Q23" i="3"/>
  <c r="J18" i="2"/>
  <c r="J29" i="2"/>
  <c r="I8" i="2"/>
  <c r="H8" i="2"/>
  <c r="F8" i="2"/>
  <c r="J8" i="2"/>
  <c r="G8" i="2"/>
  <c r="P23" i="1"/>
  <c r="R23" i="1"/>
  <c r="M164" i="1"/>
  <c r="M167" i="1"/>
  <c r="M188" i="1"/>
  <c r="M135" i="1"/>
  <c r="M168" i="1"/>
  <c r="M174" i="1"/>
  <c r="D167" i="1"/>
  <c r="D150" i="1"/>
  <c r="D146" i="1"/>
  <c r="D193" i="1"/>
  <c r="D177" i="1"/>
  <c r="D174" i="1"/>
  <c r="L131" i="1"/>
  <c r="L185" i="1"/>
  <c r="I33" i="1"/>
  <c r="H33" i="1"/>
  <c r="G33" i="1"/>
  <c r="F33" i="1"/>
  <c r="J33" i="1"/>
  <c r="L53" i="1"/>
  <c r="L162" i="1"/>
  <c r="L165" i="1"/>
  <c r="L193" i="1"/>
  <c r="L190" i="1"/>
  <c r="L178" i="1"/>
  <c r="C157" i="1"/>
  <c r="C163" i="1"/>
  <c r="C151" i="1"/>
  <c r="C160" i="1"/>
  <c r="C177" i="1"/>
  <c r="C174" i="1"/>
  <c r="B53" i="1"/>
  <c r="B143" i="1"/>
  <c r="B161" i="1"/>
  <c r="B169" i="1"/>
  <c r="B167" i="1"/>
  <c r="J75" i="1"/>
  <c r="I75" i="1"/>
  <c r="H75" i="1"/>
  <c r="G75" i="1"/>
  <c r="F75" i="1"/>
  <c r="F139" i="1"/>
  <c r="J31" i="1"/>
  <c r="H31" i="1"/>
  <c r="I31" i="1"/>
  <c r="G31" i="1"/>
  <c r="F31" i="1"/>
  <c r="J63" i="1"/>
  <c r="I63" i="1"/>
  <c r="H63" i="1"/>
  <c r="G63" i="1"/>
  <c r="F63" i="1"/>
  <c r="J115" i="1"/>
  <c r="F179" i="1"/>
  <c r="I115" i="1"/>
  <c r="H115" i="1"/>
  <c r="G115" i="1"/>
  <c r="F115" i="1"/>
  <c r="F137" i="1"/>
  <c r="H73" i="1"/>
  <c r="G73" i="1"/>
  <c r="F73" i="1"/>
  <c r="J73" i="1"/>
  <c r="I73" i="1"/>
  <c r="F170" i="1"/>
  <c r="J106" i="1"/>
  <c r="I106" i="1"/>
  <c r="H106" i="1"/>
  <c r="G106" i="1"/>
  <c r="F106" i="1"/>
  <c r="J110" i="1"/>
  <c r="I110" i="1"/>
  <c r="F174" i="1"/>
  <c r="H110" i="1"/>
  <c r="G110" i="1"/>
  <c r="F110" i="1"/>
  <c r="F185" i="1"/>
  <c r="H121" i="1"/>
  <c r="G121" i="1"/>
  <c r="F121" i="1"/>
  <c r="I121" i="1"/>
  <c r="J121" i="1"/>
  <c r="E131" i="1"/>
  <c r="F105" i="1"/>
  <c r="J105" i="1"/>
  <c r="H105" i="1"/>
  <c r="G105" i="1"/>
  <c r="I105" i="1"/>
  <c r="F169" i="1"/>
  <c r="I303" i="1"/>
  <c r="H303" i="1"/>
  <c r="G303" i="1"/>
  <c r="F303" i="1"/>
  <c r="I216" i="1"/>
  <c r="H216" i="1"/>
  <c r="G216" i="1"/>
  <c r="F216" i="1"/>
  <c r="I224" i="1"/>
  <c r="H224" i="1"/>
  <c r="G224" i="1"/>
  <c r="F224" i="1"/>
  <c r="I304" i="1"/>
  <c r="H304" i="1"/>
  <c r="G304" i="1"/>
  <c r="F304" i="1"/>
  <c r="J246" i="1"/>
  <c r="I246" i="1"/>
  <c r="H246" i="1"/>
  <c r="G246" i="1"/>
  <c r="F246" i="1"/>
  <c r="I263" i="1"/>
  <c r="H263" i="1"/>
  <c r="G263" i="1"/>
  <c r="F263" i="1"/>
  <c r="H253" i="1"/>
  <c r="G253" i="1"/>
  <c r="J253" i="1"/>
  <c r="I253" i="1"/>
  <c r="F253" i="1"/>
  <c r="H279" i="1"/>
  <c r="G279" i="1"/>
  <c r="F279" i="1"/>
  <c r="I279" i="1"/>
  <c r="F287" i="1"/>
  <c r="I287" i="1"/>
  <c r="H287" i="1"/>
  <c r="G287" i="1"/>
  <c r="F295" i="1"/>
  <c r="I295" i="1"/>
  <c r="H295" i="1"/>
  <c r="G295" i="1"/>
  <c r="N143" i="1"/>
  <c r="J28" i="1"/>
  <c r="I28" i="1"/>
  <c r="H28" i="1"/>
  <c r="F28" i="1"/>
  <c r="G28" i="1"/>
  <c r="E53" i="1"/>
  <c r="H16" i="1"/>
  <c r="J16" i="1"/>
  <c r="G16" i="1"/>
  <c r="I16" i="1"/>
  <c r="F16" i="1"/>
  <c r="C180" i="1"/>
  <c r="D53" i="1"/>
  <c r="T10" i="1"/>
  <c r="S10" i="1"/>
  <c r="R10" i="1"/>
  <c r="Q10" i="1"/>
  <c r="P10" i="1"/>
  <c r="N144" i="1"/>
  <c r="N162" i="1"/>
  <c r="N187" i="1"/>
  <c r="N172" i="1"/>
  <c r="N165" i="1"/>
  <c r="J11" i="1"/>
  <c r="I11" i="1"/>
  <c r="G11" i="1"/>
  <c r="H11" i="1"/>
  <c r="F11" i="1"/>
  <c r="R29" i="1"/>
  <c r="Q29" i="1"/>
  <c r="P29" i="1"/>
  <c r="S29" i="1"/>
  <c r="T29" i="1"/>
  <c r="P30" i="1"/>
  <c r="S30" i="1"/>
  <c r="T30" i="1"/>
  <c r="R30" i="1"/>
  <c r="Q30" i="1"/>
  <c r="P191" i="1"/>
  <c r="T127" i="1"/>
  <c r="S127" i="1"/>
  <c r="R127" i="1"/>
  <c r="Q127" i="1"/>
  <c r="P127" i="1"/>
  <c r="Q43" i="1"/>
  <c r="P43" i="1"/>
  <c r="T43" i="1"/>
  <c r="S43" i="1"/>
  <c r="R43" i="1"/>
  <c r="P145" i="1"/>
  <c r="Q81" i="1"/>
  <c r="P81" i="1"/>
  <c r="T81" i="1"/>
  <c r="R81" i="1"/>
  <c r="S81" i="1"/>
  <c r="T48" i="1"/>
  <c r="S48" i="1"/>
  <c r="R48" i="1"/>
  <c r="Q48" i="1"/>
  <c r="P48" i="1"/>
  <c r="T82" i="1"/>
  <c r="P146" i="1"/>
  <c r="S82" i="1"/>
  <c r="R82" i="1"/>
  <c r="Q82" i="1"/>
  <c r="P82" i="1"/>
  <c r="S107" i="1"/>
  <c r="R107" i="1"/>
  <c r="Q107" i="1"/>
  <c r="P107" i="1"/>
  <c r="P171" i="1"/>
  <c r="T107" i="1"/>
  <c r="Q100" i="1"/>
  <c r="P100" i="1"/>
  <c r="P164" i="1"/>
  <c r="T100" i="1"/>
  <c r="S100" i="1"/>
  <c r="R100" i="1"/>
  <c r="T229" i="1"/>
  <c r="S229" i="1"/>
  <c r="R229" i="1"/>
  <c r="Q229" i="1"/>
  <c r="P229" i="1"/>
  <c r="P194" i="1"/>
  <c r="T130" i="1"/>
  <c r="S130" i="1"/>
  <c r="Q130" i="1"/>
  <c r="P130" i="1"/>
  <c r="R130" i="1"/>
  <c r="R235" i="1"/>
  <c r="Q235" i="1"/>
  <c r="P235" i="1"/>
  <c r="T235" i="1"/>
  <c r="S235" i="1"/>
  <c r="S307" i="1"/>
  <c r="R307" i="1"/>
  <c r="Q307" i="1"/>
  <c r="P307" i="1"/>
  <c r="P245" i="1"/>
  <c r="T245" i="1"/>
  <c r="S245" i="1"/>
  <c r="Q245" i="1"/>
  <c r="R245" i="1"/>
  <c r="S262" i="1"/>
  <c r="R262" i="1"/>
  <c r="Q262" i="1"/>
  <c r="P262" i="1"/>
  <c r="S252" i="1"/>
  <c r="R252" i="1"/>
  <c r="P252" i="1"/>
  <c r="T252" i="1"/>
  <c r="Q252" i="1"/>
  <c r="R278" i="1"/>
  <c r="Q278" i="1"/>
  <c r="P278" i="1"/>
  <c r="S278" i="1"/>
  <c r="P288" i="1"/>
  <c r="S288" i="1"/>
  <c r="Q288" i="1"/>
  <c r="R288" i="1"/>
  <c r="P296" i="1"/>
  <c r="S296" i="1"/>
  <c r="Q296" i="1"/>
  <c r="R296" i="1"/>
  <c r="C188" i="1"/>
  <c r="C164" i="1"/>
  <c r="C67" i="1"/>
  <c r="C159" i="1"/>
  <c r="C186" i="1"/>
  <c r="C178" i="1"/>
  <c r="S7" i="1"/>
  <c r="R7" i="1"/>
  <c r="Q7" i="1"/>
  <c r="P7" i="1"/>
  <c r="T7" i="1"/>
  <c r="J18" i="1"/>
  <c r="I18" i="1"/>
  <c r="F18" i="1"/>
  <c r="H18" i="1"/>
  <c r="G18" i="1"/>
  <c r="B145" i="1"/>
  <c r="B138" i="1"/>
  <c r="B156" i="1"/>
  <c r="B117" i="1"/>
  <c r="B181" i="1" s="1"/>
  <c r="B180" i="1"/>
  <c r="B173" i="1"/>
  <c r="B166" i="1"/>
  <c r="B171" i="1"/>
  <c r="J103" i="1"/>
  <c r="I103" i="1"/>
  <c r="H103" i="1"/>
  <c r="G103" i="1"/>
  <c r="F103" i="1"/>
  <c r="F167" i="1"/>
  <c r="J35" i="1"/>
  <c r="H35" i="1"/>
  <c r="I35" i="1"/>
  <c r="G35" i="1"/>
  <c r="F35" i="1"/>
  <c r="F136" i="1"/>
  <c r="J72" i="1"/>
  <c r="I72" i="1"/>
  <c r="H72" i="1"/>
  <c r="G72" i="1"/>
  <c r="F72" i="1"/>
  <c r="F187" i="1"/>
  <c r="J123" i="1"/>
  <c r="I123" i="1"/>
  <c r="H123" i="1"/>
  <c r="G123" i="1"/>
  <c r="F123" i="1"/>
  <c r="H77" i="1"/>
  <c r="G77" i="1"/>
  <c r="F77" i="1"/>
  <c r="J77" i="1"/>
  <c r="I77" i="1"/>
  <c r="F141" i="1"/>
  <c r="J107" i="1"/>
  <c r="I107" i="1"/>
  <c r="H107" i="1"/>
  <c r="G107" i="1"/>
  <c r="F107" i="1"/>
  <c r="F171" i="1"/>
  <c r="F138" i="1"/>
  <c r="F74" i="1"/>
  <c r="J74" i="1"/>
  <c r="I74" i="1"/>
  <c r="H74" i="1"/>
  <c r="G74" i="1"/>
  <c r="J111" i="1"/>
  <c r="I111" i="1"/>
  <c r="F175" i="1"/>
  <c r="H111" i="1"/>
  <c r="G111" i="1"/>
  <c r="F111" i="1"/>
  <c r="F189" i="1"/>
  <c r="H125" i="1"/>
  <c r="G125" i="1"/>
  <c r="F125" i="1"/>
  <c r="J125" i="1"/>
  <c r="I125" i="1"/>
  <c r="F109" i="1"/>
  <c r="J109" i="1"/>
  <c r="F173" i="1"/>
  <c r="I109" i="1"/>
  <c r="H109" i="1"/>
  <c r="G109" i="1"/>
  <c r="I305" i="1"/>
  <c r="H305" i="1"/>
  <c r="G305" i="1"/>
  <c r="F305" i="1"/>
  <c r="I217" i="1"/>
  <c r="H217" i="1"/>
  <c r="G217" i="1"/>
  <c r="F217" i="1"/>
  <c r="I231" i="1"/>
  <c r="H231" i="1"/>
  <c r="G231" i="1"/>
  <c r="F231" i="1"/>
  <c r="J231" i="1"/>
  <c r="I306" i="1"/>
  <c r="H306" i="1"/>
  <c r="G306" i="1"/>
  <c r="F306" i="1"/>
  <c r="J252" i="1"/>
  <c r="I252" i="1"/>
  <c r="G252" i="1"/>
  <c r="F252" i="1"/>
  <c r="H252" i="1"/>
  <c r="I264" i="1"/>
  <c r="H264" i="1"/>
  <c r="G264" i="1"/>
  <c r="F264" i="1"/>
  <c r="H280" i="1"/>
  <c r="G280" i="1"/>
  <c r="F280" i="1"/>
  <c r="I280" i="1"/>
  <c r="F288" i="1"/>
  <c r="I288" i="1"/>
  <c r="H288" i="1"/>
  <c r="G288" i="1"/>
  <c r="F296" i="1"/>
  <c r="I296" i="1"/>
  <c r="H296" i="1"/>
  <c r="G296" i="1"/>
  <c r="F156" i="1"/>
  <c r="E117" i="1"/>
  <c r="J92" i="1"/>
  <c r="I92" i="1"/>
  <c r="H92" i="1"/>
  <c r="G92" i="1"/>
  <c r="F92" i="1"/>
  <c r="M140" i="1"/>
  <c r="I10" i="1"/>
  <c r="J10" i="1"/>
  <c r="H10" i="1"/>
  <c r="G10" i="1"/>
  <c r="F10" i="1"/>
  <c r="N163" i="1"/>
  <c r="N137" i="1"/>
  <c r="N178" i="1"/>
  <c r="N188" i="1"/>
  <c r="N176" i="1"/>
  <c r="N169" i="1"/>
  <c r="J7" i="1"/>
  <c r="I7" i="1"/>
  <c r="H7" i="1"/>
  <c r="G7" i="1"/>
  <c r="F7" i="1"/>
  <c r="R33" i="1"/>
  <c r="Q33" i="1"/>
  <c r="P33" i="1"/>
  <c r="T33" i="1"/>
  <c r="S33" i="1"/>
  <c r="P34" i="1"/>
  <c r="S34" i="1"/>
  <c r="Q34" i="1"/>
  <c r="R34" i="1"/>
  <c r="T34" i="1"/>
  <c r="S46" i="1"/>
  <c r="R46" i="1"/>
  <c r="Q46" i="1"/>
  <c r="P46" i="1"/>
  <c r="T46" i="1"/>
  <c r="S93" i="1"/>
  <c r="R93" i="1"/>
  <c r="Q93" i="1"/>
  <c r="P157" i="1"/>
  <c r="P93" i="1"/>
  <c r="T93" i="1"/>
  <c r="Q47" i="1"/>
  <c r="P47" i="1"/>
  <c r="T47" i="1"/>
  <c r="S47" i="1"/>
  <c r="R47" i="1"/>
  <c r="P150" i="1"/>
  <c r="Q86" i="1"/>
  <c r="P86" i="1"/>
  <c r="T86" i="1"/>
  <c r="S86" i="1"/>
  <c r="R86" i="1"/>
  <c r="T52" i="1"/>
  <c r="S52" i="1"/>
  <c r="R52" i="1"/>
  <c r="P52" i="1"/>
  <c r="Q52" i="1"/>
  <c r="T87" i="1"/>
  <c r="S87" i="1"/>
  <c r="R87" i="1"/>
  <c r="P151" i="1"/>
  <c r="Q87" i="1"/>
  <c r="P87" i="1"/>
  <c r="S111" i="1"/>
  <c r="R111" i="1"/>
  <c r="Q111" i="1"/>
  <c r="P111" i="1"/>
  <c r="P175" i="1"/>
  <c r="T111" i="1"/>
  <c r="Q104" i="1"/>
  <c r="P104" i="1"/>
  <c r="P168" i="1"/>
  <c r="T104" i="1"/>
  <c r="S104" i="1"/>
  <c r="R104" i="1"/>
  <c r="S308" i="1"/>
  <c r="R308" i="1"/>
  <c r="Q308" i="1"/>
  <c r="P308" i="1"/>
  <c r="T230" i="1"/>
  <c r="S230" i="1"/>
  <c r="R230" i="1"/>
  <c r="Q230" i="1"/>
  <c r="P230" i="1"/>
  <c r="R239" i="1"/>
  <c r="Q239" i="1"/>
  <c r="P239" i="1"/>
  <c r="T239" i="1"/>
  <c r="S239" i="1"/>
  <c r="S309" i="1"/>
  <c r="R309" i="1"/>
  <c r="Q309" i="1"/>
  <c r="P309" i="1"/>
  <c r="S263" i="1"/>
  <c r="R263" i="1"/>
  <c r="Q263" i="1"/>
  <c r="P263" i="1"/>
  <c r="R279" i="1"/>
  <c r="Q279" i="1"/>
  <c r="P279" i="1"/>
  <c r="S279" i="1"/>
  <c r="P289" i="1"/>
  <c r="S289" i="1"/>
  <c r="R289" i="1"/>
  <c r="Q289" i="1"/>
  <c r="P297" i="1"/>
  <c r="S297" i="1"/>
  <c r="R297" i="1"/>
  <c r="Q297" i="1"/>
  <c r="C161" i="1"/>
  <c r="C137" i="1"/>
  <c r="C171" i="1"/>
  <c r="C192" i="1"/>
  <c r="C131" i="1"/>
  <c r="C185" i="1"/>
  <c r="C190" i="1"/>
  <c r="C187" i="1"/>
  <c r="B142" i="1"/>
  <c r="B160" i="1"/>
  <c r="B177" i="1"/>
  <c r="B170" i="1"/>
  <c r="B175" i="1"/>
  <c r="F160" i="1"/>
  <c r="J96" i="1"/>
  <c r="I96" i="1"/>
  <c r="H96" i="1"/>
  <c r="G96" i="1"/>
  <c r="F96" i="1"/>
  <c r="G30" i="1"/>
  <c r="F30" i="1"/>
  <c r="J30" i="1"/>
  <c r="I30" i="1"/>
  <c r="H30" i="1"/>
  <c r="J39" i="1"/>
  <c r="H39" i="1"/>
  <c r="G39" i="1"/>
  <c r="I39" i="1"/>
  <c r="F39" i="1"/>
  <c r="F140" i="1"/>
  <c r="J76" i="1"/>
  <c r="I76" i="1"/>
  <c r="H76" i="1"/>
  <c r="G76" i="1"/>
  <c r="F76" i="1"/>
  <c r="J124" i="1"/>
  <c r="I124" i="1"/>
  <c r="F188" i="1"/>
  <c r="H124" i="1"/>
  <c r="G124" i="1"/>
  <c r="F124" i="1"/>
  <c r="H81" i="1"/>
  <c r="G81" i="1"/>
  <c r="F81" i="1"/>
  <c r="F145" i="1"/>
  <c r="I81" i="1"/>
  <c r="J81" i="1"/>
  <c r="F44" i="1"/>
  <c r="I44" i="1"/>
  <c r="G44" i="1"/>
  <c r="J44" i="1"/>
  <c r="H44" i="1"/>
  <c r="F142" i="1"/>
  <c r="F78" i="1"/>
  <c r="J78" i="1"/>
  <c r="I78" i="1"/>
  <c r="G78" i="1"/>
  <c r="H78" i="1"/>
  <c r="F193" i="1"/>
  <c r="H129" i="1"/>
  <c r="G129" i="1"/>
  <c r="F129" i="1"/>
  <c r="J129" i="1"/>
  <c r="I129" i="1"/>
  <c r="F177" i="1"/>
  <c r="F113" i="1"/>
  <c r="J113" i="1"/>
  <c r="I113" i="1"/>
  <c r="H113" i="1"/>
  <c r="G113" i="1"/>
  <c r="I307" i="1"/>
  <c r="H307" i="1"/>
  <c r="G307" i="1"/>
  <c r="F307" i="1"/>
  <c r="I218" i="1"/>
  <c r="H218" i="1"/>
  <c r="G218" i="1"/>
  <c r="F218" i="1"/>
  <c r="I235" i="1"/>
  <c r="H235" i="1"/>
  <c r="G235" i="1"/>
  <c r="F235" i="1"/>
  <c r="J235" i="1"/>
  <c r="G232" i="1"/>
  <c r="F232" i="1"/>
  <c r="J232" i="1"/>
  <c r="I232" i="1"/>
  <c r="H232" i="1"/>
  <c r="I308" i="1"/>
  <c r="H308" i="1"/>
  <c r="G308" i="1"/>
  <c r="F308" i="1"/>
  <c r="I265" i="1"/>
  <c r="H265" i="1"/>
  <c r="G265" i="1"/>
  <c r="F265" i="1"/>
  <c r="H273" i="1"/>
  <c r="G273" i="1"/>
  <c r="F273" i="1"/>
  <c r="I273" i="1"/>
  <c r="H281" i="1"/>
  <c r="G281" i="1"/>
  <c r="F281" i="1"/>
  <c r="I281" i="1"/>
  <c r="F289" i="1"/>
  <c r="I289" i="1"/>
  <c r="H289" i="1"/>
  <c r="G289" i="1"/>
  <c r="F297" i="1"/>
  <c r="I297" i="1"/>
  <c r="H297" i="1"/>
  <c r="G297" i="1"/>
  <c r="T58" i="1"/>
  <c r="S58" i="1"/>
  <c r="R58" i="1"/>
  <c r="Q58" i="1"/>
  <c r="P58" i="1"/>
  <c r="H12" i="1"/>
  <c r="G12" i="1"/>
  <c r="I12" i="1"/>
  <c r="F12" i="1"/>
  <c r="J12" i="1"/>
  <c r="N160" i="1"/>
  <c r="N157" i="1"/>
  <c r="N141" i="1"/>
  <c r="N179" i="1"/>
  <c r="N170" i="1"/>
  <c r="N180" i="1"/>
  <c r="N173" i="1"/>
  <c r="L176" i="1"/>
  <c r="T28" i="1"/>
  <c r="S28" i="1"/>
  <c r="R28" i="1"/>
  <c r="O53" i="1"/>
  <c r="Q28" i="1"/>
  <c r="P28" i="1"/>
  <c r="R37" i="1"/>
  <c r="Q37" i="1"/>
  <c r="P37" i="1"/>
  <c r="T37" i="1"/>
  <c r="S37" i="1"/>
  <c r="P38" i="1"/>
  <c r="S38" i="1"/>
  <c r="T38" i="1"/>
  <c r="R38" i="1"/>
  <c r="Q38" i="1"/>
  <c r="S50" i="1"/>
  <c r="R50" i="1"/>
  <c r="Q50" i="1"/>
  <c r="P50" i="1"/>
  <c r="T50" i="1"/>
  <c r="S97" i="1"/>
  <c r="P161" i="1"/>
  <c r="R97" i="1"/>
  <c r="Q97" i="1"/>
  <c r="P97" i="1"/>
  <c r="T97" i="1"/>
  <c r="Q51" i="1"/>
  <c r="P51" i="1"/>
  <c r="T51" i="1"/>
  <c r="S51" i="1"/>
  <c r="R51" i="1"/>
  <c r="P158" i="1"/>
  <c r="Q94" i="1"/>
  <c r="P94" i="1"/>
  <c r="T94" i="1"/>
  <c r="S94" i="1"/>
  <c r="R94" i="1"/>
  <c r="T57" i="1"/>
  <c r="O67" i="1"/>
  <c r="S57" i="1"/>
  <c r="R57" i="1"/>
  <c r="Q57" i="1"/>
  <c r="P57" i="1"/>
  <c r="P159" i="1"/>
  <c r="T95" i="1"/>
  <c r="S95" i="1"/>
  <c r="R95" i="1"/>
  <c r="Q95" i="1"/>
  <c r="P95" i="1"/>
  <c r="S115" i="1"/>
  <c r="R115" i="1"/>
  <c r="Q115" i="1"/>
  <c r="P115" i="1"/>
  <c r="T115" i="1"/>
  <c r="P179" i="1"/>
  <c r="Q108" i="1"/>
  <c r="P108" i="1"/>
  <c r="P172" i="1"/>
  <c r="S108" i="1"/>
  <c r="R108" i="1"/>
  <c r="T108" i="1"/>
  <c r="S101" i="1"/>
  <c r="R101" i="1"/>
  <c r="Q101" i="1"/>
  <c r="P101" i="1"/>
  <c r="P165" i="1"/>
  <c r="T101" i="1"/>
  <c r="T234" i="1"/>
  <c r="S234" i="1"/>
  <c r="R234" i="1"/>
  <c r="Q234" i="1"/>
  <c r="P234" i="1"/>
  <c r="R244" i="1"/>
  <c r="Q244" i="1"/>
  <c r="P244" i="1"/>
  <c r="T244" i="1"/>
  <c r="S244" i="1"/>
  <c r="S311" i="1"/>
  <c r="R311" i="1"/>
  <c r="Q311" i="1"/>
  <c r="P311" i="1"/>
  <c r="T251" i="1"/>
  <c r="R251" i="1"/>
  <c r="Q251" i="1"/>
  <c r="P251" i="1"/>
  <c r="S251" i="1"/>
  <c r="S264" i="1"/>
  <c r="R264" i="1"/>
  <c r="Q264" i="1"/>
  <c r="P264" i="1"/>
  <c r="R280" i="1"/>
  <c r="Q280" i="1"/>
  <c r="P280" i="1"/>
  <c r="S280" i="1"/>
  <c r="P290" i="1"/>
  <c r="S290" i="1"/>
  <c r="Q290" i="1"/>
  <c r="R290" i="1"/>
  <c r="P298" i="1"/>
  <c r="S298" i="1"/>
  <c r="Q298" i="1"/>
  <c r="R298" i="1"/>
  <c r="C144" i="1"/>
  <c r="C136" i="1"/>
  <c r="C179" i="1"/>
  <c r="C141" i="1"/>
  <c r="C172" i="1"/>
  <c r="C193" i="1"/>
  <c r="C165" i="1"/>
  <c r="C194" i="1"/>
  <c r="C191" i="1"/>
  <c r="N191" i="1"/>
  <c r="J14" i="1"/>
  <c r="F14" i="1"/>
  <c r="I14" i="1"/>
  <c r="H14" i="1"/>
  <c r="G14" i="1"/>
  <c r="Q23" i="1"/>
  <c r="S23" i="1"/>
  <c r="Q16" i="1"/>
  <c r="R16" i="1"/>
  <c r="P16" i="1"/>
  <c r="S16" i="1"/>
  <c r="T16" i="1"/>
  <c r="B162" i="1"/>
  <c r="B146" i="1"/>
  <c r="B131" i="1"/>
  <c r="B185" i="1"/>
  <c r="B136" i="1"/>
  <c r="B186" i="1"/>
  <c r="B174" i="1"/>
  <c r="B179" i="1"/>
  <c r="J45" i="1"/>
  <c r="H45" i="1"/>
  <c r="G45" i="1"/>
  <c r="I45" i="1"/>
  <c r="F45" i="1"/>
  <c r="G34" i="1"/>
  <c r="F34" i="1"/>
  <c r="J34" i="1"/>
  <c r="I34" i="1"/>
  <c r="H34" i="1"/>
  <c r="J49" i="1"/>
  <c r="I49" i="1"/>
  <c r="H49" i="1"/>
  <c r="G49" i="1"/>
  <c r="F49" i="1"/>
  <c r="F144" i="1"/>
  <c r="J80" i="1"/>
  <c r="I80" i="1"/>
  <c r="H80" i="1"/>
  <c r="G80" i="1"/>
  <c r="F80" i="1"/>
  <c r="H47" i="1"/>
  <c r="G47" i="1"/>
  <c r="F47" i="1"/>
  <c r="I47" i="1"/>
  <c r="J47" i="1"/>
  <c r="F150" i="1"/>
  <c r="H86" i="1"/>
  <c r="G86" i="1"/>
  <c r="F86" i="1"/>
  <c r="J86" i="1"/>
  <c r="I86" i="1"/>
  <c r="F48" i="1"/>
  <c r="J48" i="1"/>
  <c r="I48" i="1"/>
  <c r="H48" i="1"/>
  <c r="G48" i="1"/>
  <c r="F146" i="1"/>
  <c r="F82" i="1"/>
  <c r="J82" i="1"/>
  <c r="I82" i="1"/>
  <c r="H82" i="1"/>
  <c r="G82" i="1"/>
  <c r="J234" i="1"/>
  <c r="I234" i="1"/>
  <c r="H234" i="1"/>
  <c r="G234" i="1"/>
  <c r="F234" i="1"/>
  <c r="F122" i="1"/>
  <c r="J122" i="1"/>
  <c r="I122" i="1"/>
  <c r="H122" i="1"/>
  <c r="G122" i="1"/>
  <c r="F186" i="1"/>
  <c r="I309" i="1"/>
  <c r="H309" i="1"/>
  <c r="G309" i="1"/>
  <c r="F309" i="1"/>
  <c r="I219" i="1"/>
  <c r="H219" i="1"/>
  <c r="G219" i="1"/>
  <c r="F219" i="1"/>
  <c r="I239" i="1"/>
  <c r="H239" i="1"/>
  <c r="G239" i="1"/>
  <c r="F239" i="1"/>
  <c r="J239" i="1"/>
  <c r="G236" i="1"/>
  <c r="F236" i="1"/>
  <c r="J236" i="1"/>
  <c r="I236" i="1"/>
  <c r="H236" i="1"/>
  <c r="I310" i="1"/>
  <c r="H310" i="1"/>
  <c r="G310" i="1"/>
  <c r="F310" i="1"/>
  <c r="I258" i="1"/>
  <c r="G258" i="1"/>
  <c r="F258" i="1"/>
  <c r="H258" i="1"/>
  <c r="I266" i="1"/>
  <c r="H266" i="1"/>
  <c r="G266" i="1"/>
  <c r="F266" i="1"/>
  <c r="H274" i="1"/>
  <c r="G274" i="1"/>
  <c r="F274" i="1"/>
  <c r="I274" i="1"/>
  <c r="H282" i="1"/>
  <c r="G282" i="1"/>
  <c r="F282" i="1"/>
  <c r="I282" i="1"/>
  <c r="F290" i="1"/>
  <c r="I290" i="1"/>
  <c r="H290" i="1"/>
  <c r="G290" i="1"/>
  <c r="F298" i="1"/>
  <c r="I298" i="1"/>
  <c r="H298" i="1"/>
  <c r="G298" i="1"/>
  <c r="S11" i="1"/>
  <c r="R11" i="1"/>
  <c r="T11" i="1"/>
  <c r="Q11" i="1"/>
  <c r="P11" i="1"/>
  <c r="N192" i="1"/>
  <c r="N161" i="1"/>
  <c r="N145" i="1"/>
  <c r="N138" i="1"/>
  <c r="N171" i="1"/>
  <c r="N185" i="1"/>
  <c r="N131" i="1"/>
  <c r="N177" i="1"/>
  <c r="B137" i="1"/>
  <c r="T32" i="1"/>
  <c r="S32" i="1"/>
  <c r="R32" i="1"/>
  <c r="Q32" i="1"/>
  <c r="P32" i="1"/>
  <c r="O117" i="1"/>
  <c r="P156" i="1"/>
  <c r="T92" i="1"/>
  <c r="S92" i="1"/>
  <c r="R92" i="1"/>
  <c r="Q92" i="1"/>
  <c r="P92" i="1"/>
  <c r="T45" i="1"/>
  <c r="S45" i="1"/>
  <c r="Q45" i="1"/>
  <c r="P45" i="1"/>
  <c r="R45" i="1"/>
  <c r="S59" i="1"/>
  <c r="R59" i="1"/>
  <c r="Q59" i="1"/>
  <c r="P59" i="1"/>
  <c r="T59" i="1"/>
  <c r="P174" i="1"/>
  <c r="T110" i="1"/>
  <c r="S110" i="1"/>
  <c r="R110" i="1"/>
  <c r="Q110" i="1"/>
  <c r="P110" i="1"/>
  <c r="T102" i="1"/>
  <c r="S102" i="1"/>
  <c r="P166" i="1"/>
  <c r="R102" i="1"/>
  <c r="Q102" i="1"/>
  <c r="P102" i="1"/>
  <c r="T61" i="1"/>
  <c r="S61" i="1"/>
  <c r="R61" i="1"/>
  <c r="P61" i="1"/>
  <c r="Q61" i="1"/>
  <c r="T123" i="1"/>
  <c r="S123" i="1"/>
  <c r="R123" i="1"/>
  <c r="P187" i="1"/>
  <c r="Q123" i="1"/>
  <c r="P123" i="1"/>
  <c r="P176" i="1"/>
  <c r="Q112" i="1"/>
  <c r="P112" i="1"/>
  <c r="T112" i="1"/>
  <c r="S112" i="1"/>
  <c r="R112" i="1"/>
  <c r="T105" i="1"/>
  <c r="S105" i="1"/>
  <c r="R105" i="1"/>
  <c r="P169" i="1"/>
  <c r="Q105" i="1"/>
  <c r="P105" i="1"/>
  <c r="T238" i="1"/>
  <c r="S238" i="1"/>
  <c r="R238" i="1"/>
  <c r="Q238" i="1"/>
  <c r="P238" i="1"/>
  <c r="R248" i="1"/>
  <c r="Q248" i="1"/>
  <c r="P248" i="1"/>
  <c r="T248" i="1"/>
  <c r="S248" i="1"/>
  <c r="Q249" i="1"/>
  <c r="R249" i="1"/>
  <c r="P249" i="1"/>
  <c r="T249" i="1"/>
  <c r="S249" i="1"/>
  <c r="S265" i="1"/>
  <c r="R265" i="1"/>
  <c r="Q265" i="1"/>
  <c r="P265" i="1"/>
  <c r="R273" i="1"/>
  <c r="Q273" i="1"/>
  <c r="P273" i="1"/>
  <c r="S273" i="1"/>
  <c r="R281" i="1"/>
  <c r="Q281" i="1"/>
  <c r="P281" i="1"/>
  <c r="S281" i="1"/>
  <c r="P291" i="1"/>
  <c r="S291" i="1"/>
  <c r="R291" i="1"/>
  <c r="Q291" i="1"/>
  <c r="T250" i="1"/>
  <c r="S250" i="1"/>
  <c r="R250" i="1"/>
  <c r="Q250" i="1"/>
  <c r="P250" i="1"/>
  <c r="J42" i="1"/>
  <c r="I42" i="1"/>
  <c r="H42" i="1"/>
  <c r="F42" i="1"/>
  <c r="G42" i="1"/>
  <c r="P143" i="1"/>
  <c r="T79" i="1"/>
  <c r="S79" i="1"/>
  <c r="R79" i="1"/>
  <c r="Q79" i="1"/>
  <c r="P79" i="1"/>
  <c r="B164" i="1"/>
  <c r="B151" i="1"/>
  <c r="B165" i="1"/>
  <c r="B140" i="1"/>
  <c r="B190" i="1"/>
  <c r="B178" i="1"/>
  <c r="J62" i="1"/>
  <c r="I62" i="1"/>
  <c r="H62" i="1"/>
  <c r="G62" i="1"/>
  <c r="F62" i="1"/>
  <c r="G38" i="1"/>
  <c r="F38" i="1"/>
  <c r="J38" i="1"/>
  <c r="H38" i="1"/>
  <c r="I38" i="1"/>
  <c r="J230" i="1"/>
  <c r="I230" i="1"/>
  <c r="H230" i="1"/>
  <c r="G230" i="1"/>
  <c r="F230" i="1"/>
  <c r="H51" i="1"/>
  <c r="G51" i="1"/>
  <c r="F51" i="1"/>
  <c r="J51" i="1"/>
  <c r="I51" i="1"/>
  <c r="F158" i="1"/>
  <c r="H94" i="1"/>
  <c r="G94" i="1"/>
  <c r="F94" i="1"/>
  <c r="J94" i="1"/>
  <c r="I94" i="1"/>
  <c r="F52" i="1"/>
  <c r="J52" i="1"/>
  <c r="I52" i="1"/>
  <c r="H52" i="1"/>
  <c r="G52" i="1"/>
  <c r="F87" i="1"/>
  <c r="J87" i="1"/>
  <c r="I87" i="1"/>
  <c r="F151" i="1"/>
  <c r="H87" i="1"/>
  <c r="G87" i="1"/>
  <c r="H104" i="1"/>
  <c r="F168" i="1"/>
  <c r="G104" i="1"/>
  <c r="F104" i="1"/>
  <c r="J104" i="1"/>
  <c r="I104" i="1"/>
  <c r="F126" i="1"/>
  <c r="J126" i="1"/>
  <c r="F190" i="1"/>
  <c r="I126" i="1"/>
  <c r="G126" i="1"/>
  <c r="H126" i="1"/>
  <c r="I311" i="1"/>
  <c r="H311" i="1"/>
  <c r="G311" i="1"/>
  <c r="F311" i="1"/>
  <c r="I220" i="1"/>
  <c r="H220" i="1"/>
  <c r="G220" i="1"/>
  <c r="F220" i="1"/>
  <c r="I244" i="1"/>
  <c r="H244" i="1"/>
  <c r="G244" i="1"/>
  <c r="F244" i="1"/>
  <c r="J244" i="1"/>
  <c r="G240" i="1"/>
  <c r="F240" i="1"/>
  <c r="J240" i="1"/>
  <c r="I240" i="1"/>
  <c r="H240" i="1"/>
  <c r="I312" i="1"/>
  <c r="H312" i="1"/>
  <c r="G312" i="1"/>
  <c r="F312" i="1"/>
  <c r="I259" i="1"/>
  <c r="G259" i="1"/>
  <c r="F259" i="1"/>
  <c r="H259" i="1"/>
  <c r="I267" i="1"/>
  <c r="H267" i="1"/>
  <c r="G267" i="1"/>
  <c r="F267" i="1"/>
  <c r="H275" i="1"/>
  <c r="G275" i="1"/>
  <c r="F275" i="1"/>
  <c r="I275" i="1"/>
  <c r="H283" i="1"/>
  <c r="G283" i="1"/>
  <c r="F283" i="1"/>
  <c r="I283" i="1"/>
  <c r="F291" i="1"/>
  <c r="I291" i="1"/>
  <c r="H291" i="1"/>
  <c r="G291" i="1"/>
  <c r="N164" i="1"/>
  <c r="N150" i="1"/>
  <c r="N142" i="1"/>
  <c r="N189" i="1"/>
  <c r="N186" i="1"/>
  <c r="J58" i="1"/>
  <c r="I58" i="1"/>
  <c r="H58" i="1"/>
  <c r="G58" i="1"/>
  <c r="F58" i="1"/>
  <c r="T36" i="1"/>
  <c r="S36" i="1"/>
  <c r="R36" i="1"/>
  <c r="Q36" i="1"/>
  <c r="P36" i="1"/>
  <c r="P160" i="1"/>
  <c r="T96" i="1"/>
  <c r="S96" i="1"/>
  <c r="R96" i="1"/>
  <c r="Q96" i="1"/>
  <c r="P96" i="1"/>
  <c r="S63" i="1"/>
  <c r="R63" i="1"/>
  <c r="Q63" i="1"/>
  <c r="P63" i="1"/>
  <c r="T63" i="1"/>
  <c r="Q60" i="1"/>
  <c r="P60" i="1"/>
  <c r="T60" i="1"/>
  <c r="S60" i="1"/>
  <c r="R60" i="1"/>
  <c r="T65" i="1"/>
  <c r="S65" i="1"/>
  <c r="R65" i="1"/>
  <c r="P65" i="1"/>
  <c r="Q65" i="1"/>
  <c r="T237" i="1"/>
  <c r="S237" i="1"/>
  <c r="R237" i="1"/>
  <c r="Q237" i="1"/>
  <c r="P237" i="1"/>
  <c r="P188" i="1"/>
  <c r="S124" i="1"/>
  <c r="R124" i="1"/>
  <c r="Q124" i="1"/>
  <c r="P124" i="1"/>
  <c r="T124" i="1"/>
  <c r="P180" i="1"/>
  <c r="Q116" i="1"/>
  <c r="P116" i="1"/>
  <c r="T116" i="1"/>
  <c r="S116" i="1"/>
  <c r="R116" i="1"/>
  <c r="P173" i="1"/>
  <c r="T109" i="1"/>
  <c r="S109" i="1"/>
  <c r="R109" i="1"/>
  <c r="Q109" i="1"/>
  <c r="P109" i="1"/>
  <c r="Q253" i="1"/>
  <c r="P253" i="1"/>
  <c r="T253" i="1"/>
  <c r="S253" i="1"/>
  <c r="R253" i="1"/>
  <c r="S258" i="1"/>
  <c r="Q258" i="1"/>
  <c r="P258" i="1"/>
  <c r="R258" i="1"/>
  <c r="S266" i="1"/>
  <c r="R266" i="1"/>
  <c r="Q266" i="1"/>
  <c r="P266" i="1"/>
  <c r="R274" i="1"/>
  <c r="Q274" i="1"/>
  <c r="P274" i="1"/>
  <c r="S274" i="1"/>
  <c r="R282" i="1"/>
  <c r="Q282" i="1"/>
  <c r="P282" i="1"/>
  <c r="S282" i="1"/>
  <c r="P292" i="1"/>
  <c r="S292" i="1"/>
  <c r="Q292" i="1"/>
  <c r="R292" i="1"/>
  <c r="T254" i="1"/>
  <c r="S254" i="1"/>
  <c r="R254" i="1"/>
  <c r="Q254" i="1"/>
  <c r="P254" i="1"/>
  <c r="C150" i="1"/>
  <c r="C138" i="1"/>
  <c r="C176" i="1"/>
  <c r="C139" i="1"/>
  <c r="C168" i="1"/>
  <c r="I37" i="1"/>
  <c r="H37" i="1"/>
  <c r="G37" i="1"/>
  <c r="F37" i="1"/>
  <c r="J37" i="1"/>
  <c r="B172" i="1"/>
  <c r="B67" i="1"/>
  <c r="B159" i="1"/>
  <c r="B168" i="1"/>
  <c r="B144" i="1"/>
  <c r="B194" i="1"/>
  <c r="B187" i="1"/>
  <c r="B188" i="1"/>
  <c r="F135" i="1"/>
  <c r="J71" i="1"/>
  <c r="I71" i="1"/>
  <c r="H71" i="1"/>
  <c r="G71" i="1"/>
  <c r="F71" i="1"/>
  <c r="H43" i="1"/>
  <c r="G43" i="1"/>
  <c r="F43" i="1"/>
  <c r="J43" i="1"/>
  <c r="I43" i="1"/>
  <c r="J46" i="1"/>
  <c r="I46" i="1"/>
  <c r="H46" i="1"/>
  <c r="F46" i="1"/>
  <c r="G46" i="1"/>
  <c r="J93" i="1"/>
  <c r="I93" i="1"/>
  <c r="H93" i="1"/>
  <c r="G93" i="1"/>
  <c r="F157" i="1"/>
  <c r="F93" i="1"/>
  <c r="F162" i="1"/>
  <c r="H98" i="1"/>
  <c r="G98" i="1"/>
  <c r="F98" i="1"/>
  <c r="J98" i="1"/>
  <c r="I98" i="1"/>
  <c r="F57" i="1"/>
  <c r="J57" i="1"/>
  <c r="E67" i="1"/>
  <c r="I57" i="1"/>
  <c r="H57" i="1"/>
  <c r="G57" i="1"/>
  <c r="F95" i="1"/>
  <c r="F159" i="1"/>
  <c r="J95" i="1"/>
  <c r="I95" i="1"/>
  <c r="H95" i="1"/>
  <c r="G95" i="1"/>
  <c r="H108" i="1"/>
  <c r="F172" i="1"/>
  <c r="G108" i="1"/>
  <c r="F108" i="1"/>
  <c r="J108" i="1"/>
  <c r="I108" i="1"/>
  <c r="F130" i="1"/>
  <c r="F194" i="1"/>
  <c r="J130" i="1"/>
  <c r="I130" i="1"/>
  <c r="H130" i="1"/>
  <c r="G130" i="1"/>
  <c r="I221" i="1"/>
  <c r="H221" i="1"/>
  <c r="G221" i="1"/>
  <c r="F221" i="1"/>
  <c r="I248" i="1"/>
  <c r="H248" i="1"/>
  <c r="G248" i="1"/>
  <c r="F248" i="1"/>
  <c r="J248" i="1"/>
  <c r="G245" i="1"/>
  <c r="F245" i="1"/>
  <c r="J245" i="1"/>
  <c r="I245" i="1"/>
  <c r="H245" i="1"/>
  <c r="J229" i="1"/>
  <c r="I229" i="1"/>
  <c r="H229" i="1"/>
  <c r="G229" i="1"/>
  <c r="F229" i="1"/>
  <c r="I260" i="1"/>
  <c r="G260" i="1"/>
  <c r="F260" i="1"/>
  <c r="H260" i="1"/>
  <c r="I268" i="1"/>
  <c r="H268" i="1"/>
  <c r="G268" i="1"/>
  <c r="F268" i="1"/>
  <c r="H276" i="1"/>
  <c r="G276" i="1"/>
  <c r="F276" i="1"/>
  <c r="I276" i="1"/>
  <c r="F292" i="1"/>
  <c r="I292" i="1"/>
  <c r="H292" i="1"/>
  <c r="G292" i="1"/>
  <c r="N135" i="1"/>
  <c r="N174" i="1"/>
  <c r="N158" i="1"/>
  <c r="N146" i="1"/>
  <c r="N193" i="1"/>
  <c r="N190" i="1"/>
  <c r="I41" i="1"/>
  <c r="G41" i="1"/>
  <c r="T40" i="1"/>
  <c r="S40" i="1"/>
  <c r="R40" i="1"/>
  <c r="Q40" i="1"/>
  <c r="P40" i="1"/>
  <c r="T62" i="1"/>
  <c r="S62" i="1"/>
  <c r="R62" i="1"/>
  <c r="Q62" i="1"/>
  <c r="P62" i="1"/>
  <c r="S42" i="1"/>
  <c r="R42" i="1"/>
  <c r="Q42" i="1"/>
  <c r="T42" i="1"/>
  <c r="P42" i="1"/>
  <c r="S72" i="1"/>
  <c r="P136" i="1"/>
  <c r="R72" i="1"/>
  <c r="Q72" i="1"/>
  <c r="P72" i="1"/>
  <c r="T72" i="1"/>
  <c r="P162" i="1"/>
  <c r="R98" i="1"/>
  <c r="Q98" i="1"/>
  <c r="P98" i="1"/>
  <c r="T98" i="1"/>
  <c r="S98" i="1"/>
  <c r="Q64" i="1"/>
  <c r="P64" i="1"/>
  <c r="T64" i="1"/>
  <c r="S64" i="1"/>
  <c r="R64" i="1"/>
  <c r="P178" i="1"/>
  <c r="T114" i="1"/>
  <c r="S114" i="1"/>
  <c r="R114" i="1"/>
  <c r="Q114" i="1"/>
  <c r="P114" i="1"/>
  <c r="S304" i="1"/>
  <c r="R304" i="1"/>
  <c r="Q304" i="1"/>
  <c r="P304" i="1"/>
  <c r="P192" i="1"/>
  <c r="S128" i="1"/>
  <c r="R128" i="1"/>
  <c r="Q128" i="1"/>
  <c r="P128" i="1"/>
  <c r="T128" i="1"/>
  <c r="P185" i="1"/>
  <c r="Q121" i="1"/>
  <c r="P121" i="1"/>
  <c r="O131" i="1"/>
  <c r="T121" i="1"/>
  <c r="S121" i="1"/>
  <c r="R121" i="1"/>
  <c r="T113" i="1"/>
  <c r="S113" i="1"/>
  <c r="P177" i="1"/>
  <c r="P113" i="1"/>
  <c r="R113" i="1"/>
  <c r="Q113" i="1"/>
  <c r="T247" i="1"/>
  <c r="S247" i="1"/>
  <c r="R247" i="1"/>
  <c r="Q247" i="1"/>
  <c r="P247" i="1"/>
  <c r="P232" i="1"/>
  <c r="T232" i="1"/>
  <c r="S232" i="1"/>
  <c r="R232" i="1"/>
  <c r="Q232" i="1"/>
  <c r="S259" i="1"/>
  <c r="Q259" i="1"/>
  <c r="P259" i="1"/>
  <c r="R259" i="1"/>
  <c r="S267" i="1"/>
  <c r="R267" i="1"/>
  <c r="Q267" i="1"/>
  <c r="P267" i="1"/>
  <c r="R275" i="1"/>
  <c r="Q275" i="1"/>
  <c r="P275" i="1"/>
  <c r="S275" i="1"/>
  <c r="R283" i="1"/>
  <c r="Q283" i="1"/>
  <c r="P283" i="1"/>
  <c r="S283" i="1"/>
  <c r="P293" i="1"/>
  <c r="S293" i="1"/>
  <c r="R293" i="1"/>
  <c r="Q293" i="1"/>
  <c r="Q8" i="1"/>
  <c r="P8" i="1"/>
  <c r="R8" i="1"/>
  <c r="T8" i="1"/>
  <c r="S8" i="1"/>
  <c r="B150" i="1"/>
  <c r="B193" i="1"/>
  <c r="B135" i="1"/>
  <c r="B191" i="1"/>
  <c r="B192" i="1"/>
  <c r="F166" i="1"/>
  <c r="J102" i="1"/>
  <c r="I102" i="1"/>
  <c r="H102" i="1"/>
  <c r="G102" i="1"/>
  <c r="F102" i="1"/>
  <c r="J79" i="1"/>
  <c r="I79" i="1"/>
  <c r="H79" i="1"/>
  <c r="F143" i="1"/>
  <c r="G79" i="1"/>
  <c r="F79" i="1"/>
  <c r="J50" i="1"/>
  <c r="I50" i="1"/>
  <c r="H50" i="1"/>
  <c r="G50" i="1"/>
  <c r="F50" i="1"/>
  <c r="J97" i="1"/>
  <c r="I97" i="1"/>
  <c r="F161" i="1"/>
  <c r="H97" i="1"/>
  <c r="G97" i="1"/>
  <c r="F97" i="1"/>
  <c r="H60" i="1"/>
  <c r="G60" i="1"/>
  <c r="F60" i="1"/>
  <c r="I60" i="1"/>
  <c r="J60" i="1"/>
  <c r="J99" i="1"/>
  <c r="H99" i="1"/>
  <c r="F163" i="1"/>
  <c r="G99" i="1"/>
  <c r="F99" i="1"/>
  <c r="I99" i="1"/>
  <c r="F61" i="1"/>
  <c r="J61" i="1"/>
  <c r="I61" i="1"/>
  <c r="H61" i="1"/>
  <c r="G61" i="1"/>
  <c r="F191" i="1"/>
  <c r="J127" i="1"/>
  <c r="I127" i="1"/>
  <c r="H127" i="1"/>
  <c r="F127" i="1"/>
  <c r="G127" i="1"/>
  <c r="H112" i="1"/>
  <c r="G112" i="1"/>
  <c r="F176" i="1"/>
  <c r="F112" i="1"/>
  <c r="J112" i="1"/>
  <c r="I112" i="1"/>
  <c r="J238" i="1"/>
  <c r="I238" i="1"/>
  <c r="H238" i="1"/>
  <c r="G238" i="1"/>
  <c r="F238" i="1"/>
  <c r="J247" i="1"/>
  <c r="I247" i="1"/>
  <c r="H247" i="1"/>
  <c r="G247" i="1"/>
  <c r="F247" i="1"/>
  <c r="I214" i="1"/>
  <c r="H214" i="1"/>
  <c r="G214" i="1"/>
  <c r="F214" i="1"/>
  <c r="I222" i="1"/>
  <c r="H222" i="1"/>
  <c r="G222" i="1"/>
  <c r="F222" i="1"/>
  <c r="F250" i="1"/>
  <c r="J250" i="1"/>
  <c r="I250" i="1"/>
  <c r="H250" i="1"/>
  <c r="G250" i="1"/>
  <c r="G249" i="1"/>
  <c r="F249" i="1"/>
  <c r="J249" i="1"/>
  <c r="H249" i="1"/>
  <c r="I249" i="1"/>
  <c r="J233" i="1"/>
  <c r="I233" i="1"/>
  <c r="H233" i="1"/>
  <c r="G233" i="1"/>
  <c r="F233" i="1"/>
  <c r="I261" i="1"/>
  <c r="H261" i="1"/>
  <c r="G261" i="1"/>
  <c r="F261" i="1"/>
  <c r="I269" i="1"/>
  <c r="H269" i="1"/>
  <c r="G269" i="1"/>
  <c r="F269" i="1"/>
  <c r="H277" i="1"/>
  <c r="G277" i="1"/>
  <c r="F277" i="1"/>
  <c r="I277" i="1"/>
  <c r="F254" i="1"/>
  <c r="J254" i="1"/>
  <c r="I254" i="1"/>
  <c r="H254" i="1"/>
  <c r="G254" i="1"/>
  <c r="F293" i="1"/>
  <c r="I293" i="1"/>
  <c r="H293" i="1"/>
  <c r="G293" i="1"/>
  <c r="N117" i="1"/>
  <c r="N181" i="1" s="1"/>
  <c r="N156" i="1"/>
  <c r="T31" i="1"/>
  <c r="S31" i="1"/>
  <c r="Q31" i="1"/>
  <c r="R31" i="1"/>
  <c r="P31" i="1"/>
  <c r="T18" i="1"/>
  <c r="S18" i="1"/>
  <c r="R18" i="1"/>
  <c r="Q18" i="1"/>
  <c r="P18" i="1"/>
  <c r="N139" i="1"/>
  <c r="N136" i="1"/>
  <c r="N175" i="1"/>
  <c r="N166" i="1"/>
  <c r="N151" i="1"/>
  <c r="N194" i="1"/>
  <c r="J15" i="1"/>
  <c r="I15" i="1"/>
  <c r="H15" i="1"/>
  <c r="G15" i="1"/>
  <c r="F15" i="1"/>
  <c r="S41" i="1"/>
  <c r="T41" i="1"/>
  <c r="R41" i="1"/>
  <c r="Q41" i="1"/>
  <c r="P41" i="1"/>
  <c r="P135" i="1"/>
  <c r="T71" i="1"/>
  <c r="S71" i="1"/>
  <c r="R71" i="1"/>
  <c r="Q71" i="1"/>
  <c r="P71" i="1"/>
  <c r="T66" i="1"/>
  <c r="S66" i="1"/>
  <c r="R66" i="1"/>
  <c r="Q66" i="1"/>
  <c r="P66" i="1"/>
  <c r="S76" i="1"/>
  <c r="R76" i="1"/>
  <c r="Q76" i="1"/>
  <c r="P76" i="1"/>
  <c r="T76" i="1"/>
  <c r="P140" i="1"/>
  <c r="S99" i="1"/>
  <c r="P163" i="1"/>
  <c r="R99" i="1"/>
  <c r="Q99" i="1"/>
  <c r="P99" i="1"/>
  <c r="T99" i="1"/>
  <c r="P137" i="1"/>
  <c r="Q73" i="1"/>
  <c r="P73" i="1"/>
  <c r="T73" i="1"/>
  <c r="S73" i="1"/>
  <c r="R73" i="1"/>
  <c r="S302" i="1"/>
  <c r="R302" i="1"/>
  <c r="Q302" i="1"/>
  <c r="P302" i="1"/>
  <c r="P138" i="1"/>
  <c r="T74" i="1"/>
  <c r="S74" i="1"/>
  <c r="R74" i="1"/>
  <c r="P74" i="1"/>
  <c r="Q74" i="1"/>
  <c r="S312" i="1"/>
  <c r="R312" i="1"/>
  <c r="Q312" i="1"/>
  <c r="P312" i="1"/>
  <c r="T246" i="1"/>
  <c r="S246" i="1"/>
  <c r="R246" i="1"/>
  <c r="Q246" i="1"/>
  <c r="P246" i="1"/>
  <c r="P189" i="1"/>
  <c r="Q125" i="1"/>
  <c r="P125" i="1"/>
  <c r="T125" i="1"/>
  <c r="S125" i="1"/>
  <c r="R125" i="1"/>
  <c r="P186" i="1"/>
  <c r="T122" i="1"/>
  <c r="S122" i="1"/>
  <c r="R122" i="1"/>
  <c r="P122" i="1"/>
  <c r="Q122" i="1"/>
  <c r="S303" i="1"/>
  <c r="R303" i="1"/>
  <c r="Q303" i="1"/>
  <c r="P303" i="1"/>
  <c r="P236" i="1"/>
  <c r="T236" i="1"/>
  <c r="S236" i="1"/>
  <c r="R236" i="1"/>
  <c r="Q236" i="1"/>
  <c r="S260" i="1"/>
  <c r="Q260" i="1"/>
  <c r="P260" i="1"/>
  <c r="R260" i="1"/>
  <c r="S268" i="1"/>
  <c r="R268" i="1"/>
  <c r="Q268" i="1"/>
  <c r="P268" i="1"/>
  <c r="R276" i="1"/>
  <c r="Q276" i="1"/>
  <c r="P276" i="1"/>
  <c r="S276" i="1"/>
  <c r="P294" i="1"/>
  <c r="S294" i="1"/>
  <c r="Q294" i="1"/>
  <c r="R294" i="1"/>
  <c r="C162" i="1"/>
  <c r="C146" i="1"/>
  <c r="C156" i="1"/>
  <c r="C117" i="1"/>
  <c r="C181" i="1" s="1"/>
  <c r="C173" i="1"/>
  <c r="C170" i="1"/>
  <c r="B26" i="1"/>
  <c r="J40" i="1"/>
  <c r="I40" i="1"/>
  <c r="H40" i="1"/>
  <c r="F40" i="1"/>
  <c r="G40" i="1"/>
  <c r="Q12" i="1"/>
  <c r="S12" i="1"/>
  <c r="R12" i="1"/>
  <c r="P12" i="1"/>
  <c r="T12" i="1"/>
  <c r="B158" i="1"/>
  <c r="B141" i="1"/>
  <c r="B189" i="1"/>
  <c r="B176" i="1"/>
  <c r="B139" i="1"/>
  <c r="B157" i="1"/>
  <c r="B163" i="1"/>
  <c r="J66" i="1"/>
  <c r="I66" i="1"/>
  <c r="H66" i="1"/>
  <c r="G66" i="1"/>
  <c r="F66" i="1"/>
  <c r="J59" i="1"/>
  <c r="I59" i="1"/>
  <c r="H59" i="1"/>
  <c r="G59" i="1"/>
  <c r="F59" i="1"/>
  <c r="F178" i="1"/>
  <c r="J114" i="1"/>
  <c r="I114" i="1"/>
  <c r="H114" i="1"/>
  <c r="G114" i="1"/>
  <c r="F114" i="1"/>
  <c r="H64" i="1"/>
  <c r="G64" i="1"/>
  <c r="F64" i="1"/>
  <c r="J64" i="1"/>
  <c r="I64" i="1"/>
  <c r="H100" i="1"/>
  <c r="F164" i="1"/>
  <c r="G100" i="1"/>
  <c r="J100" i="1"/>
  <c r="I100" i="1"/>
  <c r="F100" i="1"/>
  <c r="F65" i="1"/>
  <c r="J65" i="1"/>
  <c r="I65" i="1"/>
  <c r="H65" i="1"/>
  <c r="G65" i="1"/>
  <c r="J128" i="1"/>
  <c r="I128" i="1"/>
  <c r="H128" i="1"/>
  <c r="G128" i="1"/>
  <c r="F128" i="1"/>
  <c r="F192" i="1"/>
  <c r="F180" i="1"/>
  <c r="H116" i="1"/>
  <c r="G116" i="1"/>
  <c r="F116" i="1"/>
  <c r="J116" i="1"/>
  <c r="I116" i="1"/>
  <c r="F101" i="1"/>
  <c r="F165" i="1"/>
  <c r="J101" i="1"/>
  <c r="I101" i="1"/>
  <c r="H101" i="1"/>
  <c r="G101" i="1"/>
  <c r="I215" i="1"/>
  <c r="H215" i="1"/>
  <c r="G215" i="1"/>
  <c r="F215" i="1"/>
  <c r="I223" i="1"/>
  <c r="H223" i="1"/>
  <c r="G223" i="1"/>
  <c r="F223" i="1"/>
  <c r="I251" i="1"/>
  <c r="H251" i="1"/>
  <c r="G251" i="1"/>
  <c r="J251" i="1"/>
  <c r="F251" i="1"/>
  <c r="I302" i="1"/>
  <c r="H302" i="1"/>
  <c r="G302" i="1"/>
  <c r="F302" i="1"/>
  <c r="J237" i="1"/>
  <c r="I237" i="1"/>
  <c r="H237" i="1"/>
  <c r="G237" i="1"/>
  <c r="F237" i="1"/>
  <c r="I262" i="1"/>
  <c r="H262" i="1"/>
  <c r="G262" i="1"/>
  <c r="F262" i="1"/>
  <c r="H278" i="1"/>
  <c r="G278" i="1"/>
  <c r="F278" i="1"/>
  <c r="I278" i="1"/>
  <c r="F294" i="1"/>
  <c r="I294" i="1"/>
  <c r="H294" i="1"/>
  <c r="G294" i="1"/>
  <c r="I29" i="1"/>
  <c r="H29" i="1"/>
  <c r="G29" i="1"/>
  <c r="F29" i="1"/>
  <c r="J29" i="1"/>
  <c r="S15" i="1"/>
  <c r="R15" i="1"/>
  <c r="Q15" i="1"/>
  <c r="T15" i="1"/>
  <c r="P15" i="1"/>
  <c r="T14" i="1"/>
  <c r="S14" i="1"/>
  <c r="R14" i="1"/>
  <c r="Q14" i="1"/>
  <c r="P14" i="1"/>
  <c r="N140" i="1"/>
  <c r="N167" i="1"/>
  <c r="N67" i="1"/>
  <c r="N159" i="1"/>
  <c r="N168" i="1"/>
  <c r="J36" i="1"/>
  <c r="I36" i="1"/>
  <c r="H36" i="1"/>
  <c r="F36" i="1"/>
  <c r="G36" i="1"/>
  <c r="T49" i="1"/>
  <c r="S49" i="1"/>
  <c r="R49" i="1"/>
  <c r="Q49" i="1"/>
  <c r="P49" i="1"/>
  <c r="S310" i="1"/>
  <c r="R310" i="1"/>
  <c r="Q310" i="1"/>
  <c r="P310" i="1"/>
  <c r="P139" i="1"/>
  <c r="T75" i="1"/>
  <c r="S75" i="1"/>
  <c r="R75" i="1"/>
  <c r="Q75" i="1"/>
  <c r="P75" i="1"/>
  <c r="S80" i="1"/>
  <c r="R80" i="1"/>
  <c r="Q80" i="1"/>
  <c r="P80" i="1"/>
  <c r="P144" i="1"/>
  <c r="T80" i="1"/>
  <c r="T233" i="1"/>
  <c r="S233" i="1"/>
  <c r="R233" i="1"/>
  <c r="Q233" i="1"/>
  <c r="P233" i="1"/>
  <c r="P141" i="1"/>
  <c r="Q77" i="1"/>
  <c r="P77" i="1"/>
  <c r="T77" i="1"/>
  <c r="R77" i="1"/>
  <c r="S77" i="1"/>
  <c r="R44" i="1"/>
  <c r="Q44" i="1"/>
  <c r="P44" i="1"/>
  <c r="T44" i="1"/>
  <c r="S44" i="1"/>
  <c r="T78" i="1"/>
  <c r="S78" i="1"/>
  <c r="R78" i="1"/>
  <c r="P142" i="1"/>
  <c r="Q78" i="1"/>
  <c r="P78" i="1"/>
  <c r="S103" i="1"/>
  <c r="R103" i="1"/>
  <c r="Q103" i="1"/>
  <c r="P103" i="1"/>
  <c r="T103" i="1"/>
  <c r="P167" i="1"/>
  <c r="S306" i="1"/>
  <c r="R306" i="1"/>
  <c r="Q306" i="1"/>
  <c r="P306" i="1"/>
  <c r="P193" i="1"/>
  <c r="Q129" i="1"/>
  <c r="P129" i="1"/>
  <c r="T129" i="1"/>
  <c r="S129" i="1"/>
  <c r="R129" i="1"/>
  <c r="P190" i="1"/>
  <c r="T126" i="1"/>
  <c r="S126" i="1"/>
  <c r="R126" i="1"/>
  <c r="Q126" i="1"/>
  <c r="P126" i="1"/>
  <c r="R231" i="1"/>
  <c r="Q231" i="1"/>
  <c r="P231" i="1"/>
  <c r="T231" i="1"/>
  <c r="S231" i="1"/>
  <c r="S305" i="1"/>
  <c r="R305" i="1"/>
  <c r="Q305" i="1"/>
  <c r="P305" i="1"/>
  <c r="P240" i="1"/>
  <c r="T240" i="1"/>
  <c r="S240" i="1"/>
  <c r="R240" i="1"/>
  <c r="Q240" i="1"/>
  <c r="S261" i="1"/>
  <c r="R261" i="1"/>
  <c r="Q261" i="1"/>
  <c r="P261" i="1"/>
  <c r="S269" i="1"/>
  <c r="R269" i="1"/>
  <c r="Q269" i="1"/>
  <c r="P269" i="1"/>
  <c r="R277" i="1"/>
  <c r="Q277" i="1"/>
  <c r="P277" i="1"/>
  <c r="S277" i="1"/>
  <c r="P287" i="1"/>
  <c r="S287" i="1"/>
  <c r="R287" i="1"/>
  <c r="Q287" i="1"/>
  <c r="P295" i="1"/>
  <c r="S295" i="1"/>
  <c r="R295" i="1"/>
  <c r="Q295" i="1"/>
  <c r="J78" i="2"/>
  <c r="I78" i="2"/>
  <c r="H78" i="2"/>
  <c r="G78" i="2"/>
  <c r="F78" i="2"/>
  <c r="F12" i="2"/>
  <c r="I52" i="2"/>
  <c r="H52" i="2"/>
  <c r="F52" i="2"/>
  <c r="J52" i="2"/>
  <c r="G52" i="2"/>
  <c r="H12" i="2"/>
  <c r="T46" i="2"/>
  <c r="R46" i="2"/>
  <c r="P46" i="2"/>
  <c r="S46" i="2"/>
  <c r="Q46" i="2"/>
  <c r="T78" i="2"/>
  <c r="S78" i="2"/>
  <c r="R78" i="2"/>
  <c r="Q78" i="2"/>
  <c r="P78" i="2"/>
  <c r="T12" i="2"/>
  <c r="S12" i="2"/>
  <c r="Q12" i="2"/>
  <c r="P12" i="2"/>
  <c r="R12" i="2"/>
  <c r="P52" i="2"/>
  <c r="T52" i="2"/>
  <c r="S52" i="2"/>
  <c r="Q52" i="2"/>
  <c r="R52" i="2"/>
  <c r="I12" i="2"/>
  <c r="I40" i="2"/>
  <c r="H40" i="2"/>
  <c r="G40" i="2"/>
  <c r="F40" i="2"/>
  <c r="J40" i="2"/>
  <c r="T40" i="2"/>
  <c r="R40" i="2"/>
  <c r="Q40" i="2"/>
  <c r="S40" i="2"/>
  <c r="P40" i="2"/>
  <c r="F70" i="1"/>
  <c r="J70" i="1"/>
  <c r="I70" i="1"/>
  <c r="H70" i="1"/>
  <c r="G70" i="1"/>
  <c r="I213" i="1"/>
  <c r="H213" i="1"/>
  <c r="F213" i="1"/>
  <c r="S85" i="1"/>
  <c r="R85" i="1"/>
  <c r="Q85" i="1"/>
  <c r="P85" i="1"/>
  <c r="T85" i="1"/>
  <c r="G228" i="1"/>
  <c r="F228" i="1"/>
  <c r="J228" i="1"/>
  <c r="I228" i="1"/>
  <c r="H228" i="1"/>
  <c r="H272" i="1"/>
  <c r="G272" i="1"/>
  <c r="F272" i="1"/>
  <c r="I272" i="1"/>
  <c r="S184" i="1"/>
  <c r="Q184" i="1"/>
  <c r="S316" i="1"/>
  <c r="R316" i="1"/>
  <c r="Q316" i="1"/>
  <c r="P316" i="1"/>
  <c r="T316" i="1"/>
  <c r="I149" i="1"/>
  <c r="G149" i="1"/>
  <c r="I257" i="1"/>
  <c r="G257" i="1"/>
  <c r="F257" i="1"/>
  <c r="H257" i="1"/>
  <c r="R272" i="1"/>
  <c r="Q272" i="1"/>
  <c r="P272" i="1"/>
  <c r="S272" i="1"/>
  <c r="Q56" i="1"/>
  <c r="P56" i="1"/>
  <c r="T56" i="1"/>
  <c r="R56" i="1"/>
  <c r="S56" i="1"/>
  <c r="S120" i="1"/>
  <c r="R120" i="1"/>
  <c r="Q120" i="1"/>
  <c r="S134" i="1"/>
  <c r="P120" i="1"/>
  <c r="Q134" i="1"/>
  <c r="T120" i="1"/>
  <c r="S257" i="1"/>
  <c r="Q257" i="1"/>
  <c r="P257" i="1"/>
  <c r="R257" i="1"/>
  <c r="J85" i="1"/>
  <c r="I85" i="1"/>
  <c r="H85" i="1"/>
  <c r="G85" i="1"/>
  <c r="F85" i="1"/>
  <c r="J243" i="1"/>
  <c r="I243" i="1"/>
  <c r="H243" i="1"/>
  <c r="G243" i="1"/>
  <c r="F243" i="1"/>
  <c r="J360" i="1"/>
  <c r="I360" i="1"/>
  <c r="H360" i="1"/>
  <c r="G360" i="1"/>
  <c r="F360" i="1"/>
  <c r="H21" i="1"/>
  <c r="G21" i="1"/>
  <c r="I21" i="1"/>
  <c r="F21" i="1"/>
  <c r="J21" i="1"/>
  <c r="S149" i="1"/>
  <c r="Q149" i="1"/>
  <c r="S198" i="1"/>
  <c r="R198" i="1"/>
  <c r="Q198" i="1"/>
  <c r="P198" i="1"/>
  <c r="T243" i="1"/>
  <c r="S243" i="1"/>
  <c r="R243" i="1"/>
  <c r="Q243" i="1"/>
  <c r="P243" i="1"/>
  <c r="P228" i="1"/>
  <c r="T228" i="1"/>
  <c r="S228" i="1"/>
  <c r="R228" i="1"/>
  <c r="Q228" i="1"/>
  <c r="H56" i="1"/>
  <c r="G56" i="1"/>
  <c r="F56" i="1"/>
  <c r="I56" i="1"/>
  <c r="J56" i="1"/>
  <c r="I184" i="1"/>
  <c r="G184" i="1"/>
  <c r="H198" i="1"/>
  <c r="G198" i="1"/>
  <c r="F198" i="1"/>
  <c r="H331" i="1"/>
  <c r="G331" i="1"/>
  <c r="F331" i="1"/>
  <c r="J331" i="1"/>
  <c r="I331" i="1"/>
  <c r="F345" i="1"/>
  <c r="J345" i="1"/>
  <c r="I345" i="1"/>
  <c r="H345" i="1"/>
  <c r="G345" i="1"/>
  <c r="T70" i="1"/>
  <c r="S70" i="1"/>
  <c r="R70" i="1"/>
  <c r="Q70" i="1"/>
  <c r="P70" i="1"/>
  <c r="S301" i="1"/>
  <c r="R301" i="1"/>
  <c r="Q301" i="1"/>
  <c r="P301" i="1"/>
  <c r="S360" i="1"/>
  <c r="R360" i="1"/>
  <c r="Q360" i="1"/>
  <c r="P360" i="1"/>
  <c r="T360" i="1"/>
  <c r="S213" i="1"/>
  <c r="R213" i="1"/>
  <c r="Q213" i="1"/>
  <c r="P213" i="1"/>
  <c r="P286" i="1"/>
  <c r="S286" i="1"/>
  <c r="Q286" i="1"/>
  <c r="R286" i="1"/>
  <c r="Q331" i="1"/>
  <c r="P331" i="1"/>
  <c r="T331" i="1"/>
  <c r="R331" i="1"/>
  <c r="S331" i="1"/>
  <c r="Q21" i="1"/>
  <c r="P21" i="1"/>
  <c r="S21" i="1"/>
  <c r="R21" i="1"/>
  <c r="T21" i="1"/>
  <c r="J120" i="1"/>
  <c r="I134" i="1"/>
  <c r="I120" i="1"/>
  <c r="G134" i="1"/>
  <c r="H120" i="1"/>
  <c r="G120" i="1"/>
  <c r="F120" i="1"/>
  <c r="I301" i="1"/>
  <c r="H301" i="1"/>
  <c r="G301" i="1"/>
  <c r="F301" i="1"/>
  <c r="J316" i="1"/>
  <c r="I316" i="1"/>
  <c r="H316" i="1"/>
  <c r="G316" i="1"/>
  <c r="F316" i="1"/>
  <c r="F286" i="1"/>
  <c r="I286" i="1"/>
  <c r="H286" i="1"/>
  <c r="G286" i="1"/>
  <c r="T345" i="1"/>
  <c r="S345" i="1"/>
  <c r="R345" i="1"/>
  <c r="Q345" i="1"/>
  <c r="P345" i="1"/>
  <c r="C195" i="1" l="1"/>
  <c r="M152" i="1"/>
  <c r="M90" i="1"/>
  <c r="R42" i="2"/>
  <c r="P42" i="2"/>
  <c r="T42" i="2"/>
  <c r="S42" i="2"/>
  <c r="Q42" i="2"/>
  <c r="L37" i="2"/>
  <c r="J57" i="2"/>
  <c r="I57" i="2"/>
  <c r="H57" i="2"/>
  <c r="F57" i="2"/>
  <c r="G57" i="2"/>
  <c r="R13" i="2"/>
  <c r="Q13" i="2"/>
  <c r="T13" i="2"/>
  <c r="S13" i="2"/>
  <c r="P13" i="2"/>
  <c r="I47" i="2"/>
  <c r="G47" i="2"/>
  <c r="J47" i="2"/>
  <c r="H47" i="2"/>
  <c r="F47" i="2"/>
  <c r="C37" i="2"/>
  <c r="H37" i="2" s="1"/>
  <c r="H17" i="2"/>
  <c r="F17" i="2"/>
  <c r="S220" i="1"/>
  <c r="R220" i="1"/>
  <c r="Q220" i="1"/>
  <c r="P220" i="1"/>
  <c r="T349" i="1"/>
  <c r="S349" i="1"/>
  <c r="R349" i="1"/>
  <c r="P349" i="1"/>
  <c r="Q349" i="1"/>
  <c r="J320" i="1"/>
  <c r="I320" i="1"/>
  <c r="H320" i="1"/>
  <c r="G320" i="1"/>
  <c r="F320" i="1"/>
  <c r="J337" i="1"/>
  <c r="I337" i="1"/>
  <c r="H337" i="1"/>
  <c r="G337" i="1"/>
  <c r="F337" i="1"/>
  <c r="J342" i="1"/>
  <c r="I342" i="1"/>
  <c r="H342" i="1"/>
  <c r="G342" i="1"/>
  <c r="F342" i="1"/>
  <c r="P152" i="1"/>
  <c r="T88" i="1"/>
  <c r="O90" i="1"/>
  <c r="S88" i="1"/>
  <c r="R88" i="1"/>
  <c r="Q88" i="1"/>
  <c r="P88" i="1"/>
  <c r="B153" i="1"/>
  <c r="P368" i="1"/>
  <c r="R368" i="1"/>
  <c r="Q368" i="1"/>
  <c r="T368" i="1"/>
  <c r="S368" i="1"/>
  <c r="J347" i="1"/>
  <c r="I347" i="1"/>
  <c r="H347" i="1"/>
  <c r="G347" i="1"/>
  <c r="F347" i="1"/>
  <c r="F353" i="1"/>
  <c r="J353" i="1"/>
  <c r="I353" i="1"/>
  <c r="G353" i="1"/>
  <c r="H353" i="1"/>
  <c r="I200" i="1"/>
  <c r="H200" i="1"/>
  <c r="G200" i="1"/>
  <c r="F200" i="1"/>
  <c r="I207" i="1"/>
  <c r="H207" i="1"/>
  <c r="G207" i="1"/>
  <c r="F207" i="1"/>
  <c r="I367" i="1"/>
  <c r="J367" i="1"/>
  <c r="H367" i="1"/>
  <c r="G367" i="1"/>
  <c r="F367" i="1"/>
  <c r="F362" i="1"/>
  <c r="J362" i="1"/>
  <c r="I362" i="1"/>
  <c r="H362" i="1"/>
  <c r="G362" i="1"/>
  <c r="C153" i="1"/>
  <c r="T323" i="1"/>
  <c r="S323" i="1"/>
  <c r="R323" i="1"/>
  <c r="Q323" i="1"/>
  <c r="P323" i="1"/>
  <c r="Q317" i="1"/>
  <c r="P317" i="1"/>
  <c r="T317" i="1"/>
  <c r="S317" i="1"/>
  <c r="R317" i="1"/>
  <c r="T326" i="1"/>
  <c r="S326" i="1"/>
  <c r="R326" i="1"/>
  <c r="Q326" i="1"/>
  <c r="P326" i="1"/>
  <c r="T340" i="1"/>
  <c r="S340" i="1"/>
  <c r="R340" i="1"/>
  <c r="P340" i="1"/>
  <c r="Q340" i="1"/>
  <c r="L152" i="1"/>
  <c r="L90" i="1"/>
  <c r="P43" i="2"/>
  <c r="T43" i="2"/>
  <c r="S43" i="2"/>
  <c r="R43" i="2"/>
  <c r="Q43" i="2"/>
  <c r="D155" i="1"/>
  <c r="B37" i="2"/>
  <c r="I17" i="2"/>
  <c r="G17" i="2"/>
  <c r="G25" i="2"/>
  <c r="I25" i="2"/>
  <c r="G35" i="2"/>
  <c r="I35" i="2"/>
  <c r="T58" i="2"/>
  <c r="S58" i="2"/>
  <c r="R58" i="2"/>
  <c r="Q58" i="2"/>
  <c r="P58" i="2"/>
  <c r="T54" i="2"/>
  <c r="S54" i="2"/>
  <c r="R54" i="2"/>
  <c r="Q54" i="2"/>
  <c r="P54" i="2"/>
  <c r="I67" i="2"/>
  <c r="H67" i="2"/>
  <c r="G67" i="2"/>
  <c r="F67" i="2"/>
  <c r="J67" i="2"/>
  <c r="G64" i="2"/>
  <c r="F64" i="2"/>
  <c r="J64" i="2"/>
  <c r="H64" i="2"/>
  <c r="I64" i="2"/>
  <c r="P64" i="2"/>
  <c r="T64" i="2"/>
  <c r="R64" i="2"/>
  <c r="S64" i="2"/>
  <c r="Q64" i="2"/>
  <c r="J61" i="2"/>
  <c r="I61" i="2"/>
  <c r="G61" i="2"/>
  <c r="H61" i="2"/>
  <c r="F61" i="2"/>
  <c r="R27" i="2"/>
  <c r="T27" i="2"/>
  <c r="S27" i="2"/>
  <c r="P27" i="2"/>
  <c r="Q27" i="2"/>
  <c r="O37" i="2"/>
  <c r="R17" i="2"/>
  <c r="Q17" i="2"/>
  <c r="P17" i="2"/>
  <c r="T17" i="2"/>
  <c r="S17" i="2"/>
  <c r="P18" i="2"/>
  <c r="T18" i="2"/>
  <c r="R18" i="2"/>
  <c r="S18" i="2"/>
  <c r="Q18" i="2"/>
  <c r="R47" i="2"/>
  <c r="P47" i="2"/>
  <c r="T47" i="2"/>
  <c r="Q47" i="2"/>
  <c r="S47" i="2"/>
  <c r="H21" i="2"/>
  <c r="F21" i="2"/>
  <c r="H33" i="2"/>
  <c r="F33" i="2"/>
  <c r="H24" i="2"/>
  <c r="F24" i="2"/>
  <c r="S205" i="1"/>
  <c r="R205" i="1"/>
  <c r="Q205" i="1"/>
  <c r="P205" i="1"/>
  <c r="H325" i="1"/>
  <c r="G325" i="1"/>
  <c r="F325" i="1"/>
  <c r="J325" i="1"/>
  <c r="I325" i="1"/>
  <c r="T322" i="1"/>
  <c r="S322" i="1"/>
  <c r="R322" i="1"/>
  <c r="Q322" i="1"/>
  <c r="P322" i="1"/>
  <c r="D153" i="1"/>
  <c r="T53" i="2"/>
  <c r="S53" i="2"/>
  <c r="R53" i="2"/>
  <c r="Q53" i="2"/>
  <c r="P53" i="2"/>
  <c r="T15" i="2"/>
  <c r="S15" i="2"/>
  <c r="R15" i="2"/>
  <c r="P15" i="2"/>
  <c r="Q15" i="2"/>
  <c r="S347" i="1"/>
  <c r="R347" i="1"/>
  <c r="Q347" i="1"/>
  <c r="P347" i="1"/>
  <c r="T347" i="1"/>
  <c r="T353" i="1"/>
  <c r="S353" i="1"/>
  <c r="R353" i="1"/>
  <c r="Q353" i="1"/>
  <c r="P353" i="1"/>
  <c r="J324" i="1"/>
  <c r="I324" i="1"/>
  <c r="H324" i="1"/>
  <c r="G324" i="1"/>
  <c r="F324" i="1"/>
  <c r="J338" i="1"/>
  <c r="I338" i="1"/>
  <c r="H338" i="1"/>
  <c r="G338" i="1"/>
  <c r="F338" i="1"/>
  <c r="H335" i="1"/>
  <c r="G335" i="1"/>
  <c r="F335" i="1"/>
  <c r="J335" i="1"/>
  <c r="I335" i="1"/>
  <c r="R25" i="1"/>
  <c r="Q25" i="1"/>
  <c r="P25" i="1"/>
  <c r="T25" i="1"/>
  <c r="S25" i="1"/>
  <c r="R367" i="1"/>
  <c r="Q367" i="1"/>
  <c r="T367" i="1"/>
  <c r="S367" i="1"/>
  <c r="P367" i="1"/>
  <c r="Q361" i="1"/>
  <c r="P361" i="1"/>
  <c r="T361" i="1"/>
  <c r="S361" i="1"/>
  <c r="R361" i="1"/>
  <c r="J351" i="1"/>
  <c r="I351" i="1"/>
  <c r="H351" i="1"/>
  <c r="G351" i="1"/>
  <c r="F351" i="1"/>
  <c r="F357" i="1"/>
  <c r="J357" i="1"/>
  <c r="I357" i="1"/>
  <c r="H357" i="1"/>
  <c r="G357" i="1"/>
  <c r="I199" i="1"/>
  <c r="H199" i="1"/>
  <c r="G199" i="1"/>
  <c r="F199" i="1"/>
  <c r="I208" i="1"/>
  <c r="H208" i="1"/>
  <c r="G208" i="1"/>
  <c r="F208" i="1"/>
  <c r="I25" i="1"/>
  <c r="H25" i="1"/>
  <c r="G25" i="1"/>
  <c r="F25" i="1"/>
  <c r="J25" i="1"/>
  <c r="J364" i="1"/>
  <c r="I364" i="1"/>
  <c r="H364" i="1"/>
  <c r="G364" i="1"/>
  <c r="F364" i="1"/>
  <c r="F366" i="1"/>
  <c r="J366" i="1"/>
  <c r="I366" i="1"/>
  <c r="H366" i="1"/>
  <c r="G366" i="1"/>
  <c r="F91" i="1"/>
  <c r="J91" i="1"/>
  <c r="F155" i="1"/>
  <c r="I91" i="1"/>
  <c r="H91" i="1"/>
  <c r="G91" i="1"/>
  <c r="C26" i="1"/>
  <c r="C155" i="1"/>
  <c r="Q321" i="1"/>
  <c r="P321" i="1"/>
  <c r="T321" i="1"/>
  <c r="S321" i="1"/>
  <c r="R321" i="1"/>
  <c r="S334" i="1"/>
  <c r="R334" i="1"/>
  <c r="Q334" i="1"/>
  <c r="P334" i="1"/>
  <c r="T334" i="1"/>
  <c r="G43" i="2"/>
  <c r="J43" i="2"/>
  <c r="I43" i="2"/>
  <c r="F43" i="2"/>
  <c r="H43" i="2"/>
  <c r="D152" i="1"/>
  <c r="D90" i="1"/>
  <c r="I36" i="2"/>
  <c r="G36" i="2"/>
  <c r="G28" i="2"/>
  <c r="I28" i="2"/>
  <c r="I30" i="2"/>
  <c r="G30" i="2"/>
  <c r="J66" i="2"/>
  <c r="I66" i="2"/>
  <c r="H66" i="2"/>
  <c r="G66" i="2"/>
  <c r="F66" i="2"/>
  <c r="J70" i="2"/>
  <c r="I70" i="2"/>
  <c r="H70" i="2"/>
  <c r="G70" i="2"/>
  <c r="F70" i="2"/>
  <c r="I71" i="2"/>
  <c r="H71" i="2"/>
  <c r="G71" i="2"/>
  <c r="F71" i="2"/>
  <c r="J71" i="2"/>
  <c r="R67" i="2"/>
  <c r="Q67" i="2"/>
  <c r="P67" i="2"/>
  <c r="S67" i="2"/>
  <c r="T67" i="2"/>
  <c r="G68" i="2"/>
  <c r="F68" i="2"/>
  <c r="I68" i="2"/>
  <c r="J68" i="2"/>
  <c r="H68" i="2"/>
  <c r="P68" i="2"/>
  <c r="T68" i="2"/>
  <c r="S68" i="2"/>
  <c r="R68" i="2"/>
  <c r="Q68" i="2"/>
  <c r="J69" i="2"/>
  <c r="I69" i="2"/>
  <c r="G69" i="2"/>
  <c r="F69" i="2"/>
  <c r="H69" i="2"/>
  <c r="T19" i="2"/>
  <c r="S19" i="2"/>
  <c r="R19" i="2"/>
  <c r="P19" i="2"/>
  <c r="Q19" i="2"/>
  <c r="R21" i="2"/>
  <c r="Q21" i="2"/>
  <c r="P21" i="2"/>
  <c r="T21" i="2"/>
  <c r="S21" i="2"/>
  <c r="R31" i="2"/>
  <c r="Q31" i="2"/>
  <c r="P31" i="2"/>
  <c r="T31" i="2"/>
  <c r="S31" i="2"/>
  <c r="G48" i="2"/>
  <c r="J48" i="2"/>
  <c r="I48" i="2"/>
  <c r="H48" i="2"/>
  <c r="F48" i="2"/>
  <c r="H29" i="2"/>
  <c r="F29" i="2"/>
  <c r="H16" i="2"/>
  <c r="F16" i="2"/>
  <c r="H28" i="2"/>
  <c r="F28" i="2"/>
  <c r="S215" i="1"/>
  <c r="R215" i="1"/>
  <c r="Q215" i="1"/>
  <c r="P215" i="1"/>
  <c r="S218" i="1"/>
  <c r="R218" i="1"/>
  <c r="Q218" i="1"/>
  <c r="P218" i="1"/>
  <c r="S202" i="1"/>
  <c r="R202" i="1"/>
  <c r="Q202" i="1"/>
  <c r="P202" i="1"/>
  <c r="S204" i="1"/>
  <c r="R204" i="1"/>
  <c r="Q204" i="1"/>
  <c r="P204" i="1"/>
  <c r="S221" i="1"/>
  <c r="R221" i="1"/>
  <c r="Q221" i="1"/>
  <c r="P221" i="1"/>
  <c r="L155" i="1"/>
  <c r="I19" i="2"/>
  <c r="G19" i="2"/>
  <c r="G60" i="2"/>
  <c r="F60" i="2"/>
  <c r="J60" i="2"/>
  <c r="I60" i="2"/>
  <c r="H60" i="2"/>
  <c r="F25" i="2"/>
  <c r="H25" i="2"/>
  <c r="H35" i="2"/>
  <c r="F35" i="2"/>
  <c r="S207" i="1"/>
  <c r="R207" i="1"/>
  <c r="Q207" i="1"/>
  <c r="P207" i="1"/>
  <c r="T346" i="1"/>
  <c r="S346" i="1"/>
  <c r="R346" i="1"/>
  <c r="Q346" i="1"/>
  <c r="P346" i="1"/>
  <c r="S351" i="1"/>
  <c r="R351" i="1"/>
  <c r="Q351" i="1"/>
  <c r="P351" i="1"/>
  <c r="T351" i="1"/>
  <c r="T357" i="1"/>
  <c r="S357" i="1"/>
  <c r="R357" i="1"/>
  <c r="Q357" i="1"/>
  <c r="P357" i="1"/>
  <c r="J319" i="1"/>
  <c r="I319" i="1"/>
  <c r="H319" i="1"/>
  <c r="G319" i="1"/>
  <c r="F319" i="1"/>
  <c r="J328" i="1"/>
  <c r="I328" i="1"/>
  <c r="H328" i="1"/>
  <c r="G328" i="1"/>
  <c r="F328" i="1"/>
  <c r="H339" i="1"/>
  <c r="G339" i="1"/>
  <c r="F339" i="1"/>
  <c r="J339" i="1"/>
  <c r="I339" i="1"/>
  <c r="S89" i="1"/>
  <c r="R89" i="1"/>
  <c r="Q89" i="1"/>
  <c r="P89" i="1"/>
  <c r="P153" i="1"/>
  <c r="T89" i="1"/>
  <c r="Q365" i="1"/>
  <c r="P365" i="1"/>
  <c r="T365" i="1"/>
  <c r="R365" i="1"/>
  <c r="S365" i="1"/>
  <c r="J350" i="1"/>
  <c r="I350" i="1"/>
  <c r="H350" i="1"/>
  <c r="G350" i="1"/>
  <c r="F350" i="1"/>
  <c r="J355" i="1"/>
  <c r="I355" i="1"/>
  <c r="H355" i="1"/>
  <c r="G355" i="1"/>
  <c r="F355" i="1"/>
  <c r="I201" i="1"/>
  <c r="H201" i="1"/>
  <c r="G201" i="1"/>
  <c r="F201" i="1"/>
  <c r="I209" i="1"/>
  <c r="H209" i="1"/>
  <c r="G209" i="1"/>
  <c r="F209" i="1"/>
  <c r="N26" i="1"/>
  <c r="M26" i="1"/>
  <c r="C152" i="1"/>
  <c r="C90" i="1"/>
  <c r="C154" i="1" s="1"/>
  <c r="S320" i="1"/>
  <c r="R320" i="1"/>
  <c r="Q320" i="1"/>
  <c r="P320" i="1"/>
  <c r="T320" i="1"/>
  <c r="Q325" i="1"/>
  <c r="P325" i="1"/>
  <c r="T325" i="1"/>
  <c r="R325" i="1"/>
  <c r="S325" i="1"/>
  <c r="S338" i="1"/>
  <c r="R338" i="1"/>
  <c r="Q338" i="1"/>
  <c r="P338" i="1"/>
  <c r="T338" i="1"/>
  <c r="I41" i="2"/>
  <c r="G41" i="2"/>
  <c r="F41" i="2"/>
  <c r="J41" i="2"/>
  <c r="H41" i="2"/>
  <c r="G14" i="2"/>
  <c r="I14" i="2"/>
  <c r="I33" i="2"/>
  <c r="G33" i="2"/>
  <c r="I34" i="2"/>
  <c r="G34" i="2"/>
  <c r="T66" i="2"/>
  <c r="S66" i="2"/>
  <c r="R66" i="2"/>
  <c r="Q66" i="2"/>
  <c r="P66" i="2"/>
  <c r="J58" i="2"/>
  <c r="I58" i="2"/>
  <c r="H58" i="2"/>
  <c r="G58" i="2"/>
  <c r="F58" i="2"/>
  <c r="T69" i="2"/>
  <c r="S69" i="2"/>
  <c r="R69" i="2"/>
  <c r="Q69" i="2"/>
  <c r="P69" i="2"/>
  <c r="I75" i="2"/>
  <c r="H75" i="2"/>
  <c r="G75" i="2"/>
  <c r="F75" i="2"/>
  <c r="J75" i="2"/>
  <c r="G72" i="2"/>
  <c r="F72" i="2"/>
  <c r="J72" i="2"/>
  <c r="I72" i="2"/>
  <c r="H72" i="2"/>
  <c r="J73" i="2"/>
  <c r="I73" i="2"/>
  <c r="F73" i="2"/>
  <c r="G73" i="2"/>
  <c r="H73" i="2"/>
  <c r="R23" i="2"/>
  <c r="T23" i="2"/>
  <c r="S23" i="2"/>
  <c r="Q23" i="2"/>
  <c r="P23" i="2"/>
  <c r="P34" i="2"/>
  <c r="T34" i="2"/>
  <c r="S34" i="2"/>
  <c r="R34" i="2"/>
  <c r="Q34" i="2"/>
  <c r="P80" i="2"/>
  <c r="S80" i="2"/>
  <c r="R80" i="2"/>
  <c r="Q80" i="2"/>
  <c r="T80" i="2"/>
  <c r="P48" i="2"/>
  <c r="T48" i="2"/>
  <c r="S48" i="2"/>
  <c r="R48" i="2"/>
  <c r="Q48" i="2"/>
  <c r="F14" i="2"/>
  <c r="H14" i="2"/>
  <c r="F20" i="2"/>
  <c r="H20" i="2"/>
  <c r="F32" i="2"/>
  <c r="H32" i="2"/>
  <c r="S217" i="1"/>
  <c r="R217" i="1"/>
  <c r="Q217" i="1"/>
  <c r="P217" i="1"/>
  <c r="Q356" i="1"/>
  <c r="P356" i="1"/>
  <c r="T356" i="1"/>
  <c r="R356" i="1"/>
  <c r="S356" i="1"/>
  <c r="T24" i="1"/>
  <c r="O26" i="1"/>
  <c r="S24" i="1"/>
  <c r="Q24" i="1"/>
  <c r="R24" i="1"/>
  <c r="P24" i="1"/>
  <c r="B152" i="1"/>
  <c r="B90" i="1"/>
  <c r="B154" i="1" s="1"/>
  <c r="P14" i="2"/>
  <c r="T14" i="2"/>
  <c r="R14" i="2"/>
  <c r="S14" i="2"/>
  <c r="Q14" i="2"/>
  <c r="S210" i="1"/>
  <c r="R210" i="1"/>
  <c r="Q210" i="1"/>
  <c r="P210" i="1"/>
  <c r="T350" i="1"/>
  <c r="S350" i="1"/>
  <c r="R350" i="1"/>
  <c r="Q350" i="1"/>
  <c r="P350" i="1"/>
  <c r="S355" i="1"/>
  <c r="R355" i="1"/>
  <c r="Q355" i="1"/>
  <c r="P355" i="1"/>
  <c r="T355" i="1"/>
  <c r="J333" i="1"/>
  <c r="I333" i="1"/>
  <c r="H333" i="1"/>
  <c r="G333" i="1"/>
  <c r="F333" i="1"/>
  <c r="F332" i="1"/>
  <c r="J332" i="1"/>
  <c r="I332" i="1"/>
  <c r="H332" i="1"/>
  <c r="G332" i="1"/>
  <c r="T27" i="1"/>
  <c r="S27" i="1"/>
  <c r="Q27" i="1"/>
  <c r="P27" i="1"/>
  <c r="R27" i="1"/>
  <c r="T91" i="1"/>
  <c r="P155" i="1"/>
  <c r="S91" i="1"/>
  <c r="R91" i="1"/>
  <c r="Q91" i="1"/>
  <c r="P91" i="1"/>
  <c r="T370" i="1"/>
  <c r="S370" i="1"/>
  <c r="R370" i="1"/>
  <c r="Q370" i="1"/>
  <c r="P370" i="1"/>
  <c r="I202" i="1"/>
  <c r="H202" i="1"/>
  <c r="G202" i="1"/>
  <c r="F202" i="1"/>
  <c r="I210" i="1"/>
  <c r="H210" i="1"/>
  <c r="G210" i="1"/>
  <c r="F210" i="1"/>
  <c r="J24" i="1"/>
  <c r="E26" i="1"/>
  <c r="H24" i="1"/>
  <c r="F24" i="1"/>
  <c r="I24" i="1"/>
  <c r="G24" i="1"/>
  <c r="G368" i="1"/>
  <c r="F368" i="1"/>
  <c r="J368" i="1"/>
  <c r="I368" i="1"/>
  <c r="H368" i="1"/>
  <c r="F152" i="1"/>
  <c r="J88" i="1"/>
  <c r="E90" i="1"/>
  <c r="I88" i="1"/>
  <c r="H88" i="1"/>
  <c r="G88" i="1"/>
  <c r="F88" i="1"/>
  <c r="S324" i="1"/>
  <c r="R324" i="1"/>
  <c r="Q324" i="1"/>
  <c r="P324" i="1"/>
  <c r="T324" i="1"/>
  <c r="T333" i="1"/>
  <c r="S333" i="1"/>
  <c r="R333" i="1"/>
  <c r="Q333" i="1"/>
  <c r="P333" i="1"/>
  <c r="S342" i="1"/>
  <c r="R342" i="1"/>
  <c r="Q342" i="1"/>
  <c r="P342" i="1"/>
  <c r="T342" i="1"/>
  <c r="G18" i="2"/>
  <c r="I18" i="2"/>
  <c r="I21" i="2"/>
  <c r="G21" i="2"/>
  <c r="G16" i="2"/>
  <c r="I16" i="2"/>
  <c r="J74" i="2"/>
  <c r="I74" i="2"/>
  <c r="H74" i="2"/>
  <c r="G74" i="2"/>
  <c r="F74" i="2"/>
  <c r="J62" i="2"/>
  <c r="I62" i="2"/>
  <c r="H62" i="2"/>
  <c r="G62" i="2"/>
  <c r="F62" i="2"/>
  <c r="T70" i="2"/>
  <c r="S70" i="2"/>
  <c r="R70" i="2"/>
  <c r="Q70" i="2"/>
  <c r="P70" i="2"/>
  <c r="R55" i="2"/>
  <c r="Q55" i="2"/>
  <c r="P55" i="2"/>
  <c r="T55" i="2"/>
  <c r="S55" i="2"/>
  <c r="R71" i="2"/>
  <c r="Q71" i="2"/>
  <c r="P71" i="2"/>
  <c r="T71" i="2"/>
  <c r="S71" i="2"/>
  <c r="P72" i="2"/>
  <c r="T72" i="2"/>
  <c r="R72" i="2"/>
  <c r="S72" i="2"/>
  <c r="Q72" i="2"/>
  <c r="T16" i="2"/>
  <c r="S16" i="2"/>
  <c r="R16" i="2"/>
  <c r="Q16" i="2"/>
  <c r="P16" i="2"/>
  <c r="P26" i="2"/>
  <c r="T26" i="2"/>
  <c r="S26" i="2"/>
  <c r="R26" i="2"/>
  <c r="Q26" i="2"/>
  <c r="P22" i="2"/>
  <c r="T22" i="2"/>
  <c r="R22" i="2"/>
  <c r="Q22" i="2"/>
  <c r="S22" i="2"/>
  <c r="R29" i="2"/>
  <c r="T29" i="2"/>
  <c r="Q29" i="2"/>
  <c r="S29" i="2"/>
  <c r="P29" i="2"/>
  <c r="J79" i="2"/>
  <c r="I79" i="2"/>
  <c r="H79" i="2"/>
  <c r="G79" i="2"/>
  <c r="F79" i="2"/>
  <c r="I49" i="2"/>
  <c r="H49" i="2"/>
  <c r="G49" i="2"/>
  <c r="F49" i="2"/>
  <c r="J49" i="2"/>
  <c r="H18" i="2"/>
  <c r="F18" i="2"/>
  <c r="H31" i="2"/>
  <c r="F31" i="2"/>
  <c r="H36" i="2"/>
  <c r="F36" i="2"/>
  <c r="S219" i="1"/>
  <c r="R219" i="1"/>
  <c r="Q219" i="1"/>
  <c r="P219" i="1"/>
  <c r="S222" i="1"/>
  <c r="R222" i="1"/>
  <c r="Q222" i="1"/>
  <c r="P222" i="1"/>
  <c r="S203" i="1"/>
  <c r="R203" i="1"/>
  <c r="Q203" i="1"/>
  <c r="P203" i="1"/>
  <c r="S214" i="1"/>
  <c r="R214" i="1"/>
  <c r="Q214" i="1"/>
  <c r="P214" i="1"/>
  <c r="S216" i="1"/>
  <c r="R216" i="1"/>
  <c r="Q216" i="1"/>
  <c r="P216" i="1"/>
  <c r="S209" i="1"/>
  <c r="R209" i="1"/>
  <c r="Q209" i="1"/>
  <c r="P209" i="1"/>
  <c r="F349" i="1"/>
  <c r="J349" i="1"/>
  <c r="I349" i="1"/>
  <c r="H349" i="1"/>
  <c r="G349" i="1"/>
  <c r="T319" i="1"/>
  <c r="S319" i="1"/>
  <c r="R319" i="1"/>
  <c r="Q319" i="1"/>
  <c r="P319" i="1"/>
  <c r="G32" i="2"/>
  <c r="I32" i="2"/>
  <c r="T61" i="2"/>
  <c r="S61" i="2"/>
  <c r="R61" i="2"/>
  <c r="Q61" i="2"/>
  <c r="P61" i="2"/>
  <c r="R63" i="2"/>
  <c r="Q63" i="2"/>
  <c r="P63" i="2"/>
  <c r="S63" i="2"/>
  <c r="T63" i="2"/>
  <c r="J323" i="1"/>
  <c r="I323" i="1"/>
  <c r="H323" i="1"/>
  <c r="G323" i="1"/>
  <c r="F323" i="1"/>
  <c r="F318" i="1"/>
  <c r="J318" i="1"/>
  <c r="I318" i="1"/>
  <c r="H318" i="1"/>
  <c r="G318" i="1"/>
  <c r="F336" i="1"/>
  <c r="J336" i="1"/>
  <c r="H336" i="1"/>
  <c r="G336" i="1"/>
  <c r="I336" i="1"/>
  <c r="T363" i="1"/>
  <c r="S363" i="1"/>
  <c r="R363" i="1"/>
  <c r="Q363" i="1"/>
  <c r="P363" i="1"/>
  <c r="R371" i="1"/>
  <c r="Q371" i="1"/>
  <c r="P371" i="1"/>
  <c r="T371" i="1"/>
  <c r="S371" i="1"/>
  <c r="J354" i="1"/>
  <c r="I354" i="1"/>
  <c r="H354" i="1"/>
  <c r="G354" i="1"/>
  <c r="F354" i="1"/>
  <c r="H348" i="1"/>
  <c r="G348" i="1"/>
  <c r="F348" i="1"/>
  <c r="J348" i="1"/>
  <c r="I348" i="1"/>
  <c r="I203" i="1"/>
  <c r="H203" i="1"/>
  <c r="G203" i="1"/>
  <c r="F203" i="1"/>
  <c r="H361" i="1"/>
  <c r="G361" i="1"/>
  <c r="F361" i="1"/>
  <c r="J361" i="1"/>
  <c r="I361" i="1"/>
  <c r="I371" i="1"/>
  <c r="H371" i="1"/>
  <c r="J371" i="1"/>
  <c r="G371" i="1"/>
  <c r="F371" i="1"/>
  <c r="J89" i="1"/>
  <c r="I89" i="1"/>
  <c r="H89" i="1"/>
  <c r="G89" i="1"/>
  <c r="F89" i="1"/>
  <c r="F153" i="1"/>
  <c r="N152" i="1"/>
  <c r="N90" i="1"/>
  <c r="Q328" i="1"/>
  <c r="T328" i="1"/>
  <c r="S328" i="1"/>
  <c r="R328" i="1"/>
  <c r="P328" i="1"/>
  <c r="Q335" i="1"/>
  <c r="P335" i="1"/>
  <c r="T335" i="1"/>
  <c r="S335" i="1"/>
  <c r="R335" i="1"/>
  <c r="T41" i="2"/>
  <c r="R41" i="2"/>
  <c r="P41" i="2"/>
  <c r="S41" i="2"/>
  <c r="Q41" i="2"/>
  <c r="I26" i="2"/>
  <c r="G26" i="2"/>
  <c r="G13" i="2"/>
  <c r="I13" i="2"/>
  <c r="G20" i="2"/>
  <c r="I20" i="2"/>
  <c r="T62" i="2"/>
  <c r="S62" i="2"/>
  <c r="R62" i="2"/>
  <c r="Q62" i="2"/>
  <c r="P62" i="2"/>
  <c r="P56" i="2"/>
  <c r="T56" i="2"/>
  <c r="S56" i="2"/>
  <c r="Q56" i="2"/>
  <c r="R56" i="2"/>
  <c r="T24" i="2"/>
  <c r="P24" i="2"/>
  <c r="S24" i="2"/>
  <c r="Q24" i="2"/>
  <c r="R24" i="2"/>
  <c r="P30" i="2"/>
  <c r="T30" i="2"/>
  <c r="S30" i="2"/>
  <c r="R30" i="2"/>
  <c r="Q30" i="2"/>
  <c r="R25" i="2"/>
  <c r="Q25" i="2"/>
  <c r="P25" i="2"/>
  <c r="T25" i="2"/>
  <c r="S25" i="2"/>
  <c r="T28" i="2"/>
  <c r="P28" i="2"/>
  <c r="S28" i="2"/>
  <c r="R28" i="2"/>
  <c r="Q28" i="2"/>
  <c r="P81" i="2"/>
  <c r="T81" i="2"/>
  <c r="S81" i="2"/>
  <c r="R81" i="2"/>
  <c r="Q81" i="2"/>
  <c r="G81" i="2"/>
  <c r="J81" i="2"/>
  <c r="I81" i="2"/>
  <c r="H81" i="2"/>
  <c r="F81" i="2"/>
  <c r="H27" i="2"/>
  <c r="F27" i="2"/>
  <c r="H22" i="2"/>
  <c r="F22" i="2"/>
  <c r="H26" i="2"/>
  <c r="F26" i="2"/>
  <c r="S206" i="1"/>
  <c r="R206" i="1"/>
  <c r="Q206" i="1"/>
  <c r="P206" i="1"/>
  <c r="S208" i="1"/>
  <c r="R208" i="1"/>
  <c r="Q208" i="1"/>
  <c r="P208" i="1"/>
  <c r="S201" i="1"/>
  <c r="R201" i="1"/>
  <c r="Q201" i="1"/>
  <c r="P201" i="1"/>
  <c r="N155" i="1"/>
  <c r="I42" i="2"/>
  <c r="G42" i="2"/>
  <c r="H42" i="2"/>
  <c r="J42" i="2"/>
  <c r="F42" i="2"/>
  <c r="J54" i="2"/>
  <c r="I54" i="2"/>
  <c r="H54" i="2"/>
  <c r="G54" i="2"/>
  <c r="F54" i="2"/>
  <c r="I80" i="2"/>
  <c r="H80" i="2"/>
  <c r="G80" i="2"/>
  <c r="F80" i="2"/>
  <c r="J80" i="2"/>
  <c r="Q348" i="1"/>
  <c r="P348" i="1"/>
  <c r="T348" i="1"/>
  <c r="S348" i="1"/>
  <c r="R348" i="1"/>
  <c r="J334" i="1"/>
  <c r="I334" i="1"/>
  <c r="H334" i="1"/>
  <c r="G334" i="1"/>
  <c r="F334" i="1"/>
  <c r="H317" i="1"/>
  <c r="G317" i="1"/>
  <c r="F317" i="1"/>
  <c r="J317" i="1"/>
  <c r="I317" i="1"/>
  <c r="F322" i="1"/>
  <c r="J322" i="1"/>
  <c r="I322" i="1"/>
  <c r="G322" i="1"/>
  <c r="H322" i="1"/>
  <c r="F340" i="1"/>
  <c r="J340" i="1"/>
  <c r="I340" i="1"/>
  <c r="H340" i="1"/>
  <c r="G340" i="1"/>
  <c r="T369" i="1"/>
  <c r="S369" i="1"/>
  <c r="R369" i="1"/>
  <c r="Q369" i="1"/>
  <c r="P369" i="1"/>
  <c r="H352" i="1"/>
  <c r="G352" i="1"/>
  <c r="F352" i="1"/>
  <c r="J352" i="1"/>
  <c r="I352" i="1"/>
  <c r="I204" i="1"/>
  <c r="H204" i="1"/>
  <c r="G204" i="1"/>
  <c r="F204" i="1"/>
  <c r="J27" i="1"/>
  <c r="H27" i="1"/>
  <c r="I27" i="1"/>
  <c r="G27" i="1"/>
  <c r="F27" i="1"/>
  <c r="H365" i="1"/>
  <c r="G365" i="1"/>
  <c r="F365" i="1"/>
  <c r="J365" i="1"/>
  <c r="I365" i="1"/>
  <c r="I369" i="1"/>
  <c r="H369" i="1"/>
  <c r="G369" i="1"/>
  <c r="F369" i="1"/>
  <c r="J369" i="1"/>
  <c r="M153" i="1"/>
  <c r="T327" i="1"/>
  <c r="S327" i="1"/>
  <c r="R327" i="1"/>
  <c r="Q327" i="1"/>
  <c r="P327" i="1"/>
  <c r="Q339" i="1"/>
  <c r="P339" i="1"/>
  <c r="T339" i="1"/>
  <c r="S339" i="1"/>
  <c r="R339" i="1"/>
  <c r="L153" i="1"/>
  <c r="I29" i="2"/>
  <c r="G29" i="2"/>
  <c r="I23" i="2"/>
  <c r="G23" i="2"/>
  <c r="I31" i="2"/>
  <c r="G31" i="2"/>
  <c r="T57" i="2"/>
  <c r="S57" i="2"/>
  <c r="R57" i="2"/>
  <c r="P57" i="2"/>
  <c r="Q57" i="2"/>
  <c r="T73" i="2"/>
  <c r="S73" i="2"/>
  <c r="R73" i="2"/>
  <c r="P73" i="2"/>
  <c r="Q73" i="2"/>
  <c r="I55" i="2"/>
  <c r="H55" i="2"/>
  <c r="G55" i="2"/>
  <c r="F55" i="2"/>
  <c r="J55" i="2"/>
  <c r="R59" i="2"/>
  <c r="Q59" i="2"/>
  <c r="P59" i="2"/>
  <c r="S59" i="2"/>
  <c r="T59" i="2"/>
  <c r="R75" i="2"/>
  <c r="Q75" i="2"/>
  <c r="P75" i="2"/>
  <c r="T75" i="2"/>
  <c r="S75" i="2"/>
  <c r="T20" i="2"/>
  <c r="S20" i="2"/>
  <c r="R20" i="2"/>
  <c r="Q20" i="2"/>
  <c r="P20" i="2"/>
  <c r="R33" i="2"/>
  <c r="P33" i="2"/>
  <c r="T33" i="2"/>
  <c r="S33" i="2"/>
  <c r="Q33" i="2"/>
  <c r="T35" i="2"/>
  <c r="R35" i="2"/>
  <c r="Q35" i="2"/>
  <c r="S35" i="2"/>
  <c r="P35" i="2"/>
  <c r="T32" i="2"/>
  <c r="P32" i="2"/>
  <c r="S32" i="2"/>
  <c r="R32" i="2"/>
  <c r="Q32" i="2"/>
  <c r="T79" i="2"/>
  <c r="S79" i="2"/>
  <c r="R79" i="2"/>
  <c r="Q79" i="2"/>
  <c r="P79" i="2"/>
  <c r="H23" i="2"/>
  <c r="F23" i="2"/>
  <c r="H15" i="2"/>
  <c r="F15" i="2"/>
  <c r="F30" i="2"/>
  <c r="H30" i="2"/>
  <c r="S199" i="1"/>
  <c r="R199" i="1"/>
  <c r="Q199" i="1"/>
  <c r="P199" i="1"/>
  <c r="J341" i="1"/>
  <c r="I341" i="1"/>
  <c r="H341" i="1"/>
  <c r="G341" i="1"/>
  <c r="F341" i="1"/>
  <c r="T366" i="1"/>
  <c r="S366" i="1"/>
  <c r="R366" i="1"/>
  <c r="Q366" i="1"/>
  <c r="P366" i="1"/>
  <c r="I206" i="1"/>
  <c r="H206" i="1"/>
  <c r="G206" i="1"/>
  <c r="F206" i="1"/>
  <c r="J363" i="1"/>
  <c r="I363" i="1"/>
  <c r="H363" i="1"/>
  <c r="G363" i="1"/>
  <c r="F363" i="1"/>
  <c r="D26" i="1"/>
  <c r="T336" i="1"/>
  <c r="S336" i="1"/>
  <c r="R336" i="1"/>
  <c r="Q336" i="1"/>
  <c r="P336" i="1"/>
  <c r="I27" i="2"/>
  <c r="G27" i="2"/>
  <c r="I63" i="2"/>
  <c r="H63" i="2"/>
  <c r="G63" i="2"/>
  <c r="F63" i="2"/>
  <c r="J63" i="2"/>
  <c r="T354" i="1"/>
  <c r="S354" i="1"/>
  <c r="R354" i="1"/>
  <c r="Q354" i="1"/>
  <c r="P354" i="1"/>
  <c r="Q352" i="1"/>
  <c r="P352" i="1"/>
  <c r="T352" i="1"/>
  <c r="S352" i="1"/>
  <c r="R352" i="1"/>
  <c r="J327" i="1"/>
  <c r="I327" i="1"/>
  <c r="H327" i="1"/>
  <c r="G327" i="1"/>
  <c r="F327" i="1"/>
  <c r="H321" i="1"/>
  <c r="G321" i="1"/>
  <c r="F321" i="1"/>
  <c r="J321" i="1"/>
  <c r="I321" i="1"/>
  <c r="F326" i="1"/>
  <c r="J326" i="1"/>
  <c r="I326" i="1"/>
  <c r="H326" i="1"/>
  <c r="G326" i="1"/>
  <c r="B155" i="1"/>
  <c r="S364" i="1"/>
  <c r="R364" i="1"/>
  <c r="Q364" i="1"/>
  <c r="P364" i="1"/>
  <c r="T364" i="1"/>
  <c r="T362" i="1"/>
  <c r="S362" i="1"/>
  <c r="R362" i="1"/>
  <c r="Q362" i="1"/>
  <c r="P362" i="1"/>
  <c r="J346" i="1"/>
  <c r="I346" i="1"/>
  <c r="H346" i="1"/>
  <c r="G346" i="1"/>
  <c r="F346" i="1"/>
  <c r="H356" i="1"/>
  <c r="G356" i="1"/>
  <c r="F356" i="1"/>
  <c r="J356" i="1"/>
  <c r="I356" i="1"/>
  <c r="I205" i="1"/>
  <c r="H205" i="1"/>
  <c r="G205" i="1"/>
  <c r="F205" i="1"/>
  <c r="J370" i="1"/>
  <c r="I370" i="1"/>
  <c r="H370" i="1"/>
  <c r="G370" i="1"/>
  <c r="F370" i="1"/>
  <c r="N153" i="1"/>
  <c r="M155" i="1"/>
  <c r="T337" i="1"/>
  <c r="S337" i="1"/>
  <c r="R337" i="1"/>
  <c r="Q337" i="1"/>
  <c r="P337" i="1"/>
  <c r="T341" i="1"/>
  <c r="S341" i="1"/>
  <c r="R341" i="1"/>
  <c r="Q341" i="1"/>
  <c r="P341" i="1"/>
  <c r="T318" i="1"/>
  <c r="S318" i="1"/>
  <c r="R318" i="1"/>
  <c r="P318" i="1"/>
  <c r="Q318" i="1"/>
  <c r="T332" i="1"/>
  <c r="S332" i="1"/>
  <c r="Q332" i="1"/>
  <c r="P332" i="1"/>
  <c r="R332" i="1"/>
  <c r="L26" i="1"/>
  <c r="G22" i="2"/>
  <c r="I22" i="2"/>
  <c r="I15" i="2"/>
  <c r="G15" i="2"/>
  <c r="I24" i="2"/>
  <c r="G24" i="2"/>
  <c r="T65" i="2"/>
  <c r="S65" i="2"/>
  <c r="R65" i="2"/>
  <c r="P65" i="2"/>
  <c r="Q65" i="2"/>
  <c r="T74" i="2"/>
  <c r="S74" i="2"/>
  <c r="R74" i="2"/>
  <c r="Q74" i="2"/>
  <c r="P74" i="2"/>
  <c r="I59" i="2"/>
  <c r="H59" i="2"/>
  <c r="G59" i="2"/>
  <c r="F59" i="2"/>
  <c r="J59" i="2"/>
  <c r="G56" i="2"/>
  <c r="F56" i="2"/>
  <c r="J56" i="2"/>
  <c r="H56" i="2"/>
  <c r="I56" i="2"/>
  <c r="P60" i="2"/>
  <c r="T60" i="2"/>
  <c r="S60" i="2"/>
  <c r="Q60" i="2"/>
  <c r="R60" i="2"/>
  <c r="J53" i="2"/>
  <c r="I53" i="2"/>
  <c r="H53" i="2"/>
  <c r="G53" i="2"/>
  <c r="F53" i="2"/>
  <c r="T36" i="2"/>
  <c r="R36" i="2"/>
  <c r="P36" i="2"/>
  <c r="Q36" i="2"/>
  <c r="S36" i="2"/>
  <c r="R49" i="2"/>
  <c r="S49" i="2"/>
  <c r="Q49" i="2"/>
  <c r="T49" i="2"/>
  <c r="P49" i="2"/>
  <c r="J65" i="2"/>
  <c r="I65" i="2"/>
  <c r="H65" i="2"/>
  <c r="G65" i="2"/>
  <c r="F65" i="2"/>
  <c r="F13" i="2"/>
  <c r="H13" i="2"/>
  <c r="F19" i="2"/>
  <c r="H19" i="2"/>
  <c r="F34" i="2"/>
  <c r="H34" i="2"/>
  <c r="S200" i="1"/>
  <c r="R200" i="1"/>
  <c r="Q200" i="1"/>
  <c r="P200" i="1"/>
  <c r="S223" i="1"/>
  <c r="R223" i="1"/>
  <c r="Q223" i="1"/>
  <c r="P223" i="1"/>
  <c r="I179" i="1"/>
  <c r="G179" i="1"/>
  <c r="S167" i="1"/>
  <c r="Q167" i="1"/>
  <c r="S142" i="1"/>
  <c r="Q142" i="1"/>
  <c r="I178" i="1"/>
  <c r="G178" i="1"/>
  <c r="S189" i="1"/>
  <c r="Q189" i="1"/>
  <c r="S138" i="1"/>
  <c r="Q138" i="1"/>
  <c r="G135" i="1"/>
  <c r="I135" i="1"/>
  <c r="I151" i="1"/>
  <c r="G151" i="1"/>
  <c r="Q161" i="1"/>
  <c r="S161" i="1"/>
  <c r="S150" i="1"/>
  <c r="Q150" i="1"/>
  <c r="S157" i="1"/>
  <c r="Q157" i="1"/>
  <c r="I167" i="1"/>
  <c r="G167" i="1"/>
  <c r="S164" i="1"/>
  <c r="Q164" i="1"/>
  <c r="I185" i="1"/>
  <c r="G185" i="1"/>
  <c r="D181" i="1"/>
  <c r="S144" i="1"/>
  <c r="Q144" i="1"/>
  <c r="S194" i="1"/>
  <c r="Q194" i="1"/>
  <c r="S163" i="1"/>
  <c r="Q163" i="1"/>
  <c r="S177" i="1"/>
  <c r="Q177" i="1"/>
  <c r="I194" i="1"/>
  <c r="G194" i="1"/>
  <c r="I144" i="1"/>
  <c r="G144" i="1"/>
  <c r="I177" i="1"/>
  <c r="G177" i="1"/>
  <c r="I141" i="1"/>
  <c r="G141" i="1"/>
  <c r="M181" i="1"/>
  <c r="G172" i="1"/>
  <c r="I172" i="1"/>
  <c r="S67" i="1"/>
  <c r="R67" i="1"/>
  <c r="Q67" i="1"/>
  <c r="P67" i="1"/>
  <c r="T67" i="1"/>
  <c r="I193" i="1"/>
  <c r="G193" i="1"/>
  <c r="S168" i="1"/>
  <c r="Q168" i="1"/>
  <c r="S193" i="1"/>
  <c r="Q193" i="1"/>
  <c r="Q139" i="1"/>
  <c r="S139" i="1"/>
  <c r="S186" i="1"/>
  <c r="Q186" i="1"/>
  <c r="I161" i="1"/>
  <c r="G161" i="1"/>
  <c r="S185" i="1"/>
  <c r="Q185" i="1"/>
  <c r="S192" i="1"/>
  <c r="Q192" i="1"/>
  <c r="J67" i="1"/>
  <c r="I67" i="1"/>
  <c r="H67" i="1"/>
  <c r="G67" i="1"/>
  <c r="F67" i="1"/>
  <c r="G162" i="1"/>
  <c r="I162" i="1"/>
  <c r="S159" i="1"/>
  <c r="Q159" i="1"/>
  <c r="S151" i="1"/>
  <c r="Q151" i="1"/>
  <c r="I175" i="1"/>
  <c r="G175" i="1"/>
  <c r="I138" i="1"/>
  <c r="G138" i="1"/>
  <c r="I136" i="1"/>
  <c r="G136" i="1"/>
  <c r="Q145" i="1"/>
  <c r="S145" i="1"/>
  <c r="J53" i="1"/>
  <c r="I53" i="1"/>
  <c r="H53" i="1"/>
  <c r="G53" i="1"/>
  <c r="F53" i="1"/>
  <c r="F195" i="1"/>
  <c r="J131" i="1"/>
  <c r="I131" i="1"/>
  <c r="H131" i="1"/>
  <c r="G131" i="1"/>
  <c r="F131" i="1"/>
  <c r="I137" i="1"/>
  <c r="G137" i="1"/>
  <c r="S187" i="1"/>
  <c r="Q187" i="1"/>
  <c r="Q137" i="1"/>
  <c r="S137" i="1"/>
  <c r="S140" i="1"/>
  <c r="Q140" i="1"/>
  <c r="Q188" i="1"/>
  <c r="S188" i="1"/>
  <c r="S169" i="1"/>
  <c r="Q169" i="1"/>
  <c r="I186" i="1"/>
  <c r="G186" i="1"/>
  <c r="I146" i="1"/>
  <c r="G146" i="1"/>
  <c r="T53" i="1"/>
  <c r="S53" i="1"/>
  <c r="R53" i="1"/>
  <c r="Q53" i="1"/>
  <c r="P53" i="1"/>
  <c r="S175" i="1"/>
  <c r="Q175" i="1"/>
  <c r="F117" i="1"/>
  <c r="F181" i="1"/>
  <c r="J117" i="1"/>
  <c r="G117" i="1"/>
  <c r="I117" i="1"/>
  <c r="H117" i="1"/>
  <c r="I171" i="1"/>
  <c r="G171" i="1"/>
  <c r="I139" i="1"/>
  <c r="G139" i="1"/>
  <c r="L195" i="1"/>
  <c r="L181" i="1"/>
  <c r="I163" i="1"/>
  <c r="G163" i="1"/>
  <c r="S179" i="1"/>
  <c r="Q179" i="1"/>
  <c r="S190" i="1"/>
  <c r="Q190" i="1"/>
  <c r="I180" i="1"/>
  <c r="G180" i="1"/>
  <c r="G164" i="1"/>
  <c r="I164" i="1"/>
  <c r="Q135" i="1"/>
  <c r="S135" i="1"/>
  <c r="I143" i="1"/>
  <c r="G143" i="1"/>
  <c r="S178" i="1"/>
  <c r="Q178" i="1"/>
  <c r="S136" i="1"/>
  <c r="Q136" i="1"/>
  <c r="I157" i="1"/>
  <c r="G157" i="1"/>
  <c r="S180" i="1"/>
  <c r="Q180" i="1"/>
  <c r="G168" i="1"/>
  <c r="I168" i="1"/>
  <c r="Q176" i="1"/>
  <c r="S176" i="1"/>
  <c r="S166" i="1"/>
  <c r="Q166" i="1"/>
  <c r="Q174" i="1"/>
  <c r="S174" i="1"/>
  <c r="S156" i="1"/>
  <c r="Q156" i="1"/>
  <c r="S165" i="1"/>
  <c r="Q165" i="1"/>
  <c r="S172" i="1"/>
  <c r="Q172" i="1"/>
  <c r="I188" i="1"/>
  <c r="G188" i="1"/>
  <c r="I140" i="1"/>
  <c r="G140" i="1"/>
  <c r="G160" i="1"/>
  <c r="I160" i="1"/>
  <c r="G156" i="1"/>
  <c r="I156" i="1"/>
  <c r="I187" i="1"/>
  <c r="G187" i="1"/>
  <c r="S171" i="1"/>
  <c r="Q171" i="1"/>
  <c r="I169" i="1"/>
  <c r="G169" i="1"/>
  <c r="I174" i="1"/>
  <c r="G174" i="1"/>
  <c r="G170" i="1"/>
  <c r="I170" i="1"/>
  <c r="I37" i="2"/>
  <c r="G37" i="2"/>
  <c r="J37" i="2"/>
  <c r="Q141" i="1"/>
  <c r="S141" i="1"/>
  <c r="P195" i="1"/>
  <c r="T131" i="1"/>
  <c r="S131" i="1"/>
  <c r="R131" i="1"/>
  <c r="Q131" i="1"/>
  <c r="P131" i="1"/>
  <c r="S162" i="1"/>
  <c r="Q162" i="1"/>
  <c r="I165" i="1"/>
  <c r="G165" i="1"/>
  <c r="I192" i="1"/>
  <c r="G192" i="1"/>
  <c r="G166" i="1"/>
  <c r="I166" i="1"/>
  <c r="I159" i="1"/>
  <c r="G159" i="1"/>
  <c r="S160" i="1"/>
  <c r="Q160" i="1"/>
  <c r="I190" i="1"/>
  <c r="G190" i="1"/>
  <c r="T117" i="1"/>
  <c r="S117" i="1"/>
  <c r="P181" i="1"/>
  <c r="R117" i="1"/>
  <c r="Q117" i="1"/>
  <c r="P117" i="1"/>
  <c r="N195" i="1"/>
  <c r="I142" i="1"/>
  <c r="G142" i="1"/>
  <c r="I145" i="1"/>
  <c r="G145" i="1"/>
  <c r="S146" i="1"/>
  <c r="Q146" i="1"/>
  <c r="I176" i="1"/>
  <c r="G176" i="1"/>
  <c r="I191" i="1"/>
  <c r="G191" i="1"/>
  <c r="S173" i="1"/>
  <c r="Q173" i="1"/>
  <c r="G158" i="1"/>
  <c r="I158" i="1"/>
  <c r="Q143" i="1"/>
  <c r="S143" i="1"/>
  <c r="G150" i="1"/>
  <c r="I150" i="1"/>
  <c r="B195" i="1"/>
  <c r="S158" i="1"/>
  <c r="Q158" i="1"/>
  <c r="I173" i="1"/>
  <c r="G173" i="1"/>
  <c r="I189" i="1"/>
  <c r="G189" i="1"/>
  <c r="S191" i="1"/>
  <c r="Q191" i="1"/>
  <c r="S170" i="1"/>
  <c r="Q170" i="1"/>
  <c r="M195" i="1"/>
  <c r="N154" i="1" l="1"/>
  <c r="S224" i="1"/>
  <c r="R224" i="1"/>
  <c r="Q224" i="1"/>
  <c r="P224" i="1"/>
  <c r="S181" i="1"/>
  <c r="Q181" i="1"/>
  <c r="I181" i="1"/>
  <c r="G181" i="1"/>
  <c r="I153" i="1"/>
  <c r="G153" i="1"/>
  <c r="F154" i="1"/>
  <c r="H90" i="1"/>
  <c r="G90" i="1"/>
  <c r="F90" i="1"/>
  <c r="J90" i="1"/>
  <c r="I90" i="1"/>
  <c r="P26" i="1"/>
  <c r="S26" i="1"/>
  <c r="T26" i="1"/>
  <c r="R26" i="1"/>
  <c r="Q26" i="1"/>
  <c r="S155" i="1"/>
  <c r="Q155" i="1"/>
  <c r="G152" i="1"/>
  <c r="I152" i="1"/>
  <c r="S153" i="1"/>
  <c r="Q153" i="1"/>
  <c r="I155" i="1"/>
  <c r="G155" i="1"/>
  <c r="P154" i="1"/>
  <c r="Q90" i="1"/>
  <c r="P90" i="1"/>
  <c r="T90" i="1"/>
  <c r="S90" i="1"/>
  <c r="R90" i="1"/>
  <c r="F37" i="2"/>
  <c r="G26" i="1"/>
  <c r="F26" i="1"/>
  <c r="J26" i="1"/>
  <c r="H26" i="1"/>
  <c r="I26" i="1"/>
  <c r="D154" i="1"/>
  <c r="R37" i="2"/>
  <c r="P37" i="2"/>
  <c r="S37" i="2"/>
  <c r="Q37" i="2"/>
  <c r="T37" i="2"/>
  <c r="S152" i="1"/>
  <c r="Q152" i="1"/>
  <c r="L154" i="1"/>
  <c r="M154" i="1"/>
  <c r="S195" i="1"/>
  <c r="Q195" i="1"/>
  <c r="I195" i="1"/>
  <c r="G195" i="1"/>
  <c r="S154" i="1" l="1"/>
  <c r="Q154" i="1"/>
  <c r="G154" i="1"/>
  <c r="I154" i="1"/>
</calcChain>
</file>

<file path=xl/sharedStrings.xml><?xml version="1.0" encoding="utf-8"?>
<sst xmlns="http://schemas.openxmlformats.org/spreadsheetml/2006/main" count="486" uniqueCount="147">
  <si>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</si>
  <si>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</si>
  <si>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</si>
  <si>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</si>
  <si>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</si>
  <si>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</si>
  <si>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</si>
  <si>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</si>
  <si>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</si>
  <si>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</si>
  <si>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</si>
  <si>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</si>
  <si>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</si>
  <si>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</si>
  <si>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</si>
  <si>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</si>
  <si>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</si>
  <si>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</si>
  <si>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</si>
  <si>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</si>
  <si>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</si>
  <si>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</si>
  <si>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</si>
  <si>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</si>
  <si>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</si>
  <si>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</si>
  <si>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</si>
  <si>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</si>
  <si>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</si>
  <si>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</si>
  <si>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</si>
  <si>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</si>
  <si>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</si>
  <si>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</si>
  <si>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</si>
  <si>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</si>
  <si>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</si>
  <si>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</si>
  <si>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</si>
  <si>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</si>
  <si>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</si>
  <si>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</si>
  <si>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</si>
  <si>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</si>
  <si>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</si>
  <si>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</si>
  <si>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</si>
  <si>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</si>
  <si>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</si>
  <si>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</si>
  <si>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</si>
  <si>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</si>
  <si>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</si>
  <si>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</si>
  <si>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</si>
  <si>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</si>
  <si>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</si>
  <si>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</si>
  <si>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</si>
  <si>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</si>
  <si>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</si>
  <si>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</si>
  <si>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</si>
  <si>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</si>
  <si>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</si>
  <si>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</si>
  <si>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</si>
  <si>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</si>
  <si>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</si>
  <si>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</si>
  <si>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</si>
  <si>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</si>
  <si>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</si>
  <si>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</si>
  <si>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</si>
  <si>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</si>
  <si>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</si>
  <si>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</si>
  <si>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</si>
  <si>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</si>
  <si>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</si>
  <si>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</si>
  <si>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</si>
  <si>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</si>
  <si>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</si>
  <si>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</si>
  <si>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</si>
  <si>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</si>
  <si>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</si>
  <si>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</si>
  <si>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</si>
  <si>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</si>
  <si>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</si>
  <si>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</si>
  <si>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</si>
  <si>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</si>
  <si>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</si>
  <si>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</si>
  <si>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</si>
  <si>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</si>
  <si>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</si>
  <si>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</si>
  <si>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</si>
  <si>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</si>
  <si>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</si>
  <si>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</si>
  <si>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</si>
  <si>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</si>
  <si>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</si>
  <si>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</si>
  <si>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</si>
  <si>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</si>
  <si>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</si>
  <si>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</si>
  <si>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</si>
  <si>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</si>
  <si>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</si>
  <si>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</si>
  <si>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</si>
  <si>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</si>
  <si>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Países Nórdicos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</si>
  <si>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</si>
  <si>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</si>
  <si>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</si>
  <si>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</si>
  <si>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</si>
  <si>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</si>
  <si>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</si>
  <si>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</si>
  <si>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</si>
  <si>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</si>
  <si>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</si>
  <si>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</si>
  <si>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</si>
  <si>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</si>
  <si>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</si>
  <si>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</si>
  <si>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</si>
  <si>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</si>
  <si>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</si>
  <si>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</si>
  <si>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</si>
  <si>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</si>
  <si>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</si>
  <si>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</si>
  <si>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marzo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</si>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</sst>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46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  <border>
      <left/>
      <right/>
      <top style="dashed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2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5" xfId="0" applyFont="1" applyFill="1" applyBorder="1"/>
    <xf numFmtId="0" fontId="5" fillId="4" borderId="26" xfId="0" applyFont="1" applyFill="1" applyBorder="1"/>
    <xf numFmtId="0" fontId="5" fillId="4" borderId="27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28" xfId="0" applyBorder="1" applyAlignment="1">
      <alignment horizontal="left"/>
    </xf>
    <xf numFmtId="3" fontId="0" fillId="0" borderId="28" xfId="0" applyNumberFormat="1" applyBorder="1"/>
    <xf numFmtId="164" fontId="0" fillId="0" borderId="28" xfId="1" applyNumberFormat="1" applyFont="1" applyBorder="1"/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9" xfId="0" applyNumberFormat="1" applyBorder="1"/>
    <xf numFmtId="164" fontId="0" fillId="0" borderId="29" xfId="1" applyNumberFormat="1" applyFont="1" applyBorder="1"/>
    <xf numFmtId="0" fontId="0" fillId="2" borderId="30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1" xfId="0" applyFont="1" applyBorder="1"/>
    <xf numFmtId="3" fontId="9" fillId="0" borderId="31" xfId="0" applyNumberFormat="1" applyFont="1" applyBorder="1"/>
    <xf numFmtId="164" fontId="9" fillId="0" borderId="31" xfId="1" applyNumberFormat="1" applyFont="1" applyBorder="1"/>
    <xf numFmtId="164" fontId="9" fillId="6" borderId="32" xfId="1" applyNumberFormat="1" applyFont="1" applyFill="1" applyBorder="1"/>
    <xf numFmtId="0" fontId="10" fillId="0" borderId="33" xfId="0" applyFont="1" applyBorder="1" applyAlignment="1">
      <alignment horizontal="left" indent="1"/>
    </xf>
    <xf numFmtId="3" fontId="10" fillId="0" borderId="33" xfId="0" applyNumberFormat="1" applyFont="1" applyBorder="1"/>
    <xf numFmtId="164" fontId="10" fillId="0" borderId="33" xfId="1" applyNumberFormat="1" applyFont="1" applyBorder="1"/>
    <xf numFmtId="164" fontId="10" fillId="6" borderId="33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1" xfId="0" applyFont="1" applyBorder="1"/>
    <xf numFmtId="3" fontId="10" fillId="0" borderId="31" xfId="0" applyNumberFormat="1" applyFont="1" applyBorder="1"/>
    <xf numFmtId="164" fontId="10" fillId="0" borderId="31" xfId="1" applyNumberFormat="1" applyFont="1" applyBorder="1"/>
    <xf numFmtId="164" fontId="10" fillId="6" borderId="34" xfId="1" applyNumberFormat="1" applyFont="1" applyFill="1" applyBorder="1"/>
    <xf numFmtId="164" fontId="0" fillId="6" borderId="35" xfId="1" applyNumberFormat="1" applyFont="1" applyFill="1" applyBorder="1"/>
    <xf numFmtId="164" fontId="0" fillId="6" borderId="0" xfId="1" applyNumberFormat="1" applyFont="1" applyFill="1"/>
    <xf numFmtId="0" fontId="0" fillId="0" borderId="36" xfId="0" applyBorder="1" applyAlignment="1">
      <alignment horizontal="left" indent="1"/>
    </xf>
    <xf numFmtId="3" fontId="0" fillId="0" borderId="37" xfId="0" applyNumberFormat="1" applyBorder="1"/>
    <xf numFmtId="164" fontId="0" fillId="0" borderId="37" xfId="1" applyNumberFormat="1" applyFont="1" applyBorder="1"/>
    <xf numFmtId="0" fontId="0" fillId="0" borderId="38" xfId="0" applyBorder="1"/>
    <xf numFmtId="3" fontId="0" fillId="0" borderId="38" xfId="0" applyNumberFormat="1" applyBorder="1"/>
    <xf numFmtId="164" fontId="0" fillId="0" borderId="38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39" xfId="0" applyFill="1" applyBorder="1"/>
    <xf numFmtId="0" fontId="0" fillId="2" borderId="8" xfId="0" applyFill="1" applyBorder="1"/>
    <xf numFmtId="0" fontId="0" fillId="7" borderId="0" xfId="0" applyFill="1"/>
    <xf numFmtId="0" fontId="12" fillId="0" borderId="40" xfId="0" applyFont="1" applyBorder="1"/>
    <xf numFmtId="2" fontId="13" fillId="0" borderId="40" xfId="0" applyNumberFormat="1" applyFont="1" applyBorder="1" applyAlignment="1">
      <alignment horizontal="right"/>
    </xf>
    <xf numFmtId="2" fontId="13" fillId="0" borderId="41" xfId="0" applyNumberFormat="1" applyFont="1" applyBorder="1"/>
    <xf numFmtId="2" fontId="13" fillId="7" borderId="0" xfId="0" applyNumberFormat="1" applyFont="1" applyFill="1" applyAlignment="1">
      <alignment horizontal="center"/>
    </xf>
    <xf numFmtId="0" fontId="13" fillId="0" borderId="43" xfId="0" applyFont="1" applyBorder="1" applyAlignment="1">
      <alignment horizontal="left" indent="1"/>
    </xf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0" fontId="0" fillId="0" borderId="46" xfId="0" applyBorder="1" applyAlignment="1">
      <alignment horizontal="left" indent="2"/>
    </xf>
    <xf numFmtId="2" fontId="0" fillId="0" borderId="46" xfId="0" applyNumberFormat="1" applyBorder="1" applyAlignment="1">
      <alignment horizontal="right"/>
    </xf>
    <xf numFmtId="2" fontId="0" fillId="0" borderId="47" xfId="0" applyNumberFormat="1" applyBorder="1"/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49" xfId="0" applyNumberFormat="1" applyBorder="1"/>
    <xf numFmtId="0" fontId="0" fillId="0" borderId="51" xfId="0" applyBorder="1" applyAlignment="1">
      <alignment horizontal="left" indent="2"/>
    </xf>
    <xf numFmtId="2" fontId="0" fillId="0" borderId="51" xfId="0" applyNumberFormat="1" applyBorder="1" applyAlignment="1">
      <alignment horizontal="right"/>
    </xf>
    <xf numFmtId="2" fontId="0" fillId="0" borderId="52" xfId="0" applyNumberFormat="1" applyBorder="1"/>
    <xf numFmtId="0" fontId="13" fillId="0" borderId="54" xfId="0" applyFont="1" applyBorder="1" applyAlignment="1">
      <alignment horizontal="left" indent="1"/>
    </xf>
    <xf numFmtId="2" fontId="13" fillId="0" borderId="54" xfId="0" applyNumberFormat="1" applyFont="1" applyBorder="1" applyAlignment="1">
      <alignment horizontal="right"/>
    </xf>
    <xf numFmtId="2" fontId="0" fillId="0" borderId="55" xfId="0" applyNumberFormat="1" applyBorder="1" applyAlignment="1">
      <alignment horizontal="right"/>
    </xf>
    <xf numFmtId="2" fontId="0" fillId="0" borderId="56" xfId="0" applyNumberFormat="1" applyBorder="1"/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165" fontId="13" fillId="0" borderId="40" xfId="0" applyNumberFormat="1" applyFont="1" applyBorder="1" applyAlignment="1">
      <alignment horizontal="right"/>
    </xf>
    <xf numFmtId="2" fontId="13" fillId="0" borderId="40" xfId="0" applyNumberFormat="1" applyFont="1" applyBorder="1"/>
    <xf numFmtId="165" fontId="13" fillId="0" borderId="40" xfId="0" applyNumberFormat="1" applyFont="1" applyBorder="1" applyAlignment="1">
      <alignment horizontal="center"/>
    </xf>
    <xf numFmtId="0" fontId="13" fillId="0" borderId="40" xfId="0" applyFont="1" applyBorder="1"/>
    <xf numFmtId="2" fontId="13" fillId="0" borderId="40" xfId="0" applyNumberFormat="1" applyFont="1" applyBorder="1" applyAlignment="1">
      <alignment horizontal="center"/>
    </xf>
    <xf numFmtId="0" fontId="0" fillId="0" borderId="46" xfId="0" applyBorder="1" applyAlignment="1">
      <alignment horizontal="left" indent="1"/>
    </xf>
    <xf numFmtId="2" fontId="0" fillId="0" borderId="46" xfId="0" applyNumberFormat="1" applyBorder="1"/>
    <xf numFmtId="2" fontId="0" fillId="0" borderId="46" xfId="0" applyNumberFormat="1" applyBorder="1" applyAlignment="1">
      <alignment horizontal="center"/>
    </xf>
    <xf numFmtId="165" fontId="0" fillId="0" borderId="46" xfId="0" applyNumberFormat="1" applyBorder="1" applyAlignment="1">
      <alignment horizontal="right"/>
    </xf>
    <xf numFmtId="165" fontId="0" fillId="0" borderId="46" xfId="0" applyNumberFormat="1" applyBorder="1" applyAlignment="1">
      <alignment horizontal="center"/>
    </xf>
    <xf numFmtId="0" fontId="0" fillId="0" borderId="51" xfId="0" applyBorder="1" applyAlignment="1">
      <alignment horizontal="left" indent="1"/>
    </xf>
    <xf numFmtId="2" fontId="0" fillId="0" borderId="51" xfId="0" applyNumberFormat="1" applyBorder="1"/>
    <xf numFmtId="2" fontId="0" fillId="0" borderId="51" xfId="0" applyNumberFormat="1" applyBorder="1" applyAlignment="1">
      <alignment horizontal="center"/>
    </xf>
    <xf numFmtId="165" fontId="0" fillId="0" borderId="51" xfId="0" applyNumberFormat="1" applyBorder="1" applyAlignment="1">
      <alignment horizontal="right"/>
    </xf>
    <xf numFmtId="165" fontId="0" fillId="0" borderId="51" xfId="0" applyNumberForma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/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165" fontId="13" fillId="0" borderId="43" xfId="0" applyNumberFormat="1" applyFont="1" applyBorder="1" applyAlignment="1">
      <alignment horizontal="center"/>
    </xf>
    <xf numFmtId="2" fontId="0" fillId="0" borderId="68" xfId="0" applyNumberFormat="1" applyBorder="1"/>
    <xf numFmtId="2" fontId="0" fillId="0" borderId="68" xfId="0" applyNumberFormat="1" applyBorder="1" applyAlignment="1">
      <alignment horizontal="center"/>
    </xf>
    <xf numFmtId="165" fontId="0" fillId="0" borderId="68" xfId="0" applyNumberFormat="1" applyBorder="1" applyAlignment="1">
      <alignment horizontal="right"/>
    </xf>
    <xf numFmtId="165" fontId="0" fillId="0" borderId="68" xfId="0" applyNumberFormat="1" applyBorder="1" applyAlignment="1">
      <alignment horizontal="center"/>
    </xf>
    <xf numFmtId="2" fontId="0" fillId="0" borderId="58" xfId="0" applyNumberFormat="1" applyBorder="1"/>
    <xf numFmtId="2" fontId="0" fillId="0" borderId="58" xfId="0" applyNumberFormat="1" applyBorder="1" applyAlignment="1">
      <alignment horizontal="center"/>
    </xf>
    <xf numFmtId="165" fontId="0" fillId="0" borderId="58" xfId="0" applyNumberFormat="1" applyBorder="1" applyAlignment="1">
      <alignment horizontal="right"/>
    </xf>
    <xf numFmtId="165" fontId="0" fillId="0" borderId="58" xfId="0" applyNumberFormat="1" applyBorder="1" applyAlignment="1">
      <alignment horizontal="center"/>
    </xf>
    <xf numFmtId="2" fontId="13" fillId="0" borderId="64" xfId="0" applyNumberFormat="1" applyFont="1" applyBorder="1"/>
    <xf numFmtId="0" fontId="0" fillId="0" borderId="69" xfId="0" applyBorder="1"/>
    <xf numFmtId="2" fontId="0" fillId="0" borderId="69" xfId="0" applyNumberFormat="1" applyBorder="1" applyAlignment="1">
      <alignment horizontal="right"/>
    </xf>
    <xf numFmtId="2" fontId="0" fillId="0" borderId="69" xfId="0" applyNumberFormat="1" applyBorder="1"/>
    <xf numFmtId="2" fontId="0" fillId="0" borderId="69" xfId="0" applyNumberFormat="1" applyBorder="1" applyAlignment="1">
      <alignment horizontal="center"/>
    </xf>
    <xf numFmtId="0" fontId="0" fillId="0" borderId="58" xfId="0" applyBorder="1"/>
    <xf numFmtId="0" fontId="0" fillId="0" borderId="72" xfId="0" applyBorder="1"/>
    <xf numFmtId="2" fontId="0" fillId="0" borderId="72" xfId="0" applyNumberFormat="1" applyBorder="1" applyAlignment="1">
      <alignment horizontal="center"/>
    </xf>
    <xf numFmtId="0" fontId="0" fillId="0" borderId="61" xfId="0" applyBorder="1"/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5" xfId="0" applyFont="1" applyBorder="1"/>
    <xf numFmtId="164" fontId="15" fillId="0" borderId="75" xfId="1" applyNumberFormat="1" applyFont="1" applyBorder="1"/>
    <xf numFmtId="166" fontId="15" fillId="0" borderId="76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78" xfId="0" applyFont="1" applyBorder="1" applyAlignment="1">
      <alignment horizontal="left" indent="1"/>
    </xf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0" fontId="0" fillId="0" borderId="81" xfId="0" applyBorder="1" applyAlignment="1">
      <alignment horizontal="left" indent="2"/>
    </xf>
    <xf numFmtId="164" fontId="0" fillId="0" borderId="81" xfId="1" applyNumberFormat="1" applyFont="1" applyBorder="1"/>
    <xf numFmtId="166" fontId="0" fillId="0" borderId="82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49" xfId="0" applyNumberForma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4" fontId="15" fillId="0" borderId="75" xfId="1" applyNumberFormat="1" applyFont="1" applyBorder="1" applyAlignment="1">
      <alignment horizontal="right"/>
    </xf>
    <xf numFmtId="0" fontId="0" fillId="0" borderId="81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89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1" xfId="0" applyFont="1" applyBorder="1"/>
    <xf numFmtId="167" fontId="17" fillId="0" borderId="91" xfId="0" applyNumberFormat="1" applyFont="1" applyBorder="1"/>
    <xf numFmtId="164" fontId="17" fillId="0" borderId="91" xfId="1" applyNumberFormat="1" applyFont="1" applyBorder="1"/>
    <xf numFmtId="164" fontId="17" fillId="10" borderId="0" xfId="1" applyNumberFormat="1" applyFont="1" applyFill="1"/>
    <xf numFmtId="0" fontId="18" fillId="0" borderId="92" xfId="0" applyFont="1" applyBorder="1" applyAlignment="1">
      <alignment horizontal="left" indent="1"/>
    </xf>
    <xf numFmtId="167" fontId="18" fillId="0" borderId="92" xfId="0" applyNumberFormat="1" applyFont="1" applyBorder="1"/>
    <xf numFmtId="164" fontId="18" fillId="0" borderId="92" xfId="1" applyNumberFormat="1" applyFont="1" applyBorder="1"/>
    <xf numFmtId="164" fontId="18" fillId="10" borderId="0" xfId="1" applyNumberFormat="1" applyFont="1" applyFill="1"/>
    <xf numFmtId="164" fontId="18" fillId="0" borderId="92" xfId="1" applyNumberFormat="1" applyFont="1" applyBorder="1" applyAlignment="1">
      <alignment horizontal="right"/>
    </xf>
    <xf numFmtId="3" fontId="18" fillId="0" borderId="92" xfId="0" applyNumberFormat="1" applyFont="1" applyBorder="1" applyAlignment="1">
      <alignment horizontal="right"/>
    </xf>
    <xf numFmtId="0" fontId="0" fillId="0" borderId="93" xfId="0" applyBorder="1" applyAlignment="1">
      <alignment horizontal="left" indent="2"/>
    </xf>
    <xf numFmtId="167" fontId="0" fillId="0" borderId="94" xfId="0" applyNumberFormat="1" applyBorder="1"/>
    <xf numFmtId="164" fontId="0" fillId="0" borderId="94" xfId="1" applyNumberFormat="1" applyFont="1" applyBorder="1"/>
    <xf numFmtId="164" fontId="0" fillId="10" borderId="0" xfId="1" applyNumberFormat="1" applyFont="1" applyFill="1"/>
    <xf numFmtId="164" fontId="0" fillId="0" borderId="93" xfId="1" applyNumberFormat="1" applyFont="1" applyBorder="1" applyAlignment="1">
      <alignment horizontal="right"/>
    </xf>
    <xf numFmtId="3" fontId="0" fillId="0" borderId="93" xfId="0" applyNumberFormat="1" applyBorder="1" applyAlignment="1">
      <alignment horizontal="right"/>
    </xf>
    <xf numFmtId="0" fontId="0" fillId="0" borderId="95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6" xfId="0" applyBorder="1" applyAlignment="1">
      <alignment horizontal="left" indent="2"/>
    </xf>
    <xf numFmtId="0" fontId="0" fillId="0" borderId="97" xfId="0" applyBorder="1" applyAlignment="1">
      <alignment horizontal="left" indent="2"/>
    </xf>
    <xf numFmtId="167" fontId="0" fillId="0" borderId="98" xfId="0" applyNumberFormat="1" applyBorder="1"/>
    <xf numFmtId="164" fontId="0" fillId="0" borderId="98" xfId="1" applyNumberFormat="1" applyFont="1" applyBorder="1"/>
    <xf numFmtId="164" fontId="0" fillId="0" borderId="98" xfId="1" applyNumberFormat="1" applyFont="1" applyBorder="1" applyAlignment="1">
      <alignment horizontal="right"/>
    </xf>
    <xf numFmtId="3" fontId="0" fillId="0" borderId="98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1" xfId="1" applyNumberFormat="1" applyFont="1" applyBorder="1" applyAlignment="1">
      <alignment horizontal="right"/>
    </xf>
    <xf numFmtId="167" fontId="0" fillId="0" borderId="38" xfId="0" applyNumberFormat="1" applyBorder="1"/>
    <xf numFmtId="164" fontId="0" fillId="0" borderId="38" xfId="1" applyNumberFormat="1" applyFont="1" applyBorder="1" applyAlignment="1">
      <alignment horizontal="right"/>
    </xf>
    <xf numFmtId="168" fontId="17" fillId="0" borderId="91" xfId="0" applyNumberFormat="1" applyFont="1" applyBorder="1"/>
    <xf numFmtId="164" fontId="17" fillId="0" borderId="99" xfId="1" applyNumberFormat="1" applyFont="1" applyBorder="1" applyAlignment="1"/>
    <xf numFmtId="169" fontId="17" fillId="0" borderId="99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92" xfId="0" applyNumberFormat="1" applyFont="1" applyBorder="1"/>
    <xf numFmtId="164" fontId="18" fillId="0" borderId="101" xfId="1" applyNumberFormat="1" applyFont="1" applyBorder="1" applyAlignment="1"/>
    <xf numFmtId="169" fontId="18" fillId="0" borderId="101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4" xfId="0" applyNumberFormat="1" applyBorder="1"/>
    <xf numFmtId="164" fontId="0" fillId="0" borderId="103" xfId="1" applyNumberFormat="1" applyFont="1" applyBorder="1" applyAlignment="1"/>
    <xf numFmtId="169" fontId="0" fillId="0" borderId="103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5" xfId="1" applyNumberFormat="1" applyFont="1" applyBorder="1" applyAlignment="1"/>
    <xf numFmtId="169" fontId="0" fillId="0" borderId="105" xfId="0" applyNumberFormat="1" applyBorder="1" applyAlignment="1">
      <alignment horizontal="right" indent="1"/>
    </xf>
    <xf numFmtId="164" fontId="0" fillId="0" borderId="107" xfId="1" applyNumberFormat="1" applyFont="1" applyBorder="1" applyAlignment="1"/>
    <xf numFmtId="169" fontId="0" fillId="0" borderId="107" xfId="0" applyNumberFormat="1" applyBorder="1" applyAlignment="1">
      <alignment horizontal="right" indent="1"/>
    </xf>
    <xf numFmtId="168" fontId="0" fillId="0" borderId="98" xfId="0" applyNumberFormat="1" applyBorder="1"/>
    <xf numFmtId="164" fontId="0" fillId="0" borderId="109" xfId="1" applyNumberFormat="1" applyFont="1" applyBorder="1" applyAlignment="1"/>
    <xf numFmtId="169" fontId="0" fillId="0" borderId="109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1" xfId="1" applyNumberFormat="1" applyFont="1" applyBorder="1" applyAlignment="1"/>
    <xf numFmtId="169" fontId="0" fillId="0" borderId="111" xfId="0" applyNumberFormat="1" applyBorder="1" applyAlignment="1">
      <alignment horizontal="right" indent="1"/>
    </xf>
    <xf numFmtId="164" fontId="0" fillId="0" borderId="49" xfId="1" applyNumberFormat="1" applyFont="1" applyBorder="1" applyAlignment="1"/>
    <xf numFmtId="169" fontId="0" fillId="0" borderId="49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9" xfId="1" applyNumberFormat="1" applyFont="1" applyBorder="1" applyAlignment="1"/>
    <xf numFmtId="169" fontId="0" fillId="0" borderId="87" xfId="0" applyNumberFormat="1" applyBorder="1" applyAlignment="1">
      <alignment horizontal="right" indent="1"/>
    </xf>
    <xf numFmtId="164" fontId="17" fillId="0" borderId="99" xfId="1" applyNumberFormat="1" applyFont="1" applyBorder="1" applyAlignment="1">
      <alignment horizontal="right"/>
    </xf>
    <xf numFmtId="169" fontId="17" fillId="0" borderId="99" xfId="0" applyNumberFormat="1" applyFont="1" applyBorder="1" applyAlignment="1">
      <alignment horizontal="right" indent="2"/>
    </xf>
    <xf numFmtId="168" fontId="0" fillId="0" borderId="38" xfId="0" applyNumberFormat="1" applyBorder="1"/>
    <xf numFmtId="164" fontId="0" fillId="0" borderId="113" xfId="1" applyNumberFormat="1" applyFont="1" applyBorder="1" applyAlignment="1">
      <alignment horizontal="right"/>
    </xf>
    <xf numFmtId="169" fontId="0" fillId="0" borderId="114" xfId="0" applyNumberFormat="1" applyBorder="1" applyAlignment="1">
      <alignment horizontal="right" indent="1"/>
    </xf>
    <xf numFmtId="164" fontId="0" fillId="0" borderId="49" xfId="1" applyNumberFormat="1" applyFont="1" applyBorder="1" applyAlignment="1">
      <alignment horizontal="right"/>
    </xf>
    <xf numFmtId="169" fontId="17" fillId="0" borderId="99" xfId="0" applyNumberFormat="1" applyFont="1" applyBorder="1"/>
    <xf numFmtId="169" fontId="18" fillId="0" borderId="101" xfId="0" applyNumberFormat="1" applyFont="1" applyBorder="1" applyAlignment="1">
      <alignment horizontal="right"/>
    </xf>
    <xf numFmtId="169" fontId="0" fillId="0" borderId="49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6" xfId="0" applyNumberFormat="1" applyBorder="1"/>
    <xf numFmtId="0" fontId="0" fillId="10" borderId="119" xfId="0" applyFill="1" applyBorder="1"/>
    <xf numFmtId="164" fontId="0" fillId="0" borderId="114" xfId="1" applyNumberFormat="1" applyFont="1" applyBorder="1" applyAlignment="1">
      <alignment horizontal="right"/>
    </xf>
    <xf numFmtId="169" fontId="0" fillId="0" borderId="114" xfId="0" applyNumberForma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0" fontId="0" fillId="2" borderId="8" xfId="0" applyFill="1" applyBorder="1" applyAlignment="1">
      <alignment vertical="center" wrapText="1"/>
    </xf>
    <xf numFmtId="0" fontId="0" fillId="2" borderId="120" xfId="0" applyFill="1" applyBorder="1" applyAlignment="1">
      <alignment vertical="center" wrapText="1"/>
    </xf>
    <xf numFmtId="0" fontId="19" fillId="0" borderId="121" xfId="0" applyFont="1" applyBorder="1"/>
    <xf numFmtId="0" fontId="19" fillId="0" borderId="122" xfId="0" applyFont="1" applyBorder="1"/>
    <xf numFmtId="164" fontId="19" fillId="0" borderId="122" xfId="1" applyNumberFormat="1" applyFont="1" applyBorder="1" applyAlignment="1"/>
    <xf numFmtId="1" fontId="19" fillId="0" borderId="122" xfId="1" applyNumberFormat="1" applyFont="1" applyBorder="1" applyAlignment="1"/>
    <xf numFmtId="1" fontId="19" fillId="0" borderId="122" xfId="0" applyNumberFormat="1" applyFont="1" applyBorder="1"/>
    <xf numFmtId="0" fontId="20" fillId="0" borderId="123" xfId="0" applyFont="1" applyBorder="1" applyAlignment="1">
      <alignment horizontal="left" indent="1"/>
    </xf>
    <xf numFmtId="0" fontId="20" fillId="0" borderId="124" xfId="0" applyFont="1" applyBorder="1"/>
    <xf numFmtId="164" fontId="20" fillId="0" borderId="124" xfId="1" applyNumberFormat="1" applyFont="1" applyBorder="1" applyAlignment="1"/>
    <xf numFmtId="1" fontId="20" fillId="0" borderId="124" xfId="1" applyNumberFormat="1" applyFont="1" applyBorder="1" applyAlignment="1"/>
    <xf numFmtId="1" fontId="20" fillId="0" borderId="124" xfId="0" applyNumberFormat="1" applyFont="1" applyBorder="1"/>
    <xf numFmtId="0" fontId="0" fillId="0" borderId="28" xfId="0" applyBorder="1" applyAlignment="1">
      <alignment horizontal="left" indent="2"/>
    </xf>
    <xf numFmtId="0" fontId="0" fillId="0" borderId="125" xfId="0" applyBorder="1"/>
    <xf numFmtId="164" fontId="0" fillId="0" borderId="125" xfId="1" applyNumberFormat="1" applyFont="1" applyBorder="1" applyAlignment="1"/>
    <xf numFmtId="1" fontId="0" fillId="0" borderId="125" xfId="1" applyNumberFormat="1" applyFont="1" applyBorder="1" applyAlignment="1"/>
    <xf numFmtId="1" fontId="0" fillId="0" borderId="125" xfId="0" applyNumberFormat="1" applyBorder="1"/>
    <xf numFmtId="0" fontId="0" fillId="0" borderId="49" xfId="0" applyBorder="1"/>
    <xf numFmtId="1" fontId="0" fillId="0" borderId="49" xfId="1" applyNumberFormat="1" applyFont="1" applyBorder="1" applyAlignment="1"/>
    <xf numFmtId="1" fontId="0" fillId="0" borderId="49" xfId="0" applyNumberFormat="1" applyBorder="1"/>
    <xf numFmtId="0" fontId="0" fillId="0" borderId="23" xfId="0" applyBorder="1" applyAlignment="1">
      <alignment horizontal="left" indent="2"/>
    </xf>
    <xf numFmtId="0" fontId="0" fillId="0" borderId="126" xfId="0" applyBorder="1"/>
    <xf numFmtId="164" fontId="0" fillId="0" borderId="126" xfId="1" applyNumberFormat="1" applyFont="1" applyBorder="1" applyAlignment="1"/>
    <xf numFmtId="1" fontId="0" fillId="0" borderId="126" xfId="1" applyNumberFormat="1" applyFont="1" applyBorder="1" applyAlignment="1"/>
    <xf numFmtId="1" fontId="0" fillId="0" borderId="126" xfId="0" applyNumberFormat="1" applyBorder="1"/>
    <xf numFmtId="0" fontId="20" fillId="0" borderId="127" xfId="0" applyFont="1" applyBorder="1" applyAlignment="1">
      <alignment horizontal="left" indent="1"/>
    </xf>
    <xf numFmtId="0" fontId="0" fillId="0" borderId="29" xfId="0" applyBorder="1" applyAlignment="1">
      <alignment horizontal="left" indent="2"/>
    </xf>
    <xf numFmtId="164" fontId="0" fillId="0" borderId="116" xfId="1" applyNumberFormat="1" applyFont="1" applyBorder="1" applyAlignment="1"/>
    <xf numFmtId="1" fontId="0" fillId="0" borderId="116" xfId="1" applyNumberFormat="1" applyFont="1" applyBorder="1" applyAlignment="1"/>
    <xf numFmtId="3" fontId="19" fillId="0" borderId="122" xfId="0" applyNumberFormat="1" applyFont="1" applyBorder="1"/>
    <xf numFmtId="3" fontId="19" fillId="0" borderId="122" xfId="1" applyNumberFormat="1" applyFont="1" applyBorder="1" applyAlignment="1"/>
    <xf numFmtId="3" fontId="20" fillId="0" borderId="124" xfId="0" applyNumberFormat="1" applyFont="1" applyBorder="1"/>
    <xf numFmtId="3" fontId="20" fillId="0" borderId="124" xfId="1" applyNumberFormat="1" applyFont="1" applyBorder="1" applyAlignment="1"/>
    <xf numFmtId="3" fontId="0" fillId="0" borderId="125" xfId="0" applyNumberFormat="1" applyBorder="1"/>
    <xf numFmtId="3" fontId="0" fillId="0" borderId="125" xfId="1" applyNumberFormat="1" applyFont="1" applyBorder="1" applyAlignment="1"/>
    <xf numFmtId="3" fontId="0" fillId="0" borderId="49" xfId="0" applyNumberFormat="1" applyBorder="1"/>
    <xf numFmtId="3" fontId="0" fillId="0" borderId="49" xfId="1" applyNumberFormat="1" applyFont="1" applyBorder="1" applyAlignment="1"/>
    <xf numFmtId="3" fontId="0" fillId="0" borderId="126" xfId="0" applyNumberFormat="1" applyBorder="1"/>
    <xf numFmtId="3" fontId="0" fillId="0" borderId="126" xfId="1" applyNumberFormat="1" applyFont="1" applyBorder="1" applyAlignment="1"/>
    <xf numFmtId="3" fontId="0" fillId="0" borderId="116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29" xfId="0" applyFont="1" applyBorder="1" applyAlignment="1">
      <alignment horizontal="left" indent="1"/>
    </xf>
    <xf numFmtId="3" fontId="21" fillId="0" borderId="129" xfId="0" applyNumberFormat="1" applyFont="1" applyBorder="1" applyAlignment="1">
      <alignment horizontal="right" vertical="center"/>
    </xf>
    <xf numFmtId="164" fontId="21" fillId="0" borderId="129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28" xfId="0" applyNumberFormat="1" applyBorder="1" applyAlignment="1">
      <alignment horizontal="left" indent="3"/>
    </xf>
    <xf numFmtId="3" fontId="0" fillId="0" borderId="28" xfId="0" applyNumberFormat="1" applyBorder="1" applyAlignment="1">
      <alignment horizontal="right" vertical="center"/>
    </xf>
    <xf numFmtId="164" fontId="1" fillId="0" borderId="28" xfId="1" applyNumberFormat="1" applyFont="1" applyBorder="1" applyAlignment="1">
      <alignment horizontal="right" vertical="center"/>
    </xf>
    <xf numFmtId="164" fontId="0" fillId="0" borderId="28" xfId="1" applyNumberFormat="1" applyFont="1" applyBorder="1" applyAlignment="1">
      <alignment horizontal="right" vertical="center"/>
    </xf>
    <xf numFmtId="3" fontId="23" fillId="0" borderId="130" xfId="0" applyNumberFormat="1" applyFont="1" applyBorder="1" applyAlignment="1">
      <alignment horizontal="right"/>
    </xf>
    <xf numFmtId="3" fontId="24" fillId="0" borderId="131" xfId="0" applyNumberFormat="1" applyFont="1" applyBorder="1" applyAlignment="1">
      <alignment horizontal="right"/>
    </xf>
    <xf numFmtId="0" fontId="21" fillId="0" borderId="132" xfId="0" applyFont="1" applyBorder="1" applyAlignment="1">
      <alignment horizontal="left"/>
    </xf>
    <xf numFmtId="3" fontId="21" fillId="0" borderId="132" xfId="0" applyNumberFormat="1" applyFont="1" applyBorder="1" applyAlignment="1">
      <alignment horizontal="right" vertical="center"/>
    </xf>
    <xf numFmtId="164" fontId="21" fillId="0" borderId="132" xfId="1" applyNumberFormat="1" applyFont="1" applyBorder="1" applyAlignment="1">
      <alignment horizontal="right" vertical="center"/>
    </xf>
    <xf numFmtId="0" fontId="22" fillId="0" borderId="133" xfId="0" applyFont="1" applyBorder="1" applyAlignment="1">
      <alignment horizontal="left" indent="1"/>
    </xf>
    <xf numFmtId="3" fontId="22" fillId="0" borderId="133" xfId="0" applyNumberFormat="1" applyFont="1" applyBorder="1" applyAlignment="1">
      <alignment horizontal="right" vertical="center"/>
    </xf>
    <xf numFmtId="164" fontId="22" fillId="0" borderId="133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29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34" xfId="0" applyFont="1" applyBorder="1" applyAlignment="1">
      <alignment horizontal="left"/>
    </xf>
    <xf numFmtId="3" fontId="25" fillId="0" borderId="134" xfId="0" applyNumberFormat="1" applyFont="1" applyBorder="1" applyAlignment="1">
      <alignment horizontal="right" vertical="center"/>
    </xf>
    <xf numFmtId="164" fontId="25" fillId="0" borderId="134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35" xfId="0" applyFont="1" applyBorder="1" applyAlignment="1">
      <alignment horizontal="left"/>
    </xf>
    <xf numFmtId="3" fontId="25" fillId="0" borderId="135" xfId="0" applyNumberFormat="1" applyFont="1" applyBorder="1" applyAlignment="1">
      <alignment horizontal="right" vertical="center"/>
    </xf>
    <xf numFmtId="164" fontId="25" fillId="0" borderId="135" xfId="1" applyNumberFormat="1" applyFont="1" applyBorder="1" applyAlignment="1">
      <alignment horizontal="right" vertical="center"/>
    </xf>
    <xf numFmtId="0" fontId="26" fillId="0" borderId="136" xfId="0" applyFont="1" applyBorder="1" applyAlignment="1">
      <alignment horizontal="left" indent="1"/>
    </xf>
    <xf numFmtId="3" fontId="26" fillId="0" borderId="136" xfId="0" applyNumberFormat="1" applyFont="1" applyBorder="1" applyAlignment="1">
      <alignment horizontal="right" vertical="center"/>
    </xf>
    <xf numFmtId="164" fontId="26" fillId="0" borderId="136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12" borderId="0" xfId="0" applyFill="1"/>
    <xf numFmtId="0" fontId="0" fillId="0" borderId="0" xfId="0" applyAlignment="1">
      <alignment horizontal="right"/>
    </xf>
    <xf numFmtId="0" fontId="0" fillId="14" borderId="0" xfId="0" applyFill="1" applyAlignment="1">
      <alignment horizontal="right"/>
    </xf>
    <xf numFmtId="0" fontId="0" fillId="2" borderId="30" xfId="0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9" fillId="0" borderId="138" xfId="0" applyFont="1" applyBorder="1" applyAlignment="1">
      <alignment horizontal="left" indent="1"/>
    </xf>
    <xf numFmtId="3" fontId="29" fillId="0" borderId="138" xfId="0" applyNumberFormat="1" applyFont="1" applyBorder="1" applyAlignment="1">
      <alignment horizontal="right"/>
    </xf>
    <xf numFmtId="164" fontId="29" fillId="0" borderId="138" xfId="1" applyNumberFormat="1" applyFont="1" applyBorder="1" applyAlignment="1">
      <alignment horizontal="right"/>
    </xf>
    <xf numFmtId="0" fontId="30" fillId="0" borderId="138" xfId="0" applyFont="1" applyBorder="1" applyAlignment="1">
      <alignment horizontal="left" indent="2"/>
    </xf>
    <xf numFmtId="3" fontId="30" fillId="0" borderId="138" xfId="0" applyNumberFormat="1" applyFont="1" applyBorder="1" applyAlignment="1">
      <alignment horizontal="right"/>
    </xf>
    <xf numFmtId="164" fontId="30" fillId="0" borderId="138" xfId="1" applyNumberFormat="1" applyFon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64" fontId="0" fillId="0" borderId="28" xfId="1" applyNumberFormat="1" applyFont="1" applyBorder="1" applyAlignment="1">
      <alignment horizontal="right"/>
    </xf>
    <xf numFmtId="0" fontId="0" fillId="15" borderId="0" xfId="0" applyFill="1" applyAlignment="1">
      <alignment horizontal="right"/>
    </xf>
    <xf numFmtId="0" fontId="31" fillId="0" borderId="139" xfId="0" applyFont="1" applyBorder="1" applyAlignment="1">
      <alignment horizontal="left" indent="1"/>
    </xf>
    <xf numFmtId="3" fontId="31" fillId="0" borderId="139" xfId="0" applyNumberFormat="1" applyFont="1" applyBorder="1" applyAlignment="1">
      <alignment horizontal="right"/>
    </xf>
    <xf numFmtId="164" fontId="31" fillId="0" borderId="139" xfId="1" applyNumberFormat="1" applyFont="1" applyBorder="1" applyAlignment="1">
      <alignment horizontal="right"/>
    </xf>
    <xf numFmtId="0" fontId="0" fillId="16" borderId="0" xfId="0" applyFill="1" applyAlignment="1">
      <alignment horizontal="right"/>
    </xf>
    <xf numFmtId="0" fontId="32" fillId="0" borderId="140" xfId="0" applyFont="1" applyBorder="1" applyAlignment="1">
      <alignment horizontal="left" indent="1"/>
    </xf>
    <xf numFmtId="3" fontId="32" fillId="0" borderId="140" xfId="0" applyNumberFormat="1" applyFont="1" applyBorder="1" applyAlignment="1">
      <alignment horizontal="right" vertical="center"/>
    </xf>
    <xf numFmtId="164" fontId="32" fillId="0" borderId="140" xfId="1" applyNumberFormat="1" applyFont="1" applyBorder="1" applyAlignment="1">
      <alignment horizontal="right" vertical="center"/>
    </xf>
    <xf numFmtId="0" fontId="33" fillId="16" borderId="0" xfId="0" applyFont="1" applyFill="1" applyAlignment="1">
      <alignment horizontal="right"/>
    </xf>
    <xf numFmtId="3" fontId="0" fillId="0" borderId="28" xfId="0" applyNumberFormat="1" applyBorder="1" applyAlignment="1">
      <alignment horizontal="left" indent="4"/>
    </xf>
    <xf numFmtId="0" fontId="0" fillId="17" borderId="0" xfId="0" applyFill="1" applyAlignment="1">
      <alignment horizontal="right"/>
    </xf>
    <xf numFmtId="0" fontId="34" fillId="0" borderId="141" xfId="0" applyFont="1" applyBorder="1" applyAlignment="1">
      <alignment horizontal="left" indent="1"/>
    </xf>
    <xf numFmtId="3" fontId="34" fillId="0" borderId="141" xfId="0" applyNumberFormat="1" applyFont="1" applyBorder="1" applyAlignment="1">
      <alignment horizontal="right" vertical="center"/>
    </xf>
    <xf numFmtId="164" fontId="34" fillId="0" borderId="141" xfId="1" applyNumberFormat="1" applyFont="1" applyBorder="1" applyAlignment="1">
      <alignment horizontal="right" vertical="center"/>
    </xf>
    <xf numFmtId="0" fontId="35" fillId="17" borderId="142" xfId="0" applyFont="1" applyFill="1" applyBorder="1" applyAlignment="1">
      <alignment horizontal="right"/>
    </xf>
    <xf numFmtId="3" fontId="0" fillId="0" borderId="28" xfId="0" applyNumberFormat="1" applyBorder="1" applyAlignment="1">
      <alignment horizontal="left" wrapText="1" indent="3"/>
    </xf>
    <xf numFmtId="0" fontId="0" fillId="18" borderId="0" xfId="0" applyFill="1" applyAlignment="1">
      <alignment horizontal="right"/>
    </xf>
    <xf numFmtId="0" fontId="36" fillId="0" borderId="143" xfId="0" applyFont="1" applyBorder="1" applyAlignment="1">
      <alignment horizontal="left" indent="1"/>
    </xf>
    <xf numFmtId="3" fontId="36" fillId="0" borderId="143" xfId="0" applyNumberFormat="1" applyFont="1" applyBorder="1" applyAlignment="1">
      <alignment horizontal="right" vertical="center"/>
    </xf>
    <xf numFmtId="164" fontId="36" fillId="0" borderId="143" xfId="1" applyNumberFormat="1" applyFont="1" applyBorder="1" applyAlignment="1">
      <alignment horizontal="right" vertical="center"/>
    </xf>
    <xf numFmtId="0" fontId="27" fillId="18" borderId="144" xfId="0" applyFont="1" applyFill="1" applyBorder="1" applyAlignment="1">
      <alignment horizontal="right"/>
    </xf>
    <xf numFmtId="0" fontId="0" fillId="12" borderId="145" xfId="0" applyFill="1" applyBorder="1"/>
    <xf numFmtId="0" fontId="0" fillId="12" borderId="7" xfId="0" applyFill="1" applyBorder="1" applyAlignment="1">
      <alignment horizontal="center" vertical="center" wrapText="1"/>
    </xf>
    <xf numFmtId="164" fontId="19" fillId="12" borderId="0" xfId="1" applyNumberFormat="1" applyFont="1" applyFill="1" applyBorder="1" applyAlignment="1"/>
    <xf numFmtId="164" fontId="20" fillId="12" borderId="0" xfId="1" applyNumberFormat="1" applyFont="1" applyFill="1" applyBorder="1" applyAlignment="1"/>
    <xf numFmtId="164" fontId="0" fillId="12" borderId="0" xfId="1" applyNumberFormat="1" applyFont="1" applyFill="1" applyBorder="1" applyAlignment="1"/>
    <xf numFmtId="164" fontId="0" fillId="12" borderId="119" xfId="1" applyNumberFormat="1" applyFont="1" applyFill="1" applyBorder="1" applyAlignment="1"/>
    <xf numFmtId="9" fontId="0" fillId="0" borderId="0" xfId="1" applyFont="1"/>
    <xf numFmtId="0" fontId="5" fillId="5" borderId="0" xfId="0" applyFont="1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0" borderId="41" xfId="0" applyNumberFormat="1" applyFont="1" applyBorder="1" applyAlignment="1">
      <alignment horizontal="center"/>
    </xf>
    <xf numFmtId="2" fontId="13" fillId="0" borderId="42" xfId="0" applyNumberFormat="1" applyFon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13" fillId="0" borderId="64" xfId="0" applyNumberFormat="1" applyFont="1" applyBorder="1" applyAlignment="1">
      <alignment horizontal="center"/>
    </xf>
    <xf numFmtId="2" fontId="13" fillId="0" borderId="65" xfId="0" applyNumberFormat="1" applyFon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49" xfId="0" applyNumberFormat="1" applyBorder="1" applyAlignment="1">
      <alignment horizontal="center"/>
    </xf>
    <xf numFmtId="166" fontId="0" fillId="0" borderId="50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76" xfId="0" applyNumberFormat="1" applyFon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9" fontId="17" fillId="0" borderId="99" xfId="0" applyNumberFormat="1" applyFont="1" applyBorder="1" applyAlignment="1">
      <alignment horizontal="center" vertical="center"/>
    </xf>
    <xf numFmtId="169" fontId="17" fillId="0" borderId="100" xfId="0" applyNumberFormat="1" applyFont="1" applyBorder="1" applyAlignment="1">
      <alignment horizontal="center" vertical="center"/>
    </xf>
    <xf numFmtId="169" fontId="17" fillId="0" borderId="99" xfId="0" applyNumberFormat="1" applyFont="1" applyBorder="1" applyAlignment="1">
      <alignment horizontal="right" indent="1"/>
    </xf>
    <xf numFmtId="169" fontId="17" fillId="0" borderId="100" xfId="0" applyNumberFormat="1" applyFont="1" applyBorder="1" applyAlignment="1">
      <alignment horizontal="right" indent="1"/>
    </xf>
    <xf numFmtId="169" fontId="18" fillId="0" borderId="101" xfId="0" applyNumberFormat="1" applyFont="1" applyBorder="1" applyAlignment="1">
      <alignment horizontal="center" vertical="center"/>
    </xf>
    <xf numFmtId="169" fontId="18" fillId="0" borderId="102" xfId="0" applyNumberFormat="1" applyFont="1" applyBorder="1" applyAlignment="1">
      <alignment horizontal="center" vertical="center"/>
    </xf>
    <xf numFmtId="169" fontId="18" fillId="0" borderId="101" xfId="0" applyNumberFormat="1" applyFont="1" applyBorder="1" applyAlignment="1">
      <alignment horizontal="right" indent="1"/>
    </xf>
    <xf numFmtId="169" fontId="18" fillId="0" borderId="102" xfId="0" applyNumberFormat="1" applyFont="1" applyBorder="1" applyAlignment="1">
      <alignment horizontal="right" indent="1"/>
    </xf>
    <xf numFmtId="169" fontId="0" fillId="0" borderId="107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3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87" xfId="0" applyNumberFormat="1" applyBorder="1" applyAlignment="1">
      <alignment horizontal="center" vertical="center"/>
    </xf>
    <xf numFmtId="169" fontId="0" fillId="0" borderId="88" xfId="0" applyNumberFormat="1" applyBorder="1" applyAlignment="1">
      <alignment horizontal="center" vertical="center"/>
    </xf>
    <xf numFmtId="169" fontId="0" fillId="0" borderId="87" xfId="0" applyNumberFormat="1" applyBorder="1" applyAlignment="1">
      <alignment horizontal="right" indent="1"/>
    </xf>
    <xf numFmtId="169" fontId="0" fillId="0" borderId="88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169" fontId="0" fillId="0" borderId="49" xfId="0" applyNumberFormat="1" applyBorder="1" applyAlignment="1">
      <alignment horizontal="center" vertical="center"/>
    </xf>
    <xf numFmtId="169" fontId="0" fillId="0" borderId="50" xfId="0" applyNumberFormat="1" applyBorder="1" applyAlignment="1">
      <alignment horizontal="center" vertical="center"/>
    </xf>
    <xf numFmtId="169" fontId="0" fillId="0" borderId="49" xfId="0" applyNumberFormat="1" applyBorder="1" applyAlignment="1">
      <alignment horizontal="right" indent="1"/>
    </xf>
    <xf numFmtId="169" fontId="0" fillId="0" borderId="50" xfId="0" applyNumberFormat="1" applyBorder="1" applyAlignment="1">
      <alignment horizontal="right" indent="1"/>
    </xf>
    <xf numFmtId="169" fontId="17" fillId="0" borderId="99" xfId="0" applyNumberFormat="1" applyFont="1" applyBorder="1" applyAlignment="1">
      <alignment horizontal="right" indent="2"/>
    </xf>
    <xf numFmtId="169" fontId="17" fillId="0" borderId="100" xfId="0" applyNumberFormat="1" applyFont="1" applyBorder="1" applyAlignment="1">
      <alignment horizontal="right" indent="2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9" fontId="17" fillId="0" borderId="99" xfId="0" applyNumberFormat="1" applyFont="1" applyBorder="1"/>
    <xf numFmtId="169" fontId="17" fillId="0" borderId="100" xfId="0" applyNumberFormat="1" applyFont="1" applyBorder="1"/>
    <xf numFmtId="169" fontId="18" fillId="0" borderId="101" xfId="0" applyNumberFormat="1" applyFont="1" applyBorder="1" applyAlignment="1">
      <alignment horizontal="right"/>
    </xf>
    <xf numFmtId="169" fontId="18" fillId="0" borderId="102" xfId="0" applyNumberFormat="1" applyFont="1" applyBorder="1" applyAlignment="1">
      <alignment horizontal="right"/>
    </xf>
    <xf numFmtId="169" fontId="0" fillId="0" borderId="49" xfId="0" applyNumberFormat="1" applyBorder="1"/>
    <xf numFmtId="169" fontId="0" fillId="0" borderId="50" xfId="0" applyNumberFormat="1" applyBorder="1"/>
    <xf numFmtId="169" fontId="0" fillId="0" borderId="116" xfId="0" applyNumberFormat="1" applyBorder="1"/>
    <xf numFmtId="169" fontId="0" fillId="0" borderId="117" xfId="0" applyNumberFormat="1" applyBorder="1"/>
    <xf numFmtId="169" fontId="0" fillId="0" borderId="49" xfId="0" applyNumberFormat="1" applyBorder="1" applyAlignment="1">
      <alignment horizontal="right"/>
    </xf>
    <xf numFmtId="169" fontId="0" fillId="0" borderId="50" xfId="0" applyNumberFormat="1" applyBorder="1" applyAlignment="1">
      <alignment horizontal="right"/>
    </xf>
    <xf numFmtId="169" fontId="0" fillId="0" borderId="114" xfId="0" applyNumberFormat="1" applyBorder="1" applyAlignment="1">
      <alignment horizontal="right"/>
    </xf>
    <xf numFmtId="169" fontId="0" fillId="0" borderId="115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87" xfId="0" applyNumberFormat="1" applyBorder="1" applyAlignment="1">
      <alignment horizontal="right"/>
    </xf>
    <xf numFmtId="169" fontId="0" fillId="0" borderId="88" xfId="0" applyNumberFormat="1" applyBorder="1" applyAlignment="1">
      <alignment horizontal="right"/>
    </xf>
    <xf numFmtId="0" fontId="5" fillId="12" borderId="0" xfId="0" applyFont="1" applyFill="1" applyAlignment="1">
      <alignment horizontal="center"/>
    </xf>
    <xf numFmtId="0" fontId="5" fillId="12" borderId="12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5" fillId="14" borderId="137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5" fillId="18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59F314D-3B1D-4D68-A23A-EEBB360A20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CFB260-5899-44FA-BD79-9AE1D6F8E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C50FC1-B16A-4CF7-9E20-E1F059575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33BDE-A336-41EB-BFD8-823F11C97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4615-7EA8-4D5F-9696-78A6494FFAF4}">
  <dimension ref="A1:W372"/>
  <sheetViews>
    <sheetView zoomScaleNormal="100" workbookViewId="0">
      <pane xSplit="1" ySplit="6" topLeftCell="E7" activePane="bottomRight" state="frozen"/>
      <selection activeCell="N341" sqref="N341"/>
      <selection pane="topRight" activeCell="N341" sqref="N341"/>
      <selection pane="bottomLeft" activeCell="N341" sqref="N341"/>
      <selection pane="bottomRight" activeCell="U32" sqref="U32:W32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379" t="s">
        <v>0</v>
      </c>
      <c r="B1" s="379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2" spans="1:20" ht="21" x14ac:dyDescent="0.35">
      <c r="A2" s="381" t="s">
        <v>1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</row>
    <row r="3" spans="1:20" ht="46.35" customHeight="1" x14ac:dyDescent="0.25">
      <c r="A3" s="382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4"/>
    </row>
    <row r="4" spans="1:20" ht="21" x14ac:dyDescent="0.35">
      <c r="A4" s="385" t="s">
        <v>3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7"/>
    </row>
    <row r="5" spans="1:20" x14ac:dyDescent="0.25">
      <c r="A5" s="1"/>
      <c r="B5" s="373" t="s">
        <v>145</v>
      </c>
      <c r="C5" s="374"/>
      <c r="D5" s="374"/>
      <c r="E5" s="374"/>
      <c r="F5" s="374"/>
      <c r="G5" s="374"/>
      <c r="H5" s="374"/>
      <c r="I5" s="374"/>
      <c r="J5" s="375"/>
      <c r="K5" s="3"/>
      <c r="L5" s="373" t="str">
        <f>CONCATENATE("acumulado ",B5)</f>
        <v>acumulado marzo</v>
      </c>
      <c r="M5" s="374"/>
      <c r="N5" s="374"/>
      <c r="O5" s="374"/>
      <c r="P5" s="374"/>
      <c r="Q5" s="374"/>
      <c r="R5" s="374"/>
      <c r="S5" s="374"/>
      <c r="T5" s="375"/>
    </row>
    <row r="6" spans="1:20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",RIGHT(E6,2),"/",RIGHT(D6,2))</f>
        <v>var 24/23</v>
      </c>
      <c r="G6" s="5" t="str">
        <f>CONCATENATE("var ",RIGHT(E6,2),"/",RIGHT(B6,2))</f>
        <v>var 24/19</v>
      </c>
      <c r="H6" s="5" t="str">
        <f>CONCATENATE("dif ",RIGHT(E6,2),"-",RIGHT(C6,2))</f>
        <v>dif 24-22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6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</row>
    <row r="7" spans="1:20" x14ac:dyDescent="0.25">
      <c r="A7" s="7" t="s">
        <v>4</v>
      </c>
      <c r="B7" s="8">
        <v>430515</v>
      </c>
      <c r="C7" s="8">
        <v>393667</v>
      </c>
      <c r="D7" s="8">
        <v>440377</v>
      </c>
      <c r="E7" s="8">
        <v>489695</v>
      </c>
      <c r="F7" s="9">
        <f>E7/D7-1</f>
        <v>0.11199040821841288</v>
      </c>
      <c r="G7" s="9">
        <f>E7/B7-1</f>
        <v>0.13746327073388853</v>
      </c>
      <c r="H7" s="8">
        <f t="shared" ref="H7:H18" si="0">E7-C7</f>
        <v>96028</v>
      </c>
      <c r="I7" s="8">
        <f t="shared" ref="I7:I18" si="1">E7-B7</f>
        <v>59180</v>
      </c>
      <c r="J7" s="9">
        <f t="shared" ref="J7:J18" si="2">E7/$E$7</f>
        <v>1</v>
      </c>
      <c r="K7" s="10"/>
      <c r="L7" s="8">
        <v>1168245</v>
      </c>
      <c r="M7" s="8">
        <v>1016463</v>
      </c>
      <c r="N7" s="8">
        <v>1255136</v>
      </c>
      <c r="O7" s="8">
        <v>1350767</v>
      </c>
      <c r="P7" s="9">
        <f>O7/N7-1</f>
        <v>7.6191743364862452E-2</v>
      </c>
      <c r="Q7" s="9">
        <f t="shared" ref="Q7:Q18" si="3">O7/L7-1</f>
        <v>0.15623606349695485</v>
      </c>
      <c r="R7" s="8">
        <f>O7-N7</f>
        <v>95631</v>
      </c>
      <c r="S7" s="8">
        <f t="shared" ref="S7:S18" si="4">O7-L7</f>
        <v>182522</v>
      </c>
      <c r="T7" s="9">
        <f t="shared" ref="T7:T18" si="5">O7/$O$7</f>
        <v>1</v>
      </c>
    </row>
    <row r="8" spans="1:20" x14ac:dyDescent="0.25">
      <c r="A8" s="11" t="s">
        <v>5</v>
      </c>
      <c r="B8" s="12">
        <v>313846</v>
      </c>
      <c r="C8" s="12">
        <v>315116</v>
      </c>
      <c r="D8" s="12">
        <v>343050</v>
      </c>
      <c r="E8" s="12">
        <v>383028</v>
      </c>
      <c r="F8" s="13">
        <f t="shared" ref="F8:F18" si="6">E8/D8-1</f>
        <v>0.11653694796676861</v>
      </c>
      <c r="G8" s="13">
        <f t="shared" ref="G8:G18" si="7">E8/B8-1</f>
        <v>0.22043295119262307</v>
      </c>
      <c r="H8" s="12">
        <f t="shared" si="0"/>
        <v>67912</v>
      </c>
      <c r="I8" s="12">
        <f t="shared" si="1"/>
        <v>69182</v>
      </c>
      <c r="J8" s="13">
        <f t="shared" si="2"/>
        <v>0.78217666098285665</v>
      </c>
      <c r="K8" s="14"/>
      <c r="L8" s="12">
        <v>860236</v>
      </c>
      <c r="M8" s="12">
        <v>806783</v>
      </c>
      <c r="N8" s="12">
        <v>993506</v>
      </c>
      <c r="O8" s="12">
        <v>1059138</v>
      </c>
      <c r="P8" s="13">
        <f t="shared" ref="P8:P18" si="8">O8/N8-1</f>
        <v>6.6061000134875814E-2</v>
      </c>
      <c r="Q8" s="13">
        <f t="shared" si="3"/>
        <v>0.23121794484304314</v>
      </c>
      <c r="R8" s="12">
        <f t="shared" ref="R8:R18" si="9">O8-N8</f>
        <v>65632</v>
      </c>
      <c r="S8" s="12">
        <f t="shared" si="4"/>
        <v>198902</v>
      </c>
      <c r="T8" s="13">
        <f t="shared" si="5"/>
        <v>0.78410118103270221</v>
      </c>
    </row>
    <row r="9" spans="1:20" x14ac:dyDescent="0.25">
      <c r="A9" s="15" t="s">
        <v>6</v>
      </c>
      <c r="B9" s="16">
        <v>52850</v>
      </c>
      <c r="C9" s="16">
        <v>62463</v>
      </c>
      <c r="D9" s="16">
        <v>63992</v>
      </c>
      <c r="E9" s="16">
        <v>74187</v>
      </c>
      <c r="F9" s="17">
        <f t="shared" si="6"/>
        <v>0.15931678959869977</v>
      </c>
      <c r="G9" s="17">
        <f t="shared" si="7"/>
        <v>0.4037275307473982</v>
      </c>
      <c r="H9" s="16">
        <f t="shared" si="0"/>
        <v>11724</v>
      </c>
      <c r="I9" s="16">
        <f t="shared" si="1"/>
        <v>21337</v>
      </c>
      <c r="J9" s="17">
        <f t="shared" si="2"/>
        <v>0.1514963395582965</v>
      </c>
      <c r="K9" s="18"/>
      <c r="L9" s="16">
        <v>143431</v>
      </c>
      <c r="M9" s="16">
        <v>172309</v>
      </c>
      <c r="N9" s="16">
        <v>190760</v>
      </c>
      <c r="O9" s="16">
        <v>206859</v>
      </c>
      <c r="P9" s="17">
        <f t="shared" si="8"/>
        <v>8.4394002935625823E-2</v>
      </c>
      <c r="Q9" s="17">
        <f t="shared" si="3"/>
        <v>0.4422196038513293</v>
      </c>
      <c r="R9" s="16">
        <f t="shared" si="9"/>
        <v>16099</v>
      </c>
      <c r="S9" s="16">
        <f t="shared" si="4"/>
        <v>63428</v>
      </c>
      <c r="T9" s="17">
        <f t="shared" si="5"/>
        <v>0.15314188161244685</v>
      </c>
    </row>
    <row r="10" spans="1:20" x14ac:dyDescent="0.25">
      <c r="A10" s="19" t="s">
        <v>7</v>
      </c>
      <c r="B10" s="20">
        <v>190304</v>
      </c>
      <c r="C10" s="20">
        <v>189215</v>
      </c>
      <c r="D10" s="20">
        <v>210907</v>
      </c>
      <c r="E10" s="20">
        <v>237529</v>
      </c>
      <c r="F10" s="21">
        <f t="shared" si="6"/>
        <v>0.12622625138094046</v>
      </c>
      <c r="G10" s="21">
        <f t="shared" si="7"/>
        <v>0.24815558264671256</v>
      </c>
      <c r="H10" s="20">
        <f t="shared" si="0"/>
        <v>48314</v>
      </c>
      <c r="I10" s="20">
        <f t="shared" si="1"/>
        <v>47225</v>
      </c>
      <c r="J10" s="21">
        <f t="shared" si="2"/>
        <v>0.48505498320383095</v>
      </c>
      <c r="K10" s="18"/>
      <c r="L10" s="20">
        <v>524321</v>
      </c>
      <c r="M10" s="20">
        <v>482943</v>
      </c>
      <c r="N10" s="20">
        <v>612509</v>
      </c>
      <c r="O10" s="20">
        <v>661324</v>
      </c>
      <c r="P10" s="21">
        <f>O10/N10-1</f>
        <v>7.9696788128827523E-2</v>
      </c>
      <c r="Q10" s="21">
        <f t="shared" si="3"/>
        <v>0.26129603811405611</v>
      </c>
      <c r="R10" s="20">
        <f>O10-N10</f>
        <v>48815</v>
      </c>
      <c r="S10" s="20">
        <f t="shared" si="4"/>
        <v>137003</v>
      </c>
      <c r="T10" s="21">
        <f t="shared" si="5"/>
        <v>0.48959146914308688</v>
      </c>
    </row>
    <row r="11" spans="1:20" x14ac:dyDescent="0.25">
      <c r="A11" s="19" t="s">
        <v>8</v>
      </c>
      <c r="B11" s="20">
        <v>52728</v>
      </c>
      <c r="C11" s="20">
        <v>53892</v>
      </c>
      <c r="D11" s="20">
        <v>54154</v>
      </c>
      <c r="E11" s="20">
        <v>56742</v>
      </c>
      <c r="F11" s="21">
        <f t="shared" si="6"/>
        <v>4.7789636961258708E-2</v>
      </c>
      <c r="G11" s="21">
        <f t="shared" si="7"/>
        <v>7.6126536185707749E-2</v>
      </c>
      <c r="H11" s="20">
        <f t="shared" si="0"/>
        <v>2850</v>
      </c>
      <c r="I11" s="20">
        <f t="shared" si="1"/>
        <v>4014</v>
      </c>
      <c r="J11" s="21">
        <f t="shared" si="2"/>
        <v>0.11587212448564924</v>
      </c>
      <c r="K11" s="18"/>
      <c r="L11" s="20">
        <v>142195</v>
      </c>
      <c r="M11" s="20">
        <v>127054</v>
      </c>
      <c r="N11" s="20">
        <v>150542</v>
      </c>
      <c r="O11" s="20">
        <v>149080</v>
      </c>
      <c r="P11" s="21">
        <f t="shared" si="8"/>
        <v>-9.7115755071673915E-3</v>
      </c>
      <c r="Q11" s="21">
        <f t="shared" si="3"/>
        <v>4.8419424030380798E-2</v>
      </c>
      <c r="R11" s="20">
        <f t="shared" si="9"/>
        <v>-1462</v>
      </c>
      <c r="S11" s="20">
        <f t="shared" si="4"/>
        <v>6885</v>
      </c>
      <c r="T11" s="21">
        <f t="shared" si="5"/>
        <v>0.1103669248656504</v>
      </c>
    </row>
    <row r="12" spans="1:20" x14ac:dyDescent="0.25">
      <c r="A12" s="19" t="s">
        <v>9</v>
      </c>
      <c r="B12" s="20">
        <v>12796</v>
      </c>
      <c r="C12" s="20">
        <v>7191</v>
      </c>
      <c r="D12" s="20">
        <v>10428</v>
      </c>
      <c r="E12" s="20">
        <v>10478</v>
      </c>
      <c r="F12" s="21">
        <f t="shared" si="6"/>
        <v>4.7947832757959663E-3</v>
      </c>
      <c r="G12" s="21">
        <f t="shared" si="7"/>
        <v>-0.18115035948733982</v>
      </c>
      <c r="H12" s="20">
        <f t="shared" si="0"/>
        <v>3287</v>
      </c>
      <c r="I12" s="20">
        <f t="shared" si="1"/>
        <v>-2318</v>
      </c>
      <c r="J12" s="21">
        <f t="shared" si="2"/>
        <v>2.1396992005227745E-2</v>
      </c>
      <c r="K12" s="18"/>
      <c r="L12" s="20">
        <v>36411</v>
      </c>
      <c r="M12" s="20">
        <v>18949</v>
      </c>
      <c r="N12" s="20">
        <v>29343</v>
      </c>
      <c r="O12" s="20">
        <v>30592</v>
      </c>
      <c r="P12" s="21">
        <f t="shared" si="8"/>
        <v>4.2565518181508333E-2</v>
      </c>
      <c r="Q12" s="21">
        <f t="shared" si="3"/>
        <v>-0.15981434181977971</v>
      </c>
      <c r="R12" s="20">
        <f t="shared" si="9"/>
        <v>1249</v>
      </c>
      <c r="S12" s="20">
        <f t="shared" si="4"/>
        <v>-5819</v>
      </c>
      <c r="T12" s="21">
        <f t="shared" si="5"/>
        <v>2.264787339341278E-2</v>
      </c>
    </row>
    <row r="13" spans="1:20" x14ac:dyDescent="0.25">
      <c r="A13" s="22" t="s">
        <v>10</v>
      </c>
      <c r="B13" s="23">
        <v>5168</v>
      </c>
      <c r="C13" s="23">
        <v>2355</v>
      </c>
      <c r="D13" s="23">
        <v>3569</v>
      </c>
      <c r="E13" s="23">
        <v>4092</v>
      </c>
      <c r="F13" s="24">
        <f t="shared" si="6"/>
        <v>0.14653964695993271</v>
      </c>
      <c r="G13" s="24">
        <f t="shared" si="7"/>
        <v>-0.20820433436532504</v>
      </c>
      <c r="H13" s="23">
        <f t="shared" si="0"/>
        <v>1737</v>
      </c>
      <c r="I13" s="23">
        <f t="shared" si="1"/>
        <v>-1076</v>
      </c>
      <c r="J13" s="24">
        <f t="shared" si="2"/>
        <v>8.3562217298522555E-3</v>
      </c>
      <c r="K13" s="18"/>
      <c r="L13" s="23">
        <v>13878</v>
      </c>
      <c r="M13" s="23">
        <v>5528</v>
      </c>
      <c r="N13" s="23">
        <v>10352</v>
      </c>
      <c r="O13" s="23">
        <v>11283</v>
      </c>
      <c r="P13" s="24">
        <f t="shared" si="8"/>
        <v>8.9934312210200984E-2</v>
      </c>
      <c r="Q13" s="24">
        <f t="shared" si="3"/>
        <v>-0.18698659749243407</v>
      </c>
      <c r="R13" s="23">
        <f t="shared" si="9"/>
        <v>931</v>
      </c>
      <c r="S13" s="23">
        <f t="shared" si="4"/>
        <v>-2595</v>
      </c>
      <c r="T13" s="24">
        <f t="shared" si="5"/>
        <v>8.3530320181052688E-3</v>
      </c>
    </row>
    <row r="14" spans="1:20" x14ac:dyDescent="0.25">
      <c r="A14" s="11" t="s">
        <v>11</v>
      </c>
      <c r="B14" s="12">
        <v>116669</v>
      </c>
      <c r="C14" s="12">
        <v>78551</v>
      </c>
      <c r="D14" s="12">
        <v>97327</v>
      </c>
      <c r="E14" s="12">
        <v>106667</v>
      </c>
      <c r="F14" s="13">
        <f t="shared" si="6"/>
        <v>9.5965148417191504E-2</v>
      </c>
      <c r="G14" s="13">
        <f t="shared" si="7"/>
        <v>-8.5729713977149014E-2</v>
      </c>
      <c r="H14" s="12">
        <f t="shared" si="0"/>
        <v>28116</v>
      </c>
      <c r="I14" s="12">
        <f t="shared" si="1"/>
        <v>-10002</v>
      </c>
      <c r="J14" s="13">
        <f t="shared" si="2"/>
        <v>0.21782333901714332</v>
      </c>
      <c r="K14" s="14"/>
      <c r="L14" s="12">
        <v>308009</v>
      </c>
      <c r="M14" s="12">
        <v>209680</v>
      </c>
      <c r="N14" s="12">
        <v>261630</v>
      </c>
      <c r="O14" s="12">
        <v>291629</v>
      </c>
      <c r="P14" s="13">
        <f t="shared" si="8"/>
        <v>0.11466192714902723</v>
      </c>
      <c r="Q14" s="13">
        <f t="shared" si="3"/>
        <v>-5.3180264213058659E-2</v>
      </c>
      <c r="R14" s="12">
        <f t="shared" si="9"/>
        <v>29999</v>
      </c>
      <c r="S14" s="12">
        <f t="shared" si="4"/>
        <v>-16380</v>
      </c>
      <c r="T14" s="13">
        <f t="shared" si="5"/>
        <v>0.21589881896729785</v>
      </c>
    </row>
    <row r="15" spans="1:20" x14ac:dyDescent="0.25">
      <c r="A15" s="25" t="s">
        <v>12</v>
      </c>
      <c r="B15" s="16">
        <v>5858</v>
      </c>
      <c r="C15" s="16">
        <v>6395</v>
      </c>
      <c r="D15" s="16">
        <v>6671</v>
      </c>
      <c r="E15" s="16">
        <v>10679</v>
      </c>
      <c r="F15" s="17">
        <f t="shared" si="6"/>
        <v>0.60080947384200267</v>
      </c>
      <c r="G15" s="17">
        <f t="shared" si="7"/>
        <v>0.82297712529873679</v>
      </c>
      <c r="H15" s="16">
        <f t="shared" si="0"/>
        <v>4284</v>
      </c>
      <c r="I15" s="16">
        <f t="shared" si="1"/>
        <v>4821</v>
      </c>
      <c r="J15" s="17">
        <f t="shared" si="2"/>
        <v>2.1807451577002011E-2</v>
      </c>
      <c r="K15" s="18"/>
      <c r="L15" s="16">
        <v>16030</v>
      </c>
      <c r="M15" s="16">
        <v>19239</v>
      </c>
      <c r="N15" s="16">
        <v>19614</v>
      </c>
      <c r="O15" s="16">
        <v>30015</v>
      </c>
      <c r="P15" s="17">
        <f t="shared" si="8"/>
        <v>0.53028449066992955</v>
      </c>
      <c r="Q15" s="17">
        <f t="shared" si="3"/>
        <v>0.8724266999376169</v>
      </c>
      <c r="R15" s="16">
        <f t="shared" si="9"/>
        <v>10401</v>
      </c>
      <c r="S15" s="16">
        <f t="shared" si="4"/>
        <v>13985</v>
      </c>
      <c r="T15" s="17">
        <f t="shared" si="5"/>
        <v>2.2220708678846908E-2</v>
      </c>
    </row>
    <row r="16" spans="1:20" x14ac:dyDescent="0.25">
      <c r="A16" s="26" t="s">
        <v>8</v>
      </c>
      <c r="B16" s="20">
        <v>60843</v>
      </c>
      <c r="C16" s="20">
        <v>45639</v>
      </c>
      <c r="D16" s="20">
        <v>56206</v>
      </c>
      <c r="E16" s="20">
        <v>57955</v>
      </c>
      <c r="F16" s="21">
        <f t="shared" si="6"/>
        <v>3.1117674269650841E-2</v>
      </c>
      <c r="G16" s="21">
        <f t="shared" si="7"/>
        <v>-4.7466429991946502E-2</v>
      </c>
      <c r="H16" s="20">
        <f t="shared" si="0"/>
        <v>12316</v>
      </c>
      <c r="I16" s="20">
        <f t="shared" si="1"/>
        <v>-2888</v>
      </c>
      <c r="J16" s="21">
        <f t="shared" si="2"/>
        <v>0.11834917652824717</v>
      </c>
      <c r="K16" s="18"/>
      <c r="L16" s="20">
        <v>165652</v>
      </c>
      <c r="M16" s="20">
        <v>117717</v>
      </c>
      <c r="N16" s="20">
        <v>146642</v>
      </c>
      <c r="O16" s="20">
        <v>159164</v>
      </c>
      <c r="P16" s="21">
        <f t="shared" si="8"/>
        <v>8.5391634047544462E-2</v>
      </c>
      <c r="Q16" s="21">
        <f t="shared" si="3"/>
        <v>-3.9166445319102738E-2</v>
      </c>
      <c r="R16" s="20">
        <f t="shared" si="9"/>
        <v>12522</v>
      </c>
      <c r="S16" s="20">
        <f t="shared" si="4"/>
        <v>-6488</v>
      </c>
      <c r="T16" s="21">
        <f t="shared" si="5"/>
        <v>0.11783231304880856</v>
      </c>
    </row>
    <row r="17" spans="1:23" x14ac:dyDescent="0.25">
      <c r="A17" s="26" t="s">
        <v>9</v>
      </c>
      <c r="B17" s="20">
        <v>32885</v>
      </c>
      <c r="C17" s="20">
        <v>18348</v>
      </c>
      <c r="D17" s="20">
        <v>24751</v>
      </c>
      <c r="E17" s="20">
        <v>27687</v>
      </c>
      <c r="F17" s="21">
        <f t="shared" si="6"/>
        <v>0.11862146983960242</v>
      </c>
      <c r="G17" s="21">
        <f t="shared" si="7"/>
        <v>-0.1580659875323096</v>
      </c>
      <c r="H17" s="20">
        <f t="shared" si="0"/>
        <v>9339</v>
      </c>
      <c r="I17" s="20">
        <f t="shared" si="1"/>
        <v>-5198</v>
      </c>
      <c r="J17" s="21">
        <f t="shared" si="2"/>
        <v>5.653927444633905E-2</v>
      </c>
      <c r="K17" s="18"/>
      <c r="L17" s="20">
        <v>85958</v>
      </c>
      <c r="M17" s="20">
        <v>50294</v>
      </c>
      <c r="N17" s="20">
        <v>68813</v>
      </c>
      <c r="O17" s="20">
        <v>74521</v>
      </c>
      <c r="P17" s="21">
        <f t="shared" si="8"/>
        <v>8.2949442692514586E-2</v>
      </c>
      <c r="Q17" s="21">
        <f t="shared" si="3"/>
        <v>-0.13305335163684595</v>
      </c>
      <c r="R17" s="20">
        <f t="shared" si="9"/>
        <v>5708</v>
      </c>
      <c r="S17" s="20">
        <f t="shared" si="4"/>
        <v>-11437</v>
      </c>
      <c r="T17" s="21">
        <f t="shared" si="5"/>
        <v>5.5169396350369826E-2</v>
      </c>
    </row>
    <row r="18" spans="1:23" x14ac:dyDescent="0.25">
      <c r="A18" s="27" t="s">
        <v>10</v>
      </c>
      <c r="B18" s="28">
        <v>17083</v>
      </c>
      <c r="C18" s="28">
        <v>8169</v>
      </c>
      <c r="D18" s="28">
        <v>9699</v>
      </c>
      <c r="E18" s="28">
        <v>10346</v>
      </c>
      <c r="F18" s="29">
        <f t="shared" si="6"/>
        <v>6.6707908031755858E-2</v>
      </c>
      <c r="G18" s="29">
        <f t="shared" si="7"/>
        <v>-0.39436867060820702</v>
      </c>
      <c r="H18" s="28">
        <f t="shared" si="0"/>
        <v>2177</v>
      </c>
      <c r="I18" s="28">
        <f t="shared" si="1"/>
        <v>-6737</v>
      </c>
      <c r="J18" s="29">
        <f t="shared" si="2"/>
        <v>2.112743646555509E-2</v>
      </c>
      <c r="K18" s="30"/>
      <c r="L18" s="28">
        <v>40369</v>
      </c>
      <c r="M18" s="28">
        <v>22430</v>
      </c>
      <c r="N18" s="28">
        <v>26561</v>
      </c>
      <c r="O18" s="28">
        <v>27929</v>
      </c>
      <c r="P18" s="29">
        <f t="shared" si="8"/>
        <v>5.1504084936561112E-2</v>
      </c>
      <c r="Q18" s="29">
        <f t="shared" si="3"/>
        <v>-0.30815724937452005</v>
      </c>
      <c r="R18" s="28">
        <f t="shared" si="9"/>
        <v>1368</v>
      </c>
      <c r="S18" s="28">
        <f t="shared" si="4"/>
        <v>-12440</v>
      </c>
      <c r="T18" s="29">
        <f t="shared" si="5"/>
        <v>2.0676400889272539E-2</v>
      </c>
    </row>
    <row r="19" spans="1:23" ht="21" x14ac:dyDescent="0.35">
      <c r="A19" s="31" t="s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3" x14ac:dyDescent="0.25">
      <c r="A20" s="1"/>
      <c r="B20" s="373" t="s">
        <v>145</v>
      </c>
      <c r="C20" s="374"/>
      <c r="D20" s="374"/>
      <c r="E20" s="374"/>
      <c r="F20" s="374"/>
      <c r="G20" s="374"/>
      <c r="H20" s="374"/>
      <c r="I20" s="374"/>
      <c r="J20" s="375"/>
      <c r="K20" s="3"/>
      <c r="L20" s="373" t="str">
        <f>L$5</f>
        <v>acumulado marzo</v>
      </c>
      <c r="M20" s="374"/>
      <c r="N20" s="374"/>
      <c r="O20" s="374"/>
      <c r="P20" s="374"/>
      <c r="Q20" s="374"/>
      <c r="R20" s="374"/>
      <c r="S20" s="374"/>
      <c r="T20" s="375"/>
    </row>
    <row r="21" spans="1:23" x14ac:dyDescent="0.25">
      <c r="A21" s="4"/>
      <c r="B21" s="5">
        <f>B$6</f>
        <v>2019</v>
      </c>
      <c r="C21" s="5">
        <f>C$6</f>
        <v>2022</v>
      </c>
      <c r="D21" s="5">
        <f>D$6</f>
        <v>2023</v>
      </c>
      <c r="E21" s="5">
        <f>E$6</f>
        <v>2024</v>
      </c>
      <c r="F21" s="5" t="str">
        <f>CONCATENATE("var ",RIGHT(E21,2),"/",RIGHT(D21,2))</f>
        <v>var 24/23</v>
      </c>
      <c r="G21" s="5" t="str">
        <f>CONCATENATE("var ",RIGHT(E21,2),"/",RIGHT(B21,2))</f>
        <v>var 24/19</v>
      </c>
      <c r="H21" s="5" t="str">
        <f>CONCATENATE("dif ",RIGHT(E21,2),"-",RIGHT(D21,2))</f>
        <v>dif 24-23</v>
      </c>
      <c r="I21" s="5" t="str">
        <f>CONCATENATE("dif ",RIGHT(E21,2),"-",RIGHT(B21,2))</f>
        <v>dif 24-19</v>
      </c>
      <c r="J21" s="5" t="str">
        <f>CONCATENATE("cuota ",RIGHT(E21,2))</f>
        <v>cuota 24</v>
      </c>
      <c r="K21" s="6"/>
      <c r="L21" s="5">
        <f>L$6</f>
        <v>2019</v>
      </c>
      <c r="M21" s="5">
        <f>M$6</f>
        <v>2022</v>
      </c>
      <c r="N21" s="5">
        <f>N$6</f>
        <v>2023</v>
      </c>
      <c r="O21" s="5">
        <f>O$6</f>
        <v>2024</v>
      </c>
      <c r="P21" s="5" t="str">
        <f>CONCATENATE("var ",RIGHT(O21,2),"/",RIGHT(N21,2))</f>
        <v>var 24/23</v>
      </c>
      <c r="Q21" s="5" t="str">
        <f>CONCATENATE("var ",RIGHT(O21,2),"/",RIGHT(L21,2))</f>
        <v>var 24/19</v>
      </c>
      <c r="R21" s="5" t="str">
        <f>CONCATENATE("dif ",RIGHT(O21,2),"-",RIGHT(N21,2))</f>
        <v>dif 24-23</v>
      </c>
      <c r="S21" s="5" t="str">
        <f>CONCATENATE("dif ",RIGHT(O21,2),"-",RIGHT(L21,2))</f>
        <v>dif 24-19</v>
      </c>
      <c r="T21" s="5" t="str">
        <f>CONCATENATE("cuota ",RIGHT(O21,2))</f>
        <v>cuota 24</v>
      </c>
    </row>
    <row r="22" spans="1:23" x14ac:dyDescent="0.25">
      <c r="A22" s="7" t="s">
        <v>14</v>
      </c>
      <c r="B22" s="8">
        <v>430515</v>
      </c>
      <c r="C22" s="8">
        <v>393667</v>
      </c>
      <c r="D22" s="8">
        <v>440377</v>
      </c>
      <c r="E22" s="8">
        <v>489695</v>
      </c>
      <c r="F22" s="9">
        <f>E22/D22-1</f>
        <v>0.11199040821841288</v>
      </c>
      <c r="G22" s="9">
        <f>E22/B22-1</f>
        <v>0.13746327073388853</v>
      </c>
      <c r="H22" s="8">
        <f>E22-D22</f>
        <v>49318</v>
      </c>
      <c r="I22" s="8">
        <f t="shared" ref="I22:I53" si="10">E22-B22</f>
        <v>59180</v>
      </c>
      <c r="J22" s="9">
        <f t="shared" ref="J22:J53" si="11">E22/$E$22</f>
        <v>1</v>
      </c>
      <c r="K22" s="10"/>
      <c r="L22" s="8">
        <v>1168245</v>
      </c>
      <c r="M22" s="8">
        <v>1016463</v>
      </c>
      <c r="N22" s="8">
        <v>1255136</v>
      </c>
      <c r="O22" s="8">
        <v>1350767</v>
      </c>
      <c r="P22" s="9">
        <f>O22/N22-1</f>
        <v>7.6191743364862452E-2</v>
      </c>
      <c r="Q22" s="9">
        <f t="shared" ref="Q22:Q53" si="12">O22/L22-1</f>
        <v>0.15623606349695485</v>
      </c>
      <c r="R22" s="8">
        <f>O22-N22</f>
        <v>95631</v>
      </c>
      <c r="S22" s="8">
        <f t="shared" ref="S22:S53" si="13">O22-L22</f>
        <v>182522</v>
      </c>
      <c r="T22" s="9">
        <f t="shared" ref="T22:T53" si="14">O22/$O$22</f>
        <v>1</v>
      </c>
    </row>
    <row r="23" spans="1:23" x14ac:dyDescent="0.25">
      <c r="A23" s="11" t="s">
        <v>15</v>
      </c>
      <c r="B23" s="12">
        <v>68079</v>
      </c>
      <c r="C23" s="12">
        <v>61733</v>
      </c>
      <c r="D23" s="12">
        <v>71069</v>
      </c>
      <c r="E23" s="12">
        <v>74457</v>
      </c>
      <c r="F23" s="13">
        <f t="shared" ref="F23:F53" si="15">E23/D23-1</f>
        <v>4.7671980751101017E-2</v>
      </c>
      <c r="G23" s="13">
        <f t="shared" ref="G23:G53" si="16">E23/B23-1</f>
        <v>9.3685277398316558E-2</v>
      </c>
      <c r="H23" s="12">
        <f t="shared" ref="H23:H53" si="17">E23-D23</f>
        <v>3388</v>
      </c>
      <c r="I23" s="12">
        <f t="shared" si="10"/>
        <v>6378</v>
      </c>
      <c r="J23" s="13">
        <f t="shared" si="11"/>
        <v>0.15204770316217237</v>
      </c>
      <c r="K23" s="34"/>
      <c r="L23" s="12">
        <v>166213</v>
      </c>
      <c r="M23" s="12">
        <v>160574</v>
      </c>
      <c r="N23" s="12">
        <v>187574</v>
      </c>
      <c r="O23" s="12">
        <v>185063</v>
      </c>
      <c r="P23" s="13">
        <f t="shared" ref="P23:P53" si="18">O23/N23-1</f>
        <v>-1.3386716709138824E-2</v>
      </c>
      <c r="Q23" s="13">
        <f t="shared" si="12"/>
        <v>0.1134086984772551</v>
      </c>
      <c r="R23" s="12">
        <f t="shared" ref="R23:R53" si="19">O23-N23</f>
        <v>-2511</v>
      </c>
      <c r="S23" s="12">
        <f t="shared" si="13"/>
        <v>18850</v>
      </c>
      <c r="T23" s="13">
        <f t="shared" si="14"/>
        <v>0.13700586407574364</v>
      </c>
    </row>
    <row r="24" spans="1:23" x14ac:dyDescent="0.25">
      <c r="A24" s="35" t="s">
        <v>16</v>
      </c>
      <c r="B24" s="16">
        <v>24203</v>
      </c>
      <c r="C24" s="16">
        <v>24919</v>
      </c>
      <c r="D24" s="16">
        <v>24279</v>
      </c>
      <c r="E24" s="16">
        <v>28114</v>
      </c>
      <c r="F24" s="17">
        <f t="shared" si="15"/>
        <v>0.15795543473783935</v>
      </c>
      <c r="G24" s="17">
        <f t="shared" si="16"/>
        <v>0.16159153823906136</v>
      </c>
      <c r="H24" s="16">
        <f t="shared" si="17"/>
        <v>3835</v>
      </c>
      <c r="I24" s="16">
        <f t="shared" si="10"/>
        <v>3911</v>
      </c>
      <c r="J24" s="17">
        <f t="shared" si="11"/>
        <v>5.7411245775431649E-2</v>
      </c>
      <c r="K24" s="18"/>
      <c r="L24" s="16">
        <v>58528</v>
      </c>
      <c r="M24" s="16">
        <v>66276</v>
      </c>
      <c r="N24" s="16">
        <v>69280</v>
      </c>
      <c r="O24" s="16">
        <v>67716</v>
      </c>
      <c r="P24" s="17">
        <f t="shared" si="18"/>
        <v>-2.2575057736720527E-2</v>
      </c>
      <c r="Q24" s="17">
        <f t="shared" si="12"/>
        <v>0.15698469108802615</v>
      </c>
      <c r="R24" s="16">
        <f>O24-N24</f>
        <v>-1564</v>
      </c>
      <c r="S24" s="16">
        <f t="shared" si="13"/>
        <v>9188</v>
      </c>
      <c r="T24" s="17">
        <f t="shared" si="14"/>
        <v>5.0131517870957758E-2</v>
      </c>
    </row>
    <row r="25" spans="1:23" x14ac:dyDescent="0.25">
      <c r="A25" s="36" t="s">
        <v>17</v>
      </c>
      <c r="B25" s="16">
        <v>14150</v>
      </c>
      <c r="C25" s="16">
        <v>8689</v>
      </c>
      <c r="D25" s="16">
        <v>13346</v>
      </c>
      <c r="E25" s="16">
        <v>14203</v>
      </c>
      <c r="F25" s="37">
        <f t="shared" si="15"/>
        <v>6.4213996703132104E-2</v>
      </c>
      <c r="G25" s="37">
        <f t="shared" si="16"/>
        <v>3.7455830388692934E-3</v>
      </c>
      <c r="H25" s="16">
        <f t="shared" si="17"/>
        <v>857</v>
      </c>
      <c r="I25" s="38">
        <f t="shared" si="10"/>
        <v>53</v>
      </c>
      <c r="J25" s="37">
        <f t="shared" si="11"/>
        <v>2.9003767651293151E-2</v>
      </c>
      <c r="K25" s="18"/>
      <c r="L25" s="16">
        <v>33434</v>
      </c>
      <c r="M25" s="16">
        <v>26890</v>
      </c>
      <c r="N25" s="16">
        <v>41903</v>
      </c>
      <c r="O25" s="16">
        <v>28628</v>
      </c>
      <c r="P25" s="37">
        <f t="shared" si="18"/>
        <v>-0.31680309285731334</v>
      </c>
      <c r="Q25" s="37">
        <f t="shared" si="12"/>
        <v>-0.14374588741999161</v>
      </c>
      <c r="R25" s="38">
        <f>O25-N25</f>
        <v>-13275</v>
      </c>
      <c r="S25" s="38">
        <f t="shared" si="13"/>
        <v>-4806</v>
      </c>
      <c r="T25" s="37">
        <f t="shared" si="14"/>
        <v>2.1193884659604506E-2</v>
      </c>
    </row>
    <row r="26" spans="1:23" x14ac:dyDescent="0.25">
      <c r="A26" s="36" t="s">
        <v>18</v>
      </c>
      <c r="B26" s="38">
        <f>B24-B25</f>
        <v>10053</v>
      </c>
      <c r="C26" s="38">
        <f>C24-C25</f>
        <v>16230</v>
      </c>
      <c r="D26" s="38">
        <f>D24-D25</f>
        <v>10933</v>
      </c>
      <c r="E26" s="38">
        <f>E24-E25</f>
        <v>13911</v>
      </c>
      <c r="F26" s="37">
        <f t="shared" si="15"/>
        <v>0.27238635324247684</v>
      </c>
      <c r="G26" s="37">
        <f t="shared" si="16"/>
        <v>0.38376603998806336</v>
      </c>
      <c r="H26" s="38">
        <f t="shared" si="17"/>
        <v>2978</v>
      </c>
      <c r="I26" s="38">
        <f t="shared" si="10"/>
        <v>3858</v>
      </c>
      <c r="J26" s="37">
        <f t="shared" si="11"/>
        <v>2.8407478124138495E-2</v>
      </c>
      <c r="K26" s="18"/>
      <c r="L26" s="38">
        <f>L24-L25</f>
        <v>25094</v>
      </c>
      <c r="M26" s="38">
        <f>M24-M25</f>
        <v>39386</v>
      </c>
      <c r="N26" s="38">
        <f>N24-N25</f>
        <v>27377</v>
      </c>
      <c r="O26" s="38">
        <f>O24-O25</f>
        <v>39088</v>
      </c>
      <c r="P26" s="37">
        <f>O26/N26-1</f>
        <v>0.42776783431347476</v>
      </c>
      <c r="Q26" s="37">
        <f t="shared" si="12"/>
        <v>0.55766318641906443</v>
      </c>
      <c r="R26" s="38">
        <f t="shared" si="19"/>
        <v>11711</v>
      </c>
      <c r="S26" s="38">
        <f t="shared" si="13"/>
        <v>13994</v>
      </c>
      <c r="T26" s="37">
        <f t="shared" si="14"/>
        <v>2.8937633211353252E-2</v>
      </c>
    </row>
    <row r="27" spans="1:23" x14ac:dyDescent="0.25">
      <c r="A27" s="39" t="s">
        <v>19</v>
      </c>
      <c r="B27" s="23">
        <v>43876</v>
      </c>
      <c r="C27" s="23">
        <v>36814</v>
      </c>
      <c r="D27" s="23">
        <v>46790</v>
      </c>
      <c r="E27" s="23">
        <v>46343</v>
      </c>
      <c r="F27" s="24">
        <f t="shared" si="15"/>
        <v>-9.5533233596922784E-3</v>
      </c>
      <c r="G27" s="24">
        <f t="shared" si="16"/>
        <v>5.6226638709089283E-2</v>
      </c>
      <c r="H27" s="23">
        <f t="shared" si="17"/>
        <v>-447</v>
      </c>
      <c r="I27" s="23">
        <f t="shared" si="10"/>
        <v>2467</v>
      </c>
      <c r="J27" s="24">
        <f t="shared" si="11"/>
        <v>9.463645738674073E-2</v>
      </c>
      <c r="K27" s="18"/>
      <c r="L27" s="16">
        <v>107685</v>
      </c>
      <c r="M27" s="16">
        <v>94298</v>
      </c>
      <c r="N27" s="16">
        <v>118294</v>
      </c>
      <c r="O27" s="16">
        <v>117347</v>
      </c>
      <c r="P27" s="24">
        <f t="shared" si="18"/>
        <v>-8.0054778771535551E-3</v>
      </c>
      <c r="Q27" s="24">
        <f t="shared" si="12"/>
        <v>8.9724659887635339E-2</v>
      </c>
      <c r="R27" s="23">
        <f t="shared" si="19"/>
        <v>-947</v>
      </c>
      <c r="S27" s="23">
        <f t="shared" si="13"/>
        <v>9662</v>
      </c>
      <c r="T27" s="24">
        <f t="shared" si="14"/>
        <v>8.6874346204785874E-2</v>
      </c>
    </row>
    <row r="28" spans="1:23" x14ac:dyDescent="0.25">
      <c r="A28" s="11" t="s">
        <v>20</v>
      </c>
      <c r="B28" s="12">
        <v>362436</v>
      </c>
      <c r="C28" s="12">
        <v>331934</v>
      </c>
      <c r="D28" s="12">
        <v>369308</v>
      </c>
      <c r="E28" s="12">
        <v>415238</v>
      </c>
      <c r="F28" s="13">
        <f t="shared" si="15"/>
        <v>0.12436773641513321</v>
      </c>
      <c r="G28" s="13">
        <f t="shared" si="16"/>
        <v>0.14568641084219003</v>
      </c>
      <c r="H28" s="12">
        <f t="shared" si="17"/>
        <v>45930</v>
      </c>
      <c r="I28" s="12">
        <f t="shared" si="10"/>
        <v>52802</v>
      </c>
      <c r="J28" s="13">
        <f t="shared" si="11"/>
        <v>0.84795229683782758</v>
      </c>
      <c r="K28" s="34"/>
      <c r="L28" s="12">
        <v>1002032</v>
      </c>
      <c r="M28" s="12">
        <v>855889</v>
      </c>
      <c r="N28" s="12">
        <v>1067562</v>
      </c>
      <c r="O28" s="12">
        <v>1165704</v>
      </c>
      <c r="P28" s="13">
        <f t="shared" si="18"/>
        <v>9.1930960450072208E-2</v>
      </c>
      <c r="Q28" s="13">
        <f t="shared" si="12"/>
        <v>0.16334009293116392</v>
      </c>
      <c r="R28" s="12">
        <f t="shared" si="19"/>
        <v>98142</v>
      </c>
      <c r="S28" s="12">
        <f t="shared" si="13"/>
        <v>163672</v>
      </c>
      <c r="T28" s="13">
        <f t="shared" si="14"/>
        <v>0.86299413592425633</v>
      </c>
    </row>
    <row r="29" spans="1:23" x14ac:dyDescent="0.25">
      <c r="A29" s="35" t="s">
        <v>21</v>
      </c>
      <c r="B29" s="16">
        <v>49455</v>
      </c>
      <c r="C29" s="16">
        <v>39043</v>
      </c>
      <c r="D29" s="16">
        <v>43295</v>
      </c>
      <c r="E29" s="16">
        <v>52310</v>
      </c>
      <c r="F29" s="17">
        <f t="shared" si="15"/>
        <v>0.20822265850560107</v>
      </c>
      <c r="G29" s="17">
        <f t="shared" si="16"/>
        <v>5.7729248812051326E-2</v>
      </c>
      <c r="H29" s="16">
        <f t="shared" si="17"/>
        <v>9015</v>
      </c>
      <c r="I29" s="16">
        <f t="shared" si="10"/>
        <v>2855</v>
      </c>
      <c r="J29" s="17">
        <f t="shared" si="11"/>
        <v>0.10682159303239772</v>
      </c>
      <c r="K29" s="18"/>
      <c r="L29" s="16">
        <v>136858</v>
      </c>
      <c r="M29" s="16">
        <v>93377</v>
      </c>
      <c r="N29" s="16">
        <v>120889</v>
      </c>
      <c r="O29" s="16">
        <v>137245</v>
      </c>
      <c r="P29" s="17">
        <f t="shared" si="18"/>
        <v>0.13529766976317115</v>
      </c>
      <c r="Q29" s="17">
        <f t="shared" si="12"/>
        <v>2.8277484692162957E-3</v>
      </c>
      <c r="R29" s="16">
        <f t="shared" si="19"/>
        <v>16356</v>
      </c>
      <c r="S29" s="16">
        <f t="shared" si="13"/>
        <v>387</v>
      </c>
      <c r="T29" s="17">
        <f t="shared" si="14"/>
        <v>0.10160523613621002</v>
      </c>
    </row>
    <row r="30" spans="1:23" x14ac:dyDescent="0.25">
      <c r="A30" s="40" t="s">
        <v>22</v>
      </c>
      <c r="B30" s="20">
        <v>2378</v>
      </c>
      <c r="C30" s="20">
        <v>2006</v>
      </c>
      <c r="D30" s="20">
        <v>2123</v>
      </c>
      <c r="E30" s="20">
        <v>3444</v>
      </c>
      <c r="F30" s="21">
        <f t="shared" si="15"/>
        <v>0.62223268959020261</v>
      </c>
      <c r="G30" s="21">
        <f t="shared" si="16"/>
        <v>0.44827586206896552</v>
      </c>
      <c r="H30" s="20">
        <f t="shared" si="17"/>
        <v>1321</v>
      </c>
      <c r="I30" s="20">
        <f t="shared" si="10"/>
        <v>1066</v>
      </c>
      <c r="J30" s="21">
        <f t="shared" si="11"/>
        <v>7.0329490805501388E-3</v>
      </c>
      <c r="K30" s="18"/>
      <c r="L30" s="20">
        <v>8018</v>
      </c>
      <c r="M30" s="20">
        <v>6938</v>
      </c>
      <c r="N30" s="20">
        <v>8163</v>
      </c>
      <c r="O30" s="20">
        <v>9724</v>
      </c>
      <c r="P30" s="21">
        <f t="shared" si="18"/>
        <v>0.19122871493323523</v>
      </c>
      <c r="Q30" s="21">
        <f t="shared" si="12"/>
        <v>0.21277126465452723</v>
      </c>
      <c r="R30" s="20">
        <f t="shared" si="19"/>
        <v>1561</v>
      </c>
      <c r="S30" s="20">
        <f t="shared" si="13"/>
        <v>1706</v>
      </c>
      <c r="T30" s="21">
        <f t="shared" si="14"/>
        <v>7.1988729366352601E-3</v>
      </c>
    </row>
    <row r="31" spans="1:23" x14ac:dyDescent="0.25">
      <c r="A31" s="40" t="s">
        <v>23</v>
      </c>
      <c r="B31" s="20">
        <v>501</v>
      </c>
      <c r="C31" s="20">
        <v>357</v>
      </c>
      <c r="D31" s="20">
        <v>706</v>
      </c>
      <c r="E31" s="20">
        <v>704</v>
      </c>
      <c r="F31" s="21">
        <f t="shared" si="15"/>
        <v>-2.8328611898017497E-3</v>
      </c>
      <c r="G31" s="21">
        <f t="shared" si="16"/>
        <v>0.40518962075848308</v>
      </c>
      <c r="H31" s="20">
        <f t="shared" si="17"/>
        <v>-2</v>
      </c>
      <c r="I31" s="20">
        <f t="shared" si="10"/>
        <v>203</v>
      </c>
      <c r="J31" s="21">
        <f t="shared" si="11"/>
        <v>1.4376295449208181E-3</v>
      </c>
      <c r="K31" s="18"/>
      <c r="L31" s="20">
        <v>1223</v>
      </c>
      <c r="M31" s="20">
        <v>1015</v>
      </c>
      <c r="N31" s="20">
        <v>1924</v>
      </c>
      <c r="O31" s="20">
        <v>1925</v>
      </c>
      <c r="P31" s="21">
        <f t="shared" si="18"/>
        <v>5.197505197505059E-4</v>
      </c>
      <c r="Q31" s="21">
        <f t="shared" si="12"/>
        <v>0.5739983646770237</v>
      </c>
      <c r="R31" s="20">
        <f t="shared" si="19"/>
        <v>1</v>
      </c>
      <c r="S31" s="20">
        <f t="shared" si="13"/>
        <v>702</v>
      </c>
      <c r="T31" s="21">
        <f t="shared" si="14"/>
        <v>1.4251162487682924E-3</v>
      </c>
    </row>
    <row r="32" spans="1:23" x14ac:dyDescent="0.25">
      <c r="A32" s="40" t="s">
        <v>24</v>
      </c>
      <c r="B32" s="20">
        <v>13037</v>
      </c>
      <c r="C32" s="20">
        <v>8801</v>
      </c>
      <c r="D32" s="20">
        <v>10180</v>
      </c>
      <c r="E32" s="20">
        <v>10938</v>
      </c>
      <c r="F32" s="21">
        <f t="shared" si="15"/>
        <v>7.4459724950884043E-2</v>
      </c>
      <c r="G32" s="21">
        <f t="shared" si="16"/>
        <v>-0.16100329830482474</v>
      </c>
      <c r="H32" s="20">
        <f t="shared" si="17"/>
        <v>758</v>
      </c>
      <c r="I32" s="20">
        <f t="shared" si="10"/>
        <v>-2099</v>
      </c>
      <c r="J32" s="21">
        <f t="shared" si="11"/>
        <v>2.2336352219238506E-2</v>
      </c>
      <c r="K32" s="18"/>
      <c r="L32" s="20">
        <v>36113</v>
      </c>
      <c r="M32" s="20">
        <v>25695</v>
      </c>
      <c r="N32" s="20">
        <v>34916</v>
      </c>
      <c r="O32" s="20">
        <v>31489</v>
      </c>
      <c r="P32" s="21">
        <f t="shared" si="18"/>
        <v>-9.8149845343109221E-2</v>
      </c>
      <c r="Q32" s="21">
        <f t="shared" si="12"/>
        <v>-0.12804253315980396</v>
      </c>
      <c r="R32" s="20">
        <f t="shared" si="19"/>
        <v>-3427</v>
      </c>
      <c r="S32" s="20">
        <f t="shared" si="13"/>
        <v>-4624</v>
      </c>
      <c r="T32" s="21">
        <f t="shared" si="14"/>
        <v>2.3311940549332343E-2</v>
      </c>
      <c r="U32" s="300"/>
      <c r="V32" s="300"/>
      <c r="W32" s="371"/>
    </row>
    <row r="33" spans="1:20" x14ac:dyDescent="0.25">
      <c r="A33" s="40" t="s">
        <v>25</v>
      </c>
      <c r="B33" s="20">
        <v>1776</v>
      </c>
      <c r="C33" s="20">
        <v>2502</v>
      </c>
      <c r="D33" s="20">
        <v>2872</v>
      </c>
      <c r="E33" s="20">
        <v>3267</v>
      </c>
      <c r="F33" s="21">
        <f t="shared" si="15"/>
        <v>0.13753481894150421</v>
      </c>
      <c r="G33" s="21">
        <f t="shared" si="16"/>
        <v>0.83952702702702697</v>
      </c>
      <c r="H33" s="20">
        <f t="shared" si="17"/>
        <v>395</v>
      </c>
      <c r="I33" s="20">
        <f t="shared" si="10"/>
        <v>1491</v>
      </c>
      <c r="J33" s="21">
        <f t="shared" si="11"/>
        <v>6.6714996068981715E-3</v>
      </c>
      <c r="K33" s="18"/>
      <c r="L33" s="20">
        <v>4452</v>
      </c>
      <c r="M33" s="20">
        <v>4880</v>
      </c>
      <c r="N33" s="20">
        <v>7556</v>
      </c>
      <c r="O33" s="20">
        <v>8828</v>
      </c>
      <c r="P33" s="21">
        <f t="shared" si="18"/>
        <v>0.1683430386447855</v>
      </c>
      <c r="Q33" s="21">
        <f t="shared" si="12"/>
        <v>0.98292902066486976</v>
      </c>
      <c r="R33" s="20">
        <f t="shared" si="19"/>
        <v>1272</v>
      </c>
      <c r="S33" s="20">
        <f t="shared" si="13"/>
        <v>4376</v>
      </c>
      <c r="T33" s="21">
        <f t="shared" si="14"/>
        <v>6.5355461008449276E-3</v>
      </c>
    </row>
    <row r="34" spans="1:20" x14ac:dyDescent="0.25">
      <c r="A34" s="40" t="s">
        <v>26</v>
      </c>
      <c r="B34" s="20">
        <v>14560</v>
      </c>
      <c r="C34" s="20">
        <v>7621</v>
      </c>
      <c r="D34" s="20">
        <v>9997</v>
      </c>
      <c r="E34" s="20">
        <v>10522</v>
      </c>
      <c r="F34" s="21">
        <f t="shared" si="15"/>
        <v>5.2515754726417896E-2</v>
      </c>
      <c r="G34" s="21">
        <f t="shared" si="16"/>
        <v>-0.27733516483516485</v>
      </c>
      <c r="H34" s="20">
        <f t="shared" si="17"/>
        <v>525</v>
      </c>
      <c r="I34" s="20">
        <f t="shared" si="10"/>
        <v>-4038</v>
      </c>
      <c r="J34" s="21">
        <f t="shared" si="11"/>
        <v>2.1486843851785294E-2</v>
      </c>
      <c r="K34" s="18"/>
      <c r="L34" s="20">
        <v>40905</v>
      </c>
      <c r="M34" s="20">
        <v>23490</v>
      </c>
      <c r="N34" s="20">
        <v>32053</v>
      </c>
      <c r="O34" s="20">
        <v>33344</v>
      </c>
      <c r="P34" s="21">
        <f t="shared" si="18"/>
        <v>4.0277041150594384E-2</v>
      </c>
      <c r="Q34" s="21">
        <f t="shared" si="12"/>
        <v>-0.18484292873731822</v>
      </c>
      <c r="R34" s="20">
        <f t="shared" si="19"/>
        <v>1291</v>
      </c>
      <c r="S34" s="20">
        <f t="shared" si="13"/>
        <v>-7561</v>
      </c>
      <c r="T34" s="21">
        <f t="shared" si="14"/>
        <v>2.4685234389054515E-2</v>
      </c>
    </row>
    <row r="35" spans="1:20" x14ac:dyDescent="0.25">
      <c r="A35" s="40" t="s">
        <v>27</v>
      </c>
      <c r="B35" s="20">
        <v>206</v>
      </c>
      <c r="C35" s="20">
        <v>411</v>
      </c>
      <c r="D35" s="20">
        <v>371</v>
      </c>
      <c r="E35" s="20">
        <v>794</v>
      </c>
      <c r="F35" s="21">
        <f t="shared" si="15"/>
        <v>1.1401617250673852</v>
      </c>
      <c r="G35" s="21">
        <f t="shared" si="16"/>
        <v>2.854368932038835</v>
      </c>
      <c r="H35" s="20">
        <f t="shared" si="17"/>
        <v>423</v>
      </c>
      <c r="I35" s="20">
        <f t="shared" si="10"/>
        <v>588</v>
      </c>
      <c r="J35" s="21">
        <f t="shared" si="11"/>
        <v>1.6214174128794455E-3</v>
      </c>
      <c r="K35" s="18"/>
      <c r="L35" s="20">
        <v>692</v>
      </c>
      <c r="M35" s="20">
        <v>1461</v>
      </c>
      <c r="N35" s="20">
        <v>1370</v>
      </c>
      <c r="O35" s="20">
        <v>1737</v>
      </c>
      <c r="P35" s="21">
        <f t="shared" si="18"/>
        <v>0.26788321167883211</v>
      </c>
      <c r="Q35" s="21">
        <f t="shared" si="12"/>
        <v>1.5101156069364161</v>
      </c>
      <c r="R35" s="20">
        <f t="shared" si="19"/>
        <v>367</v>
      </c>
      <c r="S35" s="20">
        <f t="shared" si="13"/>
        <v>1045</v>
      </c>
      <c r="T35" s="21">
        <f t="shared" si="14"/>
        <v>1.2859360644729993E-3</v>
      </c>
    </row>
    <row r="36" spans="1:20" x14ac:dyDescent="0.25">
      <c r="A36" s="40" t="s">
        <v>28</v>
      </c>
      <c r="B36" s="20">
        <v>151655</v>
      </c>
      <c r="C36" s="20">
        <v>142665</v>
      </c>
      <c r="D36" s="20">
        <v>166069</v>
      </c>
      <c r="E36" s="20">
        <v>175450</v>
      </c>
      <c r="F36" s="21">
        <f t="shared" si="15"/>
        <v>5.6488568004865458E-2</v>
      </c>
      <c r="G36" s="21">
        <f t="shared" si="16"/>
        <v>0.1569021792885168</v>
      </c>
      <c r="H36" s="20">
        <f t="shared" si="17"/>
        <v>9381</v>
      </c>
      <c r="I36" s="20">
        <f t="shared" si="10"/>
        <v>23795</v>
      </c>
      <c r="J36" s="21">
        <f t="shared" si="11"/>
        <v>0.35828423814823512</v>
      </c>
      <c r="K36" s="18"/>
      <c r="L36" s="20">
        <v>408862</v>
      </c>
      <c r="M36" s="20">
        <v>332221</v>
      </c>
      <c r="N36" s="20">
        <v>436470</v>
      </c>
      <c r="O36" s="20">
        <v>473384</v>
      </c>
      <c r="P36" s="21">
        <f t="shared" si="18"/>
        <v>8.4573968428528934E-2</v>
      </c>
      <c r="Q36" s="21">
        <f t="shared" si="12"/>
        <v>0.15780874720565863</v>
      </c>
      <c r="R36" s="20">
        <f t="shared" si="19"/>
        <v>36914</v>
      </c>
      <c r="S36" s="20">
        <f t="shared" si="13"/>
        <v>64522</v>
      </c>
      <c r="T36" s="21">
        <f t="shared" si="14"/>
        <v>0.35045570405554771</v>
      </c>
    </row>
    <row r="37" spans="1:20" x14ac:dyDescent="0.25">
      <c r="A37" s="40" t="s">
        <v>29</v>
      </c>
      <c r="B37" s="20">
        <v>13856</v>
      </c>
      <c r="C37" s="20">
        <v>17053</v>
      </c>
      <c r="D37" s="20">
        <v>19062</v>
      </c>
      <c r="E37" s="20">
        <v>21366</v>
      </c>
      <c r="F37" s="21">
        <f t="shared" si="15"/>
        <v>0.12086874409820592</v>
      </c>
      <c r="G37" s="21">
        <f t="shared" si="16"/>
        <v>0.5420034642032332</v>
      </c>
      <c r="H37" s="20">
        <f t="shared" si="17"/>
        <v>2304</v>
      </c>
      <c r="I37" s="20">
        <f t="shared" si="10"/>
        <v>7510</v>
      </c>
      <c r="J37" s="21">
        <f t="shared" si="11"/>
        <v>4.363123985337812E-2</v>
      </c>
      <c r="K37" s="18"/>
      <c r="L37" s="20">
        <v>42166</v>
      </c>
      <c r="M37" s="20">
        <v>47408</v>
      </c>
      <c r="N37" s="20">
        <v>57906</v>
      </c>
      <c r="O37" s="20">
        <v>60170</v>
      </c>
      <c r="P37" s="21">
        <f t="shared" si="18"/>
        <v>3.9097848236797628E-2</v>
      </c>
      <c r="Q37" s="21">
        <f t="shared" si="12"/>
        <v>0.4269790826732438</v>
      </c>
      <c r="R37" s="20">
        <f t="shared" si="19"/>
        <v>2264</v>
      </c>
      <c r="S37" s="20">
        <f t="shared" si="13"/>
        <v>18004</v>
      </c>
      <c r="T37" s="21">
        <f t="shared" si="14"/>
        <v>4.4545062175786056E-2</v>
      </c>
    </row>
    <row r="38" spans="1:20" x14ac:dyDescent="0.25">
      <c r="A38" s="40" t="s">
        <v>30</v>
      </c>
      <c r="B38" s="20">
        <v>11990</v>
      </c>
      <c r="C38" s="20">
        <v>13613</v>
      </c>
      <c r="D38" s="20">
        <v>11637</v>
      </c>
      <c r="E38" s="20">
        <v>12079</v>
      </c>
      <c r="F38" s="21">
        <f t="shared" si="15"/>
        <v>3.7982297843086599E-2</v>
      </c>
      <c r="G38" s="21">
        <f t="shared" si="16"/>
        <v>7.4228523769808152E-3</v>
      </c>
      <c r="H38" s="20">
        <f t="shared" si="17"/>
        <v>442</v>
      </c>
      <c r="I38" s="20">
        <f t="shared" si="10"/>
        <v>89</v>
      </c>
      <c r="J38" s="21">
        <f t="shared" si="11"/>
        <v>2.4666373967469547E-2</v>
      </c>
      <c r="K38" s="18"/>
      <c r="L38" s="20">
        <v>32891</v>
      </c>
      <c r="M38" s="20">
        <v>42283</v>
      </c>
      <c r="N38" s="20">
        <v>37295</v>
      </c>
      <c r="O38" s="20">
        <v>41222</v>
      </c>
      <c r="P38" s="21">
        <f t="shared" si="18"/>
        <v>0.10529561603432103</v>
      </c>
      <c r="Q38" s="21">
        <f t="shared" si="12"/>
        <v>0.25329117387735245</v>
      </c>
      <c r="R38" s="20">
        <f t="shared" si="19"/>
        <v>3927</v>
      </c>
      <c r="S38" s="20">
        <f t="shared" si="13"/>
        <v>8331</v>
      </c>
      <c r="T38" s="21">
        <f t="shared" si="14"/>
        <v>3.0517476367130675E-2</v>
      </c>
    </row>
    <row r="39" spans="1:20" x14ac:dyDescent="0.25">
      <c r="A39" s="40" t="s">
        <v>31</v>
      </c>
      <c r="B39" s="20">
        <v>12981</v>
      </c>
      <c r="C39" s="20">
        <v>12723</v>
      </c>
      <c r="D39" s="20">
        <v>11046</v>
      </c>
      <c r="E39" s="20">
        <v>14029</v>
      </c>
      <c r="F39" s="21">
        <f t="shared" si="15"/>
        <v>0.27005250769509326</v>
      </c>
      <c r="G39" s="21">
        <f t="shared" si="16"/>
        <v>8.0733379554733808E-2</v>
      </c>
      <c r="H39" s="20">
        <f t="shared" si="17"/>
        <v>2983</v>
      </c>
      <c r="I39" s="20">
        <f t="shared" si="10"/>
        <v>1048</v>
      </c>
      <c r="J39" s="21">
        <f t="shared" si="11"/>
        <v>2.8648444439906471E-2</v>
      </c>
      <c r="K39" s="18"/>
      <c r="L39" s="20">
        <v>34817</v>
      </c>
      <c r="M39" s="20">
        <v>37975</v>
      </c>
      <c r="N39" s="20">
        <v>36778</v>
      </c>
      <c r="O39" s="20">
        <v>40939</v>
      </c>
      <c r="P39" s="21">
        <f t="shared" si="18"/>
        <v>0.11313828919462732</v>
      </c>
      <c r="Q39" s="21">
        <f t="shared" si="12"/>
        <v>0.1758336444840165</v>
      </c>
      <c r="R39" s="20">
        <f t="shared" si="19"/>
        <v>4161</v>
      </c>
      <c r="S39" s="20">
        <f t="shared" si="13"/>
        <v>6122</v>
      </c>
      <c r="T39" s="21">
        <f t="shared" si="14"/>
        <v>3.0307965770558505E-2</v>
      </c>
    </row>
    <row r="40" spans="1:20" x14ac:dyDescent="0.25">
      <c r="A40" s="40" t="s">
        <v>32</v>
      </c>
      <c r="B40" s="20">
        <v>8751</v>
      </c>
      <c r="C40" s="20">
        <v>12149</v>
      </c>
      <c r="D40" s="20">
        <v>12322</v>
      </c>
      <c r="E40" s="20">
        <v>16969</v>
      </c>
      <c r="F40" s="21">
        <f t="shared" si="15"/>
        <v>0.37713033598441803</v>
      </c>
      <c r="G40" s="21">
        <f t="shared" si="16"/>
        <v>0.939092675122843</v>
      </c>
      <c r="H40" s="20">
        <f t="shared" si="17"/>
        <v>4647</v>
      </c>
      <c r="I40" s="20">
        <f t="shared" si="10"/>
        <v>8218</v>
      </c>
      <c r="J40" s="21">
        <f t="shared" si="11"/>
        <v>3.4652181459888298E-2</v>
      </c>
      <c r="K40" s="18"/>
      <c r="L40" s="20">
        <v>23939</v>
      </c>
      <c r="M40" s="20">
        <v>34463</v>
      </c>
      <c r="N40" s="20">
        <v>35592</v>
      </c>
      <c r="O40" s="20">
        <v>47855</v>
      </c>
      <c r="P40" s="21">
        <f t="shared" si="18"/>
        <v>0.34454371768936842</v>
      </c>
      <c r="Q40" s="21">
        <f t="shared" si="12"/>
        <v>0.99903922469610262</v>
      </c>
      <c r="R40" s="20">
        <f t="shared" si="19"/>
        <v>12263</v>
      </c>
      <c r="S40" s="20">
        <f t="shared" si="13"/>
        <v>23916</v>
      </c>
      <c r="T40" s="21">
        <f t="shared" si="14"/>
        <v>3.5428019784315132E-2</v>
      </c>
    </row>
    <row r="41" spans="1:20" x14ac:dyDescent="0.25">
      <c r="A41" s="40" t="s">
        <v>33</v>
      </c>
      <c r="B41" s="20">
        <v>2568</v>
      </c>
      <c r="C41" s="20">
        <v>5161</v>
      </c>
      <c r="D41" s="20">
        <v>5249</v>
      </c>
      <c r="E41" s="20">
        <v>6234</v>
      </c>
      <c r="F41" s="21">
        <f t="shared" si="15"/>
        <v>0.18765479138883601</v>
      </c>
      <c r="G41" s="21">
        <f t="shared" si="16"/>
        <v>1.4275700934579438</v>
      </c>
      <c r="H41" s="20">
        <f t="shared" si="17"/>
        <v>985</v>
      </c>
      <c r="I41" s="20">
        <f t="shared" si="10"/>
        <v>3666</v>
      </c>
      <c r="J41" s="21">
        <f t="shared" si="11"/>
        <v>1.2730372987267586E-2</v>
      </c>
      <c r="K41" s="18"/>
      <c r="L41" s="20">
        <v>6939</v>
      </c>
      <c r="M41" s="20">
        <v>13851</v>
      </c>
      <c r="N41" s="20">
        <v>16279</v>
      </c>
      <c r="O41" s="20">
        <v>16586</v>
      </c>
      <c r="P41" s="21">
        <f t="shared" si="18"/>
        <v>1.8858652251366737E-2</v>
      </c>
      <c r="Q41" s="21">
        <f t="shared" si="12"/>
        <v>1.3902579622423978</v>
      </c>
      <c r="R41" s="20">
        <f t="shared" si="19"/>
        <v>307</v>
      </c>
      <c r="S41" s="20">
        <f t="shared" si="13"/>
        <v>9647</v>
      </c>
      <c r="T41" s="21">
        <f t="shared" si="14"/>
        <v>1.2278949663413453E-2</v>
      </c>
    </row>
    <row r="42" spans="1:20" x14ac:dyDescent="0.25">
      <c r="A42" s="40" t="s">
        <v>34</v>
      </c>
      <c r="B42" s="20">
        <v>11283</v>
      </c>
      <c r="C42" s="20">
        <v>13549</v>
      </c>
      <c r="D42" s="20">
        <v>11883</v>
      </c>
      <c r="E42" s="20">
        <v>15458</v>
      </c>
      <c r="F42" s="21">
        <f t="shared" si="15"/>
        <v>0.30084995371539169</v>
      </c>
      <c r="G42" s="21">
        <f t="shared" si="16"/>
        <v>0.37002570238411781</v>
      </c>
      <c r="H42" s="20">
        <f t="shared" si="17"/>
        <v>3575</v>
      </c>
      <c r="I42" s="20">
        <f t="shared" si="10"/>
        <v>4175</v>
      </c>
      <c r="J42" s="21">
        <f t="shared" si="11"/>
        <v>3.1566587365605123E-2</v>
      </c>
      <c r="K42" s="18"/>
      <c r="L42" s="20">
        <v>35754</v>
      </c>
      <c r="M42" s="20">
        <v>34432</v>
      </c>
      <c r="N42" s="20">
        <v>41071</v>
      </c>
      <c r="O42" s="20">
        <v>47692</v>
      </c>
      <c r="P42" s="21">
        <f t="shared" si="18"/>
        <v>0.1612086386988385</v>
      </c>
      <c r="Q42" s="21">
        <f t="shared" si="12"/>
        <v>0.33389271130502873</v>
      </c>
      <c r="R42" s="20">
        <f t="shared" si="19"/>
        <v>6621</v>
      </c>
      <c r="S42" s="20">
        <f t="shared" si="13"/>
        <v>11938</v>
      </c>
      <c r="T42" s="21">
        <f t="shared" si="14"/>
        <v>3.5307347603250598E-2</v>
      </c>
    </row>
    <row r="43" spans="1:20" x14ac:dyDescent="0.25">
      <c r="A43" s="40" t="s">
        <v>35</v>
      </c>
      <c r="B43" s="20">
        <v>11017</v>
      </c>
      <c r="C43" s="20">
        <v>4263</v>
      </c>
      <c r="D43" s="20">
        <v>6363</v>
      </c>
      <c r="E43" s="20">
        <v>9427</v>
      </c>
      <c r="F43" s="21">
        <f t="shared" si="15"/>
        <v>0.48153386767248163</v>
      </c>
      <c r="G43" s="21">
        <f t="shared" si="16"/>
        <v>-0.14432241081964237</v>
      </c>
      <c r="H43" s="20">
        <f t="shared" si="17"/>
        <v>3064</v>
      </c>
      <c r="I43" s="20">
        <f t="shared" si="10"/>
        <v>-1590</v>
      </c>
      <c r="J43" s="21">
        <f t="shared" si="11"/>
        <v>1.9250758124955331E-2</v>
      </c>
      <c r="K43" s="18"/>
      <c r="L43" s="20">
        <v>28581</v>
      </c>
      <c r="M43" s="20">
        <v>12864</v>
      </c>
      <c r="N43" s="20">
        <v>22060</v>
      </c>
      <c r="O43" s="20">
        <v>26616</v>
      </c>
      <c r="P43" s="21">
        <f t="shared" si="18"/>
        <v>0.20652765185856747</v>
      </c>
      <c r="Q43" s="21">
        <f t="shared" si="12"/>
        <v>-6.8751968090689619E-2</v>
      </c>
      <c r="R43" s="20">
        <f t="shared" si="19"/>
        <v>4556</v>
      </c>
      <c r="S43" s="20">
        <f t="shared" si="13"/>
        <v>-1965</v>
      </c>
      <c r="T43" s="21">
        <f t="shared" si="14"/>
        <v>1.9704360559593178E-2</v>
      </c>
    </row>
    <row r="44" spans="1:20" x14ac:dyDescent="0.25">
      <c r="A44" s="40" t="s">
        <v>36</v>
      </c>
      <c r="B44" s="20">
        <v>17537</v>
      </c>
      <c r="C44" s="20">
        <v>6989</v>
      </c>
      <c r="D44" s="20">
        <v>9056</v>
      </c>
      <c r="E44" s="20">
        <v>11833</v>
      </c>
      <c r="F44" s="21">
        <f t="shared" si="15"/>
        <v>0.30664752650176674</v>
      </c>
      <c r="G44" s="21">
        <f t="shared" si="16"/>
        <v>-0.32525517477333632</v>
      </c>
      <c r="H44" s="20">
        <f t="shared" si="17"/>
        <v>2777</v>
      </c>
      <c r="I44" s="20">
        <f t="shared" si="10"/>
        <v>-5704</v>
      </c>
      <c r="J44" s="21">
        <f t="shared" si="11"/>
        <v>2.4164020461715965E-2</v>
      </c>
      <c r="K44" s="18"/>
      <c r="L44" s="20">
        <v>48270</v>
      </c>
      <c r="M44" s="20">
        <v>20537</v>
      </c>
      <c r="N44" s="20">
        <v>31475</v>
      </c>
      <c r="O44" s="20">
        <v>35552</v>
      </c>
      <c r="P44" s="21">
        <f t="shared" si="18"/>
        <v>0.12953137410643367</v>
      </c>
      <c r="Q44" s="21">
        <f t="shared" si="12"/>
        <v>-0.26347627926248185</v>
      </c>
      <c r="R44" s="20">
        <f t="shared" si="19"/>
        <v>4077</v>
      </c>
      <c r="S44" s="20">
        <f t="shared" si="13"/>
        <v>-12718</v>
      </c>
      <c r="T44" s="21">
        <f t="shared" si="14"/>
        <v>2.6319861234394976E-2</v>
      </c>
    </row>
    <row r="45" spans="1:20" x14ac:dyDescent="0.25">
      <c r="A45" s="40" t="s">
        <v>37</v>
      </c>
      <c r="B45" s="20">
        <v>764</v>
      </c>
      <c r="C45" s="20">
        <v>2523</v>
      </c>
      <c r="D45" s="20">
        <v>3026</v>
      </c>
      <c r="E45" s="20">
        <v>2766</v>
      </c>
      <c r="F45" s="21">
        <f t="shared" si="15"/>
        <v>-8.592200925313942E-2</v>
      </c>
      <c r="G45" s="21">
        <f t="shared" si="16"/>
        <v>2.6204188481675392</v>
      </c>
      <c r="H45" s="20">
        <f t="shared" si="17"/>
        <v>-260</v>
      </c>
      <c r="I45" s="20">
        <f t="shared" si="10"/>
        <v>2002</v>
      </c>
      <c r="J45" s="21">
        <f t="shared" si="11"/>
        <v>5.6484138085951463E-3</v>
      </c>
      <c r="K45" s="18"/>
      <c r="L45" s="20">
        <v>2025</v>
      </c>
      <c r="M45" s="20">
        <v>6827</v>
      </c>
      <c r="N45" s="20">
        <v>7299</v>
      </c>
      <c r="O45" s="20">
        <v>7782</v>
      </c>
      <c r="P45" s="21">
        <f t="shared" si="18"/>
        <v>6.6173448417591541E-2</v>
      </c>
      <c r="Q45" s="21">
        <f t="shared" si="12"/>
        <v>2.8429629629629631</v>
      </c>
      <c r="R45" s="20">
        <f t="shared" si="19"/>
        <v>483</v>
      </c>
      <c r="S45" s="20">
        <f t="shared" si="13"/>
        <v>5757</v>
      </c>
      <c r="T45" s="21">
        <f t="shared" si="14"/>
        <v>5.7611712456700527E-3</v>
      </c>
    </row>
    <row r="46" spans="1:20" x14ac:dyDescent="0.25">
      <c r="A46" s="40" t="s">
        <v>38</v>
      </c>
      <c r="B46" s="20">
        <v>829</v>
      </c>
      <c r="C46" s="20">
        <v>1284</v>
      </c>
      <c r="D46" s="20">
        <v>1409</v>
      </c>
      <c r="E46" s="20">
        <v>2361</v>
      </c>
      <c r="F46" s="21">
        <f t="shared" si="15"/>
        <v>0.67565649396735283</v>
      </c>
      <c r="G46" s="21">
        <f t="shared" si="16"/>
        <v>1.8480096501809409</v>
      </c>
      <c r="H46" s="20">
        <f t="shared" si="17"/>
        <v>952</v>
      </c>
      <c r="I46" s="20">
        <f t="shared" si="10"/>
        <v>1532</v>
      </c>
      <c r="J46" s="21">
        <f t="shared" si="11"/>
        <v>4.8213684027813234E-3</v>
      </c>
      <c r="K46" s="18"/>
      <c r="L46" s="20">
        <v>2372</v>
      </c>
      <c r="M46" s="20">
        <v>3485</v>
      </c>
      <c r="N46" s="20">
        <v>4335</v>
      </c>
      <c r="O46" s="20">
        <v>6878</v>
      </c>
      <c r="P46" s="21">
        <f t="shared" si="18"/>
        <v>0.58662053056516728</v>
      </c>
      <c r="Q46" s="21">
        <f t="shared" si="12"/>
        <v>1.899662731871838</v>
      </c>
      <c r="R46" s="20">
        <f t="shared" si="19"/>
        <v>2543</v>
      </c>
      <c r="S46" s="20">
        <f t="shared" si="13"/>
        <v>4506</v>
      </c>
      <c r="T46" s="21">
        <f t="shared" si="14"/>
        <v>5.0919218488458783E-3</v>
      </c>
    </row>
    <row r="47" spans="1:20" x14ac:dyDescent="0.25">
      <c r="A47" s="40" t="s">
        <v>39</v>
      </c>
      <c r="B47" s="20">
        <v>455</v>
      </c>
      <c r="C47" s="20">
        <v>862</v>
      </c>
      <c r="D47" s="20">
        <v>1066</v>
      </c>
      <c r="E47" s="20">
        <v>1214</v>
      </c>
      <c r="F47" s="21">
        <f t="shared" si="15"/>
        <v>0.13883677298311436</v>
      </c>
      <c r="G47" s="21">
        <f t="shared" si="16"/>
        <v>1.668131868131868</v>
      </c>
      <c r="H47" s="20">
        <f t="shared" si="17"/>
        <v>148</v>
      </c>
      <c r="I47" s="20">
        <f t="shared" si="10"/>
        <v>759</v>
      </c>
      <c r="J47" s="21">
        <f t="shared" si="11"/>
        <v>2.4790941300197062E-3</v>
      </c>
      <c r="K47" s="18"/>
      <c r="L47" s="20">
        <v>1250</v>
      </c>
      <c r="M47" s="20">
        <v>1940</v>
      </c>
      <c r="N47" s="20">
        <v>2978</v>
      </c>
      <c r="O47" s="20">
        <v>2873</v>
      </c>
      <c r="P47" s="21">
        <f t="shared" si="18"/>
        <v>-3.5258562793821335E-2</v>
      </c>
      <c r="Q47" s="21">
        <f t="shared" si="12"/>
        <v>1.2984</v>
      </c>
      <c r="R47" s="20">
        <f t="shared" si="19"/>
        <v>-105</v>
      </c>
      <c r="S47" s="20">
        <f t="shared" si="13"/>
        <v>1623</v>
      </c>
      <c r="T47" s="21">
        <f t="shared" si="14"/>
        <v>2.1269397312785993E-3</v>
      </c>
    </row>
    <row r="48" spans="1:20" x14ac:dyDescent="0.25">
      <c r="A48" s="40" t="s">
        <v>40</v>
      </c>
      <c r="B48" s="20">
        <v>833</v>
      </c>
      <c r="C48" s="20">
        <v>2942</v>
      </c>
      <c r="D48" s="20">
        <v>2731</v>
      </c>
      <c r="E48" s="20">
        <v>3211</v>
      </c>
      <c r="F48" s="21">
        <f t="shared" si="15"/>
        <v>0.17575979494690586</v>
      </c>
      <c r="G48" s="21">
        <f t="shared" si="16"/>
        <v>2.8547418967587035</v>
      </c>
      <c r="H48" s="20">
        <f t="shared" si="17"/>
        <v>480</v>
      </c>
      <c r="I48" s="20">
        <f t="shared" si="10"/>
        <v>2378</v>
      </c>
      <c r="J48" s="21">
        <f t="shared" si="11"/>
        <v>6.5571427112794695E-3</v>
      </c>
      <c r="K48" s="18"/>
      <c r="L48" s="20">
        <v>2809</v>
      </c>
      <c r="M48" s="20">
        <v>8101</v>
      </c>
      <c r="N48" s="20">
        <v>8916</v>
      </c>
      <c r="O48" s="20">
        <v>9768</v>
      </c>
      <c r="P48" s="21">
        <f t="shared" si="18"/>
        <v>9.5558546433378133E-2</v>
      </c>
      <c r="Q48" s="21">
        <f t="shared" si="12"/>
        <v>2.4773940904236382</v>
      </c>
      <c r="R48" s="20">
        <f t="shared" si="19"/>
        <v>852</v>
      </c>
      <c r="S48" s="20">
        <f t="shared" si="13"/>
        <v>6959</v>
      </c>
      <c r="T48" s="21">
        <f t="shared" si="14"/>
        <v>7.2314470223213924E-3</v>
      </c>
    </row>
    <row r="49" spans="1:20" x14ac:dyDescent="0.25">
      <c r="A49" s="40" t="s">
        <v>41</v>
      </c>
      <c r="B49" s="20">
        <v>821</v>
      </c>
      <c r="C49" s="20">
        <v>1662</v>
      </c>
      <c r="D49" s="20">
        <v>1904</v>
      </c>
      <c r="E49" s="20">
        <v>2881</v>
      </c>
      <c r="F49" s="21">
        <f t="shared" si="15"/>
        <v>0.51313025210084029</v>
      </c>
      <c r="G49" s="21">
        <f t="shared" si="16"/>
        <v>2.5091352009744212</v>
      </c>
      <c r="H49" s="20">
        <f t="shared" si="17"/>
        <v>977</v>
      </c>
      <c r="I49" s="20">
        <f t="shared" si="10"/>
        <v>2060</v>
      </c>
      <c r="J49" s="21">
        <f t="shared" si="11"/>
        <v>5.8832538620978364E-3</v>
      </c>
      <c r="K49" s="18"/>
      <c r="L49" s="20">
        <v>2225</v>
      </c>
      <c r="M49" s="20">
        <v>4738</v>
      </c>
      <c r="N49" s="20">
        <v>6242</v>
      </c>
      <c r="O49" s="20">
        <v>8775</v>
      </c>
      <c r="P49" s="21">
        <f t="shared" si="18"/>
        <v>0.40579942326177498</v>
      </c>
      <c r="Q49" s="21">
        <f t="shared" si="12"/>
        <v>2.9438202247191012</v>
      </c>
      <c r="R49" s="20">
        <f t="shared" si="19"/>
        <v>2533</v>
      </c>
      <c r="S49" s="20">
        <f t="shared" si="13"/>
        <v>6550</v>
      </c>
      <c r="T49" s="21">
        <f t="shared" si="14"/>
        <v>6.4963091339957221E-3</v>
      </c>
    </row>
    <row r="50" spans="1:20" x14ac:dyDescent="0.25">
      <c r="A50" s="40" t="s">
        <v>42</v>
      </c>
      <c r="B50" s="20">
        <v>4418</v>
      </c>
      <c r="C50" s="20">
        <v>6642</v>
      </c>
      <c r="D50" s="20">
        <v>8109</v>
      </c>
      <c r="E50" s="20">
        <v>10848</v>
      </c>
      <c r="F50" s="21">
        <f t="shared" si="15"/>
        <v>0.3377728449870514</v>
      </c>
      <c r="G50" s="21">
        <f>E50/B50-1</f>
        <v>1.4554096876414668</v>
      </c>
      <c r="H50" s="20">
        <f t="shared" si="17"/>
        <v>2739</v>
      </c>
      <c r="I50" s="20">
        <f t="shared" si="10"/>
        <v>6430</v>
      </c>
      <c r="J50" s="21">
        <f t="shared" si="11"/>
        <v>2.215256435127988E-2</v>
      </c>
      <c r="K50" s="18"/>
      <c r="L50" s="20">
        <v>12289</v>
      </c>
      <c r="M50" s="20">
        <v>22135</v>
      </c>
      <c r="N50" s="20">
        <v>27653</v>
      </c>
      <c r="O50" s="20">
        <v>37011</v>
      </c>
      <c r="P50" s="21">
        <f t="shared" si="18"/>
        <v>0.33840812931689146</v>
      </c>
      <c r="Q50" s="21">
        <f t="shared" si="12"/>
        <v>2.0117177964032873</v>
      </c>
      <c r="R50" s="20">
        <f t="shared" si="19"/>
        <v>9358</v>
      </c>
      <c r="S50" s="20">
        <f t="shared" si="13"/>
        <v>24722</v>
      </c>
      <c r="T50" s="21">
        <f t="shared" si="14"/>
        <v>2.739998830294196E-2</v>
      </c>
    </row>
    <row r="51" spans="1:20" x14ac:dyDescent="0.25">
      <c r="A51" s="40" t="s">
        <v>43</v>
      </c>
      <c r="B51" s="20">
        <v>3225</v>
      </c>
      <c r="C51" s="20">
        <v>3118</v>
      </c>
      <c r="D51" s="20">
        <v>3614</v>
      </c>
      <c r="E51" s="20">
        <v>4021</v>
      </c>
      <c r="F51" s="21">
        <f t="shared" si="15"/>
        <v>0.11261759822910911</v>
      </c>
      <c r="G51" s="21">
        <f t="shared" si="16"/>
        <v>0.24682170542635662</v>
      </c>
      <c r="H51" s="20">
        <f t="shared" si="17"/>
        <v>407</v>
      </c>
      <c r="I51" s="20">
        <f t="shared" si="10"/>
        <v>796</v>
      </c>
      <c r="J51" s="21">
        <f t="shared" si="11"/>
        <v>8.2112335229071153E-3</v>
      </c>
      <c r="K51" s="18"/>
      <c r="L51" s="20">
        <v>9450</v>
      </c>
      <c r="M51" s="20">
        <v>8615</v>
      </c>
      <c r="N51" s="20">
        <v>11448</v>
      </c>
      <c r="O51" s="20">
        <v>11221</v>
      </c>
      <c r="P51" s="21">
        <f t="shared" si="18"/>
        <v>-1.9828791055206185E-2</v>
      </c>
      <c r="Q51" s="21">
        <f t="shared" si="12"/>
        <v>0.18740740740740747</v>
      </c>
      <c r="R51" s="20">
        <f t="shared" si="19"/>
        <v>-227</v>
      </c>
      <c r="S51" s="20">
        <f t="shared" si="13"/>
        <v>1771</v>
      </c>
      <c r="T51" s="21">
        <f t="shared" si="14"/>
        <v>8.3071321700929918E-3</v>
      </c>
    </row>
    <row r="52" spans="1:20" x14ac:dyDescent="0.25">
      <c r="A52" s="41" t="s">
        <v>44</v>
      </c>
      <c r="B52" s="20">
        <v>4002</v>
      </c>
      <c r="C52" s="20">
        <v>492</v>
      </c>
      <c r="D52" s="20">
        <v>756</v>
      </c>
      <c r="E52" s="20">
        <v>744</v>
      </c>
      <c r="F52" s="21">
        <f t="shared" si="15"/>
        <v>-1.5873015873015928E-2</v>
      </c>
      <c r="G52" s="21">
        <f t="shared" si="16"/>
        <v>-0.81409295352323841</v>
      </c>
      <c r="H52" s="20">
        <f t="shared" si="17"/>
        <v>-12</v>
      </c>
      <c r="I52" s="20">
        <f t="shared" si="10"/>
        <v>-3258</v>
      </c>
      <c r="J52" s="21">
        <f t="shared" si="11"/>
        <v>1.5193130417913191E-3</v>
      </c>
      <c r="K52" s="18"/>
      <c r="L52" s="20">
        <v>12031</v>
      </c>
      <c r="M52" s="20">
        <v>2495</v>
      </c>
      <c r="N52" s="20">
        <v>2697</v>
      </c>
      <c r="O52" s="20">
        <v>2501</v>
      </c>
      <c r="P52" s="21">
        <f t="shared" si="18"/>
        <v>-7.2673340748980353E-2</v>
      </c>
      <c r="Q52" s="21">
        <f t="shared" si="12"/>
        <v>-0.79212035574765194</v>
      </c>
      <c r="R52" s="20">
        <f t="shared" si="19"/>
        <v>-196</v>
      </c>
      <c r="S52" s="20">
        <f t="shared" si="13"/>
        <v>-9530</v>
      </c>
      <c r="T52" s="21">
        <f t="shared" si="14"/>
        <v>1.8515406432049347E-3</v>
      </c>
    </row>
    <row r="53" spans="1:20" x14ac:dyDescent="0.25">
      <c r="A53" s="39" t="s">
        <v>45</v>
      </c>
      <c r="B53" s="23">
        <f>B28-SUM(B29:B52)</f>
        <v>23538</v>
      </c>
      <c r="C53" s="23">
        <f>C28-SUM(C29:C52)</f>
        <v>23503</v>
      </c>
      <c r="D53" s="23">
        <f>D28-SUM(D29:D52)</f>
        <v>24462</v>
      </c>
      <c r="E53" s="23">
        <f>E28-SUM(E29:E52)</f>
        <v>22368</v>
      </c>
      <c r="F53" s="24">
        <f t="shared" si="15"/>
        <v>-8.5602158449840537E-2</v>
      </c>
      <c r="G53" s="24">
        <f t="shared" si="16"/>
        <v>-4.9706856997196014E-2</v>
      </c>
      <c r="H53" s="23">
        <f t="shared" si="17"/>
        <v>-2094</v>
      </c>
      <c r="I53" s="23">
        <f t="shared" si="10"/>
        <v>-1170</v>
      </c>
      <c r="J53" s="24">
        <f t="shared" si="11"/>
        <v>4.5677411449984176E-2</v>
      </c>
      <c r="K53" s="18"/>
      <c r="L53" s="23">
        <f>L28-SUM(L29:L52)</f>
        <v>67101</v>
      </c>
      <c r="M53" s="23">
        <f>M28-SUM(M29:M52)</f>
        <v>64663</v>
      </c>
      <c r="N53" s="23">
        <f>N28-SUM(N29:N52)</f>
        <v>74197</v>
      </c>
      <c r="O53" s="23">
        <f>O28-SUM(O29:O52)</f>
        <v>64587</v>
      </c>
      <c r="P53" s="24">
        <f t="shared" si="18"/>
        <v>-0.12952006145801043</v>
      </c>
      <c r="Q53" s="24">
        <f t="shared" si="12"/>
        <v>-3.7465909598962788E-2</v>
      </c>
      <c r="R53" s="23">
        <f t="shared" si="19"/>
        <v>-9610</v>
      </c>
      <c r="S53" s="23">
        <f t="shared" si="13"/>
        <v>-2514</v>
      </c>
      <c r="T53" s="24">
        <f t="shared" si="14"/>
        <v>4.7815056186596205E-2</v>
      </c>
    </row>
    <row r="54" spans="1:20" ht="21" x14ac:dyDescent="0.35">
      <c r="A54" s="376" t="s">
        <v>46</v>
      </c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8"/>
    </row>
    <row r="55" spans="1:20" x14ac:dyDescent="0.25">
      <c r="A55" s="1"/>
      <c r="B55" s="373" t="s">
        <v>145</v>
      </c>
      <c r="C55" s="374"/>
      <c r="D55" s="374"/>
      <c r="E55" s="374"/>
      <c r="F55" s="374"/>
      <c r="G55" s="374"/>
      <c r="H55" s="374"/>
      <c r="I55" s="374"/>
      <c r="J55" s="375"/>
      <c r="K55" s="3"/>
      <c r="L55" s="373" t="str">
        <f>L$5</f>
        <v>acumulado marzo</v>
      </c>
      <c r="M55" s="374"/>
      <c r="N55" s="374"/>
      <c r="O55" s="374"/>
      <c r="P55" s="374"/>
      <c r="Q55" s="374"/>
      <c r="R55" s="374"/>
      <c r="S55" s="374"/>
      <c r="T55" s="375"/>
    </row>
    <row r="56" spans="1:20" x14ac:dyDescent="0.25">
      <c r="A56" s="4"/>
      <c r="B56" s="5">
        <f>B$6</f>
        <v>2019</v>
      </c>
      <c r="C56" s="5">
        <f>C$6</f>
        <v>2022</v>
      </c>
      <c r="D56" s="5">
        <f>D$6</f>
        <v>2023</v>
      </c>
      <c r="E56" s="5">
        <f>E$6</f>
        <v>2024</v>
      </c>
      <c r="F56" s="5" t="str">
        <f>CONCATENATE("var ",RIGHT(E56,2),"/",RIGHT(D56,2))</f>
        <v>var 24/23</v>
      </c>
      <c r="G56" s="5" t="str">
        <f>CONCATENATE("var ",RIGHT(E56,2),"/",RIGHT(B56,2))</f>
        <v>var 24/19</v>
      </c>
      <c r="H56" s="5" t="str">
        <f>CONCATENATE("dif ",RIGHT(E56,2),"-",RIGHT(D56,2))</f>
        <v>dif 24-23</v>
      </c>
      <c r="I56" s="5" t="str">
        <f>CONCATENATE("dif ",RIGHT(E56,2),"-",RIGHT(B56,2))</f>
        <v>dif 24-19</v>
      </c>
      <c r="J56" s="5" t="str">
        <f>CONCATENATE("cuota ",RIGHT(E56,2))</f>
        <v>cuota 24</v>
      </c>
      <c r="K56" s="6"/>
      <c r="L56" s="5">
        <f>L$6</f>
        <v>2019</v>
      </c>
      <c r="M56" s="5">
        <f>M$6</f>
        <v>2022</v>
      </c>
      <c r="N56" s="5">
        <f>N$6</f>
        <v>2023</v>
      </c>
      <c r="O56" s="5">
        <f>O$6</f>
        <v>2024</v>
      </c>
      <c r="P56" s="5" t="str">
        <f>CONCATENATE("var ",RIGHT(O56,2),"/",RIGHT(N56,2))</f>
        <v>var 24/23</v>
      </c>
      <c r="Q56" s="5" t="str">
        <f>CONCATENATE("var ",RIGHT(O56,2),"/",RIGHT(L56,2))</f>
        <v>var 24/19</v>
      </c>
      <c r="R56" s="5" t="str">
        <f>CONCATENATE("dif ",RIGHT(O56,2),"-",RIGHT(N56,2))</f>
        <v>dif 24-23</v>
      </c>
      <c r="S56" s="5" t="str">
        <f>CONCATENATE("dif ",RIGHT(O56,2),"-",RIGHT(L56,2))</f>
        <v>dif 24-19</v>
      </c>
      <c r="T56" s="5" t="str">
        <f>CONCATENATE("cuota ",RIGHT(O56,2))</f>
        <v>cuota 24</v>
      </c>
    </row>
    <row r="57" spans="1:20" x14ac:dyDescent="0.25">
      <c r="A57" s="7" t="s">
        <v>47</v>
      </c>
      <c r="B57" s="8">
        <v>430515</v>
      </c>
      <c r="C57" s="8">
        <v>393667</v>
      </c>
      <c r="D57" s="8">
        <v>440377</v>
      </c>
      <c r="E57" s="8">
        <v>489695</v>
      </c>
      <c r="F57" s="9">
        <f>E57/D57-1</f>
        <v>0.11199040821841288</v>
      </c>
      <c r="G57" s="9">
        <f t="shared" ref="G57:G67" si="20">E57/B57-1</f>
        <v>0.13746327073388853</v>
      </c>
      <c r="H57" s="8">
        <f>E57-D57</f>
        <v>49318</v>
      </c>
      <c r="I57" s="8">
        <f t="shared" ref="I57:I67" si="21">E57-B57</f>
        <v>59180</v>
      </c>
      <c r="J57" s="9">
        <f t="shared" ref="J57:J67" si="22">E57/$E$57</f>
        <v>1</v>
      </c>
      <c r="K57" s="10"/>
      <c r="L57" s="8">
        <v>1168245</v>
      </c>
      <c r="M57" s="8">
        <v>1016463</v>
      </c>
      <c r="N57" s="8">
        <v>1255136</v>
      </c>
      <c r="O57" s="8">
        <v>1350767</v>
      </c>
      <c r="P57" s="9">
        <f>O57/N57-1</f>
        <v>7.6191743364862452E-2</v>
      </c>
      <c r="Q57" s="9">
        <f t="shared" ref="Q57:Q67" si="23">O57/L57-1</f>
        <v>0.15623606349695485</v>
      </c>
      <c r="R57" s="8">
        <f>O57-N57</f>
        <v>95631</v>
      </c>
      <c r="S57" s="8">
        <f t="shared" ref="S57:S67" si="24">O57-L57</f>
        <v>182522</v>
      </c>
      <c r="T57" s="9">
        <f t="shared" ref="T57:T67" si="25">O57/$O$57</f>
        <v>1</v>
      </c>
    </row>
    <row r="58" spans="1:20" x14ac:dyDescent="0.25">
      <c r="A58" s="42" t="s">
        <v>48</v>
      </c>
      <c r="B58" s="43">
        <v>155039</v>
      </c>
      <c r="C58" s="43">
        <v>140303</v>
      </c>
      <c r="D58" s="43">
        <v>154113</v>
      </c>
      <c r="E58" s="43">
        <v>175927</v>
      </c>
      <c r="F58" s="44">
        <f t="shared" ref="F58:F67" si="26">E58/D58-1</f>
        <v>0.14154548934872468</v>
      </c>
      <c r="G58" s="44">
        <f t="shared" si="20"/>
        <v>0.13472739117254373</v>
      </c>
      <c r="H58" s="43">
        <f>E58-D58</f>
        <v>21814</v>
      </c>
      <c r="I58" s="43">
        <f t="shared" si="21"/>
        <v>20888</v>
      </c>
      <c r="J58" s="44">
        <f t="shared" si="22"/>
        <v>0.35925831384841583</v>
      </c>
      <c r="K58" s="45"/>
      <c r="L58" s="43">
        <v>416287</v>
      </c>
      <c r="M58" s="43">
        <v>371149</v>
      </c>
      <c r="N58" s="43">
        <v>440745</v>
      </c>
      <c r="O58" s="43">
        <v>481439</v>
      </c>
      <c r="P58" s="44">
        <f t="shared" ref="P58:P67" si="27">O58/N58-1</f>
        <v>9.2330032104731785E-2</v>
      </c>
      <c r="Q58" s="44">
        <f t="shared" si="23"/>
        <v>0.15650740955158349</v>
      </c>
      <c r="R58" s="43">
        <f t="shared" ref="R58:R67" si="28">O58-N58</f>
        <v>40694</v>
      </c>
      <c r="S58" s="43">
        <f t="shared" si="24"/>
        <v>65152</v>
      </c>
      <c r="T58" s="44">
        <f t="shared" si="25"/>
        <v>0.35641898269649763</v>
      </c>
    </row>
    <row r="59" spans="1:20" x14ac:dyDescent="0.25">
      <c r="A59" s="46" t="s">
        <v>49</v>
      </c>
      <c r="B59" s="20">
        <v>119259</v>
      </c>
      <c r="C59" s="20">
        <v>104660</v>
      </c>
      <c r="D59" s="20">
        <v>114283</v>
      </c>
      <c r="E59" s="20">
        <v>122937</v>
      </c>
      <c r="F59" s="21">
        <f t="shared" si="26"/>
        <v>7.5724298452088279E-2</v>
      </c>
      <c r="G59" s="21">
        <f t="shared" si="20"/>
        <v>3.084043971524153E-2</v>
      </c>
      <c r="H59" s="20">
        <f t="shared" ref="H59:H67" si="29">E59-D59</f>
        <v>8654</v>
      </c>
      <c r="I59" s="20">
        <f t="shared" si="21"/>
        <v>3678</v>
      </c>
      <c r="J59" s="21">
        <f t="shared" si="22"/>
        <v>0.25104810136921962</v>
      </c>
      <c r="K59" s="18"/>
      <c r="L59" s="20">
        <v>321169</v>
      </c>
      <c r="M59" s="20">
        <v>265756</v>
      </c>
      <c r="N59" s="20">
        <v>318583</v>
      </c>
      <c r="O59" s="20">
        <v>337344</v>
      </c>
      <c r="P59" s="21">
        <f>O59/N59-1</f>
        <v>5.8888892376554924E-2</v>
      </c>
      <c r="Q59" s="21">
        <f t="shared" si="23"/>
        <v>5.0362893056303593E-2</v>
      </c>
      <c r="R59" s="20">
        <f>O59-N59</f>
        <v>18761</v>
      </c>
      <c r="S59" s="20">
        <f t="shared" si="24"/>
        <v>16175</v>
      </c>
      <c r="T59" s="21">
        <f t="shared" si="25"/>
        <v>0.24974255367506018</v>
      </c>
    </row>
    <row r="60" spans="1:20" x14ac:dyDescent="0.25">
      <c r="A60" s="47" t="s">
        <v>50</v>
      </c>
      <c r="B60" s="48">
        <v>4520</v>
      </c>
      <c r="C60" s="48">
        <v>3577</v>
      </c>
      <c r="D60" s="48">
        <v>4873</v>
      </c>
      <c r="E60" s="48">
        <v>5862</v>
      </c>
      <c r="F60" s="49">
        <f t="shared" si="26"/>
        <v>0.20295505848553264</v>
      </c>
      <c r="G60" s="49">
        <f t="shared" si="20"/>
        <v>0.29690265486725664</v>
      </c>
      <c r="H60" s="48">
        <f t="shared" si="29"/>
        <v>989</v>
      </c>
      <c r="I60" s="48">
        <f t="shared" si="21"/>
        <v>1342</v>
      </c>
      <c r="J60" s="49">
        <f t="shared" si="22"/>
        <v>1.1970716466371925E-2</v>
      </c>
      <c r="K60" s="18"/>
      <c r="L60" s="48">
        <v>13321</v>
      </c>
      <c r="M60" s="48">
        <v>8929</v>
      </c>
      <c r="N60" s="48">
        <v>16303</v>
      </c>
      <c r="O60" s="48">
        <v>15109</v>
      </c>
      <c r="P60" s="49">
        <f t="shared" si="27"/>
        <v>-7.3238054345825976E-2</v>
      </c>
      <c r="Q60" s="49">
        <f t="shared" si="23"/>
        <v>0.13422415734554471</v>
      </c>
      <c r="R60" s="48">
        <f t="shared" si="28"/>
        <v>-1194</v>
      </c>
      <c r="S60" s="48">
        <f t="shared" si="24"/>
        <v>1788</v>
      </c>
      <c r="T60" s="49">
        <f t="shared" si="25"/>
        <v>1.1185496832540326E-2</v>
      </c>
    </row>
    <row r="61" spans="1:20" x14ac:dyDescent="0.25">
      <c r="A61" s="46" t="s">
        <v>51</v>
      </c>
      <c r="B61" s="20">
        <v>68140</v>
      </c>
      <c r="C61" s="20">
        <v>57186</v>
      </c>
      <c r="D61" s="20">
        <v>66430</v>
      </c>
      <c r="E61" s="20">
        <v>76278</v>
      </c>
      <c r="F61" s="21">
        <f t="shared" si="26"/>
        <v>0.14824627427367143</v>
      </c>
      <c r="G61" s="21">
        <f t="shared" si="20"/>
        <v>0.11943058409157614</v>
      </c>
      <c r="H61" s="20">
        <f t="shared" si="29"/>
        <v>9848</v>
      </c>
      <c r="I61" s="20">
        <f t="shared" si="21"/>
        <v>8138</v>
      </c>
      <c r="J61" s="21">
        <f t="shared" si="22"/>
        <v>0.15576634435720194</v>
      </c>
      <c r="K61" s="18"/>
      <c r="L61" s="20">
        <v>178474</v>
      </c>
      <c r="M61" s="20">
        <v>143750</v>
      </c>
      <c r="N61" s="20">
        <v>184347</v>
      </c>
      <c r="O61" s="20">
        <v>207628</v>
      </c>
      <c r="P61" s="21">
        <f t="shared" si="27"/>
        <v>0.12628900931395681</v>
      </c>
      <c r="Q61" s="21">
        <f t="shared" si="23"/>
        <v>0.16335152459181734</v>
      </c>
      <c r="R61" s="20">
        <f>O61-N61</f>
        <v>23281</v>
      </c>
      <c r="S61" s="20">
        <f t="shared" si="24"/>
        <v>29154</v>
      </c>
      <c r="T61" s="21">
        <f t="shared" si="25"/>
        <v>0.15371118779182494</v>
      </c>
    </row>
    <row r="62" spans="1:20" x14ac:dyDescent="0.25">
      <c r="A62" s="46" t="s">
        <v>52</v>
      </c>
      <c r="B62" s="20">
        <v>12441</v>
      </c>
      <c r="C62" s="20">
        <v>19941</v>
      </c>
      <c r="D62" s="20">
        <v>21527</v>
      </c>
      <c r="E62" s="20">
        <v>21188</v>
      </c>
      <c r="F62" s="21">
        <f t="shared" si="26"/>
        <v>-1.5747665722116388E-2</v>
      </c>
      <c r="G62" s="21">
        <f t="shared" si="20"/>
        <v>0.70307853066473758</v>
      </c>
      <c r="H62" s="20">
        <f t="shared" si="29"/>
        <v>-339</v>
      </c>
      <c r="I62" s="20">
        <f t="shared" si="21"/>
        <v>8747</v>
      </c>
      <c r="J62" s="21">
        <f t="shared" si="22"/>
        <v>4.3267748292304391E-2</v>
      </c>
      <c r="K62" s="18"/>
      <c r="L62" s="20">
        <v>36292</v>
      </c>
      <c r="M62" s="20">
        <v>46196</v>
      </c>
      <c r="N62" s="20">
        <v>57673</v>
      </c>
      <c r="O62" s="20">
        <v>56380</v>
      </c>
      <c r="P62" s="21">
        <f t="shared" si="27"/>
        <v>-2.241950306035756E-2</v>
      </c>
      <c r="Q62" s="21">
        <f t="shared" si="23"/>
        <v>0.5535104155185715</v>
      </c>
      <c r="R62" s="20">
        <f t="shared" si="28"/>
        <v>-1293</v>
      </c>
      <c r="S62" s="20">
        <f t="shared" si="24"/>
        <v>20088</v>
      </c>
      <c r="T62" s="21">
        <f t="shared" si="25"/>
        <v>4.1739248886003284E-2</v>
      </c>
    </row>
    <row r="63" spans="1:20" x14ac:dyDescent="0.25">
      <c r="A63" s="46" t="s">
        <v>53</v>
      </c>
      <c r="B63" s="20">
        <v>21779</v>
      </c>
      <c r="C63" s="20">
        <v>20054</v>
      </c>
      <c r="D63" s="20">
        <v>25174</v>
      </c>
      <c r="E63" s="20">
        <v>22971</v>
      </c>
      <c r="F63" s="21">
        <f t="shared" si="26"/>
        <v>-8.7510923969174592E-2</v>
      </c>
      <c r="G63" s="21">
        <f t="shared" si="20"/>
        <v>5.4731622204876151E-2</v>
      </c>
      <c r="H63" s="20">
        <f t="shared" si="29"/>
        <v>-2203</v>
      </c>
      <c r="I63" s="20">
        <f t="shared" si="21"/>
        <v>1192</v>
      </c>
      <c r="J63" s="21">
        <f t="shared" si="22"/>
        <v>4.6908790165306975E-2</v>
      </c>
      <c r="K63" s="18"/>
      <c r="L63" s="20">
        <v>63261</v>
      </c>
      <c r="M63" s="20">
        <v>51259</v>
      </c>
      <c r="N63" s="20">
        <v>71558</v>
      </c>
      <c r="O63" s="20">
        <v>69463</v>
      </c>
      <c r="P63" s="21">
        <f t="shared" si="27"/>
        <v>-2.9276950166298721E-2</v>
      </c>
      <c r="Q63" s="21">
        <f t="shared" si="23"/>
        <v>9.8038285831713035E-2</v>
      </c>
      <c r="R63" s="20">
        <f t="shared" si="28"/>
        <v>-2095</v>
      </c>
      <c r="S63" s="20">
        <f t="shared" si="24"/>
        <v>6202</v>
      </c>
      <c r="T63" s="21">
        <f t="shared" si="25"/>
        <v>5.1424857136723061E-2</v>
      </c>
    </row>
    <row r="64" spans="1:20" x14ac:dyDescent="0.25">
      <c r="A64" s="46" t="s">
        <v>54</v>
      </c>
      <c r="B64" s="20">
        <v>5148</v>
      </c>
      <c r="C64" s="20">
        <v>4740</v>
      </c>
      <c r="D64" s="20">
        <v>5659</v>
      </c>
      <c r="E64" s="20">
        <v>5168</v>
      </c>
      <c r="F64" s="21">
        <f t="shared" si="26"/>
        <v>-8.6764446015197061E-2</v>
      </c>
      <c r="G64" s="21">
        <f t="shared" si="20"/>
        <v>3.8850038850037905E-3</v>
      </c>
      <c r="H64" s="20">
        <f t="shared" si="29"/>
        <v>-491</v>
      </c>
      <c r="I64" s="20">
        <f t="shared" si="21"/>
        <v>20</v>
      </c>
      <c r="J64" s="21">
        <f t="shared" si="22"/>
        <v>1.0553507795668732E-2</v>
      </c>
      <c r="K64" s="18"/>
      <c r="L64" s="20">
        <v>14799</v>
      </c>
      <c r="M64" s="20">
        <v>12444</v>
      </c>
      <c r="N64" s="20">
        <v>16319</v>
      </c>
      <c r="O64" s="20">
        <v>15188</v>
      </c>
      <c r="P64" s="21">
        <f t="shared" si="27"/>
        <v>-6.9305717262087119E-2</v>
      </c>
      <c r="Q64" s="21">
        <f t="shared" si="23"/>
        <v>2.6285559835123928E-2</v>
      </c>
      <c r="R64" s="20">
        <f>O64-N64</f>
        <v>-1131</v>
      </c>
      <c r="S64" s="20">
        <f t="shared" si="24"/>
        <v>389</v>
      </c>
      <c r="T64" s="21">
        <f t="shared" si="25"/>
        <v>1.124398212274952E-2</v>
      </c>
    </row>
    <row r="65" spans="1:20" x14ac:dyDescent="0.25">
      <c r="A65" s="46" t="s">
        <v>55</v>
      </c>
      <c r="B65" s="20">
        <v>21973</v>
      </c>
      <c r="C65" s="20">
        <v>22231</v>
      </c>
      <c r="D65" s="20">
        <v>21689</v>
      </c>
      <c r="E65" s="20">
        <v>27356</v>
      </c>
      <c r="F65" s="21">
        <f t="shared" si="26"/>
        <v>0.26128452210798092</v>
      </c>
      <c r="G65" s="21">
        <f t="shared" si="20"/>
        <v>0.24498247849633636</v>
      </c>
      <c r="H65" s="20">
        <f t="shared" si="29"/>
        <v>5667</v>
      </c>
      <c r="I65" s="20">
        <f t="shared" si="21"/>
        <v>5383</v>
      </c>
      <c r="J65" s="21">
        <f t="shared" si="22"/>
        <v>5.5863343509735652E-2</v>
      </c>
      <c r="K65" s="18"/>
      <c r="L65" s="20">
        <v>60936</v>
      </c>
      <c r="M65" s="20">
        <v>59495</v>
      </c>
      <c r="N65" s="20">
        <v>67265</v>
      </c>
      <c r="O65" s="20">
        <v>73927</v>
      </c>
      <c r="P65" s="21">
        <f t="shared" si="27"/>
        <v>9.9041106072994767E-2</v>
      </c>
      <c r="Q65" s="21">
        <f t="shared" si="23"/>
        <v>0.21319088880136539</v>
      </c>
      <c r="R65" s="20">
        <f t="shared" si="28"/>
        <v>6662</v>
      </c>
      <c r="S65" s="20">
        <f t="shared" si="24"/>
        <v>12991</v>
      </c>
      <c r="T65" s="21">
        <f t="shared" si="25"/>
        <v>5.472964619360704E-2</v>
      </c>
    </row>
    <row r="66" spans="1:20" x14ac:dyDescent="0.25">
      <c r="A66" s="50" t="s">
        <v>56</v>
      </c>
      <c r="B66" s="28">
        <v>10617</v>
      </c>
      <c r="C66" s="28">
        <v>10842</v>
      </c>
      <c r="D66" s="28">
        <v>16137</v>
      </c>
      <c r="E66" s="28">
        <v>20474</v>
      </c>
      <c r="F66" s="29">
        <f t="shared" si="26"/>
        <v>0.2687612319514161</v>
      </c>
      <c r="G66" s="29">
        <f t="shared" si="20"/>
        <v>0.92841669021380802</v>
      </c>
      <c r="H66" s="28">
        <f t="shared" si="29"/>
        <v>4337</v>
      </c>
      <c r="I66" s="28">
        <f t="shared" si="21"/>
        <v>9857</v>
      </c>
      <c r="J66" s="29">
        <f t="shared" si="22"/>
        <v>4.1809697873165949E-2</v>
      </c>
      <c r="K66" s="18"/>
      <c r="L66" s="28">
        <v>31035</v>
      </c>
      <c r="M66" s="28">
        <v>31135</v>
      </c>
      <c r="N66" s="28">
        <v>52473</v>
      </c>
      <c r="O66" s="28">
        <v>60722</v>
      </c>
      <c r="P66" s="29">
        <f t="shared" si="27"/>
        <v>0.1572046576334496</v>
      </c>
      <c r="Q66" s="29">
        <f t="shared" si="23"/>
        <v>0.95656516835830518</v>
      </c>
      <c r="R66" s="28">
        <f>O66-N66</f>
        <v>8249</v>
      </c>
      <c r="S66" s="28">
        <f t="shared" si="24"/>
        <v>29687</v>
      </c>
      <c r="T66" s="29">
        <f t="shared" si="25"/>
        <v>4.4953718887121172E-2</v>
      </c>
    </row>
    <row r="67" spans="1:20" x14ac:dyDescent="0.25">
      <c r="A67" s="51" t="s">
        <v>57</v>
      </c>
      <c r="B67" s="52">
        <f>B57-SUM(B58:B66)</f>
        <v>11599</v>
      </c>
      <c r="C67" s="52">
        <f>C57-SUM(C58:C66)</f>
        <v>10133</v>
      </c>
      <c r="D67" s="52">
        <f>D57-SUM(D58:D66)</f>
        <v>10492</v>
      </c>
      <c r="E67" s="52">
        <f>E57-SUM(E58:E66)</f>
        <v>11534</v>
      </c>
      <c r="F67" s="53">
        <f t="shared" si="26"/>
        <v>9.9313762866946265E-2</v>
      </c>
      <c r="G67" s="53">
        <f t="shared" si="20"/>
        <v>-5.6039313733942109E-3</v>
      </c>
      <c r="H67" s="52">
        <f t="shared" si="29"/>
        <v>1042</v>
      </c>
      <c r="I67" s="52">
        <f t="shared" si="21"/>
        <v>-65</v>
      </c>
      <c r="J67" s="53">
        <f t="shared" si="22"/>
        <v>2.3553436322608971E-2</v>
      </c>
      <c r="K67" s="18"/>
      <c r="L67" s="52">
        <f>L57-SUM(L58:L66)</f>
        <v>32671</v>
      </c>
      <c r="M67" s="52">
        <f>M57-SUM(M58:M66)</f>
        <v>26350</v>
      </c>
      <c r="N67" s="52">
        <f>N57-SUM(N58:N66)</f>
        <v>29870</v>
      </c>
      <c r="O67" s="52">
        <f>O57-SUM(O58:O66)</f>
        <v>33567</v>
      </c>
      <c r="P67" s="53">
        <f t="shared" si="27"/>
        <v>0.12376966856377636</v>
      </c>
      <c r="Q67" s="53">
        <f t="shared" si="23"/>
        <v>2.7424933427198539E-2</v>
      </c>
      <c r="R67" s="52">
        <f t="shared" si="28"/>
        <v>3697</v>
      </c>
      <c r="S67" s="52">
        <f t="shared" si="24"/>
        <v>896</v>
      </c>
      <c r="T67" s="53">
        <f t="shared" si="25"/>
        <v>2.4850325777872866E-2</v>
      </c>
    </row>
    <row r="68" spans="1:20" ht="21" x14ac:dyDescent="0.35">
      <c r="A68" s="372" t="s">
        <v>58</v>
      </c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</row>
    <row r="69" spans="1:20" x14ac:dyDescent="0.25">
      <c r="A69" s="54"/>
      <c r="B69" s="373" t="s">
        <v>145</v>
      </c>
      <c r="C69" s="374"/>
      <c r="D69" s="374"/>
      <c r="E69" s="374"/>
      <c r="F69" s="374"/>
      <c r="G69" s="374"/>
      <c r="H69" s="374"/>
      <c r="I69" s="374"/>
      <c r="J69" s="375"/>
      <c r="K69" s="55"/>
      <c r="L69" s="373" t="str">
        <f>L$5</f>
        <v>acumulado marzo</v>
      </c>
      <c r="M69" s="374"/>
      <c r="N69" s="374"/>
      <c r="O69" s="374"/>
      <c r="P69" s="374"/>
      <c r="Q69" s="374"/>
      <c r="R69" s="374"/>
      <c r="S69" s="374"/>
      <c r="T69" s="375"/>
    </row>
    <row r="70" spans="1:20" x14ac:dyDescent="0.25">
      <c r="A70" s="4"/>
      <c r="B70" s="5">
        <f>B$6</f>
        <v>2019</v>
      </c>
      <c r="C70" s="5">
        <f>C$6</f>
        <v>2022</v>
      </c>
      <c r="D70" s="5">
        <f>D$6</f>
        <v>2023</v>
      </c>
      <c r="E70" s="5">
        <f>E$6</f>
        <v>2024</v>
      </c>
      <c r="F70" s="5" t="str">
        <f>CONCATENATE("var ",RIGHT(E70,2),"/",RIGHT(D70,2))</f>
        <v>var 24/23</v>
      </c>
      <c r="G70" s="5" t="str">
        <f>CONCATENATE("var ",RIGHT(E70,2),"/",RIGHT(B70,2))</f>
        <v>var 24/19</v>
      </c>
      <c r="H70" s="5" t="str">
        <f>CONCATENATE("dif ",RIGHT(E70,2),"-",RIGHT(D70,2))</f>
        <v>dif 24-23</v>
      </c>
      <c r="I70" s="5" t="str">
        <f>CONCATENATE("dif ",RIGHT(E70,2),"-",RIGHT(B70,2))</f>
        <v>dif 24-19</v>
      </c>
      <c r="J70" s="5" t="str">
        <f>CONCATENATE("cuota ",RIGHT(E70,2))</f>
        <v>cuota 24</v>
      </c>
      <c r="K70" s="56"/>
      <c r="L70" s="5">
        <f>L$6</f>
        <v>2019</v>
      </c>
      <c r="M70" s="5">
        <f>M$6</f>
        <v>2022</v>
      </c>
      <c r="N70" s="5">
        <f>N$6</f>
        <v>2023</v>
      </c>
      <c r="O70" s="5">
        <f>O$6</f>
        <v>2024</v>
      </c>
      <c r="P70" s="5" t="str">
        <f>CONCATENATE("var ",RIGHT(O70,2),"/",RIGHT(N70,2))</f>
        <v>var 24/23</v>
      </c>
      <c r="Q70" s="5" t="str">
        <f>CONCATENATE("var ",RIGHT(O70,2),"/",RIGHT(L70,2))</f>
        <v>var 24/19</v>
      </c>
      <c r="R70" s="5" t="str">
        <f>CONCATENATE("dif ",RIGHT(O70,2),"-",RIGHT(N70,2))</f>
        <v>dif 24-23</v>
      </c>
      <c r="S70" s="5" t="str">
        <f>CONCATENATE("dif ",RIGHT(O70,2),"-",RIGHT(L70,2))</f>
        <v>dif 24-19</v>
      </c>
      <c r="T70" s="5" t="str">
        <f>CONCATENATE("cuota ",RIGHT(O70,2))</f>
        <v>cuota 24</v>
      </c>
    </row>
    <row r="71" spans="1:20" x14ac:dyDescent="0.25">
      <c r="A71" s="57" t="s">
        <v>4</v>
      </c>
      <c r="B71" s="58">
        <v>2920600</v>
      </c>
      <c r="C71" s="58">
        <v>2629455</v>
      </c>
      <c r="D71" s="58">
        <v>2882541</v>
      </c>
      <c r="E71" s="58">
        <v>3156397</v>
      </c>
      <c r="F71" s="59">
        <f>E71/D71-1</f>
        <v>9.5005066710239339E-2</v>
      </c>
      <c r="G71" s="59">
        <f t="shared" ref="G71:G82" si="30">E71/B71-1</f>
        <v>8.073580771074429E-2</v>
      </c>
      <c r="H71" s="58">
        <f>E71-D71</f>
        <v>273856</v>
      </c>
      <c r="I71" s="58">
        <f t="shared" ref="I71:I82" si="31">E71-B71</f>
        <v>235797</v>
      </c>
      <c r="J71" s="59">
        <f t="shared" ref="J71:J82" si="32">E71/$E$71</f>
        <v>1</v>
      </c>
      <c r="K71" s="60"/>
      <c r="L71" s="58">
        <v>8567984</v>
      </c>
      <c r="M71" s="58">
        <v>6883018</v>
      </c>
      <c r="N71" s="58">
        <v>8612481</v>
      </c>
      <c r="O71" s="58">
        <v>9184014</v>
      </c>
      <c r="P71" s="59">
        <f>O71/N71-1</f>
        <v>6.6361017226046703E-2</v>
      </c>
      <c r="Q71" s="59">
        <f t="shared" ref="Q71:Q82" si="33">O71/L71-1</f>
        <v>7.189906050244721E-2</v>
      </c>
      <c r="R71" s="58">
        <f>O71-N71</f>
        <v>571533</v>
      </c>
      <c r="S71" s="58">
        <f t="shared" ref="S71:S82" si="34">O71-L71</f>
        <v>616030</v>
      </c>
      <c r="T71" s="59">
        <f t="shared" ref="T71:T82" si="35">O71/$O$71</f>
        <v>1</v>
      </c>
    </row>
    <row r="72" spans="1:20" x14ac:dyDescent="0.25">
      <c r="A72" s="61" t="s">
        <v>5</v>
      </c>
      <c r="B72" s="62">
        <v>2055942</v>
      </c>
      <c r="C72" s="62">
        <v>2034159</v>
      </c>
      <c r="D72" s="62">
        <v>2166832</v>
      </c>
      <c r="E72" s="62">
        <v>2367869</v>
      </c>
      <c r="F72" s="63">
        <f t="shared" ref="F72:F82" si="36">E72/D72-1</f>
        <v>9.2779227923530661E-2</v>
      </c>
      <c r="G72" s="63">
        <f t="shared" si="30"/>
        <v>0.15171974695784218</v>
      </c>
      <c r="H72" s="62">
        <f t="shared" ref="H72:H82" si="37">E72-D72</f>
        <v>201037</v>
      </c>
      <c r="I72" s="62">
        <f t="shared" si="31"/>
        <v>311927</v>
      </c>
      <c r="J72" s="63">
        <f t="shared" si="32"/>
        <v>0.75018098166992297</v>
      </c>
      <c r="K72" s="64"/>
      <c r="L72" s="62">
        <v>5987365</v>
      </c>
      <c r="M72" s="62">
        <v>5212124</v>
      </c>
      <c r="N72" s="62">
        <v>6503443</v>
      </c>
      <c r="O72" s="62">
        <v>6850565</v>
      </c>
      <c r="P72" s="63">
        <f t="shared" ref="P72:P82" si="38">O72/N72-1</f>
        <v>5.3375112229014698E-2</v>
      </c>
      <c r="Q72" s="63">
        <f t="shared" si="33"/>
        <v>0.14417026521683574</v>
      </c>
      <c r="R72" s="62">
        <f t="shared" ref="R72:R82" si="39">O72-N72</f>
        <v>347122</v>
      </c>
      <c r="S72" s="62">
        <f t="shared" si="34"/>
        <v>863200</v>
      </c>
      <c r="T72" s="63">
        <f t="shared" si="35"/>
        <v>0.74592275229545602</v>
      </c>
    </row>
    <row r="73" spans="1:20" x14ac:dyDescent="0.25">
      <c r="A73" s="26" t="s">
        <v>6</v>
      </c>
      <c r="B73" s="20">
        <v>335891</v>
      </c>
      <c r="C73" s="20">
        <v>418215</v>
      </c>
      <c r="D73" s="20">
        <v>411884</v>
      </c>
      <c r="E73" s="20">
        <v>466543</v>
      </c>
      <c r="F73" s="21">
        <f t="shared" si="36"/>
        <v>0.13270483922657839</v>
      </c>
      <c r="G73" s="21">
        <f t="shared" si="30"/>
        <v>0.38897142227686965</v>
      </c>
      <c r="H73" s="20">
        <f t="shared" si="37"/>
        <v>54659</v>
      </c>
      <c r="I73" s="20">
        <f t="shared" si="31"/>
        <v>130652</v>
      </c>
      <c r="J73" s="21">
        <f t="shared" si="32"/>
        <v>0.14780871987902663</v>
      </c>
      <c r="K73" s="65"/>
      <c r="L73" s="20">
        <v>953573</v>
      </c>
      <c r="M73" s="20">
        <v>1117959</v>
      </c>
      <c r="N73" s="20">
        <v>1237839</v>
      </c>
      <c r="O73" s="20">
        <v>1320604</v>
      </c>
      <c r="P73" s="21">
        <f>O73/N73-1</f>
        <v>6.6862491810324221E-2</v>
      </c>
      <c r="Q73" s="21">
        <f t="shared" si="33"/>
        <v>0.38490078892753887</v>
      </c>
      <c r="R73" s="20">
        <f>O73-N73</f>
        <v>82765</v>
      </c>
      <c r="S73" s="20">
        <f t="shared" si="34"/>
        <v>367031</v>
      </c>
      <c r="T73" s="21">
        <f t="shared" si="35"/>
        <v>0.14379377034921767</v>
      </c>
    </row>
    <row r="74" spans="1:20" x14ac:dyDescent="0.25">
      <c r="A74" s="26" t="s">
        <v>7</v>
      </c>
      <c r="B74" s="20">
        <v>1307318</v>
      </c>
      <c r="C74" s="20">
        <v>1257429</v>
      </c>
      <c r="D74" s="20">
        <v>1395535</v>
      </c>
      <c r="E74" s="20">
        <v>1528610</v>
      </c>
      <c r="F74" s="21">
        <f t="shared" si="36"/>
        <v>9.535769436094399E-2</v>
      </c>
      <c r="G74" s="21">
        <f t="shared" si="30"/>
        <v>0.16927174566555347</v>
      </c>
      <c r="H74" s="20">
        <f t="shared" si="37"/>
        <v>133075</v>
      </c>
      <c r="I74" s="20">
        <f t="shared" si="31"/>
        <v>221292</v>
      </c>
      <c r="J74" s="21">
        <f t="shared" si="32"/>
        <v>0.48428952378297152</v>
      </c>
      <c r="K74" s="65"/>
      <c r="L74" s="20">
        <v>3819830</v>
      </c>
      <c r="M74" s="20">
        <v>3169334</v>
      </c>
      <c r="N74" s="20">
        <v>4182178</v>
      </c>
      <c r="O74" s="20">
        <v>4441574</v>
      </c>
      <c r="P74" s="21">
        <f t="shared" si="38"/>
        <v>6.202414148799984E-2</v>
      </c>
      <c r="Q74" s="21">
        <f t="shared" si="33"/>
        <v>0.16276745300183526</v>
      </c>
      <c r="R74" s="20">
        <f t="shared" si="39"/>
        <v>259396</v>
      </c>
      <c r="S74" s="20">
        <f t="shared" si="34"/>
        <v>621744</v>
      </c>
      <c r="T74" s="21">
        <f t="shared" si="35"/>
        <v>0.48362012514353747</v>
      </c>
    </row>
    <row r="75" spans="1:20" x14ac:dyDescent="0.25">
      <c r="A75" s="26" t="s">
        <v>8</v>
      </c>
      <c r="B75" s="20">
        <v>343656</v>
      </c>
      <c r="C75" s="20">
        <v>314383</v>
      </c>
      <c r="D75" s="20">
        <v>305531</v>
      </c>
      <c r="E75" s="20">
        <v>315557</v>
      </c>
      <c r="F75" s="21">
        <f t="shared" si="36"/>
        <v>3.281500076915278E-2</v>
      </c>
      <c r="G75" s="21">
        <f t="shared" si="30"/>
        <v>-8.176490443932305E-2</v>
      </c>
      <c r="H75" s="20">
        <f t="shared" si="37"/>
        <v>10026</v>
      </c>
      <c r="I75" s="20">
        <f t="shared" si="31"/>
        <v>-28099</v>
      </c>
      <c r="J75" s="21">
        <f t="shared" si="32"/>
        <v>9.9973799240082914E-2</v>
      </c>
      <c r="K75" s="65"/>
      <c r="L75" s="20">
        <v>1008680</v>
      </c>
      <c r="M75" s="20">
        <v>811494</v>
      </c>
      <c r="N75" s="20">
        <v>923156</v>
      </c>
      <c r="O75" s="20">
        <v>920931</v>
      </c>
      <c r="P75" s="21">
        <f t="shared" si="38"/>
        <v>-2.4102101919935004E-3</v>
      </c>
      <c r="Q75" s="21">
        <f t="shared" si="33"/>
        <v>-8.6993893008684653E-2</v>
      </c>
      <c r="R75" s="20">
        <f>O75-N75</f>
        <v>-2225</v>
      </c>
      <c r="S75" s="20">
        <f t="shared" si="34"/>
        <v>-87749</v>
      </c>
      <c r="T75" s="21">
        <f t="shared" si="35"/>
        <v>0.10027543512019908</v>
      </c>
    </row>
    <row r="76" spans="1:20" x14ac:dyDescent="0.25">
      <c r="A76" s="26" t="s">
        <v>9</v>
      </c>
      <c r="B76" s="20">
        <v>48065</v>
      </c>
      <c r="C76" s="20">
        <v>32483</v>
      </c>
      <c r="D76" s="20">
        <v>40476</v>
      </c>
      <c r="E76" s="20">
        <v>42494</v>
      </c>
      <c r="F76" s="21">
        <f t="shared" si="36"/>
        <v>4.9856705208024543E-2</v>
      </c>
      <c r="G76" s="21">
        <f t="shared" si="30"/>
        <v>-0.11590554457505464</v>
      </c>
      <c r="H76" s="20">
        <f t="shared" si="37"/>
        <v>2018</v>
      </c>
      <c r="I76" s="20">
        <f t="shared" si="31"/>
        <v>-5571</v>
      </c>
      <c r="J76" s="21">
        <f t="shared" si="32"/>
        <v>1.3462818523778853E-2</v>
      </c>
      <c r="K76" s="65"/>
      <c r="L76" s="20">
        <v>144484</v>
      </c>
      <c r="M76" s="20">
        <v>89450</v>
      </c>
      <c r="N76" s="20">
        <v>120860</v>
      </c>
      <c r="O76" s="20">
        <v>125687</v>
      </c>
      <c r="P76" s="21">
        <f t="shared" si="38"/>
        <v>3.9938772133046418E-2</v>
      </c>
      <c r="Q76" s="21">
        <f t="shared" si="33"/>
        <v>-0.13009745023670438</v>
      </c>
      <c r="R76" s="20">
        <f t="shared" si="39"/>
        <v>4827</v>
      </c>
      <c r="S76" s="20">
        <f t="shared" si="34"/>
        <v>-18797</v>
      </c>
      <c r="T76" s="21">
        <f t="shared" si="35"/>
        <v>1.3685410322763009E-2</v>
      </c>
    </row>
    <row r="77" spans="1:20" x14ac:dyDescent="0.25">
      <c r="A77" s="66" t="s">
        <v>10</v>
      </c>
      <c r="B77" s="23">
        <v>21012</v>
      </c>
      <c r="C77" s="23">
        <v>11649</v>
      </c>
      <c r="D77" s="23">
        <v>13406</v>
      </c>
      <c r="E77" s="23">
        <v>14665</v>
      </c>
      <c r="F77" s="24">
        <f t="shared" si="36"/>
        <v>9.3913173206027212E-2</v>
      </c>
      <c r="G77" s="24">
        <f t="shared" si="30"/>
        <v>-0.30206548638873021</v>
      </c>
      <c r="H77" s="23">
        <f t="shared" si="37"/>
        <v>1259</v>
      </c>
      <c r="I77" s="23">
        <f t="shared" si="31"/>
        <v>-6347</v>
      </c>
      <c r="J77" s="24">
        <f t="shared" si="32"/>
        <v>4.6461202440630884E-3</v>
      </c>
      <c r="K77" s="65"/>
      <c r="L77" s="23">
        <v>60798</v>
      </c>
      <c r="M77" s="23">
        <v>23887</v>
      </c>
      <c r="N77" s="23">
        <v>39410</v>
      </c>
      <c r="O77" s="23">
        <v>41769</v>
      </c>
      <c r="P77" s="24">
        <f t="shared" si="38"/>
        <v>5.9857904085257596E-2</v>
      </c>
      <c r="Q77" s="24">
        <f t="shared" si="33"/>
        <v>-0.31298726931806964</v>
      </c>
      <c r="R77" s="23">
        <f t="shared" si="39"/>
        <v>2359</v>
      </c>
      <c r="S77" s="23">
        <f t="shared" si="34"/>
        <v>-19029</v>
      </c>
      <c r="T77" s="24">
        <f t="shared" si="35"/>
        <v>4.5480113597387807E-3</v>
      </c>
    </row>
    <row r="78" spans="1:20" x14ac:dyDescent="0.25">
      <c r="A78" s="61" t="s">
        <v>11</v>
      </c>
      <c r="B78" s="62">
        <v>864658</v>
      </c>
      <c r="C78" s="62">
        <v>595296</v>
      </c>
      <c r="D78" s="62">
        <v>715709</v>
      </c>
      <c r="E78" s="62">
        <v>788528</v>
      </c>
      <c r="F78" s="63">
        <f t="shared" si="36"/>
        <v>0.10174386517425371</v>
      </c>
      <c r="G78" s="63">
        <f t="shared" si="30"/>
        <v>-8.8046372091624692E-2</v>
      </c>
      <c r="H78" s="62">
        <f t="shared" si="37"/>
        <v>72819</v>
      </c>
      <c r="I78" s="62">
        <f t="shared" si="31"/>
        <v>-76130</v>
      </c>
      <c r="J78" s="63">
        <f t="shared" si="32"/>
        <v>0.24981901833007697</v>
      </c>
      <c r="K78" s="64"/>
      <c r="L78" s="62">
        <v>2580619</v>
      </c>
      <c r="M78" s="62">
        <v>1670894</v>
      </c>
      <c r="N78" s="62">
        <v>2109038</v>
      </c>
      <c r="O78" s="62">
        <v>2333449</v>
      </c>
      <c r="P78" s="63">
        <f t="shared" si="38"/>
        <v>0.10640443652508869</v>
      </c>
      <c r="Q78" s="63">
        <f t="shared" si="33"/>
        <v>-9.5779345963119655E-2</v>
      </c>
      <c r="R78" s="62">
        <f t="shared" si="39"/>
        <v>224411</v>
      </c>
      <c r="S78" s="62">
        <f t="shared" si="34"/>
        <v>-247170</v>
      </c>
      <c r="T78" s="63">
        <f t="shared" si="35"/>
        <v>0.25407724770454398</v>
      </c>
    </row>
    <row r="79" spans="1:20" x14ac:dyDescent="0.25">
      <c r="A79" s="25" t="s">
        <v>12</v>
      </c>
      <c r="B79" s="20">
        <v>41632</v>
      </c>
      <c r="C79" s="20">
        <v>43646</v>
      </c>
      <c r="D79" s="20">
        <v>42335</v>
      </c>
      <c r="E79" s="20">
        <v>61141</v>
      </c>
      <c r="F79" s="21">
        <f t="shared" si="36"/>
        <v>0.44421873154600222</v>
      </c>
      <c r="G79" s="21">
        <f t="shared" si="30"/>
        <v>0.4686058800922368</v>
      </c>
      <c r="H79" s="20">
        <f t="shared" si="37"/>
        <v>18806</v>
      </c>
      <c r="I79" s="20">
        <f t="shared" si="31"/>
        <v>19509</v>
      </c>
      <c r="J79" s="21">
        <f t="shared" si="32"/>
        <v>1.9370503773764834E-2</v>
      </c>
      <c r="K79" s="65"/>
      <c r="L79" s="20">
        <v>125386</v>
      </c>
      <c r="M79" s="20">
        <v>135780</v>
      </c>
      <c r="N79" s="20">
        <v>127378</v>
      </c>
      <c r="O79" s="20">
        <v>171979</v>
      </c>
      <c r="P79" s="21">
        <f t="shared" si="38"/>
        <v>0.35014680714095059</v>
      </c>
      <c r="Q79" s="21">
        <f t="shared" si="33"/>
        <v>0.37159650997719051</v>
      </c>
      <c r="R79" s="20">
        <f t="shared" si="39"/>
        <v>44601</v>
      </c>
      <c r="S79" s="20">
        <f t="shared" si="34"/>
        <v>46593</v>
      </c>
      <c r="T79" s="21">
        <f t="shared" si="35"/>
        <v>1.8725907865558566E-2</v>
      </c>
    </row>
    <row r="80" spans="1:20" x14ac:dyDescent="0.25">
      <c r="A80" s="26" t="s">
        <v>8</v>
      </c>
      <c r="B80" s="20">
        <v>467828</v>
      </c>
      <c r="C80" s="20">
        <v>357250</v>
      </c>
      <c r="D80" s="20">
        <v>437346</v>
      </c>
      <c r="E80" s="20">
        <v>461757</v>
      </c>
      <c r="F80" s="21">
        <f t="shared" si="36"/>
        <v>5.5816218737567036E-2</v>
      </c>
      <c r="G80" s="21">
        <f t="shared" si="30"/>
        <v>-1.2976991543900751E-2</v>
      </c>
      <c r="H80" s="20">
        <f t="shared" si="37"/>
        <v>24411</v>
      </c>
      <c r="I80" s="20">
        <f t="shared" si="31"/>
        <v>-6071</v>
      </c>
      <c r="J80" s="21">
        <f t="shared" si="32"/>
        <v>0.14629243406326897</v>
      </c>
      <c r="K80" s="65"/>
      <c r="L80" s="20">
        <v>1420885</v>
      </c>
      <c r="M80" s="20">
        <v>973932</v>
      </c>
      <c r="N80" s="20">
        <v>1263506</v>
      </c>
      <c r="O80" s="20">
        <v>1376288</v>
      </c>
      <c r="P80" s="21">
        <f t="shared" si="38"/>
        <v>8.9261151114438775E-2</v>
      </c>
      <c r="Q80" s="21">
        <f t="shared" si="33"/>
        <v>-3.1386776551233897E-2</v>
      </c>
      <c r="R80" s="20">
        <f t="shared" si="39"/>
        <v>112782</v>
      </c>
      <c r="S80" s="20">
        <f t="shared" si="34"/>
        <v>-44597</v>
      </c>
      <c r="T80" s="21">
        <f t="shared" si="35"/>
        <v>0.14985691441672455</v>
      </c>
    </row>
    <row r="81" spans="1:20" x14ac:dyDescent="0.25">
      <c r="A81" s="26" t="s">
        <v>9</v>
      </c>
      <c r="B81" s="20">
        <v>238339</v>
      </c>
      <c r="C81" s="20">
        <v>136423</v>
      </c>
      <c r="D81" s="20">
        <v>165430</v>
      </c>
      <c r="E81" s="20">
        <v>190175</v>
      </c>
      <c r="F81" s="21">
        <f t="shared" si="36"/>
        <v>0.14957988272985556</v>
      </c>
      <c r="G81" s="21">
        <f t="shared" si="30"/>
        <v>-0.20208190854203467</v>
      </c>
      <c r="H81" s="20">
        <f t="shared" si="37"/>
        <v>24745</v>
      </c>
      <c r="I81" s="20">
        <f t="shared" si="31"/>
        <v>-48164</v>
      </c>
      <c r="J81" s="21">
        <f t="shared" si="32"/>
        <v>6.0250659216822218E-2</v>
      </c>
      <c r="K81" s="65"/>
      <c r="L81" s="20">
        <v>703169</v>
      </c>
      <c r="M81" s="20">
        <v>392163</v>
      </c>
      <c r="N81" s="20">
        <v>508693</v>
      </c>
      <c r="O81" s="20">
        <v>561092</v>
      </c>
      <c r="P81" s="21">
        <f t="shared" si="38"/>
        <v>0.10300711824224051</v>
      </c>
      <c r="Q81" s="21">
        <f t="shared" si="33"/>
        <v>-0.20205242267506107</v>
      </c>
      <c r="R81" s="20">
        <f t="shared" si="39"/>
        <v>52399</v>
      </c>
      <c r="S81" s="20">
        <f t="shared" si="34"/>
        <v>-142077</v>
      </c>
      <c r="T81" s="21">
        <f t="shared" si="35"/>
        <v>6.1094419063385572E-2</v>
      </c>
    </row>
    <row r="82" spans="1:20" x14ac:dyDescent="0.25">
      <c r="A82" s="27" t="s">
        <v>10</v>
      </c>
      <c r="B82" s="52">
        <v>116859</v>
      </c>
      <c r="C82" s="52">
        <v>57977</v>
      </c>
      <c r="D82" s="52">
        <v>70598</v>
      </c>
      <c r="E82" s="52">
        <v>75455</v>
      </c>
      <c r="F82" s="53">
        <f t="shared" si="36"/>
        <v>6.8797982945692615E-2</v>
      </c>
      <c r="G82" s="53">
        <f t="shared" si="30"/>
        <v>-0.3543073276341574</v>
      </c>
      <c r="H82" s="52">
        <f t="shared" si="37"/>
        <v>4857</v>
      </c>
      <c r="I82" s="52">
        <f t="shared" si="31"/>
        <v>-41404</v>
      </c>
      <c r="J82" s="53">
        <f t="shared" si="32"/>
        <v>2.3905421276220955E-2</v>
      </c>
      <c r="K82" s="65"/>
      <c r="L82" s="52">
        <v>331179</v>
      </c>
      <c r="M82" s="52">
        <v>169019</v>
      </c>
      <c r="N82" s="52">
        <v>209461</v>
      </c>
      <c r="O82" s="52">
        <v>224090</v>
      </c>
      <c r="P82" s="53">
        <f t="shared" si="38"/>
        <v>6.9841163748860069E-2</v>
      </c>
      <c r="Q82" s="53">
        <f t="shared" si="33"/>
        <v>-0.32335685535616687</v>
      </c>
      <c r="R82" s="52">
        <f t="shared" si="39"/>
        <v>14629</v>
      </c>
      <c r="S82" s="52">
        <f t="shared" si="34"/>
        <v>-107089</v>
      </c>
      <c r="T82" s="53">
        <f t="shared" si="35"/>
        <v>2.4400006358875324E-2</v>
      </c>
    </row>
    <row r="83" spans="1:20" ht="21" x14ac:dyDescent="0.35">
      <c r="A83" s="372" t="s">
        <v>59</v>
      </c>
      <c r="B83" s="372"/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</row>
    <row r="84" spans="1:20" x14ac:dyDescent="0.25">
      <c r="A84" s="54"/>
      <c r="B84" s="373" t="s">
        <v>145</v>
      </c>
      <c r="C84" s="374"/>
      <c r="D84" s="374"/>
      <c r="E84" s="374"/>
      <c r="F84" s="374"/>
      <c r="G84" s="374"/>
      <c r="H84" s="374"/>
      <c r="I84" s="374"/>
      <c r="J84" s="375"/>
      <c r="K84" s="55"/>
      <c r="L84" s="373" t="str">
        <f>L$5</f>
        <v>acumulado marzo</v>
      </c>
      <c r="M84" s="374"/>
      <c r="N84" s="374"/>
      <c r="O84" s="374"/>
      <c r="P84" s="374"/>
      <c r="Q84" s="374"/>
      <c r="R84" s="374"/>
      <c r="S84" s="374"/>
      <c r="T84" s="375"/>
    </row>
    <row r="85" spans="1:20" x14ac:dyDescent="0.25">
      <c r="A85" s="4"/>
      <c r="B85" s="5">
        <f>B$6</f>
        <v>2019</v>
      </c>
      <c r="C85" s="5">
        <f>C$6</f>
        <v>2022</v>
      </c>
      <c r="D85" s="5">
        <f>D$6</f>
        <v>2023</v>
      </c>
      <c r="E85" s="5">
        <f>E$6</f>
        <v>2024</v>
      </c>
      <c r="F85" s="5" t="str">
        <f>CONCATENATE("var ",RIGHT(E85,2),"/",RIGHT(D85,2))</f>
        <v>var 24/23</v>
      </c>
      <c r="G85" s="5" t="str">
        <f>CONCATENATE("var ",RIGHT(E85,2),"/",RIGHT(B85,2))</f>
        <v>var 24/19</v>
      </c>
      <c r="H85" s="5" t="str">
        <f>CONCATENATE("dif ",RIGHT(E85,2),"-",RIGHT(D85,2))</f>
        <v>dif 24-23</v>
      </c>
      <c r="I85" s="5" t="str">
        <f>CONCATENATE("dif ",RIGHT(E85,2),"-",RIGHT(B85,2))</f>
        <v>dif 24-19</v>
      </c>
      <c r="J85" s="5" t="str">
        <f>CONCATENATE("cuota ",RIGHT(E85,2))</f>
        <v>cuota 24</v>
      </c>
      <c r="K85" s="56"/>
      <c r="L85" s="5">
        <f>L$6</f>
        <v>2019</v>
      </c>
      <c r="M85" s="5">
        <f>M$6</f>
        <v>2022</v>
      </c>
      <c r="N85" s="5">
        <f>N$6</f>
        <v>2023</v>
      </c>
      <c r="O85" s="5">
        <f>O$6</f>
        <v>2024</v>
      </c>
      <c r="P85" s="5" t="str">
        <f>CONCATENATE("var ",RIGHT(O85,2),"/",RIGHT(N85,2))</f>
        <v>var 24/23</v>
      </c>
      <c r="Q85" s="5" t="str">
        <f>CONCATENATE("var ",RIGHT(O85,2),"/",RIGHT(L85,2))</f>
        <v>var 24/19</v>
      </c>
      <c r="R85" s="5" t="str">
        <f>CONCATENATE("dif ",RIGHT(O85,2),"-",RIGHT(N85,2))</f>
        <v>dif 24-23</v>
      </c>
      <c r="S85" s="5" t="str">
        <f>CONCATENATE("dif ",RIGHT(O85,2),"-",RIGHT(L85,2))</f>
        <v>dif 24-19</v>
      </c>
      <c r="T85" s="5" t="str">
        <f>CONCATENATE("cuota ",RIGHT(O85,2))</f>
        <v>cuota 24</v>
      </c>
    </row>
    <row r="86" spans="1:20" x14ac:dyDescent="0.25">
      <c r="A86" s="57" t="s">
        <v>14</v>
      </c>
      <c r="B86" s="58">
        <v>2920600</v>
      </c>
      <c r="C86" s="58">
        <v>2629455</v>
      </c>
      <c r="D86" s="58">
        <v>2882541</v>
      </c>
      <c r="E86" s="58">
        <v>3156397</v>
      </c>
      <c r="F86" s="59">
        <f>E86/D86-1</f>
        <v>9.5005066710239339E-2</v>
      </c>
      <c r="G86" s="59">
        <f t="shared" ref="G86:G117" si="40">E86/B86-1</f>
        <v>8.073580771074429E-2</v>
      </c>
      <c r="H86" s="58">
        <f>E86-D86</f>
        <v>273856</v>
      </c>
      <c r="I86" s="58">
        <f t="shared" ref="I86:I117" si="41">E86-B86</f>
        <v>235797</v>
      </c>
      <c r="J86" s="59">
        <f>E86/$E$86</f>
        <v>1</v>
      </c>
      <c r="K86" s="60"/>
      <c r="L86" s="58">
        <v>8567984</v>
      </c>
      <c r="M86" s="58">
        <v>6883018</v>
      </c>
      <c r="N86" s="58">
        <v>8612481</v>
      </c>
      <c r="O86" s="58">
        <v>9184014</v>
      </c>
      <c r="P86" s="59">
        <f>O86/N86-1</f>
        <v>6.6361017226046703E-2</v>
      </c>
      <c r="Q86" s="59">
        <f t="shared" ref="Q86:Q117" si="42">O86/L86-1</f>
        <v>7.189906050244721E-2</v>
      </c>
      <c r="R86" s="58">
        <f>O86-N86</f>
        <v>571533</v>
      </c>
      <c r="S86" s="58">
        <f t="shared" ref="S86:S117" si="43">O86-L86</f>
        <v>616030</v>
      </c>
      <c r="T86" s="59">
        <f>O86/$O$86</f>
        <v>1</v>
      </c>
    </row>
    <row r="87" spans="1:20" x14ac:dyDescent="0.25">
      <c r="A87" s="67" t="s">
        <v>15</v>
      </c>
      <c r="B87" s="68">
        <v>286610</v>
      </c>
      <c r="C87" s="68">
        <v>250815</v>
      </c>
      <c r="D87" s="68">
        <v>274482</v>
      </c>
      <c r="E87" s="68">
        <v>288230</v>
      </c>
      <c r="F87" s="69">
        <f t="shared" ref="F87:F117" si="44">E87/D87-1</f>
        <v>5.0087073104975843E-2</v>
      </c>
      <c r="G87" s="69">
        <f t="shared" si="40"/>
        <v>5.6522801018805691E-3</v>
      </c>
      <c r="H87" s="68">
        <f t="shared" ref="H87:H117" si="45">E87-D87</f>
        <v>13748</v>
      </c>
      <c r="I87" s="68">
        <f t="shared" si="41"/>
        <v>1620</v>
      </c>
      <c r="J87" s="69">
        <f>E87/$E$86</f>
        <v>9.1316143058050053E-2</v>
      </c>
      <c r="K87" s="70"/>
      <c r="L87" s="68">
        <v>739192</v>
      </c>
      <c r="M87" s="68">
        <v>650595</v>
      </c>
      <c r="N87" s="68">
        <v>783461</v>
      </c>
      <c r="O87" s="68">
        <v>754110</v>
      </c>
      <c r="P87" s="69">
        <f t="shared" ref="P87:P117" si="46">O87/N87-1</f>
        <v>-3.7463255988492095E-2</v>
      </c>
      <c r="Q87" s="69">
        <f t="shared" si="42"/>
        <v>2.0181495470730226E-2</v>
      </c>
      <c r="R87" s="68">
        <f t="shared" ref="R87:R117" si="47">O87-N87</f>
        <v>-29351</v>
      </c>
      <c r="S87" s="68">
        <f t="shared" si="43"/>
        <v>14918</v>
      </c>
      <c r="T87" s="69">
        <f>O87/$O$86</f>
        <v>8.2111155318360801E-2</v>
      </c>
    </row>
    <row r="88" spans="1:20" x14ac:dyDescent="0.25">
      <c r="A88" s="41" t="s">
        <v>16</v>
      </c>
      <c r="B88" s="16">
        <v>84400</v>
      </c>
      <c r="C88" s="16">
        <v>65096</v>
      </c>
      <c r="D88" s="16">
        <v>70695</v>
      </c>
      <c r="E88" s="16">
        <v>86365</v>
      </c>
      <c r="F88" s="17">
        <f t="shared" si="44"/>
        <v>0.22165641134450809</v>
      </c>
      <c r="G88" s="17">
        <f t="shared" si="40"/>
        <v>2.3281990521327067E-2</v>
      </c>
      <c r="H88" s="16">
        <f t="shared" si="45"/>
        <v>15670</v>
      </c>
      <c r="I88" s="16">
        <f t="shared" si="41"/>
        <v>1965</v>
      </c>
      <c r="J88" s="17">
        <f>E88/$E$22</f>
        <v>0.17636488018052052</v>
      </c>
      <c r="K88" s="71"/>
      <c r="L88" s="16">
        <v>198806</v>
      </c>
      <c r="M88" s="16">
        <v>187337</v>
      </c>
      <c r="N88" s="16">
        <v>225075</v>
      </c>
      <c r="O88" s="16">
        <v>227638</v>
      </c>
      <c r="P88" s="17">
        <f t="shared" si="46"/>
        <v>1.138731533933135E-2</v>
      </c>
      <c r="Q88" s="17">
        <f t="shared" si="42"/>
        <v>0.14502580405017951</v>
      </c>
      <c r="R88" s="16">
        <f>O88-N88</f>
        <v>2563</v>
      </c>
      <c r="S88" s="16">
        <f t="shared" si="43"/>
        <v>28832</v>
      </c>
      <c r="T88" s="17">
        <f>O88/$O$22</f>
        <v>0.16852499357772288</v>
      </c>
    </row>
    <row r="89" spans="1:20" x14ac:dyDescent="0.25">
      <c r="A89" s="36" t="s">
        <v>17</v>
      </c>
      <c r="B89" s="16">
        <v>57192</v>
      </c>
      <c r="C89" s="16">
        <v>25127</v>
      </c>
      <c r="D89" s="16">
        <v>39200</v>
      </c>
      <c r="E89" s="16">
        <v>39265</v>
      </c>
      <c r="F89" s="37">
        <f t="shared" si="44"/>
        <v>1.6581632653061007E-3</v>
      </c>
      <c r="G89" s="37">
        <f t="shared" si="40"/>
        <v>-0.31345293047978739</v>
      </c>
      <c r="H89" s="16">
        <f t="shared" si="45"/>
        <v>65</v>
      </c>
      <c r="I89" s="38">
        <f t="shared" si="41"/>
        <v>-17927</v>
      </c>
      <c r="J89" s="37">
        <f>E89/$E$22</f>
        <v>8.0182562615505576E-2</v>
      </c>
      <c r="K89" s="72"/>
      <c r="L89" s="16">
        <v>130847</v>
      </c>
      <c r="M89" s="16">
        <v>79082</v>
      </c>
      <c r="N89" s="16">
        <v>146315</v>
      </c>
      <c r="O89" s="16">
        <v>90374</v>
      </c>
      <c r="P89" s="37">
        <f t="shared" si="46"/>
        <v>-0.38233263848545951</v>
      </c>
      <c r="Q89" s="37">
        <f t="shared" si="42"/>
        <v>-0.30931546004111676</v>
      </c>
      <c r="R89" s="38">
        <f t="shared" si="47"/>
        <v>-55941</v>
      </c>
      <c r="S89" s="38">
        <f t="shared" si="43"/>
        <v>-40473</v>
      </c>
      <c r="T89" s="37">
        <f>O89/$O$22</f>
        <v>6.6905691359057481E-2</v>
      </c>
    </row>
    <row r="90" spans="1:20" x14ac:dyDescent="0.25">
      <c r="A90" s="36" t="s">
        <v>18</v>
      </c>
      <c r="B90" s="38">
        <f>B88-B89</f>
        <v>27208</v>
      </c>
      <c r="C90" s="38">
        <f>C88-C89</f>
        <v>39969</v>
      </c>
      <c r="D90" s="38">
        <f>D88-D89</f>
        <v>31495</v>
      </c>
      <c r="E90" s="38">
        <f>E88-E89</f>
        <v>47100</v>
      </c>
      <c r="F90" s="37">
        <f t="shared" si="44"/>
        <v>0.49547547229719013</v>
      </c>
      <c r="G90" s="37">
        <f t="shared" si="40"/>
        <v>0.73110849750073514</v>
      </c>
      <c r="H90" s="38">
        <f t="shared" si="45"/>
        <v>15605</v>
      </c>
      <c r="I90" s="38">
        <f t="shared" si="41"/>
        <v>19892</v>
      </c>
      <c r="J90" s="37">
        <f>E90/$E$22</f>
        <v>9.6182317565014955E-2</v>
      </c>
      <c r="K90" s="72"/>
      <c r="L90" s="38">
        <f>L88-L89</f>
        <v>67959</v>
      </c>
      <c r="M90" s="38">
        <f>M88-M89</f>
        <v>108255</v>
      </c>
      <c r="N90" s="38">
        <f>N88-N89</f>
        <v>78760</v>
      </c>
      <c r="O90" s="38">
        <f>O88-O89</f>
        <v>137264</v>
      </c>
      <c r="P90" s="37">
        <f t="shared" si="46"/>
        <v>0.74281361097003562</v>
      </c>
      <c r="Q90" s="37">
        <f t="shared" si="42"/>
        <v>1.0198060595358966</v>
      </c>
      <c r="R90" s="38">
        <f t="shared" si="47"/>
        <v>58504</v>
      </c>
      <c r="S90" s="38">
        <f t="shared" si="43"/>
        <v>69305</v>
      </c>
      <c r="T90" s="37">
        <f>O90/$O$22</f>
        <v>0.1016193022186654</v>
      </c>
    </row>
    <row r="91" spans="1:20" x14ac:dyDescent="0.25">
      <c r="A91" s="73" t="s">
        <v>19</v>
      </c>
      <c r="B91" s="23">
        <v>202210</v>
      </c>
      <c r="C91" s="23">
        <v>185719</v>
      </c>
      <c r="D91" s="23">
        <v>203787</v>
      </c>
      <c r="E91" s="23">
        <v>201865</v>
      </c>
      <c r="F91" s="24">
        <f t="shared" si="44"/>
        <v>-9.4314161354748238E-3</v>
      </c>
      <c r="G91" s="24">
        <f t="shared" si="40"/>
        <v>-1.7061470748231944E-3</v>
      </c>
      <c r="H91" s="23">
        <f t="shared" si="45"/>
        <v>-1922</v>
      </c>
      <c r="I91" s="23">
        <f t="shared" si="41"/>
        <v>-345</v>
      </c>
      <c r="J91" s="24">
        <f>E91/$E$22</f>
        <v>0.41222597739409222</v>
      </c>
      <c r="K91" s="72"/>
      <c r="L91" s="16">
        <v>540386</v>
      </c>
      <c r="M91" s="16">
        <v>463258</v>
      </c>
      <c r="N91" s="16">
        <v>558386</v>
      </c>
      <c r="O91" s="16">
        <v>526472</v>
      </c>
      <c r="P91" s="24">
        <f t="shared" si="46"/>
        <v>-5.7154011740982003E-2</v>
      </c>
      <c r="Q91" s="24">
        <f t="shared" si="42"/>
        <v>-2.5748261427942287E-2</v>
      </c>
      <c r="R91" s="23">
        <f t="shared" si="47"/>
        <v>-31914</v>
      </c>
      <c r="S91" s="23">
        <f t="shared" si="43"/>
        <v>-13914</v>
      </c>
      <c r="T91" s="24">
        <f>O91/$O$22</f>
        <v>0.38975781907612489</v>
      </c>
    </row>
    <row r="92" spans="1:20" x14ac:dyDescent="0.25">
      <c r="A92" s="67" t="s">
        <v>20</v>
      </c>
      <c r="B92" s="68">
        <v>2633990</v>
      </c>
      <c r="C92" s="68">
        <v>2378640</v>
      </c>
      <c r="D92" s="68">
        <v>2608059</v>
      </c>
      <c r="E92" s="68">
        <v>2868167</v>
      </c>
      <c r="F92" s="69">
        <f t="shared" si="44"/>
        <v>9.9732406360439008E-2</v>
      </c>
      <c r="G92" s="69">
        <f t="shared" si="40"/>
        <v>8.890580450191532E-2</v>
      </c>
      <c r="H92" s="68">
        <f t="shared" si="45"/>
        <v>260108</v>
      </c>
      <c r="I92" s="68">
        <f t="shared" si="41"/>
        <v>234177</v>
      </c>
      <c r="J92" s="69">
        <f t="shared" ref="J92:J117" si="48">E92/$E$86</f>
        <v>0.90868385694194997</v>
      </c>
      <c r="K92" s="70"/>
      <c r="L92" s="68">
        <v>7828792</v>
      </c>
      <c r="M92" s="68">
        <v>6232423</v>
      </c>
      <c r="N92" s="68">
        <v>7829020</v>
      </c>
      <c r="O92" s="68">
        <v>8429904</v>
      </c>
      <c r="P92" s="69">
        <f t="shared" si="46"/>
        <v>7.6750857706328501E-2</v>
      </c>
      <c r="Q92" s="69">
        <f t="shared" si="42"/>
        <v>7.6782216209090759E-2</v>
      </c>
      <c r="R92" s="68">
        <f t="shared" si="47"/>
        <v>600884</v>
      </c>
      <c r="S92" s="68">
        <f t="shared" si="43"/>
        <v>601112</v>
      </c>
      <c r="T92" s="69">
        <f t="shared" ref="T92:T117" si="49">O92/$O$86</f>
        <v>0.91788884468163923</v>
      </c>
    </row>
    <row r="93" spans="1:20" x14ac:dyDescent="0.25">
      <c r="A93" s="35" t="s">
        <v>21</v>
      </c>
      <c r="B93" s="74">
        <v>417631</v>
      </c>
      <c r="C93" s="74">
        <v>309470</v>
      </c>
      <c r="D93" s="74">
        <v>343780</v>
      </c>
      <c r="E93" s="74">
        <v>403382</v>
      </c>
      <c r="F93" s="75">
        <f t="shared" si="44"/>
        <v>0.17337250567223217</v>
      </c>
      <c r="G93" s="75">
        <f t="shared" si="40"/>
        <v>-3.4118635829236799E-2</v>
      </c>
      <c r="H93" s="74">
        <f t="shared" si="45"/>
        <v>59602</v>
      </c>
      <c r="I93" s="74">
        <f t="shared" si="41"/>
        <v>-14249</v>
      </c>
      <c r="J93" s="75">
        <f t="shared" si="48"/>
        <v>0.12779824591139835</v>
      </c>
      <c r="K93" s="71"/>
      <c r="L93" s="74">
        <v>1272589</v>
      </c>
      <c r="M93" s="74">
        <v>783338</v>
      </c>
      <c r="N93" s="74">
        <v>1036263</v>
      </c>
      <c r="O93" s="74">
        <v>1151084</v>
      </c>
      <c r="P93" s="75">
        <f t="shared" si="46"/>
        <v>0.11080295253232042</v>
      </c>
      <c r="Q93" s="75">
        <f t="shared" si="42"/>
        <v>-9.5478587352240241E-2</v>
      </c>
      <c r="R93" s="74">
        <f t="shared" si="47"/>
        <v>114821</v>
      </c>
      <c r="S93" s="74">
        <f t="shared" si="43"/>
        <v>-121505</v>
      </c>
      <c r="T93" s="75">
        <f t="shared" si="49"/>
        <v>0.12533561033334661</v>
      </c>
    </row>
    <row r="94" spans="1:20" x14ac:dyDescent="0.25">
      <c r="A94" s="40" t="s">
        <v>22</v>
      </c>
      <c r="B94" s="20">
        <v>22253</v>
      </c>
      <c r="C94" s="20">
        <v>17121</v>
      </c>
      <c r="D94" s="20">
        <v>17472</v>
      </c>
      <c r="E94" s="20">
        <v>28306</v>
      </c>
      <c r="F94" s="21">
        <f t="shared" si="44"/>
        <v>0.62007783882783873</v>
      </c>
      <c r="G94" s="21">
        <f t="shared" si="40"/>
        <v>0.27200826854806093</v>
      </c>
      <c r="H94" s="20">
        <f t="shared" si="45"/>
        <v>10834</v>
      </c>
      <c r="I94" s="20">
        <f t="shared" si="41"/>
        <v>6053</v>
      </c>
      <c r="J94" s="21">
        <f t="shared" si="48"/>
        <v>8.967819954207281E-3</v>
      </c>
      <c r="K94" s="72"/>
      <c r="L94" s="20">
        <v>83241</v>
      </c>
      <c r="M94" s="20">
        <v>59257</v>
      </c>
      <c r="N94" s="20">
        <v>72197</v>
      </c>
      <c r="O94" s="20">
        <v>83956</v>
      </c>
      <c r="P94" s="21">
        <f t="shared" si="46"/>
        <v>0.16287380362064896</v>
      </c>
      <c r="Q94" s="21">
        <f t="shared" si="42"/>
        <v>8.5895171850409735E-3</v>
      </c>
      <c r="R94" s="20">
        <f t="shared" si="47"/>
        <v>11759</v>
      </c>
      <c r="S94" s="20">
        <f t="shared" si="43"/>
        <v>715</v>
      </c>
      <c r="T94" s="21">
        <f t="shared" si="49"/>
        <v>9.141536587378896E-3</v>
      </c>
    </row>
    <row r="95" spans="1:20" x14ac:dyDescent="0.25">
      <c r="A95" s="40" t="s">
        <v>23</v>
      </c>
      <c r="B95" s="20">
        <v>3619</v>
      </c>
      <c r="C95" s="20">
        <v>1898</v>
      </c>
      <c r="D95" s="20">
        <v>3915</v>
      </c>
      <c r="E95" s="20">
        <v>4487</v>
      </c>
      <c r="F95" s="21">
        <f t="shared" si="44"/>
        <v>0.14610472541507025</v>
      </c>
      <c r="G95" s="21">
        <f t="shared" si="40"/>
        <v>0.23984526112185689</v>
      </c>
      <c r="H95" s="20">
        <f t="shared" si="45"/>
        <v>572</v>
      </c>
      <c r="I95" s="20">
        <f t="shared" si="41"/>
        <v>868</v>
      </c>
      <c r="J95" s="21">
        <f t="shared" si="48"/>
        <v>1.421557554388754E-3</v>
      </c>
      <c r="K95" s="72"/>
      <c r="L95" s="20">
        <v>9413</v>
      </c>
      <c r="M95" s="20">
        <v>5204</v>
      </c>
      <c r="N95" s="20">
        <v>11202</v>
      </c>
      <c r="O95" s="20">
        <v>11819</v>
      </c>
      <c r="P95" s="21">
        <f t="shared" si="46"/>
        <v>5.5079450098196814E-2</v>
      </c>
      <c r="Q95" s="21">
        <f t="shared" si="42"/>
        <v>0.25560395198130248</v>
      </c>
      <c r="R95" s="20">
        <f t="shared" si="47"/>
        <v>617</v>
      </c>
      <c r="S95" s="20">
        <f t="shared" si="43"/>
        <v>2406</v>
      </c>
      <c r="T95" s="21">
        <f t="shared" si="49"/>
        <v>1.2869100591527845E-3</v>
      </c>
    </row>
    <row r="96" spans="1:20" x14ac:dyDescent="0.25">
      <c r="A96" s="40" t="s">
        <v>24</v>
      </c>
      <c r="B96" s="20">
        <v>96325</v>
      </c>
      <c r="C96" s="20">
        <v>70472</v>
      </c>
      <c r="D96" s="20">
        <v>88964</v>
      </c>
      <c r="E96" s="20">
        <v>87955</v>
      </c>
      <c r="F96" s="21">
        <f t="shared" si="44"/>
        <v>-1.1341666291983299E-2</v>
      </c>
      <c r="G96" s="21">
        <f t="shared" si="40"/>
        <v>-8.6893329872826386E-2</v>
      </c>
      <c r="H96" s="20">
        <f t="shared" si="45"/>
        <v>-1009</v>
      </c>
      <c r="I96" s="20">
        <f t="shared" si="41"/>
        <v>-8370</v>
      </c>
      <c r="J96" s="21">
        <f t="shared" si="48"/>
        <v>2.7865632871910601E-2</v>
      </c>
      <c r="K96" s="72"/>
      <c r="L96" s="20">
        <v>283146</v>
      </c>
      <c r="M96" s="20">
        <v>205028</v>
      </c>
      <c r="N96" s="20">
        <v>275930</v>
      </c>
      <c r="O96" s="20">
        <v>258186</v>
      </c>
      <c r="P96" s="21">
        <f t="shared" si="46"/>
        <v>-6.4306164606965588E-2</v>
      </c>
      <c r="Q96" s="21">
        <f t="shared" si="42"/>
        <v>-8.815240194104812E-2</v>
      </c>
      <c r="R96" s="20">
        <f t="shared" si="47"/>
        <v>-17744</v>
      </c>
      <c r="S96" s="20">
        <f t="shared" si="43"/>
        <v>-24960</v>
      </c>
      <c r="T96" s="21">
        <f t="shared" si="49"/>
        <v>2.8112544253525745E-2</v>
      </c>
    </row>
    <row r="97" spans="1:20" x14ac:dyDescent="0.25">
      <c r="A97" s="40" t="s">
        <v>25</v>
      </c>
      <c r="B97" s="20">
        <v>7557</v>
      </c>
      <c r="C97" s="20">
        <v>13554</v>
      </c>
      <c r="D97" s="20">
        <v>11460</v>
      </c>
      <c r="E97" s="20">
        <v>14510</v>
      </c>
      <c r="F97" s="21">
        <f t="shared" si="44"/>
        <v>0.2661431064572426</v>
      </c>
      <c r="G97" s="21">
        <f t="shared" si="40"/>
        <v>0.92007410348021712</v>
      </c>
      <c r="H97" s="20">
        <f t="shared" si="45"/>
        <v>3050</v>
      </c>
      <c r="I97" s="20">
        <f t="shared" si="41"/>
        <v>6953</v>
      </c>
      <c r="J97" s="21">
        <f t="shared" si="48"/>
        <v>4.5970136202765372E-3</v>
      </c>
      <c r="K97" s="72"/>
      <c r="L97" s="20">
        <v>20163</v>
      </c>
      <c r="M97" s="20">
        <v>26370</v>
      </c>
      <c r="N97" s="20">
        <v>34690</v>
      </c>
      <c r="O97" s="20">
        <v>39854</v>
      </c>
      <c r="P97" s="21">
        <f t="shared" si="46"/>
        <v>0.14886134332660705</v>
      </c>
      <c r="Q97" s="21">
        <f t="shared" si="42"/>
        <v>0.9765907851014235</v>
      </c>
      <c r="R97" s="20">
        <f t="shared" si="47"/>
        <v>5164</v>
      </c>
      <c r="S97" s="20">
        <f t="shared" si="43"/>
        <v>19691</v>
      </c>
      <c r="T97" s="21">
        <f t="shared" si="49"/>
        <v>4.3394968692338663E-3</v>
      </c>
    </row>
    <row r="98" spans="1:20" x14ac:dyDescent="0.25">
      <c r="A98" s="40" t="s">
        <v>26</v>
      </c>
      <c r="B98" s="20">
        <v>114103</v>
      </c>
      <c r="C98" s="20">
        <v>60513</v>
      </c>
      <c r="D98" s="20">
        <v>86261</v>
      </c>
      <c r="E98" s="20">
        <v>86315</v>
      </c>
      <c r="F98" s="21">
        <f t="shared" si="44"/>
        <v>6.2600711793270314E-4</v>
      </c>
      <c r="G98" s="21">
        <f t="shared" si="40"/>
        <v>-0.24353435054293049</v>
      </c>
      <c r="H98" s="20">
        <f t="shared" si="45"/>
        <v>54</v>
      </c>
      <c r="I98" s="20">
        <f t="shared" si="41"/>
        <v>-27788</v>
      </c>
      <c r="J98" s="21">
        <f t="shared" si="48"/>
        <v>2.7346053110556118E-2</v>
      </c>
      <c r="K98" s="72"/>
      <c r="L98" s="20">
        <v>337860</v>
      </c>
      <c r="M98" s="20">
        <v>184440</v>
      </c>
      <c r="N98" s="20">
        <v>267169</v>
      </c>
      <c r="O98" s="20">
        <v>268166</v>
      </c>
      <c r="P98" s="21">
        <f t="shared" si="46"/>
        <v>3.731720371749736E-3</v>
      </c>
      <c r="Q98" s="21">
        <f t="shared" si="42"/>
        <v>-0.2062807079855562</v>
      </c>
      <c r="R98" s="20">
        <f t="shared" si="47"/>
        <v>997</v>
      </c>
      <c r="S98" s="20">
        <f t="shared" si="43"/>
        <v>-69694</v>
      </c>
      <c r="T98" s="21">
        <f t="shared" si="49"/>
        <v>2.9199215070882949E-2</v>
      </c>
    </row>
    <row r="99" spans="1:20" x14ac:dyDescent="0.25">
      <c r="A99" s="40" t="s">
        <v>27</v>
      </c>
      <c r="B99" s="20">
        <v>2041</v>
      </c>
      <c r="C99" s="20">
        <v>3460</v>
      </c>
      <c r="D99" s="20">
        <v>3127</v>
      </c>
      <c r="E99" s="20">
        <v>5755</v>
      </c>
      <c r="F99" s="21">
        <f t="shared" si="44"/>
        <v>0.84042212983690434</v>
      </c>
      <c r="G99" s="21">
        <f t="shared" si="40"/>
        <v>1.8196962273395396</v>
      </c>
      <c r="H99" s="20">
        <f t="shared" si="45"/>
        <v>2628</v>
      </c>
      <c r="I99" s="20">
        <f t="shared" si="41"/>
        <v>3714</v>
      </c>
      <c r="J99" s="21">
        <f t="shared" si="48"/>
        <v>1.8232814186555112E-3</v>
      </c>
      <c r="K99" s="72"/>
      <c r="L99" s="20">
        <v>5993</v>
      </c>
      <c r="M99" s="20">
        <v>11647</v>
      </c>
      <c r="N99" s="20">
        <v>11898</v>
      </c>
      <c r="O99" s="20">
        <v>14339</v>
      </c>
      <c r="P99" s="21">
        <f t="shared" si="46"/>
        <v>0.20516053118171129</v>
      </c>
      <c r="Q99" s="21">
        <f t="shared" si="42"/>
        <v>1.3926247288503255</v>
      </c>
      <c r="R99" s="20">
        <f t="shared" si="47"/>
        <v>2441</v>
      </c>
      <c r="S99" s="20">
        <f t="shared" si="43"/>
        <v>8346</v>
      </c>
      <c r="T99" s="21">
        <f t="shared" si="49"/>
        <v>1.5612998847780502E-3</v>
      </c>
    </row>
    <row r="100" spans="1:20" x14ac:dyDescent="0.25">
      <c r="A100" s="40" t="s">
        <v>28</v>
      </c>
      <c r="B100" s="20">
        <v>1054463</v>
      </c>
      <c r="C100" s="20">
        <v>1005364</v>
      </c>
      <c r="D100" s="20">
        <v>1094218</v>
      </c>
      <c r="E100" s="20">
        <v>1146041</v>
      </c>
      <c r="F100" s="21">
        <f t="shared" si="44"/>
        <v>4.7360763577276144E-2</v>
      </c>
      <c r="G100" s="21">
        <f t="shared" si="40"/>
        <v>8.6847997511529496E-2</v>
      </c>
      <c r="H100" s="20">
        <f t="shared" si="45"/>
        <v>51823</v>
      </c>
      <c r="I100" s="20">
        <f t="shared" si="41"/>
        <v>91578</v>
      </c>
      <c r="J100" s="21">
        <f t="shared" si="48"/>
        <v>0.36308518858686029</v>
      </c>
      <c r="K100" s="72"/>
      <c r="L100" s="20">
        <v>3053532</v>
      </c>
      <c r="M100" s="20">
        <v>2438703</v>
      </c>
      <c r="N100" s="20">
        <v>3067931</v>
      </c>
      <c r="O100" s="20">
        <v>3287870</v>
      </c>
      <c r="P100" s="21">
        <f t="shared" si="46"/>
        <v>7.1689682721026049E-2</v>
      </c>
      <c r="Q100" s="21">
        <f t="shared" si="42"/>
        <v>7.6743259936362218E-2</v>
      </c>
      <c r="R100" s="20">
        <f t="shared" si="47"/>
        <v>219939</v>
      </c>
      <c r="S100" s="20">
        <f t="shared" si="43"/>
        <v>234338</v>
      </c>
      <c r="T100" s="21">
        <f t="shared" si="49"/>
        <v>0.35799923649942172</v>
      </c>
    </row>
    <row r="101" spans="1:20" x14ac:dyDescent="0.25">
      <c r="A101" s="40" t="s">
        <v>29</v>
      </c>
      <c r="B101" s="20">
        <v>91891</v>
      </c>
      <c r="C101" s="20">
        <v>106845</v>
      </c>
      <c r="D101" s="20">
        <v>131263</v>
      </c>
      <c r="E101" s="20">
        <v>152146</v>
      </c>
      <c r="F101" s="21">
        <f t="shared" si="44"/>
        <v>0.1590928136641705</v>
      </c>
      <c r="G101" s="21">
        <f t="shared" si="40"/>
        <v>0.65572254083642578</v>
      </c>
      <c r="H101" s="20">
        <f t="shared" si="45"/>
        <v>20883</v>
      </c>
      <c r="I101" s="20">
        <f t="shared" si="41"/>
        <v>60255</v>
      </c>
      <c r="J101" s="21">
        <f t="shared" si="48"/>
        <v>4.8202428275023704E-2</v>
      </c>
      <c r="K101" s="72"/>
      <c r="L101" s="20">
        <v>305941</v>
      </c>
      <c r="M101" s="20">
        <v>301555</v>
      </c>
      <c r="N101" s="20">
        <v>402324</v>
      </c>
      <c r="O101" s="20">
        <v>430468</v>
      </c>
      <c r="P101" s="21">
        <f t="shared" si="46"/>
        <v>6.9953569759696244E-2</v>
      </c>
      <c r="Q101" s="21">
        <f t="shared" si="42"/>
        <v>0.40702945992854822</v>
      </c>
      <c r="R101" s="20">
        <f t="shared" si="47"/>
        <v>28144</v>
      </c>
      <c r="S101" s="20">
        <f t="shared" si="43"/>
        <v>124527</v>
      </c>
      <c r="T101" s="21">
        <f t="shared" si="49"/>
        <v>4.6871444229070205E-2</v>
      </c>
    </row>
    <row r="102" spans="1:20" x14ac:dyDescent="0.25">
      <c r="A102" s="40" t="s">
        <v>30</v>
      </c>
      <c r="B102" s="20">
        <v>88897</v>
      </c>
      <c r="C102" s="20">
        <v>104674</v>
      </c>
      <c r="D102" s="20">
        <v>92238</v>
      </c>
      <c r="E102" s="20">
        <v>95518</v>
      </c>
      <c r="F102" s="21">
        <f t="shared" si="44"/>
        <v>3.5560181270192226E-2</v>
      </c>
      <c r="G102" s="21">
        <f t="shared" si="40"/>
        <v>7.4479453749845437E-2</v>
      </c>
      <c r="H102" s="20">
        <f t="shared" si="45"/>
        <v>3280</v>
      </c>
      <c r="I102" s="20">
        <f t="shared" si="41"/>
        <v>6621</v>
      </c>
      <c r="J102" s="21">
        <f t="shared" si="48"/>
        <v>3.0261719295766661E-2</v>
      </c>
      <c r="K102" s="72"/>
      <c r="L102" s="20">
        <v>259314</v>
      </c>
      <c r="M102" s="20">
        <v>300968</v>
      </c>
      <c r="N102" s="20">
        <v>286634</v>
      </c>
      <c r="O102" s="20">
        <v>319849</v>
      </c>
      <c r="P102" s="21">
        <f t="shared" si="46"/>
        <v>0.11587948394119341</v>
      </c>
      <c r="Q102" s="21">
        <f t="shared" si="42"/>
        <v>0.23344285306616697</v>
      </c>
      <c r="R102" s="20">
        <f t="shared" si="47"/>
        <v>33215</v>
      </c>
      <c r="S102" s="20">
        <f t="shared" si="43"/>
        <v>60535</v>
      </c>
      <c r="T102" s="21">
        <f t="shared" si="49"/>
        <v>3.4826710847783986E-2</v>
      </c>
    </row>
    <row r="103" spans="1:20" x14ac:dyDescent="0.25">
      <c r="A103" s="40" t="s">
        <v>31</v>
      </c>
      <c r="B103" s="20">
        <v>99533</v>
      </c>
      <c r="C103" s="20">
        <v>104961</v>
      </c>
      <c r="D103" s="20">
        <v>85919</v>
      </c>
      <c r="E103" s="20">
        <v>100409</v>
      </c>
      <c r="F103" s="21">
        <f t="shared" si="44"/>
        <v>0.16864721423666484</v>
      </c>
      <c r="G103" s="21">
        <f t="shared" si="40"/>
        <v>8.8011011423347885E-3</v>
      </c>
      <c r="H103" s="20">
        <f t="shared" si="45"/>
        <v>14490</v>
      </c>
      <c r="I103" s="20">
        <f t="shared" si="41"/>
        <v>876</v>
      </c>
      <c r="J103" s="21">
        <f t="shared" si="48"/>
        <v>3.18112708889281E-2</v>
      </c>
      <c r="K103" s="72"/>
      <c r="L103" s="20">
        <v>287376</v>
      </c>
      <c r="M103" s="20">
        <v>296011</v>
      </c>
      <c r="N103" s="20">
        <v>293236</v>
      </c>
      <c r="O103" s="20">
        <v>309666</v>
      </c>
      <c r="P103" s="21">
        <f t="shared" si="46"/>
        <v>5.602995539429001E-2</v>
      </c>
      <c r="Q103" s="21">
        <f t="shared" si="42"/>
        <v>7.7563888424920568E-2</v>
      </c>
      <c r="R103" s="20">
        <f t="shared" si="47"/>
        <v>16430</v>
      </c>
      <c r="S103" s="20">
        <f t="shared" si="43"/>
        <v>22290</v>
      </c>
      <c r="T103" s="21">
        <f t="shared" si="49"/>
        <v>3.371793640558475E-2</v>
      </c>
    </row>
    <row r="104" spans="1:20" x14ac:dyDescent="0.25">
      <c r="A104" s="40" t="s">
        <v>32</v>
      </c>
      <c r="B104" s="20">
        <v>58469</v>
      </c>
      <c r="C104" s="20">
        <v>82955</v>
      </c>
      <c r="D104" s="20">
        <v>84122</v>
      </c>
      <c r="E104" s="20">
        <v>114149</v>
      </c>
      <c r="F104" s="21">
        <f t="shared" si="44"/>
        <v>0.35694586433988729</v>
      </c>
      <c r="G104" s="21">
        <f t="shared" si="40"/>
        <v>0.95229950914159645</v>
      </c>
      <c r="H104" s="20">
        <f t="shared" si="45"/>
        <v>30027</v>
      </c>
      <c r="I104" s="20">
        <f t="shared" si="41"/>
        <v>55680</v>
      </c>
      <c r="J104" s="21">
        <f t="shared" si="48"/>
        <v>3.6164335474910159E-2</v>
      </c>
      <c r="K104" s="72"/>
      <c r="L104" s="20">
        <v>171055</v>
      </c>
      <c r="M104" s="20">
        <v>239760</v>
      </c>
      <c r="N104" s="20">
        <v>254759</v>
      </c>
      <c r="O104" s="20">
        <v>334480</v>
      </c>
      <c r="P104" s="21">
        <f t="shared" si="46"/>
        <v>0.31292711935594042</v>
      </c>
      <c r="Q104" s="21">
        <f t="shared" si="42"/>
        <v>0.95539446376896331</v>
      </c>
      <c r="R104" s="20">
        <f t="shared" si="47"/>
        <v>79721</v>
      </c>
      <c r="S104" s="20">
        <f t="shared" si="43"/>
        <v>163425</v>
      </c>
      <c r="T104" s="21">
        <f t="shared" si="49"/>
        <v>3.6419805109182107E-2</v>
      </c>
    </row>
    <row r="105" spans="1:20" x14ac:dyDescent="0.25">
      <c r="A105" s="40" t="s">
        <v>33</v>
      </c>
      <c r="B105" s="20">
        <v>29297</v>
      </c>
      <c r="C105" s="20">
        <v>51161</v>
      </c>
      <c r="D105" s="20">
        <v>51280</v>
      </c>
      <c r="E105" s="20">
        <v>59854</v>
      </c>
      <c r="F105" s="21">
        <f t="shared" si="44"/>
        <v>0.1671996879875195</v>
      </c>
      <c r="G105" s="21">
        <f t="shared" si="40"/>
        <v>1.043007816499983</v>
      </c>
      <c r="H105" s="20">
        <f t="shared" si="45"/>
        <v>8574</v>
      </c>
      <c r="I105" s="20">
        <f t="shared" si="41"/>
        <v>30557</v>
      </c>
      <c r="J105" s="21">
        <f t="shared" si="48"/>
        <v>1.8962760387872628E-2</v>
      </c>
      <c r="K105" s="72"/>
      <c r="L105" s="20">
        <v>70294</v>
      </c>
      <c r="M105" s="20">
        <v>128616</v>
      </c>
      <c r="N105" s="20">
        <v>151412</v>
      </c>
      <c r="O105" s="20">
        <v>147122</v>
      </c>
      <c r="P105" s="21">
        <f t="shared" si="46"/>
        <v>-2.8333289303357767E-2</v>
      </c>
      <c r="Q105" s="21">
        <f t="shared" si="42"/>
        <v>1.0929524568241957</v>
      </c>
      <c r="R105" s="20">
        <f t="shared" si="47"/>
        <v>-4290</v>
      </c>
      <c r="S105" s="20">
        <f t="shared" si="43"/>
        <v>76828</v>
      </c>
      <c r="T105" s="21">
        <f t="shared" si="49"/>
        <v>1.6019357113349349E-2</v>
      </c>
    </row>
    <row r="106" spans="1:20" x14ac:dyDescent="0.25">
      <c r="A106" s="40" t="s">
        <v>34</v>
      </c>
      <c r="B106" s="20">
        <v>79773</v>
      </c>
      <c r="C106" s="20">
        <v>80966</v>
      </c>
      <c r="D106" s="20">
        <v>78463</v>
      </c>
      <c r="E106" s="20">
        <v>95866</v>
      </c>
      <c r="F106" s="21">
        <f t="shared" si="44"/>
        <v>0.22179880963001675</v>
      </c>
      <c r="G106" s="21">
        <f t="shared" si="40"/>
        <v>0.20173492284356853</v>
      </c>
      <c r="H106" s="20">
        <f t="shared" si="45"/>
        <v>17403</v>
      </c>
      <c r="I106" s="20">
        <f t="shared" si="41"/>
        <v>16093</v>
      </c>
      <c r="J106" s="21">
        <f t="shared" si="48"/>
        <v>3.0371971586590659E-2</v>
      </c>
      <c r="K106" s="72"/>
      <c r="L106" s="20">
        <v>284360</v>
      </c>
      <c r="M106" s="20">
        <v>219245</v>
      </c>
      <c r="N106" s="20">
        <v>292813</v>
      </c>
      <c r="O106" s="20">
        <v>320829</v>
      </c>
      <c r="P106" s="21">
        <f t="shared" si="46"/>
        <v>9.5678812074600605E-2</v>
      </c>
      <c r="Q106" s="21">
        <f t="shared" si="42"/>
        <v>0.12824940216626812</v>
      </c>
      <c r="R106" s="20">
        <f t="shared" si="47"/>
        <v>28016</v>
      </c>
      <c r="S106" s="20">
        <f t="shared" si="43"/>
        <v>36469</v>
      </c>
      <c r="T106" s="21">
        <f t="shared" si="49"/>
        <v>3.4933418002193815E-2</v>
      </c>
    </row>
    <row r="107" spans="1:20" x14ac:dyDescent="0.25">
      <c r="A107" s="40" t="s">
        <v>35</v>
      </c>
      <c r="B107" s="20">
        <v>87695</v>
      </c>
      <c r="C107" s="20">
        <v>41708</v>
      </c>
      <c r="D107" s="20">
        <v>66251</v>
      </c>
      <c r="E107" s="20">
        <v>83612</v>
      </c>
      <c r="F107" s="21">
        <f t="shared" si="44"/>
        <v>0.26204887473396621</v>
      </c>
      <c r="G107" s="21">
        <f t="shared" si="40"/>
        <v>-4.655909686983295E-2</v>
      </c>
      <c r="H107" s="20">
        <f t="shared" si="45"/>
        <v>17361</v>
      </c>
      <c r="I107" s="20">
        <f t="shared" si="41"/>
        <v>-4083</v>
      </c>
      <c r="J107" s="21">
        <f t="shared" si="48"/>
        <v>2.648969695510419E-2</v>
      </c>
      <c r="K107" s="72"/>
      <c r="L107" s="20">
        <v>254040</v>
      </c>
      <c r="M107" s="20">
        <v>110166</v>
      </c>
      <c r="N107" s="20">
        <v>201099</v>
      </c>
      <c r="O107" s="20">
        <v>245937</v>
      </c>
      <c r="P107" s="21">
        <f t="shared" si="46"/>
        <v>0.22296480837796318</v>
      </c>
      <c r="Q107" s="21">
        <f t="shared" si="42"/>
        <v>-3.1896551724137967E-2</v>
      </c>
      <c r="R107" s="20">
        <f t="shared" si="47"/>
        <v>44838</v>
      </c>
      <c r="S107" s="20">
        <f t="shared" si="43"/>
        <v>-8103</v>
      </c>
      <c r="T107" s="21">
        <f t="shared" si="49"/>
        <v>2.6778813708254363E-2</v>
      </c>
    </row>
    <row r="108" spans="1:20" x14ac:dyDescent="0.25">
      <c r="A108" s="40" t="s">
        <v>36</v>
      </c>
      <c r="B108" s="20">
        <v>134100</v>
      </c>
      <c r="C108" s="20">
        <v>59834</v>
      </c>
      <c r="D108" s="20">
        <v>78356</v>
      </c>
      <c r="E108" s="20">
        <v>86802</v>
      </c>
      <c r="F108" s="21">
        <f t="shared" si="44"/>
        <v>0.1077900862729082</v>
      </c>
      <c r="G108" s="21">
        <f t="shared" si="40"/>
        <v>-0.35270693512304252</v>
      </c>
      <c r="H108" s="20">
        <f t="shared" si="45"/>
        <v>8446</v>
      </c>
      <c r="I108" s="20">
        <f t="shared" si="41"/>
        <v>-47298</v>
      </c>
      <c r="J108" s="21">
        <f t="shared" si="48"/>
        <v>2.7500342954324186E-2</v>
      </c>
      <c r="K108" s="72"/>
      <c r="L108" s="20">
        <v>396523</v>
      </c>
      <c r="M108" s="20">
        <v>163833</v>
      </c>
      <c r="N108" s="20">
        <v>249427</v>
      </c>
      <c r="O108" s="20">
        <v>277342</v>
      </c>
      <c r="P108" s="21">
        <f t="shared" si="46"/>
        <v>0.11191651264698699</v>
      </c>
      <c r="Q108" s="21">
        <f t="shared" si="42"/>
        <v>-0.30056516267656608</v>
      </c>
      <c r="R108" s="20">
        <f t="shared" si="47"/>
        <v>27915</v>
      </c>
      <c r="S108" s="20">
        <f t="shared" si="43"/>
        <v>-119181</v>
      </c>
      <c r="T108" s="21">
        <f t="shared" si="49"/>
        <v>3.019834246768352E-2</v>
      </c>
    </row>
    <row r="109" spans="1:20" x14ac:dyDescent="0.25">
      <c r="A109" s="40" t="s">
        <v>37</v>
      </c>
      <c r="B109" s="20">
        <v>4413</v>
      </c>
      <c r="C109" s="20">
        <v>18155</v>
      </c>
      <c r="D109" s="20">
        <v>20175</v>
      </c>
      <c r="E109" s="20">
        <v>17387</v>
      </c>
      <c r="F109" s="21">
        <f t="shared" si="44"/>
        <v>-0.13819083023543988</v>
      </c>
      <c r="G109" s="21">
        <f t="shared" si="40"/>
        <v>2.9399501472920915</v>
      </c>
      <c r="H109" s="20">
        <f t="shared" si="45"/>
        <v>-2788</v>
      </c>
      <c r="I109" s="20">
        <f t="shared" si="41"/>
        <v>12974</v>
      </c>
      <c r="J109" s="21">
        <f t="shared" si="48"/>
        <v>5.5084959211404647E-3</v>
      </c>
      <c r="K109" s="72"/>
      <c r="L109" s="20">
        <v>11814</v>
      </c>
      <c r="M109" s="20">
        <v>45974</v>
      </c>
      <c r="N109" s="20">
        <v>47601</v>
      </c>
      <c r="O109" s="20">
        <v>46775</v>
      </c>
      <c r="P109" s="21">
        <f t="shared" si="46"/>
        <v>-1.7352576626541438E-2</v>
      </c>
      <c r="Q109" s="21">
        <f t="shared" si="42"/>
        <v>2.9592855933638056</v>
      </c>
      <c r="R109" s="20">
        <f t="shared" si="47"/>
        <v>-826</v>
      </c>
      <c r="S109" s="20">
        <f t="shared" si="43"/>
        <v>34961</v>
      </c>
      <c r="T109" s="21">
        <f t="shared" si="49"/>
        <v>5.0930889260404006E-3</v>
      </c>
    </row>
    <row r="110" spans="1:20" x14ac:dyDescent="0.25">
      <c r="A110" s="40" t="s">
        <v>38</v>
      </c>
      <c r="B110" s="20">
        <v>5190</v>
      </c>
      <c r="C110" s="20">
        <v>8690</v>
      </c>
      <c r="D110" s="20">
        <v>9023</v>
      </c>
      <c r="E110" s="20">
        <v>13649</v>
      </c>
      <c r="F110" s="21">
        <f t="shared" si="44"/>
        <v>0.51268979275185633</v>
      </c>
      <c r="G110" s="21">
        <f t="shared" si="40"/>
        <v>1.6298651252408476</v>
      </c>
      <c r="H110" s="20">
        <f t="shared" si="45"/>
        <v>4626</v>
      </c>
      <c r="I110" s="20">
        <f t="shared" si="41"/>
        <v>8459</v>
      </c>
      <c r="J110" s="21">
        <f t="shared" si="48"/>
        <v>4.324234245565434E-3</v>
      </c>
      <c r="K110" s="72"/>
      <c r="L110" s="20">
        <v>16413</v>
      </c>
      <c r="M110" s="20">
        <v>24237</v>
      </c>
      <c r="N110" s="20">
        <v>28094</v>
      </c>
      <c r="O110" s="20">
        <v>42430</v>
      </c>
      <c r="P110" s="21">
        <f t="shared" si="46"/>
        <v>0.51028689399871863</v>
      </c>
      <c r="Q110" s="21">
        <f t="shared" si="42"/>
        <v>1.585145920916347</v>
      </c>
      <c r="R110" s="20">
        <f t="shared" si="47"/>
        <v>14336</v>
      </c>
      <c r="S110" s="20">
        <f t="shared" si="43"/>
        <v>26017</v>
      </c>
      <c r="T110" s="21">
        <f t="shared" si="49"/>
        <v>4.6199842465396938E-3</v>
      </c>
    </row>
    <row r="111" spans="1:20" x14ac:dyDescent="0.25">
      <c r="A111" s="40" t="s">
        <v>39</v>
      </c>
      <c r="B111" s="20">
        <v>2561</v>
      </c>
      <c r="C111" s="20">
        <v>3864</v>
      </c>
      <c r="D111" s="20">
        <v>4973</v>
      </c>
      <c r="E111" s="20">
        <v>5697</v>
      </c>
      <c r="F111" s="21">
        <f t="shared" si="44"/>
        <v>0.14558616529257984</v>
      </c>
      <c r="G111" s="21">
        <f t="shared" si="40"/>
        <v>1.2245216712221789</v>
      </c>
      <c r="H111" s="20">
        <f t="shared" si="45"/>
        <v>724</v>
      </c>
      <c r="I111" s="20">
        <f t="shared" si="41"/>
        <v>3136</v>
      </c>
      <c r="J111" s="21">
        <f t="shared" si="48"/>
        <v>1.8049060368515114E-3</v>
      </c>
      <c r="K111" s="72"/>
      <c r="L111" s="20">
        <v>6423</v>
      </c>
      <c r="M111" s="20">
        <v>8744</v>
      </c>
      <c r="N111" s="20">
        <v>13743</v>
      </c>
      <c r="O111" s="20">
        <v>14178</v>
      </c>
      <c r="P111" s="21">
        <f t="shared" si="46"/>
        <v>3.1652477624972697E-2</v>
      </c>
      <c r="Q111" s="21">
        <f t="shared" si="42"/>
        <v>1.2073797290985522</v>
      </c>
      <c r="R111" s="20">
        <f t="shared" si="47"/>
        <v>435</v>
      </c>
      <c r="S111" s="20">
        <f t="shared" si="43"/>
        <v>7755</v>
      </c>
      <c r="T111" s="21">
        <f t="shared" si="49"/>
        <v>1.543769423696436E-3</v>
      </c>
    </row>
    <row r="112" spans="1:20" x14ac:dyDescent="0.25">
      <c r="A112" s="40" t="s">
        <v>40</v>
      </c>
      <c r="B112" s="20">
        <v>5285</v>
      </c>
      <c r="C112" s="20">
        <v>21544</v>
      </c>
      <c r="D112" s="20">
        <v>18366</v>
      </c>
      <c r="E112" s="20">
        <v>19937</v>
      </c>
      <c r="F112" s="21">
        <f t="shared" si="44"/>
        <v>8.5538495045192287E-2</v>
      </c>
      <c r="G112" s="21">
        <f t="shared" si="40"/>
        <v>2.7723746452223272</v>
      </c>
      <c r="H112" s="20">
        <f t="shared" si="45"/>
        <v>1571</v>
      </c>
      <c r="I112" s="20">
        <f t="shared" si="41"/>
        <v>14652</v>
      </c>
      <c r="J112" s="21">
        <f t="shared" si="48"/>
        <v>6.3163790866611518E-3</v>
      </c>
      <c r="K112" s="72"/>
      <c r="L112" s="20">
        <v>19040</v>
      </c>
      <c r="M112" s="20">
        <v>58057</v>
      </c>
      <c r="N112" s="20">
        <v>61996</v>
      </c>
      <c r="O112" s="20">
        <v>64345</v>
      </c>
      <c r="P112" s="21">
        <f t="shared" si="46"/>
        <v>3.7889541260726523E-2</v>
      </c>
      <c r="Q112" s="21">
        <f t="shared" si="42"/>
        <v>2.3794642857142856</v>
      </c>
      <c r="R112" s="20">
        <f t="shared" si="47"/>
        <v>2349</v>
      </c>
      <c r="S112" s="20">
        <f t="shared" si="43"/>
        <v>45305</v>
      </c>
      <c r="T112" s="21">
        <f t="shared" si="49"/>
        <v>7.0061957658165593E-3</v>
      </c>
    </row>
    <row r="113" spans="1:20" x14ac:dyDescent="0.25">
      <c r="A113" s="40" t="s">
        <v>41</v>
      </c>
      <c r="B113" s="20">
        <v>4301</v>
      </c>
      <c r="C113" s="20">
        <v>9188</v>
      </c>
      <c r="D113" s="20">
        <v>10334</v>
      </c>
      <c r="E113" s="20">
        <v>15182</v>
      </c>
      <c r="F113" s="21">
        <f t="shared" si="44"/>
        <v>0.46913102380491578</v>
      </c>
      <c r="G113" s="21">
        <f t="shared" si="40"/>
        <v>2.529876772843525</v>
      </c>
      <c r="H113" s="20">
        <f t="shared" si="45"/>
        <v>4848</v>
      </c>
      <c r="I113" s="20">
        <f t="shared" si="41"/>
        <v>10881</v>
      </c>
      <c r="J113" s="21">
        <f t="shared" si="48"/>
        <v>4.8099145956608117E-3</v>
      </c>
      <c r="K113" s="72"/>
      <c r="L113" s="20">
        <v>12952</v>
      </c>
      <c r="M113" s="20">
        <v>27491</v>
      </c>
      <c r="N113" s="20">
        <v>35864</v>
      </c>
      <c r="O113" s="20">
        <v>46984</v>
      </c>
      <c r="P113" s="21">
        <f t="shared" si="46"/>
        <v>0.3100602275262101</v>
      </c>
      <c r="Q113" s="21">
        <f t="shared" si="42"/>
        <v>2.6275478690549723</v>
      </c>
      <c r="R113" s="20">
        <f t="shared" si="47"/>
        <v>11120</v>
      </c>
      <c r="S113" s="20">
        <f t="shared" si="43"/>
        <v>34032</v>
      </c>
      <c r="T113" s="21">
        <f t="shared" si="49"/>
        <v>5.115845859991067E-3</v>
      </c>
    </row>
    <row r="114" spans="1:20" x14ac:dyDescent="0.25">
      <c r="A114" s="40" t="s">
        <v>42</v>
      </c>
      <c r="B114" s="20">
        <v>28004</v>
      </c>
      <c r="C114" s="20">
        <v>40134</v>
      </c>
      <c r="D114" s="20">
        <v>51192</v>
      </c>
      <c r="E114" s="20">
        <v>69845</v>
      </c>
      <c r="F114" s="21">
        <f t="shared" si="44"/>
        <v>0.36437333958431006</v>
      </c>
      <c r="G114" s="21">
        <f t="shared" si="40"/>
        <v>1.4941079845736325</v>
      </c>
      <c r="H114" s="20">
        <f t="shared" si="45"/>
        <v>18653</v>
      </c>
      <c r="I114" s="20">
        <f t="shared" si="41"/>
        <v>41841</v>
      </c>
      <c r="J114" s="21">
        <f t="shared" si="48"/>
        <v>2.2128078312075444E-2</v>
      </c>
      <c r="K114" s="72"/>
      <c r="L114" s="20">
        <v>81082</v>
      </c>
      <c r="M114" s="20">
        <v>146816</v>
      </c>
      <c r="N114" s="20">
        <v>183338</v>
      </c>
      <c r="O114" s="20">
        <v>237891</v>
      </c>
      <c r="P114" s="21">
        <f t="shared" si="46"/>
        <v>0.29755424407378728</v>
      </c>
      <c r="Q114" s="21">
        <f t="shared" si="42"/>
        <v>1.9339557485015169</v>
      </c>
      <c r="R114" s="20">
        <f t="shared" si="47"/>
        <v>54553</v>
      </c>
      <c r="S114" s="20">
        <f t="shared" si="43"/>
        <v>156809</v>
      </c>
      <c r="T114" s="21">
        <f t="shared" si="49"/>
        <v>2.590272619357941E-2</v>
      </c>
    </row>
    <row r="115" spans="1:20" x14ac:dyDescent="0.25">
      <c r="A115" s="40" t="s">
        <v>43</v>
      </c>
      <c r="B115" s="20">
        <v>22911</v>
      </c>
      <c r="C115" s="20">
        <v>22630</v>
      </c>
      <c r="D115" s="20">
        <v>27202</v>
      </c>
      <c r="E115" s="20">
        <v>26856</v>
      </c>
      <c r="F115" s="21">
        <f t="shared" si="44"/>
        <v>-1.271965296669364E-2</v>
      </c>
      <c r="G115" s="21">
        <f t="shared" si="40"/>
        <v>0.17218803194971843</v>
      </c>
      <c r="H115" s="20">
        <f t="shared" si="45"/>
        <v>-346</v>
      </c>
      <c r="I115" s="20">
        <f t="shared" si="41"/>
        <v>3945</v>
      </c>
      <c r="J115" s="21">
        <f t="shared" si="48"/>
        <v>8.5084354091072827E-3</v>
      </c>
      <c r="K115" s="72"/>
      <c r="L115" s="20">
        <v>74679</v>
      </c>
      <c r="M115" s="20">
        <v>61458</v>
      </c>
      <c r="N115" s="20">
        <v>84745</v>
      </c>
      <c r="O115" s="20">
        <v>80064</v>
      </c>
      <c r="P115" s="21">
        <f t="shared" si="46"/>
        <v>-5.5236297126674105E-2</v>
      </c>
      <c r="Q115" s="21">
        <f t="shared" si="42"/>
        <v>7.2108624914634545E-2</v>
      </c>
      <c r="R115" s="20">
        <f t="shared" si="47"/>
        <v>-4681</v>
      </c>
      <c r="S115" s="20">
        <f t="shared" si="43"/>
        <v>5385</v>
      </c>
      <c r="T115" s="21">
        <f t="shared" si="49"/>
        <v>8.717756745579874E-3</v>
      </c>
    </row>
    <row r="116" spans="1:20" x14ac:dyDescent="0.25">
      <c r="A116" s="41" t="s">
        <v>44</v>
      </c>
      <c r="B116" s="20">
        <v>28547</v>
      </c>
      <c r="C116" s="20">
        <v>3558</v>
      </c>
      <c r="D116" s="20">
        <v>4995</v>
      </c>
      <c r="E116" s="20">
        <v>3731</v>
      </c>
      <c r="F116" s="21">
        <f t="shared" si="44"/>
        <v>-0.25305305305305303</v>
      </c>
      <c r="G116" s="21">
        <f t="shared" si="40"/>
        <v>-0.86930325428241151</v>
      </c>
      <c r="H116" s="20">
        <f t="shared" si="45"/>
        <v>-1264</v>
      </c>
      <c r="I116" s="20">
        <f t="shared" si="41"/>
        <v>-24816</v>
      </c>
      <c r="J116" s="21">
        <f t="shared" si="48"/>
        <v>1.1820439570814445E-3</v>
      </c>
      <c r="K116" s="72"/>
      <c r="L116" s="20">
        <v>91803</v>
      </c>
      <c r="M116" s="20">
        <v>15048</v>
      </c>
      <c r="N116" s="20">
        <v>17565</v>
      </c>
      <c r="O116" s="20">
        <v>14367</v>
      </c>
      <c r="P116" s="21">
        <f t="shared" si="46"/>
        <v>-0.182066609735269</v>
      </c>
      <c r="Q116" s="21">
        <f t="shared" si="42"/>
        <v>-0.84350184634489067</v>
      </c>
      <c r="R116" s="20">
        <f t="shared" si="47"/>
        <v>-3198</v>
      </c>
      <c r="S116" s="20">
        <f t="shared" si="43"/>
        <v>-77436</v>
      </c>
      <c r="T116" s="21">
        <f t="shared" si="49"/>
        <v>1.564348660618331E-3</v>
      </c>
    </row>
    <row r="117" spans="1:20" x14ac:dyDescent="0.25">
      <c r="A117" s="39" t="s">
        <v>45</v>
      </c>
      <c r="B117" s="52">
        <f>B92-SUM(B93:B116)</f>
        <v>145131</v>
      </c>
      <c r="C117" s="52">
        <f>C92-SUM(C93:C116)</f>
        <v>135921</v>
      </c>
      <c r="D117" s="52">
        <f>D92-SUM(D93:D116)</f>
        <v>144710</v>
      </c>
      <c r="E117" s="52">
        <f>E92-SUM(E93:E116)</f>
        <v>130776</v>
      </c>
      <c r="F117" s="53">
        <f t="shared" si="44"/>
        <v>-9.6289129984106103E-2</v>
      </c>
      <c r="G117" s="53">
        <f t="shared" si="40"/>
        <v>-9.8910639353411711E-2</v>
      </c>
      <c r="H117" s="52">
        <f t="shared" si="45"/>
        <v>-13934</v>
      </c>
      <c r="I117" s="52">
        <f t="shared" si="41"/>
        <v>-14355</v>
      </c>
      <c r="J117" s="53">
        <f t="shared" si="48"/>
        <v>4.1432050531032695E-2</v>
      </c>
      <c r="K117" s="72"/>
      <c r="L117" s="52">
        <f>L92-SUM(L93:L116)</f>
        <v>419746</v>
      </c>
      <c r="M117" s="52">
        <f>M92-SUM(M93:M116)</f>
        <v>370457</v>
      </c>
      <c r="N117" s="52">
        <f>N92-SUM(N93:N116)</f>
        <v>447090</v>
      </c>
      <c r="O117" s="52">
        <f>O92-SUM(O93:O116)</f>
        <v>381903</v>
      </c>
      <c r="P117" s="53">
        <f t="shared" si="46"/>
        <v>-0.14580285848486885</v>
      </c>
      <c r="Q117" s="53">
        <f t="shared" si="42"/>
        <v>-9.0156904413621564E-2</v>
      </c>
      <c r="R117" s="52">
        <f t="shared" si="47"/>
        <v>-65187</v>
      </c>
      <c r="S117" s="52">
        <f t="shared" si="43"/>
        <v>-37843</v>
      </c>
      <c r="T117" s="53">
        <f t="shared" si="49"/>
        <v>4.1583451418954719E-2</v>
      </c>
    </row>
    <row r="118" spans="1:20" ht="21" x14ac:dyDescent="0.35">
      <c r="A118" s="372" t="s">
        <v>60</v>
      </c>
      <c r="B118" s="372"/>
      <c r="C118" s="372"/>
      <c r="D118" s="372"/>
      <c r="E118" s="372"/>
      <c r="F118" s="372"/>
      <c r="G118" s="372"/>
      <c r="H118" s="372"/>
      <c r="I118" s="372"/>
      <c r="J118" s="372"/>
      <c r="K118" s="372"/>
      <c r="L118" s="372"/>
      <c r="M118" s="372"/>
      <c r="N118" s="372"/>
      <c r="O118" s="372"/>
      <c r="P118" s="372"/>
      <c r="Q118" s="372"/>
      <c r="R118" s="372"/>
      <c r="S118" s="372"/>
      <c r="T118" s="372"/>
    </row>
    <row r="119" spans="1:20" x14ac:dyDescent="0.25">
      <c r="A119" s="54"/>
      <c r="B119" s="373" t="s">
        <v>145</v>
      </c>
      <c r="C119" s="374"/>
      <c r="D119" s="374"/>
      <c r="E119" s="374"/>
      <c r="F119" s="374"/>
      <c r="G119" s="374"/>
      <c r="H119" s="374"/>
      <c r="I119" s="374"/>
      <c r="J119" s="375"/>
      <c r="K119" s="55"/>
      <c r="L119" s="373" t="str">
        <f>L$5</f>
        <v>acumulado marzo</v>
      </c>
      <c r="M119" s="374"/>
      <c r="N119" s="374"/>
      <c r="O119" s="374"/>
      <c r="P119" s="374"/>
      <c r="Q119" s="374"/>
      <c r="R119" s="374"/>
      <c r="S119" s="374"/>
      <c r="T119" s="375"/>
    </row>
    <row r="120" spans="1:20" x14ac:dyDescent="0.25">
      <c r="A120" s="4"/>
      <c r="B120" s="5">
        <f>B$6</f>
        <v>2019</v>
      </c>
      <c r="C120" s="5">
        <f>C$6</f>
        <v>2022</v>
      </c>
      <c r="D120" s="5">
        <f>D$6</f>
        <v>2023</v>
      </c>
      <c r="E120" s="5">
        <f>E$6</f>
        <v>2024</v>
      </c>
      <c r="F120" s="5" t="str">
        <f>CONCATENATE("var ",RIGHT(E120,2),"/",RIGHT(D120,2))</f>
        <v>var 24/23</v>
      </c>
      <c r="G120" s="5" t="str">
        <f>CONCATENATE("var ",RIGHT(E120,2),"/",RIGHT(B120,2))</f>
        <v>var 24/19</v>
      </c>
      <c r="H120" s="5" t="str">
        <f>CONCATENATE("dif ",RIGHT(E120,2),"-",RIGHT(D120,2))</f>
        <v>dif 24-23</v>
      </c>
      <c r="I120" s="5" t="str">
        <f>CONCATENATE("dif ",RIGHT(E120,2),"-",RIGHT(B120,2))</f>
        <v>dif 24-19</v>
      </c>
      <c r="J120" s="5" t="str">
        <f>CONCATENATE("cuota ",RIGHT(E120,2))</f>
        <v>cuota 24</v>
      </c>
      <c r="K120" s="56"/>
      <c r="L120" s="5">
        <f>L$6</f>
        <v>2019</v>
      </c>
      <c r="M120" s="5">
        <f>M$6</f>
        <v>2022</v>
      </c>
      <c r="N120" s="5">
        <f>N$6</f>
        <v>2023</v>
      </c>
      <c r="O120" s="5">
        <f>O$6</f>
        <v>2024</v>
      </c>
      <c r="P120" s="5" t="str">
        <f>CONCATENATE("var ",RIGHT(O120,2),"/",RIGHT(M120,2))</f>
        <v>var 24/22</v>
      </c>
      <c r="Q120" s="5" t="str">
        <f>CONCATENATE("var ",RIGHT(O120,2),"/",RIGHT(L120,2))</f>
        <v>var 24/19</v>
      </c>
      <c r="R120" s="5" t="str">
        <f>CONCATENATE("dif ",RIGHT(O120,2),"-",RIGHT(N120,2))</f>
        <v>dif 24-23</v>
      </c>
      <c r="S120" s="5" t="str">
        <f>CONCATENATE("dif ",RIGHT(O120,2),"-",RIGHT(L120,2))</f>
        <v>dif 24-19</v>
      </c>
      <c r="T120" s="5" t="str">
        <f>CONCATENATE("cuota ",RIGHT(O120,2))</f>
        <v>cuota 24</v>
      </c>
    </row>
    <row r="121" spans="1:20" x14ac:dyDescent="0.25">
      <c r="A121" s="57" t="s">
        <v>47</v>
      </c>
      <c r="B121" s="58">
        <v>2920600</v>
      </c>
      <c r="C121" s="58">
        <v>2629455</v>
      </c>
      <c r="D121" s="58">
        <v>2882541</v>
      </c>
      <c r="E121" s="58">
        <v>3156397</v>
      </c>
      <c r="F121" s="59">
        <f>E121/D121-1</f>
        <v>9.5005066710239339E-2</v>
      </c>
      <c r="G121" s="59">
        <f t="shared" ref="G121:G131" si="50">E121/B121-1</f>
        <v>8.073580771074429E-2</v>
      </c>
      <c r="H121" s="58">
        <f>E121-D121</f>
        <v>273856</v>
      </c>
      <c r="I121" s="58">
        <f t="shared" ref="I121:I131" si="51">E121-B121</f>
        <v>235797</v>
      </c>
      <c r="J121" s="59">
        <f t="shared" ref="J121:J131" si="52">E121/$E$121</f>
        <v>1</v>
      </c>
      <c r="K121" s="60"/>
      <c r="L121" s="58">
        <v>8567984</v>
      </c>
      <c r="M121" s="58">
        <v>6883018</v>
      </c>
      <c r="N121" s="58">
        <v>8612481</v>
      </c>
      <c r="O121" s="58">
        <v>9184014</v>
      </c>
      <c r="P121" s="59">
        <f>O121/N121-1</f>
        <v>6.6361017226046703E-2</v>
      </c>
      <c r="Q121" s="59">
        <f t="shared" ref="Q121:Q131" si="53">O121/L121-1</f>
        <v>7.189906050244721E-2</v>
      </c>
      <c r="R121" s="58">
        <f>O121-N121</f>
        <v>571533</v>
      </c>
      <c r="S121" s="58">
        <f t="shared" ref="S121:S131" si="54">O121-L121</f>
        <v>616030</v>
      </c>
      <c r="T121" s="59">
        <f t="shared" ref="T121:T131" si="55">O121/$O$121</f>
        <v>1</v>
      </c>
    </row>
    <row r="122" spans="1:20" x14ac:dyDescent="0.25">
      <c r="A122" s="76" t="s">
        <v>48</v>
      </c>
      <c r="B122" s="77">
        <v>1118066</v>
      </c>
      <c r="C122" s="77">
        <v>1057048</v>
      </c>
      <c r="D122" s="77">
        <v>1098201</v>
      </c>
      <c r="E122" s="77">
        <v>1198797</v>
      </c>
      <c r="F122" s="78">
        <f t="shared" ref="F122:F131" si="56">E122/D122-1</f>
        <v>9.1600717901367812E-2</v>
      </c>
      <c r="G122" s="78">
        <f t="shared" si="50"/>
        <v>7.2205934175621156E-2</v>
      </c>
      <c r="H122" s="77">
        <f t="shared" ref="H122:H131" si="57">E122-D122</f>
        <v>100596</v>
      </c>
      <c r="I122" s="77">
        <f t="shared" si="51"/>
        <v>80731</v>
      </c>
      <c r="J122" s="78">
        <f t="shared" si="52"/>
        <v>0.37979918242223648</v>
      </c>
      <c r="K122" s="72"/>
      <c r="L122" s="77">
        <v>3242915</v>
      </c>
      <c r="M122" s="77">
        <v>2755890</v>
      </c>
      <c r="N122" s="77">
        <v>3281102</v>
      </c>
      <c r="O122" s="77">
        <v>3478302</v>
      </c>
      <c r="P122" s="78">
        <f t="shared" ref="P122:P131" si="58">O122/N122-1</f>
        <v>6.010175849455468E-2</v>
      </c>
      <c r="Q122" s="78">
        <f t="shared" si="53"/>
        <v>7.2585004540667963E-2</v>
      </c>
      <c r="R122" s="77">
        <f t="shared" ref="R122:R131" si="59">O122-N122</f>
        <v>197200</v>
      </c>
      <c r="S122" s="77">
        <f t="shared" si="54"/>
        <v>235387</v>
      </c>
      <c r="T122" s="78">
        <f t="shared" si="55"/>
        <v>0.37873439652857671</v>
      </c>
    </row>
    <row r="123" spans="1:20" x14ac:dyDescent="0.25">
      <c r="A123" s="79" t="s">
        <v>49</v>
      </c>
      <c r="B123" s="20">
        <v>863214</v>
      </c>
      <c r="C123" s="20">
        <v>747881</v>
      </c>
      <c r="D123" s="20">
        <v>818402</v>
      </c>
      <c r="E123" s="20">
        <v>866668</v>
      </c>
      <c r="F123" s="21">
        <f t="shared" si="56"/>
        <v>5.8975906705995396E-2</v>
      </c>
      <c r="G123" s="21">
        <f t="shared" si="50"/>
        <v>4.0013252797104215E-3</v>
      </c>
      <c r="H123" s="20">
        <f t="shared" si="57"/>
        <v>48266</v>
      </c>
      <c r="I123" s="20">
        <f t="shared" si="51"/>
        <v>3454</v>
      </c>
      <c r="J123" s="21">
        <f t="shared" si="52"/>
        <v>0.27457509305705208</v>
      </c>
      <c r="K123" s="72"/>
      <c r="L123" s="20">
        <v>2542610</v>
      </c>
      <c r="M123" s="20">
        <v>1933319</v>
      </c>
      <c r="N123" s="20">
        <v>2402979</v>
      </c>
      <c r="O123" s="20">
        <v>2528389</v>
      </c>
      <c r="P123" s="21">
        <f t="shared" si="58"/>
        <v>5.218938659056116E-2</v>
      </c>
      <c r="Q123" s="21">
        <f t="shared" si="53"/>
        <v>-5.5930716861807284E-3</v>
      </c>
      <c r="R123" s="20">
        <f t="shared" si="59"/>
        <v>125410</v>
      </c>
      <c r="S123" s="20">
        <f t="shared" si="54"/>
        <v>-14221</v>
      </c>
      <c r="T123" s="21">
        <f t="shared" si="55"/>
        <v>0.27530326064398419</v>
      </c>
    </row>
    <row r="124" spans="1:20" x14ac:dyDescent="0.25">
      <c r="A124" s="79" t="s">
        <v>50</v>
      </c>
      <c r="B124" s="20">
        <v>24109</v>
      </c>
      <c r="C124" s="20">
        <v>17020</v>
      </c>
      <c r="D124" s="20">
        <v>18269</v>
      </c>
      <c r="E124" s="20">
        <v>20797</v>
      </c>
      <c r="F124" s="21">
        <f t="shared" si="56"/>
        <v>0.13837648475559683</v>
      </c>
      <c r="G124" s="21">
        <f t="shared" si="50"/>
        <v>-0.1373760836202248</v>
      </c>
      <c r="H124" s="20">
        <f t="shared" si="57"/>
        <v>2528</v>
      </c>
      <c r="I124" s="20">
        <f t="shared" si="51"/>
        <v>-3312</v>
      </c>
      <c r="J124" s="21">
        <f t="shared" si="52"/>
        <v>6.588841644444599E-3</v>
      </c>
      <c r="K124" s="72"/>
      <c r="L124" s="20">
        <v>68574</v>
      </c>
      <c r="M124" s="20">
        <v>44159</v>
      </c>
      <c r="N124" s="20">
        <v>52432</v>
      </c>
      <c r="O124" s="20">
        <v>60753</v>
      </c>
      <c r="P124" s="21">
        <f t="shared" si="58"/>
        <v>0.15870079340860532</v>
      </c>
      <c r="Q124" s="21">
        <f t="shared" si="53"/>
        <v>-0.11405197305101056</v>
      </c>
      <c r="R124" s="20">
        <f>O124-N124</f>
        <v>8321</v>
      </c>
      <c r="S124" s="20">
        <f t="shared" si="54"/>
        <v>-7821</v>
      </c>
      <c r="T124" s="21">
        <f t="shared" si="55"/>
        <v>6.6150813794491163E-3</v>
      </c>
    </row>
    <row r="125" spans="1:20" x14ac:dyDescent="0.25">
      <c r="A125" s="79" t="s">
        <v>51</v>
      </c>
      <c r="B125" s="20">
        <v>469748</v>
      </c>
      <c r="C125" s="20">
        <v>366039</v>
      </c>
      <c r="D125" s="20">
        <v>435839</v>
      </c>
      <c r="E125" s="20">
        <v>499150</v>
      </c>
      <c r="F125" s="21">
        <f t="shared" si="56"/>
        <v>0.14526235605349691</v>
      </c>
      <c r="G125" s="21">
        <f t="shared" si="50"/>
        <v>6.2591006241644376E-2</v>
      </c>
      <c r="H125" s="20">
        <f t="shared" si="57"/>
        <v>63311</v>
      </c>
      <c r="I125" s="20">
        <f t="shared" si="51"/>
        <v>29402</v>
      </c>
      <c r="J125" s="21">
        <f t="shared" si="52"/>
        <v>0.1581391694390788</v>
      </c>
      <c r="K125" s="72"/>
      <c r="L125" s="20">
        <v>1393101</v>
      </c>
      <c r="M125" s="20">
        <v>928655</v>
      </c>
      <c r="N125" s="20">
        <v>1307268</v>
      </c>
      <c r="O125" s="20">
        <v>1458253</v>
      </c>
      <c r="P125" s="21">
        <f t="shared" si="58"/>
        <v>0.11549659289449443</v>
      </c>
      <c r="Q125" s="21">
        <f t="shared" si="53"/>
        <v>4.6767606943071582E-2</v>
      </c>
      <c r="R125" s="20">
        <f t="shared" si="59"/>
        <v>150985</v>
      </c>
      <c r="S125" s="20">
        <f t="shared" si="54"/>
        <v>65152</v>
      </c>
      <c r="T125" s="21">
        <f t="shared" si="55"/>
        <v>0.15878166126488918</v>
      </c>
    </row>
    <row r="126" spans="1:20" x14ac:dyDescent="0.25">
      <c r="A126" s="79" t="s">
        <v>52</v>
      </c>
      <c r="B126" s="20">
        <v>94375</v>
      </c>
      <c r="C126" s="20">
        <v>109311</v>
      </c>
      <c r="D126" s="20">
        <v>108534</v>
      </c>
      <c r="E126" s="20">
        <v>122553</v>
      </c>
      <c r="F126" s="21">
        <f t="shared" si="56"/>
        <v>0.12916689700923212</v>
      </c>
      <c r="G126" s="21">
        <f t="shared" si="50"/>
        <v>0.29857483443708599</v>
      </c>
      <c r="H126" s="20">
        <f t="shared" si="57"/>
        <v>14019</v>
      </c>
      <c r="I126" s="20">
        <f t="shared" si="51"/>
        <v>28178</v>
      </c>
      <c r="J126" s="21">
        <f t="shared" si="52"/>
        <v>3.8826864934924217E-2</v>
      </c>
      <c r="K126" s="72"/>
      <c r="L126" s="20">
        <v>281772</v>
      </c>
      <c r="M126" s="20">
        <v>306345</v>
      </c>
      <c r="N126" s="20">
        <v>315450</v>
      </c>
      <c r="O126" s="20">
        <v>350741</v>
      </c>
      <c r="P126" s="21">
        <f t="shared" si="58"/>
        <v>0.11187509906482807</v>
      </c>
      <c r="Q126" s="21">
        <f t="shared" si="53"/>
        <v>0.24476882018085555</v>
      </c>
      <c r="R126" s="20">
        <f>O126-N126</f>
        <v>35291</v>
      </c>
      <c r="S126" s="20">
        <f t="shared" si="54"/>
        <v>68969</v>
      </c>
      <c r="T126" s="21">
        <f t="shared" si="55"/>
        <v>3.8190381678425145E-2</v>
      </c>
    </row>
    <row r="127" spans="1:20" x14ac:dyDescent="0.25">
      <c r="A127" s="79" t="s">
        <v>53</v>
      </c>
      <c r="B127" s="20">
        <v>49408</v>
      </c>
      <c r="C127" s="20">
        <v>47103</v>
      </c>
      <c r="D127" s="20">
        <v>58354</v>
      </c>
      <c r="E127" s="20">
        <v>58643</v>
      </c>
      <c r="F127" s="21">
        <f t="shared" si="56"/>
        <v>4.9525311032663222E-3</v>
      </c>
      <c r="G127" s="21">
        <f t="shared" si="50"/>
        <v>0.18691305051813467</v>
      </c>
      <c r="H127" s="20">
        <f t="shared" si="57"/>
        <v>289</v>
      </c>
      <c r="I127" s="20">
        <f t="shared" si="51"/>
        <v>9235</v>
      </c>
      <c r="J127" s="21">
        <f t="shared" si="52"/>
        <v>1.8579095088482215E-2</v>
      </c>
      <c r="K127" s="72"/>
      <c r="L127" s="20">
        <v>146793</v>
      </c>
      <c r="M127" s="20">
        <v>129077</v>
      </c>
      <c r="N127" s="20">
        <v>170126</v>
      </c>
      <c r="O127" s="20">
        <v>177251</v>
      </c>
      <c r="P127" s="21">
        <f t="shared" si="58"/>
        <v>4.1880723698905609E-2</v>
      </c>
      <c r="Q127" s="21">
        <f t="shared" si="53"/>
        <v>0.20748945794417994</v>
      </c>
      <c r="R127" s="20">
        <f t="shared" si="59"/>
        <v>7125</v>
      </c>
      <c r="S127" s="20">
        <f t="shared" si="54"/>
        <v>30458</v>
      </c>
      <c r="T127" s="21">
        <f t="shared" si="55"/>
        <v>1.9299948802342853E-2</v>
      </c>
    </row>
    <row r="128" spans="1:20" x14ac:dyDescent="0.25">
      <c r="A128" s="79" t="s">
        <v>54</v>
      </c>
      <c r="B128" s="20">
        <v>13930</v>
      </c>
      <c r="C128" s="20">
        <v>12710</v>
      </c>
      <c r="D128" s="20">
        <v>15603</v>
      </c>
      <c r="E128" s="20">
        <v>15292</v>
      </c>
      <c r="F128" s="21">
        <f t="shared" si="56"/>
        <v>-1.9932064346599998E-2</v>
      </c>
      <c r="G128" s="21">
        <f t="shared" si="50"/>
        <v>9.7774587221823417E-2</v>
      </c>
      <c r="H128" s="20">
        <f t="shared" si="57"/>
        <v>-311</v>
      </c>
      <c r="I128" s="20">
        <f t="shared" si="51"/>
        <v>1362</v>
      </c>
      <c r="J128" s="21">
        <f t="shared" si="52"/>
        <v>4.8447644577028805E-3</v>
      </c>
      <c r="K128" s="72"/>
      <c r="L128" s="20">
        <v>39812</v>
      </c>
      <c r="M128" s="20">
        <v>35493</v>
      </c>
      <c r="N128" s="20">
        <v>44207</v>
      </c>
      <c r="O128" s="20">
        <v>45011</v>
      </c>
      <c r="P128" s="21">
        <f t="shared" si="58"/>
        <v>1.818716492863115E-2</v>
      </c>
      <c r="Q128" s="21">
        <f t="shared" si="53"/>
        <v>0.13058876720586765</v>
      </c>
      <c r="R128" s="20">
        <f t="shared" si="59"/>
        <v>804</v>
      </c>
      <c r="S128" s="20">
        <f t="shared" si="54"/>
        <v>5199</v>
      </c>
      <c r="T128" s="21">
        <f t="shared" si="55"/>
        <v>4.9010160481027139E-3</v>
      </c>
    </row>
    <row r="129" spans="1:20" x14ac:dyDescent="0.25">
      <c r="A129" s="79" t="s">
        <v>55</v>
      </c>
      <c r="B129" s="20">
        <v>154862</v>
      </c>
      <c r="C129" s="20">
        <v>148905</v>
      </c>
      <c r="D129" s="20">
        <v>146134</v>
      </c>
      <c r="E129" s="20">
        <v>176870</v>
      </c>
      <c r="F129" s="21">
        <f t="shared" si="56"/>
        <v>0.21032750762998353</v>
      </c>
      <c r="G129" s="21">
        <f t="shared" si="50"/>
        <v>0.14211362374242875</v>
      </c>
      <c r="H129" s="20">
        <f t="shared" si="57"/>
        <v>30736</v>
      </c>
      <c r="I129" s="20">
        <f t="shared" si="51"/>
        <v>22008</v>
      </c>
      <c r="J129" s="21">
        <f t="shared" si="52"/>
        <v>5.6035409994370164E-2</v>
      </c>
      <c r="K129" s="72"/>
      <c r="L129" s="20">
        <v>456020</v>
      </c>
      <c r="M129" s="20">
        <v>405065</v>
      </c>
      <c r="N129" s="20">
        <v>466428</v>
      </c>
      <c r="O129" s="20">
        <v>517037</v>
      </c>
      <c r="P129" s="21">
        <f t="shared" si="58"/>
        <v>0.10850334885555757</v>
      </c>
      <c r="Q129" s="21">
        <f t="shared" si="53"/>
        <v>0.13380334195868593</v>
      </c>
      <c r="R129" s="20">
        <f>O129-N129</f>
        <v>50609</v>
      </c>
      <c r="S129" s="20">
        <f t="shared" si="54"/>
        <v>61017</v>
      </c>
      <c r="T129" s="21">
        <f t="shared" si="55"/>
        <v>5.6297496933258161E-2</v>
      </c>
    </row>
    <row r="130" spans="1:20" x14ac:dyDescent="0.25">
      <c r="A130" s="80" t="s">
        <v>56</v>
      </c>
      <c r="B130" s="28">
        <v>64209</v>
      </c>
      <c r="C130" s="28">
        <v>68397</v>
      </c>
      <c r="D130" s="28">
        <v>107722</v>
      </c>
      <c r="E130" s="28">
        <v>129096</v>
      </c>
      <c r="F130" s="29">
        <f t="shared" si="56"/>
        <v>0.19841815042424016</v>
      </c>
      <c r="G130" s="29">
        <f t="shared" si="50"/>
        <v>1.0105592673924217</v>
      </c>
      <c r="H130" s="28">
        <f t="shared" si="57"/>
        <v>21374</v>
      </c>
      <c r="I130" s="28">
        <f t="shared" si="51"/>
        <v>64887</v>
      </c>
      <c r="J130" s="29">
        <f t="shared" si="52"/>
        <v>4.0899798092572007E-2</v>
      </c>
      <c r="K130" s="72"/>
      <c r="L130" s="28">
        <v>195901</v>
      </c>
      <c r="M130" s="28">
        <v>195589</v>
      </c>
      <c r="N130" s="28">
        <v>344543</v>
      </c>
      <c r="O130" s="28">
        <v>364225</v>
      </c>
      <c r="P130" s="29">
        <f t="shared" si="58"/>
        <v>5.7124945217287726E-2</v>
      </c>
      <c r="Q130" s="29">
        <f t="shared" si="53"/>
        <v>0.85922991715203079</v>
      </c>
      <c r="R130" s="28">
        <f t="shared" si="59"/>
        <v>19682</v>
      </c>
      <c r="S130" s="28">
        <f t="shared" si="54"/>
        <v>168324</v>
      </c>
      <c r="T130" s="29">
        <f t="shared" si="55"/>
        <v>3.9658585015223194E-2</v>
      </c>
    </row>
    <row r="131" spans="1:20" x14ac:dyDescent="0.25">
      <c r="A131" s="81" t="s">
        <v>57</v>
      </c>
      <c r="B131" s="82">
        <f>B121-SUM(B122:B130)</f>
        <v>68679</v>
      </c>
      <c r="C131" s="82">
        <f>C121-SUM(C122:C130)</f>
        <v>55041</v>
      </c>
      <c r="D131" s="82">
        <f>D121-SUM(D122:D130)</f>
        <v>75483</v>
      </c>
      <c r="E131" s="82">
        <f>E121-SUM(E122:E130)</f>
        <v>68531</v>
      </c>
      <c r="F131" s="83">
        <f t="shared" si="56"/>
        <v>-9.2100207993852878E-2</v>
      </c>
      <c r="G131" s="83">
        <f t="shared" si="50"/>
        <v>-2.1549527512049194E-3</v>
      </c>
      <c r="H131" s="82">
        <f t="shared" si="57"/>
        <v>-6952</v>
      </c>
      <c r="I131" s="82">
        <f t="shared" si="51"/>
        <v>-148</v>
      </c>
      <c r="J131" s="83">
        <f t="shared" si="52"/>
        <v>2.1711780869136551E-2</v>
      </c>
      <c r="K131" s="72"/>
      <c r="L131" s="82">
        <f>L121-SUM(L122:L130)</f>
        <v>200486</v>
      </c>
      <c r="M131" s="82">
        <f>M121-SUM(M122:M130)</f>
        <v>149426</v>
      </c>
      <c r="N131" s="82">
        <f>N121-SUM(N122:N130)</f>
        <v>227946</v>
      </c>
      <c r="O131" s="82">
        <f>O121-SUM(O122:O130)</f>
        <v>204052</v>
      </c>
      <c r="P131" s="83">
        <f t="shared" si="58"/>
        <v>-0.10482307213111874</v>
      </c>
      <c r="Q131" s="83">
        <f t="shared" si="53"/>
        <v>1.7786778129146086E-2</v>
      </c>
      <c r="R131" s="82">
        <f t="shared" si="59"/>
        <v>-23894</v>
      </c>
      <c r="S131" s="82">
        <f t="shared" si="54"/>
        <v>3566</v>
      </c>
      <c r="T131" s="83">
        <f t="shared" si="55"/>
        <v>2.2218171705748708E-2</v>
      </c>
    </row>
    <row r="132" spans="1:20" ht="21" x14ac:dyDescent="0.35">
      <c r="A132" s="390" t="s">
        <v>61</v>
      </c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</row>
    <row r="133" spans="1:20" x14ac:dyDescent="0.25">
      <c r="A133" s="54"/>
      <c r="B133" s="373" t="s">
        <v>145</v>
      </c>
      <c r="C133" s="374"/>
      <c r="D133" s="374"/>
      <c r="E133" s="374"/>
      <c r="F133" s="374"/>
      <c r="G133" s="374"/>
      <c r="H133" s="374"/>
      <c r="I133" s="374"/>
      <c r="J133" s="375"/>
      <c r="K133" s="84"/>
      <c r="L133" s="373" t="str">
        <f>L$5</f>
        <v>acumulado marzo</v>
      </c>
      <c r="M133" s="374"/>
      <c r="N133" s="374"/>
      <c r="O133" s="374"/>
      <c r="P133" s="374"/>
      <c r="Q133" s="374"/>
      <c r="R133" s="374"/>
      <c r="S133" s="374"/>
      <c r="T133" s="375"/>
    </row>
    <row r="134" spans="1:20" x14ac:dyDescent="0.25">
      <c r="A134" s="4"/>
      <c r="B134" s="85">
        <f>B$6</f>
        <v>2019</v>
      </c>
      <c r="C134" s="86">
        <f>C$6</f>
        <v>2022</v>
      </c>
      <c r="D134" s="373">
        <f>D$6</f>
        <v>2023</v>
      </c>
      <c r="E134" s="375"/>
      <c r="F134" s="2">
        <f>E$6</f>
        <v>2024</v>
      </c>
      <c r="G134" s="388" t="str">
        <f>CONCATENATE("dif ",RIGHT(E120,2),"-",RIGHT(D120,2))</f>
        <v>dif 24-23</v>
      </c>
      <c r="H134" s="389"/>
      <c r="I134" s="388" t="str">
        <f>CONCATENATE("dif ",RIGHT(E120,2),"-",RIGHT(B120,2))</f>
        <v>dif 24-19</v>
      </c>
      <c r="J134" s="389"/>
      <c r="K134" s="87"/>
      <c r="L134" s="85">
        <f>L$6</f>
        <v>2019</v>
      </c>
      <c r="M134" s="86">
        <f>M$6</f>
        <v>2022</v>
      </c>
      <c r="N134" s="373">
        <f>N$6</f>
        <v>2023</v>
      </c>
      <c r="O134" s="375"/>
      <c r="P134" s="2">
        <f>O$6</f>
        <v>2024</v>
      </c>
      <c r="Q134" s="388" t="str">
        <f>CONCATENATE("dif ",RIGHT(O120,2),"-",RIGHT(N120,2))</f>
        <v>dif 24-23</v>
      </c>
      <c r="R134" s="389"/>
      <c r="S134" s="388" t="str">
        <f>CONCATENATE("dif ",RIGHT(O120,2),"-",RIGHT(L120,2))</f>
        <v>dif 24-19</v>
      </c>
      <c r="T134" s="389"/>
    </row>
    <row r="135" spans="1:20" x14ac:dyDescent="0.25">
      <c r="A135" s="88" t="s">
        <v>4</v>
      </c>
      <c r="B135" s="89">
        <f t="shared" ref="B135:D146" si="60">B71/B7</f>
        <v>6.7839680382797347</v>
      </c>
      <c r="C135" s="90">
        <f t="shared" si="60"/>
        <v>6.6793889251575571</v>
      </c>
      <c r="D135" s="393">
        <f t="shared" si="60"/>
        <v>6.545621138251998</v>
      </c>
      <c r="E135" s="394"/>
      <c r="F135" s="89">
        <f t="shared" ref="F135:F146" si="61">E71/E7</f>
        <v>6.4456386117889704</v>
      </c>
      <c r="G135" s="393">
        <f>F135-D135</f>
        <v>-9.9982526463027632E-2</v>
      </c>
      <c r="H135" s="394"/>
      <c r="I135" s="393">
        <f t="shared" ref="I135:I146" si="62">F135-B135</f>
        <v>-0.33832942649076436</v>
      </c>
      <c r="J135" s="394"/>
      <c r="K135" s="91"/>
      <c r="L135" s="89">
        <f t="shared" ref="L135:N146" si="63">L71/L7</f>
        <v>7.3340643443798177</v>
      </c>
      <c r="M135" s="90">
        <f t="shared" si="63"/>
        <v>6.7715381671541417</v>
      </c>
      <c r="N135" s="393">
        <f t="shared" si="63"/>
        <v>6.8617910728399156</v>
      </c>
      <c r="O135" s="394"/>
      <c r="P135" s="89">
        <f t="shared" ref="P135:P146" si="64">O71/O7</f>
        <v>6.7991104313327169</v>
      </c>
      <c r="Q135" s="393">
        <f>P135-N135</f>
        <v>-6.2680641507198764E-2</v>
      </c>
      <c r="R135" s="394"/>
      <c r="S135" s="393">
        <f t="shared" ref="S135:S146" si="65">P135-L135</f>
        <v>-0.53495391304710083</v>
      </c>
      <c r="T135" s="394"/>
    </row>
    <row r="136" spans="1:20" x14ac:dyDescent="0.25">
      <c r="A136" s="92" t="s">
        <v>5</v>
      </c>
      <c r="B136" s="93">
        <f t="shared" si="60"/>
        <v>6.5507987994111758</v>
      </c>
      <c r="C136" s="94">
        <f t="shared" si="60"/>
        <v>6.455270440091903</v>
      </c>
      <c r="D136" s="391">
        <f t="shared" si="60"/>
        <v>6.3163737064567851</v>
      </c>
      <c r="E136" s="392"/>
      <c r="F136" s="93">
        <f t="shared" si="61"/>
        <v>6.1819736416136681</v>
      </c>
      <c r="G136" s="391">
        <f t="shared" ref="G136:G146" si="66">F136-D136</f>
        <v>-0.13440006484311695</v>
      </c>
      <c r="H136" s="392"/>
      <c r="I136" s="391">
        <f t="shared" si="62"/>
        <v>-0.36882515779750769</v>
      </c>
      <c r="J136" s="392"/>
      <c r="K136" s="91"/>
      <c r="L136" s="93">
        <f t="shared" si="63"/>
        <v>6.9601423330341907</v>
      </c>
      <c r="M136" s="94">
        <f t="shared" si="63"/>
        <v>6.4603790610362388</v>
      </c>
      <c r="N136" s="391">
        <f t="shared" si="63"/>
        <v>6.5459524149828994</v>
      </c>
      <c r="O136" s="392"/>
      <c r="P136" s="93">
        <f t="shared" si="64"/>
        <v>6.468057042613899</v>
      </c>
      <c r="Q136" s="391">
        <f t="shared" ref="Q136:Q146" si="67">P136-N136</f>
        <v>-7.7895372369000349E-2</v>
      </c>
      <c r="R136" s="392"/>
      <c r="S136" s="391">
        <f t="shared" si="65"/>
        <v>-0.4920852904202917</v>
      </c>
      <c r="T136" s="392"/>
    </row>
    <row r="137" spans="1:20" x14ac:dyDescent="0.25">
      <c r="A137" s="95" t="s">
        <v>6</v>
      </c>
      <c r="B137" s="96">
        <f t="shared" si="60"/>
        <v>6.3555534531693469</v>
      </c>
      <c r="C137" s="97">
        <f t="shared" si="60"/>
        <v>6.6954036789779545</v>
      </c>
      <c r="D137" s="397">
        <f t="shared" si="60"/>
        <v>6.4364920615076882</v>
      </c>
      <c r="E137" s="398"/>
      <c r="F137" s="96">
        <f t="shared" si="61"/>
        <v>6.2887433108226505</v>
      </c>
      <c r="G137" s="397">
        <f t="shared" si="66"/>
        <v>-0.14774875068503768</v>
      </c>
      <c r="H137" s="398"/>
      <c r="I137" s="397">
        <f t="shared" si="62"/>
        <v>-6.6810142346696466E-2</v>
      </c>
      <c r="J137" s="398"/>
      <c r="K137" s="98"/>
      <c r="L137" s="96">
        <f t="shared" si="63"/>
        <v>6.6483047597799638</v>
      </c>
      <c r="M137" s="97">
        <f t="shared" si="63"/>
        <v>6.4881056706266067</v>
      </c>
      <c r="N137" s="397">
        <f t="shared" si="63"/>
        <v>6.4889861606206756</v>
      </c>
      <c r="O137" s="398"/>
      <c r="P137" s="96">
        <f t="shared" si="64"/>
        <v>6.3840780434982278</v>
      </c>
      <c r="Q137" s="397">
        <f t="shared" si="67"/>
        <v>-0.10490811712244774</v>
      </c>
      <c r="R137" s="398"/>
      <c r="S137" s="397">
        <f t="shared" si="65"/>
        <v>-0.264226716281736</v>
      </c>
      <c r="T137" s="398"/>
    </row>
    <row r="138" spans="1:20" x14ac:dyDescent="0.25">
      <c r="A138" s="26" t="s">
        <v>7</v>
      </c>
      <c r="B138" s="99">
        <f t="shared" si="60"/>
        <v>6.86962964519926</v>
      </c>
      <c r="C138" s="100">
        <f t="shared" si="60"/>
        <v>6.6455037919826649</v>
      </c>
      <c r="D138" s="395">
        <f t="shared" si="60"/>
        <v>6.6168263737097393</v>
      </c>
      <c r="E138" s="396"/>
      <c r="F138" s="99">
        <f t="shared" si="61"/>
        <v>6.435466827208467</v>
      </c>
      <c r="G138" s="395">
        <f t="shared" si="66"/>
        <v>-0.18135954650127228</v>
      </c>
      <c r="H138" s="396"/>
      <c r="I138" s="395">
        <f t="shared" si="62"/>
        <v>-0.43416281799079304</v>
      </c>
      <c r="J138" s="396"/>
      <c r="K138" s="98"/>
      <c r="L138" s="99">
        <f t="shared" si="63"/>
        <v>7.2852889737393696</v>
      </c>
      <c r="M138" s="100">
        <f t="shared" si="63"/>
        <v>6.5625425774884407</v>
      </c>
      <c r="N138" s="395">
        <f t="shared" si="63"/>
        <v>6.8279453852922973</v>
      </c>
      <c r="O138" s="396"/>
      <c r="P138" s="99">
        <f t="shared" si="64"/>
        <v>6.7161845026038671</v>
      </c>
      <c r="Q138" s="395">
        <f>P138-N138</f>
        <v>-0.11176088268843021</v>
      </c>
      <c r="R138" s="396"/>
      <c r="S138" s="395">
        <f t="shared" si="65"/>
        <v>-0.56910447113550244</v>
      </c>
      <c r="T138" s="396"/>
    </row>
    <row r="139" spans="1:20" x14ac:dyDescent="0.25">
      <c r="A139" s="26" t="s">
        <v>8</v>
      </c>
      <c r="B139" s="99">
        <f t="shared" si="60"/>
        <v>6.5175238962221211</v>
      </c>
      <c r="C139" s="100">
        <f t="shared" si="60"/>
        <v>5.833574556520448</v>
      </c>
      <c r="D139" s="395">
        <f t="shared" si="60"/>
        <v>5.641891642353289</v>
      </c>
      <c r="E139" s="396"/>
      <c r="F139" s="99">
        <f t="shared" si="61"/>
        <v>5.561259737055444</v>
      </c>
      <c r="G139" s="395">
        <f t="shared" si="66"/>
        <v>-8.063190529784503E-2</v>
      </c>
      <c r="H139" s="396"/>
      <c r="I139" s="395">
        <f t="shared" si="62"/>
        <v>-0.95626415916667717</v>
      </c>
      <c r="J139" s="396"/>
      <c r="K139" s="98"/>
      <c r="L139" s="99">
        <f t="shared" si="63"/>
        <v>7.0936390168430679</v>
      </c>
      <c r="M139" s="100">
        <f t="shared" si="63"/>
        <v>6.387000802808255</v>
      </c>
      <c r="N139" s="395">
        <f t="shared" si="63"/>
        <v>6.1322155943191934</v>
      </c>
      <c r="O139" s="396"/>
      <c r="P139" s="99">
        <f t="shared" si="64"/>
        <v>6.1774282264555946</v>
      </c>
      <c r="Q139" s="395">
        <f t="shared" si="67"/>
        <v>4.5212632136401254E-2</v>
      </c>
      <c r="R139" s="396"/>
      <c r="S139" s="395">
        <f t="shared" si="65"/>
        <v>-0.91621079038747322</v>
      </c>
      <c r="T139" s="396"/>
    </row>
    <row r="140" spans="1:20" x14ac:dyDescent="0.25">
      <c r="A140" s="26" t="s">
        <v>9</v>
      </c>
      <c r="B140" s="99">
        <f t="shared" si="60"/>
        <v>3.7562519537355423</v>
      </c>
      <c r="C140" s="100">
        <f t="shared" si="60"/>
        <v>4.5171742455847586</v>
      </c>
      <c r="D140" s="395">
        <f t="shared" si="60"/>
        <v>3.8814729574223246</v>
      </c>
      <c r="E140" s="396"/>
      <c r="F140" s="99">
        <f t="shared" si="61"/>
        <v>4.0555449513265893</v>
      </c>
      <c r="G140" s="395">
        <f t="shared" si="66"/>
        <v>0.17407199390426475</v>
      </c>
      <c r="H140" s="396"/>
      <c r="I140" s="395">
        <f t="shared" si="62"/>
        <v>0.29929299759104699</v>
      </c>
      <c r="J140" s="396"/>
      <c r="K140" s="98"/>
      <c r="L140" s="99">
        <f t="shared" si="63"/>
        <v>3.9681414957018482</v>
      </c>
      <c r="M140" s="100">
        <f t="shared" si="63"/>
        <v>4.7205657290622201</v>
      </c>
      <c r="N140" s="395">
        <f t="shared" si="63"/>
        <v>4.1188699178679755</v>
      </c>
      <c r="O140" s="396"/>
      <c r="P140" s="99">
        <f t="shared" si="64"/>
        <v>4.1084924163179917</v>
      </c>
      <c r="Q140" s="395">
        <f t="shared" si="67"/>
        <v>-1.0377501549983847E-2</v>
      </c>
      <c r="R140" s="396"/>
      <c r="S140" s="395">
        <f t="shared" si="65"/>
        <v>0.14035092061614352</v>
      </c>
      <c r="T140" s="396"/>
    </row>
    <row r="141" spans="1:20" x14ac:dyDescent="0.25">
      <c r="A141" s="101" t="s">
        <v>10</v>
      </c>
      <c r="B141" s="102">
        <f t="shared" si="60"/>
        <v>4.0657894736842106</v>
      </c>
      <c r="C141" s="103">
        <f t="shared" si="60"/>
        <v>4.9464968152866238</v>
      </c>
      <c r="D141" s="399">
        <f t="shared" si="60"/>
        <v>3.7562342392827124</v>
      </c>
      <c r="E141" s="400"/>
      <c r="F141" s="102">
        <f t="shared" si="61"/>
        <v>3.5838220918866082</v>
      </c>
      <c r="G141" s="399">
        <f t="shared" si="66"/>
        <v>-0.17241214739610422</v>
      </c>
      <c r="H141" s="400"/>
      <c r="I141" s="399">
        <f t="shared" si="62"/>
        <v>-0.48196738179760246</v>
      </c>
      <c r="J141" s="400"/>
      <c r="K141" s="98"/>
      <c r="L141" s="102">
        <f t="shared" si="63"/>
        <v>4.3808906182447043</v>
      </c>
      <c r="M141" s="103">
        <f t="shared" si="63"/>
        <v>4.3210926193921848</v>
      </c>
      <c r="N141" s="399">
        <f t="shared" si="63"/>
        <v>3.8069938176197837</v>
      </c>
      <c r="O141" s="400"/>
      <c r="P141" s="102">
        <f t="shared" si="64"/>
        <v>3.7019409731454402</v>
      </c>
      <c r="Q141" s="399">
        <f t="shared" si="67"/>
        <v>-0.10505284447434349</v>
      </c>
      <c r="R141" s="400"/>
      <c r="S141" s="399">
        <f t="shared" si="65"/>
        <v>-0.67894964509926403</v>
      </c>
      <c r="T141" s="400"/>
    </row>
    <row r="142" spans="1:20" x14ac:dyDescent="0.25">
      <c r="A142" s="104" t="s">
        <v>11</v>
      </c>
      <c r="B142" s="105">
        <f t="shared" si="60"/>
        <v>7.4112060615930542</v>
      </c>
      <c r="C142" s="94">
        <f t="shared" si="60"/>
        <v>7.5784649463405938</v>
      </c>
      <c r="D142" s="391">
        <f t="shared" si="60"/>
        <v>7.3536531486637831</v>
      </c>
      <c r="E142" s="392"/>
      <c r="F142" s="105">
        <f t="shared" si="61"/>
        <v>7.392426898665942</v>
      </c>
      <c r="G142" s="391">
        <f t="shared" si="66"/>
        <v>3.8773750002158991E-2</v>
      </c>
      <c r="H142" s="392"/>
      <c r="I142" s="391">
        <f t="shared" si="62"/>
        <v>-1.8779162927112125E-2</v>
      </c>
      <c r="J142" s="392"/>
      <c r="K142" s="91"/>
      <c r="L142" s="105">
        <f t="shared" si="63"/>
        <v>8.3783882938485572</v>
      </c>
      <c r="M142" s="94">
        <f t="shared" si="63"/>
        <v>7.968780999618466</v>
      </c>
      <c r="N142" s="391">
        <f t="shared" si="63"/>
        <v>8.0611474219317358</v>
      </c>
      <c r="O142" s="392"/>
      <c r="P142" s="105">
        <f t="shared" si="64"/>
        <v>8.0014298989469506</v>
      </c>
      <c r="Q142" s="391">
        <f t="shared" si="67"/>
        <v>-5.9717522984785276E-2</v>
      </c>
      <c r="R142" s="392"/>
      <c r="S142" s="391">
        <f t="shared" si="65"/>
        <v>-0.37695839490160665</v>
      </c>
      <c r="T142" s="392"/>
    </row>
    <row r="143" spans="1:20" x14ac:dyDescent="0.25">
      <c r="A143" s="25" t="s">
        <v>12</v>
      </c>
      <c r="B143" s="106">
        <f t="shared" si="60"/>
        <v>7.1068624103789686</v>
      </c>
      <c r="C143" s="107">
        <f t="shared" si="60"/>
        <v>6.8250195465207195</v>
      </c>
      <c r="D143" s="403">
        <f t="shared" si="60"/>
        <v>6.34612501873782</v>
      </c>
      <c r="E143" s="404"/>
      <c r="F143" s="106">
        <f t="shared" si="61"/>
        <v>5.7253488154321568</v>
      </c>
      <c r="G143" s="403">
        <f t="shared" si="66"/>
        <v>-0.62077620330566319</v>
      </c>
      <c r="H143" s="404"/>
      <c r="I143" s="403">
        <f t="shared" si="62"/>
        <v>-1.3815135949468118</v>
      </c>
      <c r="J143" s="404"/>
      <c r="K143" s="98"/>
      <c r="L143" s="106">
        <f t="shared" si="63"/>
        <v>7.8219588271990022</v>
      </c>
      <c r="M143" s="107">
        <f t="shared" si="63"/>
        <v>7.0575393731482929</v>
      </c>
      <c r="N143" s="403">
        <f t="shared" si="63"/>
        <v>6.4942388090139698</v>
      </c>
      <c r="O143" s="404"/>
      <c r="P143" s="106">
        <f t="shared" si="64"/>
        <v>5.7297684491087786</v>
      </c>
      <c r="Q143" s="403">
        <f t="shared" si="67"/>
        <v>-0.76447035990519119</v>
      </c>
      <c r="R143" s="404"/>
      <c r="S143" s="403">
        <f t="shared" si="65"/>
        <v>-2.0921903780902236</v>
      </c>
      <c r="T143" s="404"/>
    </row>
    <row r="144" spans="1:20" x14ac:dyDescent="0.25">
      <c r="A144" s="26" t="s">
        <v>8</v>
      </c>
      <c r="B144" s="108">
        <f t="shared" si="60"/>
        <v>7.6891014578505334</v>
      </c>
      <c r="C144" s="109">
        <f t="shared" si="60"/>
        <v>7.8277350511623833</v>
      </c>
      <c r="D144" s="401">
        <f t="shared" si="60"/>
        <v>7.7811265701170695</v>
      </c>
      <c r="E144" s="402"/>
      <c r="F144" s="108">
        <f t="shared" si="61"/>
        <v>7.967509274437063</v>
      </c>
      <c r="G144" s="401">
        <f t="shared" si="66"/>
        <v>0.18638270431999349</v>
      </c>
      <c r="H144" s="402"/>
      <c r="I144" s="401">
        <f t="shared" si="62"/>
        <v>0.27840781658652958</v>
      </c>
      <c r="J144" s="402"/>
      <c r="K144" s="98"/>
      <c r="L144" s="108">
        <f t="shared" si="63"/>
        <v>8.5775300026561716</v>
      </c>
      <c r="M144" s="109">
        <f t="shared" si="63"/>
        <v>8.2735034022273766</v>
      </c>
      <c r="N144" s="401">
        <f t="shared" si="63"/>
        <v>8.6162627350963579</v>
      </c>
      <c r="O144" s="402"/>
      <c r="P144" s="108">
        <f t="shared" si="64"/>
        <v>8.6469804729712756</v>
      </c>
      <c r="Q144" s="401">
        <f t="shared" si="67"/>
        <v>3.0717737874917717E-2</v>
      </c>
      <c r="R144" s="402"/>
      <c r="S144" s="401">
        <f t="shared" si="65"/>
        <v>6.9450470315103985E-2</v>
      </c>
      <c r="T144" s="402"/>
    </row>
    <row r="145" spans="1:20" x14ac:dyDescent="0.25">
      <c r="A145" s="26" t="s">
        <v>9</v>
      </c>
      <c r="B145" s="108">
        <f t="shared" si="60"/>
        <v>7.2476509046677817</v>
      </c>
      <c r="C145" s="109">
        <f t="shared" si="60"/>
        <v>7.4353063004142141</v>
      </c>
      <c r="D145" s="401">
        <f t="shared" si="60"/>
        <v>6.6837703527130214</v>
      </c>
      <c r="E145" s="402"/>
      <c r="F145" s="108">
        <f t="shared" si="61"/>
        <v>6.8687470654097593</v>
      </c>
      <c r="G145" s="401">
        <f t="shared" si="66"/>
        <v>0.18497671269673788</v>
      </c>
      <c r="H145" s="402"/>
      <c r="I145" s="401">
        <f t="shared" si="62"/>
        <v>-0.3789038392580224</v>
      </c>
      <c r="J145" s="402"/>
      <c r="K145" s="98"/>
      <c r="L145" s="108">
        <f t="shared" si="63"/>
        <v>8.1803787896414519</v>
      </c>
      <c r="M145" s="109">
        <f t="shared" si="63"/>
        <v>7.7974112220145546</v>
      </c>
      <c r="N145" s="401">
        <f t="shared" si="63"/>
        <v>7.3923967854911137</v>
      </c>
      <c r="O145" s="402"/>
      <c r="P145" s="108">
        <f t="shared" si="64"/>
        <v>7.5293138846768022</v>
      </c>
      <c r="Q145" s="401">
        <f t="shared" si="67"/>
        <v>0.13691709918568851</v>
      </c>
      <c r="R145" s="402"/>
      <c r="S145" s="401">
        <f t="shared" si="65"/>
        <v>-0.65106490496464975</v>
      </c>
      <c r="T145" s="402"/>
    </row>
    <row r="146" spans="1:20" x14ac:dyDescent="0.25">
      <c r="A146" s="27" t="s">
        <v>10</v>
      </c>
      <c r="B146" s="110">
        <f t="shared" si="60"/>
        <v>6.8406603055669377</v>
      </c>
      <c r="C146" s="111">
        <f t="shared" si="60"/>
        <v>7.0971967193046881</v>
      </c>
      <c r="D146" s="405">
        <f t="shared" si="60"/>
        <v>7.2788947314156101</v>
      </c>
      <c r="E146" s="406"/>
      <c r="F146" s="110">
        <f t="shared" si="61"/>
        <v>7.2931567755654356</v>
      </c>
      <c r="G146" s="405">
        <f t="shared" si="66"/>
        <v>1.426204414982557E-2</v>
      </c>
      <c r="H146" s="406"/>
      <c r="I146" s="405">
        <f t="shared" si="62"/>
        <v>0.45249646999849791</v>
      </c>
      <c r="J146" s="406"/>
      <c r="K146" s="98"/>
      <c r="L146" s="110">
        <f t="shared" si="63"/>
        <v>8.2037949912061237</v>
      </c>
      <c r="M146" s="111">
        <f t="shared" si="63"/>
        <v>7.5353990191707538</v>
      </c>
      <c r="N146" s="405">
        <f t="shared" si="63"/>
        <v>7.8860359173223902</v>
      </c>
      <c r="O146" s="406"/>
      <c r="P146" s="110">
        <f t="shared" si="64"/>
        <v>8.0235597407712422</v>
      </c>
      <c r="Q146" s="405">
        <f t="shared" si="67"/>
        <v>0.13752382344885206</v>
      </c>
      <c r="R146" s="406"/>
      <c r="S146" s="405">
        <f t="shared" si="65"/>
        <v>-0.18023525043488142</v>
      </c>
      <c r="T146" s="406"/>
    </row>
    <row r="147" spans="1:20" ht="21" x14ac:dyDescent="0.35">
      <c r="A147" s="390" t="s">
        <v>62</v>
      </c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</row>
    <row r="148" spans="1:20" x14ac:dyDescent="0.25">
      <c r="A148" s="54"/>
      <c r="B148" s="373" t="s">
        <v>145</v>
      </c>
      <c r="C148" s="374"/>
      <c r="D148" s="374"/>
      <c r="E148" s="374"/>
      <c r="F148" s="374"/>
      <c r="G148" s="374"/>
      <c r="H148" s="374"/>
      <c r="I148" s="374"/>
      <c r="J148" s="375"/>
      <c r="K148" s="84"/>
      <c r="L148" s="373" t="str">
        <f>L$5</f>
        <v>acumulado marzo</v>
      </c>
      <c r="M148" s="374"/>
      <c r="N148" s="374"/>
      <c r="O148" s="374"/>
      <c r="P148" s="374"/>
      <c r="Q148" s="374"/>
      <c r="R148" s="374"/>
      <c r="S148" s="374"/>
      <c r="T148" s="375"/>
    </row>
    <row r="149" spans="1:20" x14ac:dyDescent="0.25">
      <c r="A149" s="4"/>
      <c r="B149" s="85">
        <f>B$6</f>
        <v>2019</v>
      </c>
      <c r="C149" s="86">
        <f>C$6</f>
        <v>2022</v>
      </c>
      <c r="D149" s="373">
        <f>D$6</f>
        <v>2023</v>
      </c>
      <c r="E149" s="375"/>
      <c r="F149" s="2">
        <f>E$6</f>
        <v>2024</v>
      </c>
      <c r="G149" s="388" t="str">
        <f>CONCATENATE("dif ",RIGHT(F149,2),"-",RIGHT(D149,2))</f>
        <v>dif 24-23</v>
      </c>
      <c r="H149" s="389"/>
      <c r="I149" s="388" t="str">
        <f>CONCATENATE("dif ",RIGHT(F149,2),"-",RIGHT(B149,2))</f>
        <v>dif 24-19</v>
      </c>
      <c r="J149" s="389"/>
      <c r="K149" s="87"/>
      <c r="L149" s="85">
        <f>L$6</f>
        <v>2019</v>
      </c>
      <c r="M149" s="86">
        <f>M$6</f>
        <v>2022</v>
      </c>
      <c r="N149" s="373">
        <f>N$6</f>
        <v>2023</v>
      </c>
      <c r="O149" s="375"/>
      <c r="P149" s="2">
        <f>O$6</f>
        <v>2024</v>
      </c>
      <c r="Q149" s="388" t="str">
        <f>CONCATENATE("dif ",RIGHT(P149,2),"-",RIGHT(N149,2))</f>
        <v>dif 24-23</v>
      </c>
      <c r="R149" s="389"/>
      <c r="S149" s="388" t="str">
        <f>CONCATENATE("dif ",RIGHT(P149,2),"-",RIGHT(L149,2))</f>
        <v>dif 24-19</v>
      </c>
      <c r="T149" s="389"/>
    </row>
    <row r="150" spans="1:20" x14ac:dyDescent="0.25">
      <c r="A150" s="88" t="s">
        <v>14</v>
      </c>
      <c r="B150" s="112">
        <f t="shared" ref="B150:D181" si="68">B86/B22</f>
        <v>6.7839680382797347</v>
      </c>
      <c r="C150" s="113">
        <f t="shared" si="68"/>
        <v>6.6793889251575571</v>
      </c>
      <c r="D150" s="407">
        <f t="shared" si="68"/>
        <v>6.545621138251998</v>
      </c>
      <c r="E150" s="408"/>
      <c r="F150" s="114">
        <f t="shared" ref="F150:F181" si="69">E86/E22</f>
        <v>6.4456386117889704</v>
      </c>
      <c r="G150" s="393">
        <f>F150-D150</f>
        <v>-9.9982526463027632E-2</v>
      </c>
      <c r="H150" s="394"/>
      <c r="I150" s="393">
        <f t="shared" ref="I150:I181" si="70">F150-B150</f>
        <v>-0.33832942649076436</v>
      </c>
      <c r="J150" s="394"/>
      <c r="K150" s="91"/>
      <c r="L150" s="112">
        <f t="shared" ref="L150:N181" si="71">L86/L22</f>
        <v>7.3340643443798177</v>
      </c>
      <c r="M150" s="113">
        <f t="shared" si="71"/>
        <v>6.7715381671541417</v>
      </c>
      <c r="N150" s="407">
        <f t="shared" si="71"/>
        <v>6.8617910728399156</v>
      </c>
      <c r="O150" s="408"/>
      <c r="P150" s="114">
        <f t="shared" ref="P150:P181" si="72">O86/O22</f>
        <v>6.7991104313327169</v>
      </c>
      <c r="Q150" s="393">
        <f>P150-N150</f>
        <v>-6.2680641507198764E-2</v>
      </c>
      <c r="R150" s="394"/>
      <c r="S150" s="393">
        <f t="shared" ref="S150:S181" si="73">P150-L150</f>
        <v>-0.53495391304710083</v>
      </c>
      <c r="T150" s="394"/>
    </row>
    <row r="151" spans="1:20" x14ac:dyDescent="0.25">
      <c r="A151" s="115" t="s">
        <v>15</v>
      </c>
      <c r="B151" s="89">
        <f t="shared" si="68"/>
        <v>4.2099619559629256</v>
      </c>
      <c r="C151" s="113">
        <f t="shared" si="68"/>
        <v>4.0628999076668881</v>
      </c>
      <c r="D151" s="393">
        <f t="shared" si="68"/>
        <v>3.8621902657980272</v>
      </c>
      <c r="E151" s="394"/>
      <c r="F151" s="116">
        <f t="shared" si="69"/>
        <v>3.8710933827578335</v>
      </c>
      <c r="G151" s="391">
        <f t="shared" ref="G151:G181" si="74">F151-D151</f>
        <v>8.9031169598063897E-3</v>
      </c>
      <c r="H151" s="392"/>
      <c r="I151" s="391">
        <f t="shared" si="70"/>
        <v>-0.33886857320509201</v>
      </c>
      <c r="J151" s="392"/>
      <c r="K151" s="91"/>
      <c r="L151" s="112">
        <f t="shared" si="71"/>
        <v>4.447257434737355</v>
      </c>
      <c r="M151" s="113">
        <f t="shared" si="71"/>
        <v>4.051683336031985</v>
      </c>
      <c r="N151" s="393">
        <f t="shared" si="71"/>
        <v>4.1768102189002736</v>
      </c>
      <c r="O151" s="394"/>
      <c r="P151" s="114">
        <f t="shared" si="72"/>
        <v>4.074882607544458</v>
      </c>
      <c r="Q151" s="391">
        <f t="shared" ref="Q151:Q181" si="75">P151-N151</f>
        <v>-0.10192761135581563</v>
      </c>
      <c r="R151" s="392"/>
      <c r="S151" s="391">
        <f t="shared" si="73"/>
        <v>-0.37237482719289705</v>
      </c>
      <c r="T151" s="392"/>
    </row>
    <row r="152" spans="1:20" x14ac:dyDescent="0.25">
      <c r="A152" s="117" t="s">
        <v>16</v>
      </c>
      <c r="B152" s="96">
        <f t="shared" si="68"/>
        <v>3.4871710118580341</v>
      </c>
      <c r="C152" s="118">
        <f t="shared" si="68"/>
        <v>2.6123038645210483</v>
      </c>
      <c r="D152" s="409">
        <f t="shared" si="68"/>
        <v>2.9117756085505992</v>
      </c>
      <c r="E152" s="410"/>
      <c r="F152" s="119">
        <f t="shared" si="69"/>
        <v>3.0719570320836596</v>
      </c>
      <c r="G152" s="397">
        <f t="shared" si="74"/>
        <v>0.16018142353306031</v>
      </c>
      <c r="H152" s="398"/>
      <c r="I152" s="397">
        <f t="shared" si="70"/>
        <v>-0.41521397977437458</v>
      </c>
      <c r="J152" s="398"/>
      <c r="K152" s="98"/>
      <c r="L152" s="120">
        <f t="shared" si="71"/>
        <v>3.3967673592126846</v>
      </c>
      <c r="M152" s="118">
        <f t="shared" si="71"/>
        <v>2.8266189872653751</v>
      </c>
      <c r="N152" s="409">
        <f t="shared" si="71"/>
        <v>3.2487730946882216</v>
      </c>
      <c r="O152" s="410"/>
      <c r="P152" s="121">
        <f t="shared" si="72"/>
        <v>3.3616575107803177</v>
      </c>
      <c r="Q152" s="397">
        <f t="shared" si="75"/>
        <v>0.1128844160920961</v>
      </c>
      <c r="R152" s="398"/>
      <c r="S152" s="397">
        <f t="shared" si="73"/>
        <v>-3.5109848432366864E-2</v>
      </c>
      <c r="T152" s="398"/>
    </row>
    <row r="153" spans="1:20" x14ac:dyDescent="0.25">
      <c r="A153" s="95" t="s">
        <v>17</v>
      </c>
      <c r="B153" s="96">
        <f t="shared" si="68"/>
        <v>4.0418374558303887</v>
      </c>
      <c r="C153" s="118">
        <f t="shared" si="68"/>
        <v>2.8918172401887445</v>
      </c>
      <c r="D153" s="409">
        <f t="shared" si="68"/>
        <v>2.93720965083171</v>
      </c>
      <c r="E153" s="410"/>
      <c r="F153" s="119">
        <f t="shared" si="69"/>
        <v>2.7645567837780751</v>
      </c>
      <c r="G153" s="397">
        <f t="shared" si="74"/>
        <v>-0.17265286705363492</v>
      </c>
      <c r="H153" s="398"/>
      <c r="I153" s="397">
        <f t="shared" si="70"/>
        <v>-1.2772806720523135</v>
      </c>
      <c r="J153" s="398"/>
      <c r="K153" s="98"/>
      <c r="L153" s="120">
        <f t="shared" si="71"/>
        <v>3.913590955314949</v>
      </c>
      <c r="M153" s="118">
        <f t="shared" si="71"/>
        <v>2.9409445890665675</v>
      </c>
      <c r="N153" s="409">
        <f t="shared" si="71"/>
        <v>3.4917547669617925</v>
      </c>
      <c r="O153" s="410"/>
      <c r="P153" s="121">
        <f t="shared" si="72"/>
        <v>3.1568394578734105</v>
      </c>
      <c r="Q153" s="397">
        <f t="shared" si="75"/>
        <v>-0.33491530908838207</v>
      </c>
      <c r="R153" s="398"/>
      <c r="S153" s="397">
        <f t="shared" si="73"/>
        <v>-0.75675149744153858</v>
      </c>
      <c r="T153" s="398"/>
    </row>
    <row r="154" spans="1:20" x14ac:dyDescent="0.25">
      <c r="A154" s="95" t="s">
        <v>18</v>
      </c>
      <c r="B154" s="96">
        <f t="shared" si="68"/>
        <v>2.7064557843429822</v>
      </c>
      <c r="C154" s="118">
        <f t="shared" si="68"/>
        <v>2.4626617375231055</v>
      </c>
      <c r="D154" s="397">
        <f t="shared" si="68"/>
        <v>2.8807280709777738</v>
      </c>
      <c r="E154" s="398"/>
      <c r="F154" s="119">
        <f t="shared" si="69"/>
        <v>3.3858097908130258</v>
      </c>
      <c r="G154" s="397">
        <f t="shared" si="74"/>
        <v>0.50508171983525196</v>
      </c>
      <c r="H154" s="398"/>
      <c r="I154" s="397">
        <f t="shared" si="70"/>
        <v>0.67935400647004363</v>
      </c>
      <c r="J154" s="398"/>
      <c r="K154" s="98"/>
      <c r="L154" s="120">
        <f t="shared" si="71"/>
        <v>2.7081772535267397</v>
      </c>
      <c r="M154" s="118">
        <f t="shared" si="71"/>
        <v>2.7485654801198396</v>
      </c>
      <c r="N154" s="397">
        <f t="shared" si="71"/>
        <v>2.8768674434744494</v>
      </c>
      <c r="O154" s="398"/>
      <c r="P154" s="121">
        <f t="shared" si="72"/>
        <v>3.5116659844453539</v>
      </c>
      <c r="Q154" s="397">
        <f>P154-N154</f>
        <v>0.63479854097090449</v>
      </c>
      <c r="R154" s="398"/>
      <c r="S154" s="397">
        <f t="shared" si="73"/>
        <v>0.80348873091861428</v>
      </c>
      <c r="T154" s="398"/>
    </row>
    <row r="155" spans="1:20" x14ac:dyDescent="0.25">
      <c r="A155" s="122" t="s">
        <v>63</v>
      </c>
      <c r="B155" s="102">
        <f t="shared" si="68"/>
        <v>4.6086698878658039</v>
      </c>
      <c r="C155" s="123">
        <f t="shared" si="68"/>
        <v>5.0447927418916718</v>
      </c>
      <c r="D155" s="399">
        <f t="shared" si="68"/>
        <v>4.3553537080572768</v>
      </c>
      <c r="E155" s="400"/>
      <c r="F155" s="124">
        <f t="shared" si="69"/>
        <v>4.3558897783915587</v>
      </c>
      <c r="G155" s="395">
        <f t="shared" si="74"/>
        <v>5.3607033428182405E-4</v>
      </c>
      <c r="H155" s="396"/>
      <c r="I155" s="395">
        <f t="shared" si="70"/>
        <v>-0.25278010947424523</v>
      </c>
      <c r="J155" s="396"/>
      <c r="K155" s="98"/>
      <c r="L155" s="125">
        <f t="shared" si="71"/>
        <v>5.01821052142824</v>
      </c>
      <c r="M155" s="123">
        <f t="shared" si="71"/>
        <v>4.9127022842478105</v>
      </c>
      <c r="N155" s="399">
        <f t="shared" si="71"/>
        <v>4.7203239386613012</v>
      </c>
      <c r="O155" s="400"/>
      <c r="P155" s="126">
        <f t="shared" si="72"/>
        <v>4.4864547027192856</v>
      </c>
      <c r="Q155" s="395">
        <f t="shared" si="75"/>
        <v>-0.23386923594201559</v>
      </c>
      <c r="R155" s="396"/>
      <c r="S155" s="395">
        <f t="shared" si="73"/>
        <v>-0.53175581870895439</v>
      </c>
      <c r="T155" s="396"/>
    </row>
    <row r="156" spans="1:20" x14ac:dyDescent="0.25">
      <c r="A156" s="127" t="s">
        <v>20</v>
      </c>
      <c r="B156" s="93">
        <f t="shared" si="68"/>
        <v>7.2674623933604829</v>
      </c>
      <c r="C156" s="128">
        <f t="shared" si="68"/>
        <v>7.1660028800906206</v>
      </c>
      <c r="D156" s="391">
        <f t="shared" si="68"/>
        <v>7.0620159866561245</v>
      </c>
      <c r="E156" s="392"/>
      <c r="F156" s="129">
        <f t="shared" si="69"/>
        <v>6.9072844970835998</v>
      </c>
      <c r="G156" s="391">
        <f t="shared" si="74"/>
        <v>-0.15473148957252469</v>
      </c>
      <c r="H156" s="392"/>
      <c r="I156" s="391">
        <f t="shared" si="70"/>
        <v>-0.36017789627688312</v>
      </c>
      <c r="J156" s="392"/>
      <c r="K156" s="91"/>
      <c r="L156" s="130">
        <f t="shared" si="71"/>
        <v>7.8129161543743111</v>
      </c>
      <c r="M156" s="128">
        <f t="shared" si="71"/>
        <v>7.2818122443447688</v>
      </c>
      <c r="N156" s="391">
        <f t="shared" si="71"/>
        <v>7.3335506509223825</v>
      </c>
      <c r="O156" s="392"/>
      <c r="P156" s="131">
        <f t="shared" si="72"/>
        <v>7.2315991023450206</v>
      </c>
      <c r="Q156" s="391">
        <f t="shared" si="75"/>
        <v>-0.10195154857736188</v>
      </c>
      <c r="R156" s="392"/>
      <c r="S156" s="391">
        <f t="shared" si="73"/>
        <v>-0.58131705202929052</v>
      </c>
      <c r="T156" s="392"/>
    </row>
    <row r="157" spans="1:20" x14ac:dyDescent="0.25">
      <c r="A157" s="35" t="s">
        <v>21</v>
      </c>
      <c r="B157" s="108">
        <f t="shared" si="68"/>
        <v>8.4446668688706907</v>
      </c>
      <c r="C157" s="132">
        <f t="shared" si="68"/>
        <v>7.9263888533155749</v>
      </c>
      <c r="D157" s="403">
        <f t="shared" si="68"/>
        <v>7.9404088231897445</v>
      </c>
      <c r="E157" s="404"/>
      <c r="F157" s="133">
        <f t="shared" si="69"/>
        <v>7.7113744981839041</v>
      </c>
      <c r="G157" s="403">
        <f t="shared" si="74"/>
        <v>-0.22903432500584042</v>
      </c>
      <c r="H157" s="404"/>
      <c r="I157" s="403">
        <f t="shared" si="70"/>
        <v>-0.73329237068678665</v>
      </c>
      <c r="J157" s="404"/>
      <c r="K157" s="98"/>
      <c r="L157" s="134">
        <f t="shared" si="71"/>
        <v>9.2986087769805206</v>
      </c>
      <c r="M157" s="132">
        <f t="shared" si="71"/>
        <v>8.3889822975679245</v>
      </c>
      <c r="N157" s="403">
        <f t="shared" si="71"/>
        <v>8.5720206139516417</v>
      </c>
      <c r="O157" s="404"/>
      <c r="P157" s="135">
        <f t="shared" si="72"/>
        <v>8.387074210353747</v>
      </c>
      <c r="Q157" s="403">
        <f t="shared" si="75"/>
        <v>-0.18494640359789472</v>
      </c>
      <c r="R157" s="404"/>
      <c r="S157" s="403">
        <f t="shared" si="73"/>
        <v>-0.91153456662677357</v>
      </c>
      <c r="T157" s="404"/>
    </row>
    <row r="158" spans="1:20" x14ac:dyDescent="0.25">
      <c r="A158" s="40" t="s">
        <v>22</v>
      </c>
      <c r="B158" s="108">
        <f t="shared" si="68"/>
        <v>9.357863751051303</v>
      </c>
      <c r="C158" s="136">
        <f t="shared" si="68"/>
        <v>8.5348953140578256</v>
      </c>
      <c r="D158" s="401">
        <f t="shared" si="68"/>
        <v>8.2298634008478562</v>
      </c>
      <c r="E158" s="402"/>
      <c r="F158" s="137">
        <f t="shared" si="69"/>
        <v>8.2189314750290361</v>
      </c>
      <c r="G158" s="401">
        <f t="shared" si="74"/>
        <v>-1.0931925818820076E-2</v>
      </c>
      <c r="H158" s="402"/>
      <c r="I158" s="401">
        <f t="shared" si="70"/>
        <v>-1.1389322760222669</v>
      </c>
      <c r="J158" s="402"/>
      <c r="K158" s="98"/>
      <c r="L158" s="138">
        <f t="shared" si="71"/>
        <v>10.381766026440509</v>
      </c>
      <c r="M158" s="136">
        <f t="shared" si="71"/>
        <v>8.5409339867396952</v>
      </c>
      <c r="N158" s="401">
        <f t="shared" si="71"/>
        <v>8.8444199436481679</v>
      </c>
      <c r="O158" s="402"/>
      <c r="P158" s="139">
        <f t="shared" si="72"/>
        <v>8.6338955162484581</v>
      </c>
      <c r="Q158" s="401">
        <f t="shared" si="75"/>
        <v>-0.21052442739970978</v>
      </c>
      <c r="R158" s="402"/>
      <c r="S158" s="401">
        <f t="shared" si="73"/>
        <v>-1.7478705101920511</v>
      </c>
      <c r="T158" s="402"/>
    </row>
    <row r="159" spans="1:20" x14ac:dyDescent="0.25">
      <c r="A159" s="40" t="s">
        <v>23</v>
      </c>
      <c r="B159" s="108">
        <f t="shared" si="68"/>
        <v>7.2235528942115765</v>
      </c>
      <c r="C159" s="136">
        <f t="shared" si="68"/>
        <v>5.3165266106442575</v>
      </c>
      <c r="D159" s="401">
        <f t="shared" si="68"/>
        <v>5.5453257790368271</v>
      </c>
      <c r="E159" s="402"/>
      <c r="F159" s="137">
        <f t="shared" si="69"/>
        <v>6.3735795454545459</v>
      </c>
      <c r="G159" s="401">
        <f t="shared" si="74"/>
        <v>0.82825376641771875</v>
      </c>
      <c r="H159" s="402"/>
      <c r="I159" s="401">
        <f t="shared" si="70"/>
        <v>-0.84997334875703068</v>
      </c>
      <c r="J159" s="402"/>
      <c r="K159" s="98"/>
      <c r="L159" s="138">
        <f t="shared" si="71"/>
        <v>7.6966475878986103</v>
      </c>
      <c r="M159" s="136">
        <f t="shared" si="71"/>
        <v>5.1270935960591135</v>
      </c>
      <c r="N159" s="401">
        <f t="shared" si="71"/>
        <v>5.8222453222453225</v>
      </c>
      <c r="O159" s="402"/>
      <c r="P159" s="139">
        <f t="shared" si="72"/>
        <v>6.1397402597402602</v>
      </c>
      <c r="Q159" s="401">
        <f t="shared" si="75"/>
        <v>0.31749493749493762</v>
      </c>
      <c r="R159" s="402"/>
      <c r="S159" s="401">
        <f t="shared" si="73"/>
        <v>-1.5569073281583501</v>
      </c>
      <c r="T159" s="402"/>
    </row>
    <row r="160" spans="1:20" x14ac:dyDescent="0.25">
      <c r="A160" s="40" t="s">
        <v>24</v>
      </c>
      <c r="B160" s="108">
        <f t="shared" si="68"/>
        <v>7.3885863312111679</v>
      </c>
      <c r="C160" s="136">
        <f t="shared" si="68"/>
        <v>8.0072719009203492</v>
      </c>
      <c r="D160" s="401">
        <f t="shared" si="68"/>
        <v>8.7390962671905701</v>
      </c>
      <c r="E160" s="402"/>
      <c r="F160" s="137">
        <f t="shared" si="69"/>
        <v>8.0412324008045353</v>
      </c>
      <c r="G160" s="401">
        <f t="shared" si="74"/>
        <v>-0.69786386638603481</v>
      </c>
      <c r="H160" s="402"/>
      <c r="I160" s="401">
        <f t="shared" si="70"/>
        <v>0.65264606959336735</v>
      </c>
      <c r="J160" s="402"/>
      <c r="K160" s="98"/>
      <c r="L160" s="138">
        <f t="shared" si="71"/>
        <v>7.8405560324536872</v>
      </c>
      <c r="M160" s="136">
        <f t="shared" si="71"/>
        <v>7.9792955827982102</v>
      </c>
      <c r="N160" s="401">
        <f t="shared" si="71"/>
        <v>7.9026807194409443</v>
      </c>
      <c r="O160" s="402"/>
      <c r="P160" s="139">
        <f t="shared" si="72"/>
        <v>8.1992441805074794</v>
      </c>
      <c r="Q160" s="401">
        <f t="shared" si="75"/>
        <v>0.29656346106653508</v>
      </c>
      <c r="R160" s="402"/>
      <c r="S160" s="401">
        <f t="shared" si="73"/>
        <v>0.35868814805379223</v>
      </c>
      <c r="T160" s="402"/>
    </row>
    <row r="161" spans="1:20" x14ac:dyDescent="0.25">
      <c r="A161" s="40" t="s">
        <v>25</v>
      </c>
      <c r="B161" s="108">
        <f t="shared" si="68"/>
        <v>4.2550675675675675</v>
      </c>
      <c r="C161" s="136">
        <f t="shared" si="68"/>
        <v>5.4172661870503598</v>
      </c>
      <c r="D161" s="401">
        <f t="shared" si="68"/>
        <v>3.9902506963788302</v>
      </c>
      <c r="E161" s="402"/>
      <c r="F161" s="137">
        <f t="shared" si="69"/>
        <v>4.4413835322926234</v>
      </c>
      <c r="G161" s="401">
        <f t="shared" si="74"/>
        <v>0.45113283591379316</v>
      </c>
      <c r="H161" s="402"/>
      <c r="I161" s="401">
        <f t="shared" si="70"/>
        <v>0.18631596472505585</v>
      </c>
      <c r="J161" s="402"/>
      <c r="K161" s="98"/>
      <c r="L161" s="138">
        <f t="shared" si="71"/>
        <v>4.5289757412398925</v>
      </c>
      <c r="M161" s="136">
        <f t="shared" si="71"/>
        <v>5.403688524590164</v>
      </c>
      <c r="N161" s="401">
        <f t="shared" si="71"/>
        <v>4.5910534674430918</v>
      </c>
      <c r="O161" s="402"/>
      <c r="P161" s="139">
        <f t="shared" si="72"/>
        <v>4.5144993203443589</v>
      </c>
      <c r="Q161" s="401">
        <f t="shared" si="75"/>
        <v>-7.6554147098732983E-2</v>
      </c>
      <c r="R161" s="402"/>
      <c r="S161" s="401">
        <f t="shared" si="73"/>
        <v>-1.4476420895533693E-2</v>
      </c>
      <c r="T161" s="402"/>
    </row>
    <row r="162" spans="1:20" x14ac:dyDescent="0.25">
      <c r="A162" s="40" t="s">
        <v>26</v>
      </c>
      <c r="B162" s="108">
        <f t="shared" si="68"/>
        <v>7.8367445054945053</v>
      </c>
      <c r="C162" s="136">
        <f t="shared" si="68"/>
        <v>7.9402965490093163</v>
      </c>
      <c r="D162" s="401">
        <f t="shared" si="68"/>
        <v>8.6286886065819743</v>
      </c>
      <c r="E162" s="402"/>
      <c r="F162" s="137">
        <f t="shared" si="69"/>
        <v>8.2032883482227721</v>
      </c>
      <c r="G162" s="401">
        <f t="shared" si="74"/>
        <v>-0.42540025835920225</v>
      </c>
      <c r="H162" s="402"/>
      <c r="I162" s="401">
        <f t="shared" si="70"/>
        <v>0.36654384272826679</v>
      </c>
      <c r="J162" s="402"/>
      <c r="K162" s="98"/>
      <c r="L162" s="138">
        <f t="shared" si="71"/>
        <v>8.2596259625962603</v>
      </c>
      <c r="M162" s="136">
        <f t="shared" si="71"/>
        <v>7.8518518518518521</v>
      </c>
      <c r="N162" s="401">
        <f t="shared" si="71"/>
        <v>8.3352260318846909</v>
      </c>
      <c r="O162" s="402"/>
      <c r="P162" s="139">
        <f t="shared" si="72"/>
        <v>8.0424064299424192</v>
      </c>
      <c r="Q162" s="401">
        <f t="shared" si="75"/>
        <v>-0.29281960194227175</v>
      </c>
      <c r="R162" s="402"/>
      <c r="S162" s="401">
        <f t="shared" si="73"/>
        <v>-0.21721953265384109</v>
      </c>
      <c r="T162" s="402"/>
    </row>
    <row r="163" spans="1:20" x14ac:dyDescent="0.25">
      <c r="A163" s="40" t="s">
        <v>27</v>
      </c>
      <c r="B163" s="108">
        <f t="shared" si="68"/>
        <v>9.9077669902912628</v>
      </c>
      <c r="C163" s="136">
        <f t="shared" si="68"/>
        <v>8.4184914841849157</v>
      </c>
      <c r="D163" s="401">
        <f t="shared" si="68"/>
        <v>8.4285714285714288</v>
      </c>
      <c r="E163" s="402"/>
      <c r="F163" s="137">
        <f t="shared" si="69"/>
        <v>7.248110831234257</v>
      </c>
      <c r="G163" s="401">
        <f t="shared" si="74"/>
        <v>-1.1804605973371718</v>
      </c>
      <c r="H163" s="402"/>
      <c r="I163" s="401">
        <f t="shared" si="70"/>
        <v>-2.6596561590570058</v>
      </c>
      <c r="J163" s="402"/>
      <c r="K163" s="98"/>
      <c r="L163" s="138">
        <f t="shared" si="71"/>
        <v>8.6604046242774562</v>
      </c>
      <c r="M163" s="136">
        <f t="shared" si="71"/>
        <v>7.9719370294318956</v>
      </c>
      <c r="N163" s="401">
        <f t="shared" si="71"/>
        <v>8.6846715328467159</v>
      </c>
      <c r="O163" s="402"/>
      <c r="P163" s="139">
        <f t="shared" si="72"/>
        <v>8.2550374208405302</v>
      </c>
      <c r="Q163" s="401">
        <f t="shared" si="75"/>
        <v>-0.42963411200618573</v>
      </c>
      <c r="R163" s="402"/>
      <c r="S163" s="401">
        <f t="shared" si="73"/>
        <v>-0.405367203436926</v>
      </c>
      <c r="T163" s="402"/>
    </row>
    <row r="164" spans="1:20" x14ac:dyDescent="0.25">
      <c r="A164" s="40" t="s">
        <v>28</v>
      </c>
      <c r="B164" s="108">
        <f t="shared" si="68"/>
        <v>6.9530381457914343</v>
      </c>
      <c r="C164" s="136">
        <f t="shared" si="68"/>
        <v>7.0470262503066623</v>
      </c>
      <c r="D164" s="401">
        <f t="shared" si="68"/>
        <v>6.588935924224268</v>
      </c>
      <c r="E164" s="402"/>
      <c r="F164" s="137">
        <f t="shared" si="69"/>
        <v>6.5320091194072383</v>
      </c>
      <c r="G164" s="401">
        <f t="shared" si="74"/>
        <v>-5.6926804817029719E-2</v>
      </c>
      <c r="H164" s="402"/>
      <c r="I164" s="401">
        <f t="shared" si="70"/>
        <v>-0.42102902638419604</v>
      </c>
      <c r="J164" s="402"/>
      <c r="K164" s="98"/>
      <c r="L164" s="138">
        <f t="shared" si="71"/>
        <v>7.4683683003067047</v>
      </c>
      <c r="M164" s="136">
        <f t="shared" si="71"/>
        <v>7.340604597541998</v>
      </c>
      <c r="N164" s="401">
        <f t="shared" si="71"/>
        <v>7.0289618988704836</v>
      </c>
      <c r="O164" s="402"/>
      <c r="P164" s="139">
        <f t="shared" si="72"/>
        <v>6.9454607675798083</v>
      </c>
      <c r="Q164" s="401">
        <f t="shared" si="75"/>
        <v>-8.3501131290675268E-2</v>
      </c>
      <c r="R164" s="402"/>
      <c r="S164" s="401">
        <f t="shared" si="73"/>
        <v>-0.52290753272689638</v>
      </c>
      <c r="T164" s="402"/>
    </row>
    <row r="165" spans="1:20" x14ac:dyDescent="0.25">
      <c r="A165" s="40" t="s">
        <v>29</v>
      </c>
      <c r="B165" s="108">
        <f t="shared" si="68"/>
        <v>6.6318562355658202</v>
      </c>
      <c r="C165" s="136">
        <f t="shared" si="68"/>
        <v>6.2654664868351606</v>
      </c>
      <c r="D165" s="401">
        <f t="shared" si="68"/>
        <v>6.8861084880914909</v>
      </c>
      <c r="E165" s="402"/>
      <c r="F165" s="137">
        <f t="shared" si="69"/>
        <v>7.1209398109145372</v>
      </c>
      <c r="G165" s="401">
        <f t="shared" si="74"/>
        <v>0.23483132282304631</v>
      </c>
      <c r="H165" s="402"/>
      <c r="I165" s="401">
        <f t="shared" si="70"/>
        <v>0.48908357534871705</v>
      </c>
      <c r="J165" s="402"/>
      <c r="K165" s="98"/>
      <c r="L165" s="138">
        <f t="shared" si="71"/>
        <v>7.2556325001185789</v>
      </c>
      <c r="M165" s="136">
        <f t="shared" si="71"/>
        <v>6.3608462706716162</v>
      </c>
      <c r="N165" s="401">
        <f t="shared" si="71"/>
        <v>6.9478810485960008</v>
      </c>
      <c r="O165" s="402"/>
      <c r="P165" s="139">
        <f t="shared" si="72"/>
        <v>7.1541964434103376</v>
      </c>
      <c r="Q165" s="401">
        <f t="shared" si="75"/>
        <v>0.20631539481433681</v>
      </c>
      <c r="R165" s="402"/>
      <c r="S165" s="401">
        <f t="shared" si="73"/>
        <v>-0.1014360567082413</v>
      </c>
      <c r="T165" s="402"/>
    </row>
    <row r="166" spans="1:20" x14ac:dyDescent="0.25">
      <c r="A166" s="40" t="s">
        <v>30</v>
      </c>
      <c r="B166" s="108">
        <f t="shared" si="68"/>
        <v>7.4142618849040867</v>
      </c>
      <c r="C166" s="136">
        <f t="shared" si="68"/>
        <v>7.6892676118416219</v>
      </c>
      <c r="D166" s="401">
        <f t="shared" si="68"/>
        <v>7.9262696571281257</v>
      </c>
      <c r="E166" s="402"/>
      <c r="F166" s="137">
        <f t="shared" si="69"/>
        <v>7.9077738223362859</v>
      </c>
      <c r="G166" s="401">
        <f t="shared" si="74"/>
        <v>-1.8495834791839805E-2</v>
      </c>
      <c r="H166" s="402"/>
      <c r="I166" s="401">
        <f t="shared" si="70"/>
        <v>0.49351193743219923</v>
      </c>
      <c r="J166" s="402"/>
      <c r="K166" s="98"/>
      <c r="L166" s="138">
        <f t="shared" si="71"/>
        <v>7.8840412270833964</v>
      </c>
      <c r="M166" s="136">
        <f t="shared" si="71"/>
        <v>7.1179433815008393</v>
      </c>
      <c r="N166" s="401">
        <f t="shared" si="71"/>
        <v>7.6855878804129238</v>
      </c>
      <c r="O166" s="402"/>
      <c r="P166" s="139">
        <f t="shared" si="72"/>
        <v>7.7591819901994077</v>
      </c>
      <c r="Q166" s="401">
        <f t="shared" si="75"/>
        <v>7.3594109786483841E-2</v>
      </c>
      <c r="R166" s="402"/>
      <c r="S166" s="401">
        <f t="shared" si="73"/>
        <v>-0.1248592368839887</v>
      </c>
      <c r="T166" s="402"/>
    </row>
    <row r="167" spans="1:20" x14ac:dyDescent="0.25">
      <c r="A167" s="40" t="s">
        <v>31</v>
      </c>
      <c r="B167" s="108">
        <f t="shared" si="68"/>
        <v>7.6675910946768351</v>
      </c>
      <c r="C167" s="136">
        <f t="shared" si="68"/>
        <v>8.2497052581938224</v>
      </c>
      <c r="D167" s="401">
        <f t="shared" si="68"/>
        <v>7.7782907839942057</v>
      </c>
      <c r="E167" s="402"/>
      <c r="F167" s="137">
        <f t="shared" si="69"/>
        <v>7.1572457053246845</v>
      </c>
      <c r="G167" s="401">
        <f t="shared" si="74"/>
        <v>-0.62104507866952119</v>
      </c>
      <c r="H167" s="402"/>
      <c r="I167" s="401">
        <f t="shared" si="70"/>
        <v>-0.51034538935215057</v>
      </c>
      <c r="J167" s="402"/>
      <c r="K167" s="98"/>
      <c r="L167" s="138">
        <f t="shared" si="71"/>
        <v>8.2538989574058643</v>
      </c>
      <c r="M167" s="136">
        <f t="shared" si="71"/>
        <v>7.794891375905201</v>
      </c>
      <c r="N167" s="401">
        <f t="shared" si="71"/>
        <v>7.9731361139811847</v>
      </c>
      <c r="O167" s="402"/>
      <c r="P167" s="139">
        <f t="shared" si="72"/>
        <v>7.5640831480983906</v>
      </c>
      <c r="Q167" s="401">
        <f t="shared" si="75"/>
        <v>-0.40905296588279416</v>
      </c>
      <c r="R167" s="402"/>
      <c r="S167" s="401">
        <f t="shared" si="73"/>
        <v>-0.68981580930747377</v>
      </c>
      <c r="T167" s="402"/>
    </row>
    <row r="168" spans="1:20" x14ac:dyDescent="0.25">
      <c r="A168" s="40" t="s">
        <v>32</v>
      </c>
      <c r="B168" s="108">
        <f t="shared" si="68"/>
        <v>6.6814078391041027</v>
      </c>
      <c r="C168" s="136">
        <f t="shared" si="68"/>
        <v>6.828134002798584</v>
      </c>
      <c r="D168" s="401">
        <f t="shared" si="68"/>
        <v>6.8269761402369742</v>
      </c>
      <c r="E168" s="402"/>
      <c r="F168" s="137">
        <f t="shared" si="69"/>
        <v>6.7269137839589837</v>
      </c>
      <c r="G168" s="401">
        <f t="shared" si="74"/>
        <v>-0.10006235627799054</v>
      </c>
      <c r="H168" s="402"/>
      <c r="I168" s="401">
        <f t="shared" si="70"/>
        <v>4.5505944854880909E-2</v>
      </c>
      <c r="J168" s="402"/>
      <c r="K168" s="98"/>
      <c r="L168" s="138">
        <f t="shared" si="71"/>
        <v>7.1454530264422074</v>
      </c>
      <c r="M168" s="136">
        <f t="shared" si="71"/>
        <v>6.9570263761135127</v>
      </c>
      <c r="N168" s="401">
        <f t="shared" si="71"/>
        <v>7.1577601708249041</v>
      </c>
      <c r="O168" s="402"/>
      <c r="P168" s="139">
        <f t="shared" si="72"/>
        <v>6.989447288684568</v>
      </c>
      <c r="Q168" s="401">
        <f t="shared" si="75"/>
        <v>-0.16831288214033613</v>
      </c>
      <c r="R168" s="402"/>
      <c r="S168" s="401">
        <f t="shared" si="73"/>
        <v>-0.15600573775763937</v>
      </c>
      <c r="T168" s="402"/>
    </row>
    <row r="169" spans="1:20" x14ac:dyDescent="0.25">
      <c r="A169" s="40" t="s">
        <v>33</v>
      </c>
      <c r="B169" s="108">
        <f t="shared" si="68"/>
        <v>11.408489096573209</v>
      </c>
      <c r="C169" s="136">
        <f t="shared" si="68"/>
        <v>9.9130013563262942</v>
      </c>
      <c r="D169" s="401">
        <f t="shared" si="68"/>
        <v>9.7694799009335114</v>
      </c>
      <c r="E169" s="402"/>
      <c r="F169" s="137">
        <f t="shared" si="69"/>
        <v>9.6012191209496311</v>
      </c>
      <c r="G169" s="401">
        <f t="shared" si="74"/>
        <v>-0.16826077998388023</v>
      </c>
      <c r="H169" s="402"/>
      <c r="I169" s="401">
        <f t="shared" si="70"/>
        <v>-1.8072699756235782</v>
      </c>
      <c r="J169" s="402"/>
      <c r="K169" s="98"/>
      <c r="L169" s="138">
        <f t="shared" si="71"/>
        <v>10.130278138060239</v>
      </c>
      <c r="M169" s="136">
        <f t="shared" si="71"/>
        <v>9.2856833441628766</v>
      </c>
      <c r="N169" s="401">
        <f t="shared" si="71"/>
        <v>9.3010627188402228</v>
      </c>
      <c r="O169" s="402"/>
      <c r="P169" s="139">
        <f t="shared" si="72"/>
        <v>8.8702520197757142</v>
      </c>
      <c r="Q169" s="401">
        <f t="shared" si="75"/>
        <v>-0.43081069906450864</v>
      </c>
      <c r="R169" s="402"/>
      <c r="S169" s="401">
        <f t="shared" si="73"/>
        <v>-1.2600261182845252</v>
      </c>
      <c r="T169" s="402"/>
    </row>
    <row r="170" spans="1:20" x14ac:dyDescent="0.25">
      <c r="A170" s="40" t="s">
        <v>34</v>
      </c>
      <c r="B170" s="108">
        <f t="shared" si="68"/>
        <v>7.0701940973145438</v>
      </c>
      <c r="C170" s="136">
        <f t="shared" si="68"/>
        <v>5.9757915713336773</v>
      </c>
      <c r="D170" s="401">
        <f t="shared" si="68"/>
        <v>6.6029622149288896</v>
      </c>
      <c r="E170" s="402"/>
      <c r="F170" s="137">
        <f t="shared" si="69"/>
        <v>6.201707853538621</v>
      </c>
      <c r="G170" s="401">
        <f t="shared" si="74"/>
        <v>-0.4012543613902686</v>
      </c>
      <c r="H170" s="402"/>
      <c r="I170" s="401">
        <f t="shared" si="70"/>
        <v>-0.86848624377592287</v>
      </c>
      <c r="J170" s="402"/>
      <c r="K170" s="98"/>
      <c r="L170" s="138">
        <f t="shared" si="71"/>
        <v>7.9532360015662587</v>
      </c>
      <c r="M170" s="136">
        <f t="shared" si="71"/>
        <v>6.3674779275092934</v>
      </c>
      <c r="N170" s="401">
        <f t="shared" si="71"/>
        <v>7.1294343940980252</v>
      </c>
      <c r="O170" s="402"/>
      <c r="P170" s="139">
        <f t="shared" si="72"/>
        <v>6.727103078084375</v>
      </c>
      <c r="Q170" s="401">
        <f t="shared" si="75"/>
        <v>-0.40233131601365013</v>
      </c>
      <c r="R170" s="402"/>
      <c r="S170" s="401">
        <f t="shared" si="73"/>
        <v>-1.2261329234818836</v>
      </c>
      <c r="T170" s="402"/>
    </row>
    <row r="171" spans="1:20" x14ac:dyDescent="0.25">
      <c r="A171" s="40" t="s">
        <v>35</v>
      </c>
      <c r="B171" s="108">
        <f t="shared" si="68"/>
        <v>7.9599709539802124</v>
      </c>
      <c r="C171" s="136">
        <f t="shared" si="68"/>
        <v>9.7837203847056067</v>
      </c>
      <c r="D171" s="401">
        <f t="shared" si="68"/>
        <v>10.411912619833412</v>
      </c>
      <c r="E171" s="402"/>
      <c r="F171" s="137">
        <f t="shared" si="69"/>
        <v>8.8694176302110961</v>
      </c>
      <c r="G171" s="401">
        <f t="shared" si="74"/>
        <v>-1.5424949896223161</v>
      </c>
      <c r="H171" s="402"/>
      <c r="I171" s="401">
        <f t="shared" si="70"/>
        <v>0.90944667623088371</v>
      </c>
      <c r="J171" s="402"/>
      <c r="K171" s="98"/>
      <c r="L171" s="138">
        <f t="shared" si="71"/>
        <v>8.8884223785032006</v>
      </c>
      <c r="M171" s="136">
        <f t="shared" si="71"/>
        <v>8.5638992537313428</v>
      </c>
      <c r="N171" s="401">
        <f t="shared" si="71"/>
        <v>9.1160018132366272</v>
      </c>
      <c r="O171" s="402"/>
      <c r="P171" s="139">
        <f t="shared" si="72"/>
        <v>9.2401938683498646</v>
      </c>
      <c r="Q171" s="401">
        <f t="shared" si="75"/>
        <v>0.12419205511323739</v>
      </c>
      <c r="R171" s="402"/>
      <c r="S171" s="401">
        <f t="shared" si="73"/>
        <v>0.35177148984666395</v>
      </c>
      <c r="T171" s="402"/>
    </row>
    <row r="172" spans="1:20" x14ac:dyDescent="0.25">
      <c r="A172" s="40" t="s">
        <v>36</v>
      </c>
      <c r="B172" s="108">
        <f t="shared" si="68"/>
        <v>7.6466898557335918</v>
      </c>
      <c r="C172" s="136">
        <f t="shared" si="68"/>
        <v>8.5611675490055799</v>
      </c>
      <c r="D172" s="401">
        <f t="shared" si="68"/>
        <v>8.6523851590106009</v>
      </c>
      <c r="E172" s="402"/>
      <c r="F172" s="137">
        <f t="shared" si="69"/>
        <v>7.3355869179413506</v>
      </c>
      <c r="G172" s="401">
        <f t="shared" si="74"/>
        <v>-1.3167982410692503</v>
      </c>
      <c r="H172" s="402"/>
      <c r="I172" s="401">
        <f t="shared" si="70"/>
        <v>-0.31110293779224119</v>
      </c>
      <c r="J172" s="402"/>
      <c r="K172" s="98"/>
      <c r="L172" s="138">
        <f t="shared" si="71"/>
        <v>8.2146882121400449</v>
      </c>
      <c r="M172" s="136">
        <f t="shared" si="71"/>
        <v>7.9774553245362032</v>
      </c>
      <c r="N172" s="401">
        <f t="shared" si="71"/>
        <v>7.9246068308181092</v>
      </c>
      <c r="O172" s="402"/>
      <c r="P172" s="139">
        <f t="shared" si="72"/>
        <v>7.8010238523852387</v>
      </c>
      <c r="Q172" s="401">
        <f t="shared" si="75"/>
        <v>-0.12358297843287058</v>
      </c>
      <c r="R172" s="402"/>
      <c r="S172" s="401">
        <f t="shared" si="73"/>
        <v>-0.4136643597548062</v>
      </c>
      <c r="T172" s="402"/>
    </row>
    <row r="173" spans="1:20" x14ac:dyDescent="0.25">
      <c r="A173" s="40" t="s">
        <v>37</v>
      </c>
      <c r="B173" s="108">
        <f t="shared" si="68"/>
        <v>5.7761780104712042</v>
      </c>
      <c r="C173" s="136">
        <f t="shared" si="68"/>
        <v>7.1957986523979391</v>
      </c>
      <c r="D173" s="401">
        <f t="shared" si="68"/>
        <v>6.6672174487772633</v>
      </c>
      <c r="E173" s="402"/>
      <c r="F173" s="137">
        <f t="shared" si="69"/>
        <v>6.2859725234996384</v>
      </c>
      <c r="G173" s="401">
        <f t="shared" si="74"/>
        <v>-0.38124492527762488</v>
      </c>
      <c r="H173" s="402"/>
      <c r="I173" s="401">
        <f t="shared" si="70"/>
        <v>0.50979451302843426</v>
      </c>
      <c r="J173" s="402"/>
      <c r="K173" s="98"/>
      <c r="L173" s="138">
        <f t="shared" si="71"/>
        <v>5.8340740740740742</v>
      </c>
      <c r="M173" s="136">
        <f t="shared" si="71"/>
        <v>6.7341438406327816</v>
      </c>
      <c r="N173" s="401">
        <f t="shared" si="71"/>
        <v>6.5215782983970403</v>
      </c>
      <c r="O173" s="402"/>
      <c r="P173" s="139">
        <f t="shared" si="72"/>
        <v>6.0106656386533022</v>
      </c>
      <c r="Q173" s="401">
        <f t="shared" si="75"/>
        <v>-0.51091265974373812</v>
      </c>
      <c r="R173" s="402"/>
      <c r="S173" s="401">
        <f t="shared" si="73"/>
        <v>0.17659156457922798</v>
      </c>
      <c r="T173" s="402"/>
    </row>
    <row r="174" spans="1:20" x14ac:dyDescent="0.25">
      <c r="A174" s="40" t="s">
        <v>38</v>
      </c>
      <c r="B174" s="108">
        <f t="shared" si="68"/>
        <v>6.2605548854041011</v>
      </c>
      <c r="C174" s="136">
        <f t="shared" si="68"/>
        <v>6.76791277258567</v>
      </c>
      <c r="D174" s="401">
        <f t="shared" si="68"/>
        <v>6.4038325053229244</v>
      </c>
      <c r="E174" s="402"/>
      <c r="F174" s="137">
        <f t="shared" si="69"/>
        <v>5.7810249894112662</v>
      </c>
      <c r="G174" s="401">
        <f t="shared" si="74"/>
        <v>-0.62280751591165817</v>
      </c>
      <c r="H174" s="402"/>
      <c r="I174" s="401">
        <f t="shared" si="70"/>
        <v>-0.47952989599283491</v>
      </c>
      <c r="J174" s="402"/>
      <c r="K174" s="98"/>
      <c r="L174" s="138">
        <f t="shared" si="71"/>
        <v>6.9194772344013487</v>
      </c>
      <c r="M174" s="136">
        <f t="shared" si="71"/>
        <v>6.9546628407460549</v>
      </c>
      <c r="N174" s="401">
        <f t="shared" si="71"/>
        <v>6.4807381776239907</v>
      </c>
      <c r="O174" s="402"/>
      <c r="P174" s="139">
        <f t="shared" si="72"/>
        <v>6.1689444605990111</v>
      </c>
      <c r="Q174" s="401">
        <f t="shared" si="75"/>
        <v>-0.3117937170249796</v>
      </c>
      <c r="R174" s="402"/>
      <c r="S174" s="401">
        <f t="shared" si="73"/>
        <v>-0.75053277380233752</v>
      </c>
      <c r="T174" s="402"/>
    </row>
    <row r="175" spans="1:20" x14ac:dyDescent="0.25">
      <c r="A175" s="40" t="s">
        <v>39</v>
      </c>
      <c r="B175" s="108">
        <f t="shared" si="68"/>
        <v>5.628571428571429</v>
      </c>
      <c r="C175" s="136">
        <f t="shared" si="68"/>
        <v>4.4825986078886313</v>
      </c>
      <c r="D175" s="401">
        <f t="shared" si="68"/>
        <v>4.6651031894934336</v>
      </c>
      <c r="E175" s="402"/>
      <c r="F175" s="137">
        <f t="shared" si="69"/>
        <v>4.6927512355848435</v>
      </c>
      <c r="G175" s="401">
        <f t="shared" si="74"/>
        <v>2.7648046091409917E-2</v>
      </c>
      <c r="H175" s="402"/>
      <c r="I175" s="401">
        <f t="shared" si="70"/>
        <v>-0.93582019298658548</v>
      </c>
      <c r="J175" s="402"/>
      <c r="K175" s="98"/>
      <c r="L175" s="138">
        <f t="shared" si="71"/>
        <v>5.1383999999999999</v>
      </c>
      <c r="M175" s="136">
        <f t="shared" si="71"/>
        <v>4.5072164948453608</v>
      </c>
      <c r="N175" s="401">
        <f t="shared" si="71"/>
        <v>4.6148421759570182</v>
      </c>
      <c r="O175" s="402"/>
      <c r="P175" s="139">
        <f t="shared" si="72"/>
        <v>4.9349112426035502</v>
      </c>
      <c r="Q175" s="401">
        <f t="shared" si="75"/>
        <v>0.32006906664653201</v>
      </c>
      <c r="R175" s="402"/>
      <c r="S175" s="401">
        <f t="shared" si="73"/>
        <v>-0.20348875739644967</v>
      </c>
      <c r="T175" s="402"/>
    </row>
    <row r="176" spans="1:20" x14ac:dyDescent="0.25">
      <c r="A176" s="40" t="s">
        <v>40</v>
      </c>
      <c r="B176" s="108">
        <f t="shared" si="68"/>
        <v>6.3445378151260501</v>
      </c>
      <c r="C176" s="136">
        <f t="shared" si="68"/>
        <v>7.3229095853161112</v>
      </c>
      <c r="D176" s="401">
        <f t="shared" si="68"/>
        <v>6.7250091541559867</v>
      </c>
      <c r="E176" s="402"/>
      <c r="F176" s="137">
        <f t="shared" si="69"/>
        <v>6.2089691684833381</v>
      </c>
      <c r="G176" s="401">
        <f t="shared" si="74"/>
        <v>-0.51603998567264853</v>
      </c>
      <c r="H176" s="402"/>
      <c r="I176" s="401">
        <f t="shared" si="70"/>
        <v>-0.13556864664271195</v>
      </c>
      <c r="J176" s="402"/>
      <c r="K176" s="98"/>
      <c r="L176" s="138">
        <f t="shared" si="71"/>
        <v>6.7782128871484515</v>
      </c>
      <c r="M176" s="136">
        <f t="shared" si="71"/>
        <v>7.1666460930749292</v>
      </c>
      <c r="N176" s="401">
        <f t="shared" si="71"/>
        <v>6.9533423059668014</v>
      </c>
      <c r="O176" s="402"/>
      <c r="P176" s="139">
        <f t="shared" si="72"/>
        <v>6.5873259623259619</v>
      </c>
      <c r="Q176" s="401">
        <f t="shared" si="75"/>
        <v>-0.36601634364083946</v>
      </c>
      <c r="R176" s="402"/>
      <c r="S176" s="401">
        <f t="shared" si="73"/>
        <v>-0.19088692482248959</v>
      </c>
      <c r="T176" s="402"/>
    </row>
    <row r="177" spans="1:20" x14ac:dyDescent="0.25">
      <c r="A177" s="40" t="s">
        <v>41</v>
      </c>
      <c r="B177" s="108">
        <f t="shared" si="68"/>
        <v>5.2387332521315466</v>
      </c>
      <c r="C177" s="136">
        <f t="shared" si="68"/>
        <v>5.5282791817087844</v>
      </c>
      <c r="D177" s="401">
        <f t="shared" si="68"/>
        <v>5.4275210084033612</v>
      </c>
      <c r="E177" s="402"/>
      <c r="F177" s="137">
        <f t="shared" si="69"/>
        <v>5.2696980215203055</v>
      </c>
      <c r="G177" s="401">
        <f t="shared" si="74"/>
        <v>-0.15782298688305563</v>
      </c>
      <c r="H177" s="402"/>
      <c r="I177" s="401">
        <f t="shared" si="70"/>
        <v>3.0964769388758917E-2</v>
      </c>
      <c r="J177" s="402"/>
      <c r="K177" s="98"/>
      <c r="L177" s="138">
        <f t="shared" si="71"/>
        <v>5.8211235955056182</v>
      </c>
      <c r="M177" s="136">
        <f t="shared" si="71"/>
        <v>5.8022372308991139</v>
      </c>
      <c r="N177" s="401">
        <f t="shared" si="71"/>
        <v>5.7455943607818005</v>
      </c>
      <c r="O177" s="402"/>
      <c r="P177" s="139">
        <f t="shared" si="72"/>
        <v>5.354301994301994</v>
      </c>
      <c r="Q177" s="401">
        <f t="shared" si="75"/>
        <v>-0.39129236647980647</v>
      </c>
      <c r="R177" s="402"/>
      <c r="S177" s="401">
        <f t="shared" si="73"/>
        <v>-0.46682160120362415</v>
      </c>
      <c r="T177" s="402"/>
    </row>
    <row r="178" spans="1:20" x14ac:dyDescent="0.25">
      <c r="A178" s="40" t="s">
        <v>42</v>
      </c>
      <c r="B178" s="108">
        <f t="shared" si="68"/>
        <v>6.3386147578089638</v>
      </c>
      <c r="C178" s="136">
        <f t="shared" si="68"/>
        <v>6.042457091237579</v>
      </c>
      <c r="D178" s="401">
        <f t="shared" si="68"/>
        <v>6.3129855715871255</v>
      </c>
      <c r="E178" s="402"/>
      <c r="F178" s="137">
        <f t="shared" si="69"/>
        <v>6.43851401179941</v>
      </c>
      <c r="G178" s="401">
        <f t="shared" si="74"/>
        <v>0.12552844021228449</v>
      </c>
      <c r="H178" s="402"/>
      <c r="I178" s="401">
        <f t="shared" si="70"/>
        <v>9.9899253990446191E-2</v>
      </c>
      <c r="J178" s="402"/>
      <c r="K178" s="98"/>
      <c r="L178" s="138">
        <f t="shared" si="71"/>
        <v>6.5979331109121979</v>
      </c>
      <c r="M178" s="136">
        <f t="shared" si="71"/>
        <v>6.632753557714028</v>
      </c>
      <c r="N178" s="401">
        <f t="shared" si="71"/>
        <v>6.6299497342060532</v>
      </c>
      <c r="O178" s="402"/>
      <c r="P178" s="139">
        <f t="shared" si="72"/>
        <v>6.4275755856367027</v>
      </c>
      <c r="Q178" s="401">
        <f t="shared" si="75"/>
        <v>-0.20237414856935043</v>
      </c>
      <c r="R178" s="402"/>
      <c r="S178" s="401">
        <f t="shared" si="73"/>
        <v>-0.17035752527549519</v>
      </c>
      <c r="T178" s="402"/>
    </row>
    <row r="179" spans="1:20" x14ac:dyDescent="0.25">
      <c r="A179" s="40" t="s">
        <v>43</v>
      </c>
      <c r="B179" s="108">
        <f t="shared" si="68"/>
        <v>7.1041860465116278</v>
      </c>
      <c r="C179" s="136">
        <f t="shared" si="68"/>
        <v>7.2578576010262985</v>
      </c>
      <c r="D179" s="401">
        <f t="shared" si="68"/>
        <v>7.5268400664084121</v>
      </c>
      <c r="E179" s="402"/>
      <c r="F179" s="137">
        <f t="shared" si="69"/>
        <v>6.6789355881621484</v>
      </c>
      <c r="G179" s="401">
        <f t="shared" si="74"/>
        <v>-0.84790447824626369</v>
      </c>
      <c r="H179" s="402"/>
      <c r="I179" s="401">
        <f t="shared" si="70"/>
        <v>-0.42525045834947939</v>
      </c>
      <c r="J179" s="402"/>
      <c r="K179" s="98"/>
      <c r="L179" s="138">
        <f t="shared" si="71"/>
        <v>7.9025396825396825</v>
      </c>
      <c r="M179" s="136">
        <f t="shared" si="71"/>
        <v>7.133836331979106</v>
      </c>
      <c r="N179" s="401">
        <f t="shared" si="71"/>
        <v>7.4026030747728857</v>
      </c>
      <c r="O179" s="402"/>
      <c r="P179" s="139">
        <f t="shared" si="72"/>
        <v>7.1351929418055429</v>
      </c>
      <c r="Q179" s="401">
        <f t="shared" si="75"/>
        <v>-0.26741013296734284</v>
      </c>
      <c r="R179" s="402"/>
      <c r="S179" s="401">
        <f t="shared" si="73"/>
        <v>-0.76734674073413967</v>
      </c>
      <c r="T179" s="402"/>
    </row>
    <row r="180" spans="1:20" x14ac:dyDescent="0.25">
      <c r="A180" s="41" t="s">
        <v>44</v>
      </c>
      <c r="B180" s="108">
        <f t="shared" si="68"/>
        <v>7.1331834082958521</v>
      </c>
      <c r="C180" s="136">
        <f t="shared" si="68"/>
        <v>7.2317073170731705</v>
      </c>
      <c r="D180" s="401">
        <f t="shared" si="68"/>
        <v>6.6071428571428568</v>
      </c>
      <c r="E180" s="402"/>
      <c r="F180" s="137">
        <f t="shared" si="69"/>
        <v>5.014784946236559</v>
      </c>
      <c r="G180" s="401">
        <f t="shared" si="74"/>
        <v>-1.5923579109062977</v>
      </c>
      <c r="H180" s="402"/>
      <c r="I180" s="401">
        <f t="shared" si="70"/>
        <v>-2.1183984620592931</v>
      </c>
      <c r="J180" s="402"/>
      <c r="K180" s="98"/>
      <c r="L180" s="138">
        <f t="shared" si="71"/>
        <v>7.630537777408362</v>
      </c>
      <c r="M180" s="136">
        <f t="shared" si="71"/>
        <v>6.0312625250501002</v>
      </c>
      <c r="N180" s="401">
        <f t="shared" si="71"/>
        <v>6.5127919911012233</v>
      </c>
      <c r="O180" s="402"/>
      <c r="P180" s="139">
        <f t="shared" si="72"/>
        <v>5.744502199120352</v>
      </c>
      <c r="Q180" s="401">
        <f t="shared" si="75"/>
        <v>-0.76828979198087133</v>
      </c>
      <c r="R180" s="402"/>
      <c r="S180" s="401">
        <f t="shared" si="73"/>
        <v>-1.8860355782880101</v>
      </c>
      <c r="T180" s="402"/>
    </row>
    <row r="181" spans="1:20" x14ac:dyDescent="0.25">
      <c r="A181" s="39" t="s">
        <v>45</v>
      </c>
      <c r="B181" s="108">
        <f t="shared" si="68"/>
        <v>6.165816976803467</v>
      </c>
      <c r="C181" s="136">
        <f t="shared" si="68"/>
        <v>5.7831340679913206</v>
      </c>
      <c r="D181" s="401">
        <f t="shared" si="68"/>
        <v>5.9157059929686859</v>
      </c>
      <c r="E181" s="402"/>
      <c r="F181" s="137">
        <f t="shared" si="69"/>
        <v>5.8465665236051505</v>
      </c>
      <c r="G181" s="401">
        <f t="shared" si="74"/>
        <v>-6.9139469363535433E-2</v>
      </c>
      <c r="H181" s="402"/>
      <c r="I181" s="401">
        <f t="shared" si="70"/>
        <v>-0.31925045319831646</v>
      </c>
      <c r="J181" s="402"/>
      <c r="K181" s="98"/>
      <c r="L181" s="138">
        <f t="shared" si="71"/>
        <v>6.2554358355315118</v>
      </c>
      <c r="M181" s="136">
        <f t="shared" si="71"/>
        <v>5.7290413373954197</v>
      </c>
      <c r="N181" s="401">
        <f t="shared" si="71"/>
        <v>6.0257153254174698</v>
      </c>
      <c r="O181" s="402"/>
      <c r="P181" s="139">
        <f t="shared" si="72"/>
        <v>5.9130010683264436</v>
      </c>
      <c r="Q181" s="401">
        <f t="shared" si="75"/>
        <v>-0.11271425709102623</v>
      </c>
      <c r="R181" s="402"/>
      <c r="S181" s="401">
        <f t="shared" si="73"/>
        <v>-0.34243476720506827</v>
      </c>
      <c r="T181" s="402"/>
    </row>
    <row r="182" spans="1:20" ht="21" x14ac:dyDescent="0.35">
      <c r="A182" s="390" t="s">
        <v>64</v>
      </c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</row>
    <row r="183" spans="1:20" x14ac:dyDescent="0.25">
      <c r="A183" s="54"/>
      <c r="B183" s="373" t="s">
        <v>145</v>
      </c>
      <c r="C183" s="374"/>
      <c r="D183" s="374"/>
      <c r="E183" s="374"/>
      <c r="F183" s="374"/>
      <c r="G183" s="374"/>
      <c r="H183" s="374"/>
      <c r="I183" s="374"/>
      <c r="J183" s="375"/>
      <c r="K183" s="84"/>
      <c r="L183" s="373" t="str">
        <f>L$5</f>
        <v>acumulado marzo</v>
      </c>
      <c r="M183" s="374"/>
      <c r="N183" s="374"/>
      <c r="O183" s="374"/>
      <c r="P183" s="374"/>
      <c r="Q183" s="374"/>
      <c r="R183" s="374"/>
      <c r="S183" s="374"/>
      <c r="T183" s="375"/>
    </row>
    <row r="184" spans="1:20" x14ac:dyDescent="0.25">
      <c r="A184" s="4"/>
      <c r="B184" s="85">
        <f>B$6</f>
        <v>2019</v>
      </c>
      <c r="C184" s="86">
        <f>C$6</f>
        <v>2022</v>
      </c>
      <c r="D184" s="373">
        <f>D$6</f>
        <v>2023</v>
      </c>
      <c r="E184" s="375"/>
      <c r="F184" s="2">
        <f>E$6</f>
        <v>2024</v>
      </c>
      <c r="G184" s="388" t="str">
        <f>CONCATENATE("dif ",RIGHT(F184,2),"-",RIGHT(D184,2))</f>
        <v>dif 24-23</v>
      </c>
      <c r="H184" s="389"/>
      <c r="I184" s="388" t="str">
        <f>CONCATENATE("dif ",RIGHT(F184,2),"-",RIGHT(B184,2))</f>
        <v>dif 24-19</v>
      </c>
      <c r="J184" s="389"/>
      <c r="K184" s="87"/>
      <c r="L184" s="85">
        <f>L$6</f>
        <v>2019</v>
      </c>
      <c r="M184" s="86">
        <f>M$6</f>
        <v>2022</v>
      </c>
      <c r="N184" s="373">
        <f>N$6</f>
        <v>2023</v>
      </c>
      <c r="O184" s="375"/>
      <c r="P184" s="2">
        <f>O$6</f>
        <v>2024</v>
      </c>
      <c r="Q184" s="388" t="str">
        <f>CONCATENATE("dif ",RIGHT(P184,2),"-",RIGHT(N184,2))</f>
        <v>dif 24-23</v>
      </c>
      <c r="R184" s="389"/>
      <c r="S184" s="388" t="str">
        <f>CONCATENATE("dif ",RIGHT(P184,2),"-",RIGHT(L184,2))</f>
        <v>dif 24-19</v>
      </c>
      <c r="T184" s="389"/>
    </row>
    <row r="185" spans="1:20" x14ac:dyDescent="0.25">
      <c r="A185" s="88" t="s">
        <v>47</v>
      </c>
      <c r="B185" s="89">
        <f t="shared" ref="B185:D195" si="76">B121/B57</f>
        <v>6.7839680382797347</v>
      </c>
      <c r="C185" s="140">
        <f t="shared" si="76"/>
        <v>6.6793889251575571</v>
      </c>
      <c r="D185" s="407">
        <f t="shared" si="76"/>
        <v>6.545621138251998</v>
      </c>
      <c r="E185" s="408"/>
      <c r="F185" s="116">
        <f t="shared" ref="F185:F195" si="77">E121/E57</f>
        <v>6.4456386117889704</v>
      </c>
      <c r="G185" s="393">
        <f>F185-D185</f>
        <v>-9.9982526463027632E-2</v>
      </c>
      <c r="H185" s="394"/>
      <c r="I185" s="393">
        <f t="shared" ref="I185:I195" si="78">F185-B185</f>
        <v>-0.33832942649076436</v>
      </c>
      <c r="J185" s="394"/>
      <c r="K185" s="91"/>
      <c r="L185" s="89">
        <f t="shared" ref="L185:N195" si="79">L121/L57</f>
        <v>7.3340643443798177</v>
      </c>
      <c r="M185" s="113">
        <f t="shared" si="79"/>
        <v>6.7715381671541417</v>
      </c>
      <c r="N185" s="407">
        <f t="shared" si="79"/>
        <v>6.8617910728399156</v>
      </c>
      <c r="O185" s="408"/>
      <c r="P185" s="116">
        <f t="shared" ref="P185:P195" si="80">O121/O57</f>
        <v>6.7991104313327169</v>
      </c>
      <c r="Q185" s="391">
        <f>P185-N185</f>
        <v>-6.2680641507198764E-2</v>
      </c>
      <c r="R185" s="392"/>
      <c r="S185" s="391">
        <f t="shared" ref="S185:S195" si="81">P185-L185</f>
        <v>-0.53495391304710083</v>
      </c>
      <c r="T185" s="392"/>
    </row>
    <row r="186" spans="1:20" x14ac:dyDescent="0.25">
      <c r="A186" s="141" t="s">
        <v>48</v>
      </c>
      <c r="B186" s="142">
        <f t="shared" si="76"/>
        <v>7.2115145221524903</v>
      </c>
      <c r="C186" s="143">
        <f t="shared" si="76"/>
        <v>7.5340370483881314</v>
      </c>
      <c r="D186" s="411">
        <f t="shared" si="76"/>
        <v>7.125946545716455</v>
      </c>
      <c r="E186" s="412"/>
      <c r="F186" s="144">
        <f t="shared" si="77"/>
        <v>6.8141729239968853</v>
      </c>
      <c r="G186" s="403">
        <f t="shared" ref="G186:G195" si="82">F186-D186</f>
        <v>-0.31177362171956968</v>
      </c>
      <c r="H186" s="404"/>
      <c r="I186" s="403">
        <f t="shared" si="78"/>
        <v>-0.39734159815560499</v>
      </c>
      <c r="J186" s="404"/>
      <c r="K186" s="98"/>
      <c r="L186" s="142">
        <f t="shared" si="79"/>
        <v>7.7900943339571018</v>
      </c>
      <c r="M186" s="143">
        <f t="shared" si="79"/>
        <v>7.4252928069319868</v>
      </c>
      <c r="N186" s="411">
        <f t="shared" si="79"/>
        <v>7.4444452007396569</v>
      </c>
      <c r="O186" s="412"/>
      <c r="P186" s="144">
        <f t="shared" si="80"/>
        <v>7.2248031422464738</v>
      </c>
      <c r="Q186" s="403">
        <f t="shared" ref="Q186:Q195" si="83">P186-N186</f>
        <v>-0.21964205849318308</v>
      </c>
      <c r="R186" s="404"/>
      <c r="S186" s="403">
        <f t="shared" si="81"/>
        <v>-0.56529119171062803</v>
      </c>
      <c r="T186" s="404"/>
    </row>
    <row r="187" spans="1:20" x14ac:dyDescent="0.25">
      <c r="A187" s="145" t="s">
        <v>49</v>
      </c>
      <c r="B187" s="108">
        <f t="shared" si="76"/>
        <v>7.2381455487636153</v>
      </c>
      <c r="C187" s="136">
        <f t="shared" si="76"/>
        <v>7.1458150200649726</v>
      </c>
      <c r="D187" s="401">
        <f t="shared" si="76"/>
        <v>7.1611875782049825</v>
      </c>
      <c r="E187" s="402"/>
      <c r="F187" s="137">
        <f t="shared" si="77"/>
        <v>7.0496921187274779</v>
      </c>
      <c r="G187" s="401">
        <f t="shared" si="82"/>
        <v>-0.11149545947750461</v>
      </c>
      <c r="H187" s="402"/>
      <c r="I187" s="401">
        <f t="shared" si="78"/>
        <v>-0.18845343003613735</v>
      </c>
      <c r="J187" s="402"/>
      <c r="K187" s="98"/>
      <c r="L187" s="108">
        <f t="shared" si="79"/>
        <v>7.9167354258972686</v>
      </c>
      <c r="M187" s="136">
        <f t="shared" si="79"/>
        <v>7.2747896566775543</v>
      </c>
      <c r="N187" s="401">
        <f t="shared" si="79"/>
        <v>7.5427094352178239</v>
      </c>
      <c r="O187" s="402"/>
      <c r="P187" s="137">
        <f t="shared" si="80"/>
        <v>7.4949873126541453</v>
      </c>
      <c r="Q187" s="401">
        <f t="shared" si="83"/>
        <v>-4.7722122563678582E-2</v>
      </c>
      <c r="R187" s="402"/>
      <c r="S187" s="401">
        <f t="shared" si="81"/>
        <v>-0.42174811324312333</v>
      </c>
      <c r="T187" s="402"/>
    </row>
    <row r="188" spans="1:20" x14ac:dyDescent="0.25">
      <c r="A188" s="145" t="s">
        <v>50</v>
      </c>
      <c r="B188" s="108">
        <f t="shared" si="76"/>
        <v>5.3338495575221243</v>
      </c>
      <c r="C188" s="136">
        <f t="shared" si="76"/>
        <v>4.7581772435001399</v>
      </c>
      <c r="D188" s="401">
        <f t="shared" si="76"/>
        <v>3.7490252411245639</v>
      </c>
      <c r="E188" s="402"/>
      <c r="F188" s="137">
        <f t="shared" si="77"/>
        <v>3.5477652678266804</v>
      </c>
      <c r="G188" s="401">
        <f t="shared" si="82"/>
        <v>-0.20125997329788348</v>
      </c>
      <c r="H188" s="402"/>
      <c r="I188" s="401">
        <f t="shared" si="78"/>
        <v>-1.7860842896954439</v>
      </c>
      <c r="J188" s="402"/>
      <c r="K188" s="98"/>
      <c r="L188" s="108">
        <f t="shared" si="79"/>
        <v>5.1478117258464078</v>
      </c>
      <c r="M188" s="136">
        <f t="shared" si="79"/>
        <v>4.9455706126105943</v>
      </c>
      <c r="N188" s="401">
        <f t="shared" si="79"/>
        <v>3.2160951972029688</v>
      </c>
      <c r="O188" s="402"/>
      <c r="P188" s="137">
        <f t="shared" si="80"/>
        <v>4.020980872327752</v>
      </c>
      <c r="Q188" s="401">
        <f t="shared" si="83"/>
        <v>0.80488567512478326</v>
      </c>
      <c r="R188" s="402"/>
      <c r="S188" s="401">
        <f t="shared" si="81"/>
        <v>-1.1268308535186558</v>
      </c>
      <c r="T188" s="402"/>
    </row>
    <row r="189" spans="1:20" x14ac:dyDescent="0.25">
      <c r="A189" s="145" t="s">
        <v>51</v>
      </c>
      <c r="B189" s="108">
        <f t="shared" si="76"/>
        <v>6.8938655708834755</v>
      </c>
      <c r="C189" s="136">
        <f t="shared" si="76"/>
        <v>6.4008498583569402</v>
      </c>
      <c r="D189" s="401">
        <f t="shared" si="76"/>
        <v>6.5608761101911783</v>
      </c>
      <c r="E189" s="402"/>
      <c r="F189" s="137">
        <f t="shared" si="77"/>
        <v>6.5438265292744955</v>
      </c>
      <c r="G189" s="401">
        <f t="shared" si="82"/>
        <v>-1.7049580916682849E-2</v>
      </c>
      <c r="H189" s="402"/>
      <c r="I189" s="401">
        <f t="shared" si="78"/>
        <v>-0.35003904160898003</v>
      </c>
      <c r="J189" s="402"/>
      <c r="K189" s="98"/>
      <c r="L189" s="108">
        <f t="shared" si="79"/>
        <v>7.8056243486446206</v>
      </c>
      <c r="M189" s="136">
        <f t="shared" si="79"/>
        <v>6.4602086956521738</v>
      </c>
      <c r="N189" s="401">
        <f t="shared" si="79"/>
        <v>7.0913440414001858</v>
      </c>
      <c r="O189" s="402"/>
      <c r="P189" s="137">
        <f t="shared" si="80"/>
        <v>7.02339279865914</v>
      </c>
      <c r="Q189" s="401">
        <f t="shared" si="83"/>
        <v>-6.7951242741045803E-2</v>
      </c>
      <c r="R189" s="402"/>
      <c r="S189" s="401">
        <f t="shared" si="81"/>
        <v>-0.78223154998548061</v>
      </c>
      <c r="T189" s="402"/>
    </row>
    <row r="190" spans="1:20" x14ac:dyDescent="0.25">
      <c r="A190" s="145" t="s">
        <v>52</v>
      </c>
      <c r="B190" s="108">
        <f t="shared" si="76"/>
        <v>7.5858049995981034</v>
      </c>
      <c r="C190" s="136">
        <f t="shared" si="76"/>
        <v>5.4817210771776743</v>
      </c>
      <c r="D190" s="401">
        <f t="shared" si="76"/>
        <v>5.0417615088028986</v>
      </c>
      <c r="E190" s="402"/>
      <c r="F190" s="137">
        <f t="shared" si="77"/>
        <v>5.7840758920143474</v>
      </c>
      <c r="G190" s="401">
        <f t="shared" si="82"/>
        <v>0.74231438321144871</v>
      </c>
      <c r="H190" s="402"/>
      <c r="I190" s="401">
        <f t="shared" si="78"/>
        <v>-1.801729107583756</v>
      </c>
      <c r="J190" s="402"/>
      <c r="K190" s="98"/>
      <c r="L190" s="108">
        <f t="shared" si="79"/>
        <v>7.764025129505125</v>
      </c>
      <c r="M190" s="136">
        <f t="shared" si="79"/>
        <v>6.6314183046151181</v>
      </c>
      <c r="N190" s="401">
        <f t="shared" si="79"/>
        <v>5.4696305030083403</v>
      </c>
      <c r="O190" s="402"/>
      <c r="P190" s="137">
        <f t="shared" si="80"/>
        <v>6.2210180915218158</v>
      </c>
      <c r="Q190" s="401">
        <f t="shared" si="83"/>
        <v>0.75138758851347554</v>
      </c>
      <c r="R190" s="402"/>
      <c r="S190" s="401">
        <f t="shared" si="81"/>
        <v>-1.5430070379833092</v>
      </c>
      <c r="T190" s="402"/>
    </row>
    <row r="191" spans="1:20" x14ac:dyDescent="0.25">
      <c r="A191" s="145" t="s">
        <v>53</v>
      </c>
      <c r="B191" s="108">
        <f t="shared" si="76"/>
        <v>2.2686073740759447</v>
      </c>
      <c r="C191" s="136">
        <f t="shared" si="76"/>
        <v>2.3488082178119076</v>
      </c>
      <c r="D191" s="401">
        <f t="shared" si="76"/>
        <v>2.3180265353142131</v>
      </c>
      <c r="E191" s="402"/>
      <c r="F191" s="137">
        <f t="shared" si="77"/>
        <v>2.5529145444255801</v>
      </c>
      <c r="G191" s="401">
        <f t="shared" si="82"/>
        <v>0.23488800911136698</v>
      </c>
      <c r="H191" s="402"/>
      <c r="I191" s="401">
        <f t="shared" si="78"/>
        <v>0.28430717034963537</v>
      </c>
      <c r="J191" s="402"/>
      <c r="K191" s="98"/>
      <c r="L191" s="108">
        <f t="shared" si="79"/>
        <v>2.320434390856926</v>
      </c>
      <c r="M191" s="136">
        <f t="shared" si="79"/>
        <v>2.5181334009637331</v>
      </c>
      <c r="N191" s="401">
        <f t="shared" si="79"/>
        <v>2.3774560496380559</v>
      </c>
      <c r="O191" s="402"/>
      <c r="P191" s="137">
        <f t="shared" si="80"/>
        <v>2.5517325770554109</v>
      </c>
      <c r="Q191" s="401">
        <f>P191-N191</f>
        <v>0.174276527417355</v>
      </c>
      <c r="R191" s="402"/>
      <c r="S191" s="401">
        <f t="shared" si="81"/>
        <v>0.23129818619848486</v>
      </c>
      <c r="T191" s="402"/>
    </row>
    <row r="192" spans="1:20" x14ac:dyDescent="0.25">
      <c r="A192" s="145" t="s">
        <v>54</v>
      </c>
      <c r="B192" s="108">
        <f t="shared" si="76"/>
        <v>2.7059052059052058</v>
      </c>
      <c r="C192" s="136">
        <f t="shared" si="76"/>
        <v>2.6814345991561179</v>
      </c>
      <c r="D192" s="401">
        <f t="shared" si="76"/>
        <v>2.7572009188902631</v>
      </c>
      <c r="E192" s="402"/>
      <c r="F192" s="137">
        <f t="shared" si="77"/>
        <v>2.9589783281733748</v>
      </c>
      <c r="G192" s="401">
        <f t="shared" si="82"/>
        <v>0.20177740928311172</v>
      </c>
      <c r="H192" s="402"/>
      <c r="I192" s="401">
        <f t="shared" si="78"/>
        <v>0.25307312226816903</v>
      </c>
      <c r="J192" s="402"/>
      <c r="K192" s="98"/>
      <c r="L192" s="108">
        <f t="shared" si="79"/>
        <v>2.6901817690384484</v>
      </c>
      <c r="M192" s="136">
        <f t="shared" si="79"/>
        <v>2.8522179363548696</v>
      </c>
      <c r="N192" s="401">
        <f t="shared" si="79"/>
        <v>2.7089282431521537</v>
      </c>
      <c r="O192" s="402"/>
      <c r="P192" s="137">
        <f t="shared" si="80"/>
        <v>2.9635896760600473</v>
      </c>
      <c r="Q192" s="401">
        <f t="shared" si="83"/>
        <v>0.25466143290789356</v>
      </c>
      <c r="R192" s="402"/>
      <c r="S192" s="401">
        <f t="shared" si="81"/>
        <v>0.27340790702159889</v>
      </c>
      <c r="T192" s="402"/>
    </row>
    <row r="193" spans="1:20" x14ac:dyDescent="0.25">
      <c r="A193" s="145" t="s">
        <v>55</v>
      </c>
      <c r="B193" s="108">
        <f t="shared" si="76"/>
        <v>7.0478314294816364</v>
      </c>
      <c r="C193" s="136">
        <f t="shared" si="76"/>
        <v>6.6980792586928164</v>
      </c>
      <c r="D193" s="401">
        <f t="shared" si="76"/>
        <v>6.7377011388261332</v>
      </c>
      <c r="E193" s="402"/>
      <c r="F193" s="137">
        <f t="shared" si="77"/>
        <v>6.4654920309986839</v>
      </c>
      <c r="G193" s="401">
        <f t="shared" si="82"/>
        <v>-0.27220910782744934</v>
      </c>
      <c r="H193" s="402"/>
      <c r="I193" s="401">
        <f t="shared" si="78"/>
        <v>-0.58233939848295257</v>
      </c>
      <c r="J193" s="402"/>
      <c r="K193" s="98"/>
      <c r="L193" s="108">
        <f t="shared" si="79"/>
        <v>7.483589339635027</v>
      </c>
      <c r="M193" s="136">
        <f t="shared" si="79"/>
        <v>6.8083872594335659</v>
      </c>
      <c r="N193" s="401">
        <f t="shared" si="79"/>
        <v>6.9341856834906714</v>
      </c>
      <c r="O193" s="402"/>
      <c r="P193" s="137">
        <f t="shared" si="80"/>
        <v>6.9938858603757765</v>
      </c>
      <c r="Q193" s="401">
        <f t="shared" si="83"/>
        <v>5.9700176885105094E-2</v>
      </c>
      <c r="R193" s="402"/>
      <c r="S193" s="401">
        <f t="shared" si="81"/>
        <v>-0.48970347925925051</v>
      </c>
      <c r="T193" s="402"/>
    </row>
    <row r="194" spans="1:20" x14ac:dyDescent="0.25">
      <c r="A194" s="146" t="s">
        <v>56</v>
      </c>
      <c r="B194" s="108">
        <f t="shared" si="76"/>
        <v>6.0477536027126311</v>
      </c>
      <c r="C194" s="109">
        <f t="shared" si="76"/>
        <v>6.3085224128389594</v>
      </c>
      <c r="D194" s="401">
        <f t="shared" si="76"/>
        <v>6.6754663196380992</v>
      </c>
      <c r="E194" s="402"/>
      <c r="F194" s="147">
        <f t="shared" si="77"/>
        <v>6.3053628992869006</v>
      </c>
      <c r="G194" s="401">
        <f t="shared" si="82"/>
        <v>-0.37010342035119859</v>
      </c>
      <c r="H194" s="402"/>
      <c r="I194" s="401">
        <f t="shared" si="78"/>
        <v>0.25760929657426956</v>
      </c>
      <c r="J194" s="402"/>
      <c r="K194" s="98"/>
      <c r="L194" s="108">
        <f t="shared" si="79"/>
        <v>6.3122603512163682</v>
      </c>
      <c r="M194" s="109">
        <f t="shared" si="79"/>
        <v>6.2819656335313958</v>
      </c>
      <c r="N194" s="401">
        <f t="shared" si="79"/>
        <v>6.5661006612924746</v>
      </c>
      <c r="O194" s="402"/>
      <c r="P194" s="147">
        <f t="shared" si="80"/>
        <v>5.9982378709528668</v>
      </c>
      <c r="Q194" s="401">
        <f t="shared" si="83"/>
        <v>-0.56786279033960785</v>
      </c>
      <c r="R194" s="402"/>
      <c r="S194" s="401">
        <f t="shared" si="81"/>
        <v>-0.31402248026350144</v>
      </c>
      <c r="T194" s="402"/>
    </row>
    <row r="195" spans="1:20" x14ac:dyDescent="0.25">
      <c r="A195" s="148" t="s">
        <v>57</v>
      </c>
      <c r="B195" s="110">
        <f t="shared" si="76"/>
        <v>5.9211138891283728</v>
      </c>
      <c r="C195" s="149">
        <f t="shared" si="76"/>
        <v>5.4318563110628642</v>
      </c>
      <c r="D195" s="413">
        <f t="shared" si="76"/>
        <v>7.1943385436523064</v>
      </c>
      <c r="E195" s="414"/>
      <c r="F195" s="150">
        <f t="shared" si="77"/>
        <v>5.9416507716316973</v>
      </c>
      <c r="G195" s="401">
        <f t="shared" si="82"/>
        <v>-1.2526877720206091</v>
      </c>
      <c r="H195" s="402"/>
      <c r="I195" s="401">
        <f t="shared" si="78"/>
        <v>2.0536882503324527E-2</v>
      </c>
      <c r="J195" s="402"/>
      <c r="K195" s="98"/>
      <c r="L195" s="110">
        <f t="shared" si="79"/>
        <v>6.1365125034434209</v>
      </c>
      <c r="M195" s="149">
        <f t="shared" si="79"/>
        <v>5.6708159392789375</v>
      </c>
      <c r="N195" s="413">
        <f t="shared" si="79"/>
        <v>7.6312688316036157</v>
      </c>
      <c r="O195" s="414"/>
      <c r="P195" s="150">
        <f t="shared" si="80"/>
        <v>6.0789465844430541</v>
      </c>
      <c r="Q195" s="401">
        <f t="shared" si="83"/>
        <v>-1.5523222471605616</v>
      </c>
      <c r="R195" s="402"/>
      <c r="S195" s="401">
        <f t="shared" si="81"/>
        <v>-5.7565919000366783E-2</v>
      </c>
      <c r="T195" s="402"/>
    </row>
    <row r="196" spans="1:20" ht="21" x14ac:dyDescent="0.35">
      <c r="A196" s="421" t="s">
        <v>65</v>
      </c>
      <c r="B196" s="421"/>
      <c r="C196" s="421"/>
      <c r="D196" s="421"/>
      <c r="E196" s="421"/>
      <c r="F196" s="421"/>
      <c r="G196" s="421"/>
      <c r="H196" s="421"/>
      <c r="I196" s="421"/>
      <c r="J196" s="421"/>
      <c r="K196" s="421"/>
      <c r="L196" s="421"/>
      <c r="M196" s="421"/>
      <c r="N196" s="421"/>
      <c r="O196" s="421"/>
      <c r="P196" s="421"/>
      <c r="Q196" s="421"/>
      <c r="R196" s="421"/>
      <c r="S196" s="421"/>
      <c r="T196" s="421"/>
    </row>
    <row r="197" spans="1:20" x14ac:dyDescent="0.25">
      <c r="A197" s="54"/>
      <c r="B197" s="373" t="s">
        <v>145</v>
      </c>
      <c r="C197" s="374"/>
      <c r="D197" s="374"/>
      <c r="E197" s="374"/>
      <c r="F197" s="374"/>
      <c r="G197" s="374"/>
      <c r="H197" s="374"/>
      <c r="I197" s="374"/>
      <c r="J197" s="375"/>
      <c r="K197" s="151"/>
      <c r="L197" s="373" t="str">
        <f>L$5</f>
        <v>acumulado marzo</v>
      </c>
      <c r="M197" s="374"/>
      <c r="N197" s="374"/>
      <c r="O197" s="374"/>
      <c r="P197" s="374"/>
      <c r="Q197" s="374"/>
      <c r="R197" s="374"/>
      <c r="S197" s="374"/>
      <c r="T197" s="375"/>
    </row>
    <row r="198" spans="1:20" x14ac:dyDescent="0.25">
      <c r="A198" s="4"/>
      <c r="B198" s="5">
        <f>B$6</f>
        <v>2019</v>
      </c>
      <c r="C198" s="5">
        <f>C$6</f>
        <v>2022</v>
      </c>
      <c r="D198" s="5">
        <f>D$6</f>
        <v>2023</v>
      </c>
      <c r="E198" s="5">
        <f>E$6</f>
        <v>2024</v>
      </c>
      <c r="F198" s="5" t="str">
        <f>CONCATENATE("var ",RIGHT(E198,2),"/",RIGHT(D198,2))</f>
        <v>var 24/23</v>
      </c>
      <c r="G198" s="5" t="str">
        <f>CONCATENATE("var ",RIGHT(E198,2),"/",RIGHT(B198,2))</f>
        <v>var 24/19</v>
      </c>
      <c r="H198" s="5" t="str">
        <f>CONCATENATE("dif ",RIGHT(E198,2),"-",RIGHT(D198,2))</f>
        <v>dif 24-23</v>
      </c>
      <c r="I198" s="388" t="s">
        <v>66</v>
      </c>
      <c r="J198" s="389"/>
      <c r="K198" s="152"/>
      <c r="L198" s="5">
        <f>L$6</f>
        <v>2019</v>
      </c>
      <c r="M198" s="5">
        <f>M$6</f>
        <v>2022</v>
      </c>
      <c r="N198" s="5">
        <f>N$6</f>
        <v>2023</v>
      </c>
      <c r="O198" s="5">
        <f>O$6</f>
        <v>2024</v>
      </c>
      <c r="P198" s="5" t="str">
        <f>CONCATENATE("var ",RIGHT(O198,2),"/",RIGHT(N198,2))</f>
        <v>var 24/23</v>
      </c>
      <c r="Q198" s="5" t="str">
        <f>CONCATENATE("var ",RIGHT(O198,2),"/",RIGHT(L198,2))</f>
        <v>var 24/19</v>
      </c>
      <c r="R198" s="5" t="str">
        <f>CONCATENATE("dif ",RIGHT(O198,2),"-",RIGHT(N198,2))</f>
        <v>dif 24-23</v>
      </c>
      <c r="S198" s="388" t="str">
        <f>CONCATENATE("dif ",RIGHT(O198,2),"-",RIGHT(L198,2))</f>
        <v>dif 24-19</v>
      </c>
      <c r="T198" s="389"/>
    </row>
    <row r="199" spans="1:20" x14ac:dyDescent="0.25">
      <c r="A199" s="153" t="s">
        <v>4</v>
      </c>
      <c r="B199" s="154">
        <v>0.70810000000000006</v>
      </c>
      <c r="C199" s="154">
        <v>0.6987000000000001</v>
      </c>
      <c r="D199" s="154">
        <v>0.74109999999999998</v>
      </c>
      <c r="E199" s="154">
        <v>0.8012999999999999</v>
      </c>
      <c r="F199" s="154">
        <f>E199/D199-1</f>
        <v>8.1230603157468551E-2</v>
      </c>
      <c r="G199" s="154">
        <f t="shared" ref="G199:G210" si="84">E199/B199-1</f>
        <v>0.13161982770795055</v>
      </c>
      <c r="H199" s="155">
        <f>(E199-D199)*100</f>
        <v>6.0199999999999925</v>
      </c>
      <c r="I199" s="422">
        <f t="shared" ref="I199:I210" si="85">(E199-B199)*100</f>
        <v>9.3199999999999843</v>
      </c>
      <c r="J199" s="423"/>
      <c r="K199" s="156"/>
      <c r="L199" s="154">
        <v>0.71545718576127315</v>
      </c>
      <c r="M199" s="154">
        <v>0.63470853463583332</v>
      </c>
      <c r="N199" s="154">
        <v>0.75822289592572156</v>
      </c>
      <c r="O199" s="154">
        <v>0.7912782726035652</v>
      </c>
      <c r="P199" s="154">
        <f>O199/N199-1</f>
        <v>4.359585664778165E-2</v>
      </c>
      <c r="Q199" s="154">
        <f t="shared" ref="Q199:Q210" si="86">O199/L199-1</f>
        <v>0.10597571504102743</v>
      </c>
      <c r="R199" s="155">
        <f>(O199-N199)*100</f>
        <v>3.305537667784364</v>
      </c>
      <c r="S199" s="422">
        <f t="shared" ref="S199:S210" si="87">(O199-L199)*100</f>
        <v>7.5821086842292047</v>
      </c>
      <c r="T199" s="423"/>
    </row>
    <row r="200" spans="1:20" x14ac:dyDescent="0.25">
      <c r="A200" s="157" t="s">
        <v>5</v>
      </c>
      <c r="B200" s="154">
        <v>0.74390000000000001</v>
      </c>
      <c r="C200" s="154">
        <v>0.73650000000000004</v>
      </c>
      <c r="D200" s="154">
        <v>0.78590000000000004</v>
      </c>
      <c r="E200" s="154">
        <v>0.83840000000000003</v>
      </c>
      <c r="F200" s="158">
        <f t="shared" ref="F200:F210" si="88">E200/D200-1</f>
        <v>6.6802392161852575E-2</v>
      </c>
      <c r="G200" s="158">
        <f t="shared" si="84"/>
        <v>0.12703320338755208</v>
      </c>
      <c r="H200" s="159">
        <f t="shared" ref="H200:H210" si="89">(E200-D200)*100</f>
        <v>5.2499999999999991</v>
      </c>
      <c r="I200" s="415">
        <f t="shared" si="85"/>
        <v>9.4500000000000028</v>
      </c>
      <c r="J200" s="416"/>
      <c r="K200" s="156"/>
      <c r="L200" s="158">
        <v>0.74621472100786068</v>
      </c>
      <c r="M200" s="158">
        <v>0.65526715015984638</v>
      </c>
      <c r="N200" s="158">
        <v>0.80566668557948673</v>
      </c>
      <c r="O200" s="158">
        <v>0.82403354851064314</v>
      </c>
      <c r="P200" s="158">
        <f t="shared" ref="P200:P210" si="90">O200/N200-1</f>
        <v>2.2797098676043515E-2</v>
      </c>
      <c r="Q200" s="158">
        <f t="shared" si="86"/>
        <v>0.10428476591520197</v>
      </c>
      <c r="R200" s="159">
        <f>(O200-N200)*100</f>
        <v>1.8366862931156414</v>
      </c>
      <c r="S200" s="415">
        <f t="shared" si="87"/>
        <v>7.7818827502782462</v>
      </c>
      <c r="T200" s="416"/>
    </row>
    <row r="201" spans="1:20" x14ac:dyDescent="0.25">
      <c r="A201" s="160" t="s">
        <v>6</v>
      </c>
      <c r="B201" s="161">
        <v>0.69010000000000005</v>
      </c>
      <c r="C201" s="161">
        <v>0.77629999999999999</v>
      </c>
      <c r="D201" s="161">
        <v>0.80400000000000005</v>
      </c>
      <c r="E201" s="161">
        <v>0.85909999999999997</v>
      </c>
      <c r="F201" s="161">
        <f t="shared" si="88"/>
        <v>6.8532338308457508E-2</v>
      </c>
      <c r="G201" s="161">
        <f t="shared" si="84"/>
        <v>0.24489204463121284</v>
      </c>
      <c r="H201" s="162">
        <f t="shared" si="89"/>
        <v>5.5099999999999927</v>
      </c>
      <c r="I201" s="417">
        <f t="shared" si="85"/>
        <v>16.899999999999991</v>
      </c>
      <c r="J201" s="418"/>
      <c r="K201" s="163"/>
      <c r="L201" s="161">
        <v>0.67485704175513095</v>
      </c>
      <c r="M201" s="161">
        <v>0.69992649876162305</v>
      </c>
      <c r="N201" s="161">
        <v>0.81406141899232654</v>
      </c>
      <c r="O201" s="161">
        <v>0.82841259665097999</v>
      </c>
      <c r="P201" s="161">
        <f>O201/N201-1</f>
        <v>1.7629109209496452E-2</v>
      </c>
      <c r="Q201" s="161">
        <f t="shared" si="86"/>
        <v>0.22753790120718054</v>
      </c>
      <c r="R201" s="162">
        <f t="shared" ref="R201:R210" si="91">(O201-N201)*100</f>
        <v>1.4351177658653458</v>
      </c>
      <c r="S201" s="417">
        <f t="shared" si="87"/>
        <v>15.355555489584905</v>
      </c>
      <c r="T201" s="418"/>
    </row>
    <row r="202" spans="1:20" x14ac:dyDescent="0.25">
      <c r="A202" s="26" t="s">
        <v>7</v>
      </c>
      <c r="B202" s="21">
        <v>0.78420000000000001</v>
      </c>
      <c r="C202" s="21">
        <v>0.76069999999999993</v>
      </c>
      <c r="D202" s="21">
        <v>0.80959999999999999</v>
      </c>
      <c r="E202" s="21">
        <v>0.86790000000000012</v>
      </c>
      <c r="F202" s="21">
        <f t="shared" si="88"/>
        <v>7.2010869565217517E-2</v>
      </c>
      <c r="G202" s="21">
        <f t="shared" si="84"/>
        <v>0.10673297628156098</v>
      </c>
      <c r="H202" s="164">
        <f t="shared" si="89"/>
        <v>5.8300000000000125</v>
      </c>
      <c r="I202" s="419">
        <f t="shared" si="85"/>
        <v>8.3700000000000117</v>
      </c>
      <c r="J202" s="420"/>
      <c r="K202" s="163"/>
      <c r="L202" s="21">
        <v>0.78923754400660018</v>
      </c>
      <c r="M202" s="21">
        <v>0.66439272225986279</v>
      </c>
      <c r="N202" s="21">
        <v>0.84053809835042881</v>
      </c>
      <c r="O202" s="21">
        <v>0.85907880202523756</v>
      </c>
      <c r="P202" s="21">
        <f t="shared" si="90"/>
        <v>2.2058135985977501E-2</v>
      </c>
      <c r="Q202" s="21">
        <f t="shared" si="86"/>
        <v>8.849206243292107E-2</v>
      </c>
      <c r="R202" s="164">
        <f>(O202-N202)*100</f>
        <v>1.8540703674808756</v>
      </c>
      <c r="S202" s="419">
        <f t="shared" si="87"/>
        <v>6.9841258018637387</v>
      </c>
      <c r="T202" s="420"/>
    </row>
    <row r="203" spans="1:20" x14ac:dyDescent="0.25">
      <c r="A203" s="26" t="s">
        <v>8</v>
      </c>
      <c r="B203" s="21">
        <v>0.69269999999999998</v>
      </c>
      <c r="C203" s="21">
        <v>0.63300000000000001</v>
      </c>
      <c r="D203" s="21">
        <v>0.70069999999999988</v>
      </c>
      <c r="E203" s="21">
        <v>0.72799999999999998</v>
      </c>
      <c r="F203" s="21">
        <f>E203/D203-1</f>
        <v>3.8961038961039085E-2</v>
      </c>
      <c r="G203" s="21">
        <f t="shared" si="84"/>
        <v>5.0960011549011197E-2</v>
      </c>
      <c r="H203" s="164">
        <f t="shared" si="89"/>
        <v>2.7300000000000102</v>
      </c>
      <c r="I203" s="419">
        <f t="shared" si="85"/>
        <v>3.53</v>
      </c>
      <c r="J203" s="420"/>
      <c r="K203" s="163"/>
      <c r="L203" s="21">
        <v>0.70029714793523845</v>
      </c>
      <c r="M203" s="21">
        <v>0.58514098649082258</v>
      </c>
      <c r="N203" s="21">
        <v>0.69525700957454906</v>
      </c>
      <c r="O203" s="21">
        <v>0.70891670028050879</v>
      </c>
      <c r="P203" s="21">
        <f t="shared" si="90"/>
        <v>1.9646965823931106E-2</v>
      </c>
      <c r="Q203" s="21">
        <f t="shared" si="86"/>
        <v>1.2308421318984797E-2</v>
      </c>
      <c r="R203" s="164">
        <f t="shared" si="91"/>
        <v>1.3659690705959737</v>
      </c>
      <c r="S203" s="419">
        <f t="shared" si="87"/>
        <v>0.86195523452703426</v>
      </c>
      <c r="T203" s="420"/>
    </row>
    <row r="204" spans="1:20" x14ac:dyDescent="0.25">
      <c r="A204" s="26" t="s">
        <v>9</v>
      </c>
      <c r="B204" s="21">
        <v>0.59219999999999995</v>
      </c>
      <c r="C204" s="21">
        <v>0.57320000000000004</v>
      </c>
      <c r="D204" s="21">
        <v>0.60389999999999999</v>
      </c>
      <c r="E204" s="21">
        <v>0.65459999999999996</v>
      </c>
      <c r="F204" s="21">
        <f t="shared" si="88"/>
        <v>8.395429706905122E-2</v>
      </c>
      <c r="G204" s="21">
        <f t="shared" si="84"/>
        <v>0.10536980749746716</v>
      </c>
      <c r="H204" s="164">
        <f t="shared" si="89"/>
        <v>5.0699999999999967</v>
      </c>
      <c r="I204" s="419">
        <f t="shared" si="85"/>
        <v>6.2400000000000011</v>
      </c>
      <c r="J204" s="420"/>
      <c r="K204" s="163"/>
      <c r="L204" s="21">
        <v>0.61320770732535435</v>
      </c>
      <c r="M204" s="21">
        <v>0.55605977720310329</v>
      </c>
      <c r="N204" s="21">
        <v>0.61815596597738309</v>
      </c>
      <c r="O204" s="21">
        <v>0.6628222165970552</v>
      </c>
      <c r="P204" s="21">
        <f t="shared" si="90"/>
        <v>7.2257250723203992E-2</v>
      </c>
      <c r="Q204" s="21">
        <f t="shared" si="86"/>
        <v>8.0909793988248824E-2</v>
      </c>
      <c r="R204" s="164">
        <f t="shared" si="91"/>
        <v>4.4666250619672105</v>
      </c>
      <c r="S204" s="419">
        <f t="shared" si="87"/>
        <v>4.9614509271700857</v>
      </c>
      <c r="T204" s="420"/>
    </row>
    <row r="205" spans="1:20" x14ac:dyDescent="0.25">
      <c r="A205" s="165" t="s">
        <v>10</v>
      </c>
      <c r="B205" s="166">
        <v>0.64370000000000005</v>
      </c>
      <c r="C205" s="166">
        <v>0.68079999999999996</v>
      </c>
      <c r="D205" s="166">
        <v>0.73919999999999997</v>
      </c>
      <c r="E205" s="166">
        <v>0.68559999999999999</v>
      </c>
      <c r="F205" s="166">
        <f t="shared" si="88"/>
        <v>-7.2510822510822526E-2</v>
      </c>
      <c r="G205" s="166">
        <f t="shared" si="84"/>
        <v>6.509243436383394E-2</v>
      </c>
      <c r="H205" s="167">
        <f t="shared" si="89"/>
        <v>-5.3599999999999977</v>
      </c>
      <c r="I205" s="424">
        <f t="shared" si="85"/>
        <v>4.1899999999999942</v>
      </c>
      <c r="J205" s="425"/>
      <c r="K205" s="163"/>
      <c r="L205" s="166">
        <v>0.64153213042101931</v>
      </c>
      <c r="M205" s="166">
        <v>0.6128957766716272</v>
      </c>
      <c r="N205" s="166">
        <v>0.74852801519468182</v>
      </c>
      <c r="O205" s="166">
        <v>0.6907963284544778</v>
      </c>
      <c r="P205" s="166">
        <f t="shared" si="90"/>
        <v>-7.7126955261906716E-2</v>
      </c>
      <c r="Q205" s="166">
        <f t="shared" si="86"/>
        <v>7.6791474187158482E-2</v>
      </c>
      <c r="R205" s="167">
        <f t="shared" si="91"/>
        <v>-5.7731686740204013</v>
      </c>
      <c r="S205" s="424">
        <f t="shared" si="87"/>
        <v>4.9264198033458495</v>
      </c>
      <c r="T205" s="425"/>
    </row>
    <row r="206" spans="1:20" x14ac:dyDescent="0.25">
      <c r="A206" s="157" t="s">
        <v>11</v>
      </c>
      <c r="B206" s="154">
        <v>0.63529999999999998</v>
      </c>
      <c r="C206" s="154">
        <v>0.59439999999999993</v>
      </c>
      <c r="D206" s="154">
        <v>0.63200000000000001</v>
      </c>
      <c r="E206" s="154">
        <v>0.70719999999999994</v>
      </c>
      <c r="F206" s="158">
        <f t="shared" si="88"/>
        <v>0.11898734177215187</v>
      </c>
      <c r="G206" s="158">
        <f t="shared" si="84"/>
        <v>0.11317487801038872</v>
      </c>
      <c r="H206" s="159">
        <f t="shared" si="89"/>
        <v>7.5199999999999934</v>
      </c>
      <c r="I206" s="415">
        <f t="shared" si="85"/>
        <v>7.1899999999999959</v>
      </c>
      <c r="J206" s="416"/>
      <c r="K206" s="156"/>
      <c r="L206" s="158">
        <v>0.65300914398383758</v>
      </c>
      <c r="M206" s="158">
        <v>0.57812820590004976</v>
      </c>
      <c r="N206" s="158">
        <v>0.64169916687102901</v>
      </c>
      <c r="O206" s="158">
        <v>0.70858734930612488</v>
      </c>
      <c r="P206" s="158">
        <f t="shared" si="90"/>
        <v>0.10423604375434592</v>
      </c>
      <c r="Q206" s="158">
        <f t="shared" si="86"/>
        <v>8.5110914348333955E-2</v>
      </c>
      <c r="R206" s="159">
        <f t="shared" si="91"/>
        <v>6.6888182435095871</v>
      </c>
      <c r="S206" s="415">
        <f t="shared" si="87"/>
        <v>5.55782053222873</v>
      </c>
      <c r="T206" s="416"/>
    </row>
    <row r="207" spans="1:20" x14ac:dyDescent="0.25">
      <c r="A207" s="25" t="s">
        <v>12</v>
      </c>
      <c r="B207" s="161">
        <v>0.69480000000000008</v>
      </c>
      <c r="C207" s="161">
        <v>0.63139999999999996</v>
      </c>
      <c r="D207" s="161">
        <v>0.64510000000000001</v>
      </c>
      <c r="E207" s="161">
        <v>0.93159999999999998</v>
      </c>
      <c r="F207" s="161">
        <f t="shared" si="88"/>
        <v>0.44411719113315762</v>
      </c>
      <c r="G207" s="161">
        <f t="shared" si="84"/>
        <v>0.34081750143926293</v>
      </c>
      <c r="H207" s="162">
        <f t="shared" si="89"/>
        <v>28.65</v>
      </c>
      <c r="I207" s="417">
        <f t="shared" si="85"/>
        <v>23.679999999999989</v>
      </c>
      <c r="J207" s="418"/>
      <c r="K207" s="163"/>
      <c r="L207" s="161">
        <v>0.72073345979191816</v>
      </c>
      <c r="M207" s="161">
        <v>0.67653213751868457</v>
      </c>
      <c r="N207" s="161">
        <v>0.66854563585787019</v>
      </c>
      <c r="O207" s="161">
        <v>0.89271569243227245</v>
      </c>
      <c r="P207" s="161">
        <f t="shared" si="90"/>
        <v>0.33531002904050045</v>
      </c>
      <c r="Q207" s="161">
        <f t="shared" si="86"/>
        <v>0.23862113004994523</v>
      </c>
      <c r="R207" s="162">
        <f t="shared" si="91"/>
        <v>22.417005657440225</v>
      </c>
      <c r="S207" s="417">
        <f t="shared" si="87"/>
        <v>17.198223264035427</v>
      </c>
      <c r="T207" s="418"/>
    </row>
    <row r="208" spans="1:20" x14ac:dyDescent="0.25">
      <c r="A208" s="26" t="s">
        <v>8</v>
      </c>
      <c r="B208" s="21">
        <v>0.63</v>
      </c>
      <c r="C208" s="21">
        <v>0.59630000000000005</v>
      </c>
      <c r="D208" s="21">
        <v>0.65139999999999998</v>
      </c>
      <c r="E208" s="21">
        <v>0.70739999999999992</v>
      </c>
      <c r="F208" s="21">
        <f t="shared" si="88"/>
        <v>8.5968682836966348E-2</v>
      </c>
      <c r="G208" s="21">
        <f t="shared" si="84"/>
        <v>0.12285714285714278</v>
      </c>
      <c r="H208" s="164">
        <f t="shared" si="89"/>
        <v>5.5999999999999943</v>
      </c>
      <c r="I208" s="419">
        <f t="shared" si="85"/>
        <v>7.7399999999999913</v>
      </c>
      <c r="J208" s="420"/>
      <c r="K208" s="163"/>
      <c r="L208" s="21">
        <v>0.6588364960972023</v>
      </c>
      <c r="M208" s="21">
        <v>0.5655296636373297</v>
      </c>
      <c r="N208" s="21">
        <v>0.64820176806645435</v>
      </c>
      <c r="O208" s="21">
        <v>0.71046760253939023</v>
      </c>
      <c r="P208" s="21">
        <f t="shared" si="90"/>
        <v>9.6059340687500772E-2</v>
      </c>
      <c r="Q208" s="21">
        <f t="shared" si="86"/>
        <v>7.8367101318823185E-2</v>
      </c>
      <c r="R208" s="164">
        <f t="shared" si="91"/>
        <v>6.2265834472935877</v>
      </c>
      <c r="S208" s="419">
        <f t="shared" si="87"/>
        <v>5.1631106442187935</v>
      </c>
      <c r="T208" s="420"/>
    </row>
    <row r="209" spans="1:20" x14ac:dyDescent="0.25">
      <c r="A209" s="26" t="s">
        <v>9</v>
      </c>
      <c r="B209" s="21">
        <v>0.61850000000000005</v>
      </c>
      <c r="C209" s="21">
        <v>0.56779999999999997</v>
      </c>
      <c r="D209" s="21">
        <v>0.57229999999999992</v>
      </c>
      <c r="E209" s="21">
        <v>0.65370000000000006</v>
      </c>
      <c r="F209" s="21">
        <f t="shared" si="88"/>
        <v>0.14223309453084076</v>
      </c>
      <c r="G209" s="21">
        <f t="shared" si="84"/>
        <v>5.6911883589328971E-2</v>
      </c>
      <c r="H209" s="164">
        <f t="shared" si="89"/>
        <v>8.1400000000000148</v>
      </c>
      <c r="I209" s="419">
        <f t="shared" si="85"/>
        <v>3.5200000000000009</v>
      </c>
      <c r="J209" s="420"/>
      <c r="K209" s="163"/>
      <c r="L209" s="21">
        <v>0.62855904174488242</v>
      </c>
      <c r="M209" s="21">
        <v>0.56224086021505382</v>
      </c>
      <c r="N209" s="21">
        <v>0.60612809055704497</v>
      </c>
      <c r="O209" s="21">
        <v>0.65705947931011865</v>
      </c>
      <c r="P209" s="21">
        <f t="shared" si="90"/>
        <v>8.4027435036489795E-2</v>
      </c>
      <c r="Q209" s="21">
        <f t="shared" si="86"/>
        <v>4.5342498750982729E-2</v>
      </c>
      <c r="R209" s="164">
        <f t="shared" si="91"/>
        <v>5.0931388753073676</v>
      </c>
      <c r="S209" s="419">
        <f t="shared" si="87"/>
        <v>2.8500437565236236</v>
      </c>
      <c r="T209" s="420"/>
    </row>
    <row r="210" spans="1:20" x14ac:dyDescent="0.25">
      <c r="A210" s="27" t="s">
        <v>10</v>
      </c>
      <c r="B210" s="83">
        <v>0.67510000000000003</v>
      </c>
      <c r="C210" s="83">
        <v>0.62380000000000002</v>
      </c>
      <c r="D210" s="83">
        <v>0.66409999999999991</v>
      </c>
      <c r="E210" s="83">
        <v>0.71400000000000008</v>
      </c>
      <c r="F210" s="83">
        <f t="shared" si="88"/>
        <v>7.513928625207078E-2</v>
      </c>
      <c r="G210" s="83">
        <f t="shared" si="84"/>
        <v>5.7621093171382087E-2</v>
      </c>
      <c r="H210" s="168">
        <f t="shared" si="89"/>
        <v>4.9900000000000162</v>
      </c>
      <c r="I210" s="426">
        <f t="shared" si="85"/>
        <v>3.8900000000000046</v>
      </c>
      <c r="J210" s="427"/>
      <c r="K210" s="163"/>
      <c r="L210" s="83">
        <v>0.65898400191021966</v>
      </c>
      <c r="M210" s="83">
        <v>0.62641390556667409</v>
      </c>
      <c r="N210" s="83">
        <v>0.68091269041473512</v>
      </c>
      <c r="O210" s="83">
        <v>0.72438750804102781</v>
      </c>
      <c r="P210" s="83">
        <f t="shared" si="90"/>
        <v>6.384785926050629E-2</v>
      </c>
      <c r="Q210" s="83">
        <f t="shared" si="86"/>
        <v>9.9249004438985988E-2</v>
      </c>
      <c r="R210" s="168">
        <f t="shared" si="91"/>
        <v>4.3474817626292683</v>
      </c>
      <c r="S210" s="426">
        <f t="shared" si="87"/>
        <v>6.5403506130808147</v>
      </c>
      <c r="T210" s="427"/>
    </row>
    <row r="211" spans="1:20" ht="21" x14ac:dyDescent="0.35">
      <c r="A211" s="421" t="s">
        <v>67</v>
      </c>
      <c r="B211" s="421"/>
      <c r="C211" s="421"/>
      <c r="D211" s="421"/>
      <c r="E211" s="421"/>
      <c r="F211" s="421"/>
      <c r="G211" s="421"/>
      <c r="H211" s="421"/>
      <c r="I211" s="421"/>
      <c r="J211" s="421"/>
      <c r="K211" s="421"/>
      <c r="L211" s="421"/>
      <c r="M211" s="421"/>
      <c r="N211" s="421"/>
      <c r="O211" s="421"/>
      <c r="P211" s="421"/>
      <c r="Q211" s="421"/>
      <c r="R211" s="421"/>
      <c r="S211" s="421"/>
      <c r="T211" s="421"/>
    </row>
    <row r="212" spans="1:20" x14ac:dyDescent="0.25">
      <c r="A212" s="54"/>
      <c r="B212" s="373" t="s">
        <v>145</v>
      </c>
      <c r="C212" s="374"/>
      <c r="D212" s="374"/>
      <c r="E212" s="374"/>
      <c r="F212" s="374"/>
      <c r="G212" s="374"/>
      <c r="H212" s="374"/>
      <c r="I212" s="374"/>
      <c r="J212" s="375"/>
      <c r="K212" s="151"/>
      <c r="L212" s="373" t="str">
        <f>L$5</f>
        <v>acumulado marzo</v>
      </c>
      <c r="M212" s="374"/>
      <c r="N212" s="374"/>
      <c r="O212" s="374"/>
      <c r="P212" s="374"/>
      <c r="Q212" s="374"/>
      <c r="R212" s="374"/>
      <c r="S212" s="374"/>
      <c r="T212" s="375"/>
    </row>
    <row r="213" spans="1:20" x14ac:dyDescent="0.25">
      <c r="A213" s="1"/>
      <c r="B213" s="5">
        <f>B$6</f>
        <v>2019</v>
      </c>
      <c r="C213" s="5">
        <f>C$6</f>
        <v>2022</v>
      </c>
      <c r="D213" s="5">
        <f>D$6</f>
        <v>2023</v>
      </c>
      <c r="E213" s="5">
        <f>E$6</f>
        <v>2024</v>
      </c>
      <c r="F213" s="5" t="str">
        <f>CONCATENATE("var ",RIGHT(E213,2),"/",RIGHT(D213,2))</f>
        <v>var 24/23</v>
      </c>
      <c r="G213" s="5" t="s">
        <v>68</v>
      </c>
      <c r="H213" s="5" t="str">
        <f>CONCATENATE("dif ",RIGHT(E213,2),"-",RIGHT(D213,2))</f>
        <v>dif 24-23</v>
      </c>
      <c r="I213" s="388" t="str">
        <f>CONCATENATE("dif ",RIGHT(E213,2),"-",RIGHT(B213,2))</f>
        <v>dif 24-19</v>
      </c>
      <c r="J213" s="389"/>
      <c r="K213" s="152"/>
      <c r="L213" s="5">
        <f>L$6</f>
        <v>2019</v>
      </c>
      <c r="M213" s="5">
        <f>M$6</f>
        <v>2022</v>
      </c>
      <c r="N213" s="5">
        <f>N$6</f>
        <v>2023</v>
      </c>
      <c r="O213" s="5">
        <f>O$6</f>
        <v>2024</v>
      </c>
      <c r="P213" s="5" t="str">
        <f>CONCATENATE("var ",RIGHT(O213,2),"/",RIGHT(N213,2))</f>
        <v>var 24/23</v>
      </c>
      <c r="Q213" s="5" t="str">
        <f>CONCATENATE("var ",RIGHT(O213,2),"/",RIGHT(L213,2))</f>
        <v>var 24/19</v>
      </c>
      <c r="R213" s="5" t="str">
        <f>CONCATENATE("dif ",RIGHT(O213,2),"-",RIGHT(N213,2))</f>
        <v>dif 24-23</v>
      </c>
      <c r="S213" s="388" t="str">
        <f>CONCATENATE("dif ",RIGHT(O213,2),"-",RIGHT(L213,2))</f>
        <v>dif 24-19</v>
      </c>
      <c r="T213" s="389"/>
    </row>
    <row r="214" spans="1:20" x14ac:dyDescent="0.25">
      <c r="A214" s="153" t="s">
        <v>47</v>
      </c>
      <c r="B214" s="154">
        <v>0.70810000000000006</v>
      </c>
      <c r="C214" s="154">
        <v>0.6987000000000001</v>
      </c>
      <c r="D214" s="154">
        <v>0.74109999999999998</v>
      </c>
      <c r="E214" s="154">
        <v>0.8012999999999999</v>
      </c>
      <c r="F214" s="169">
        <f>IFERROR(E214/D214-1,"-")</f>
        <v>8.1230603157468551E-2</v>
      </c>
      <c r="G214" s="169">
        <f t="shared" ref="G214:G224" si="92">IFERROR(E214/B214-1,"-")</f>
        <v>0.13161982770795055</v>
      </c>
      <c r="H214" s="155">
        <f>IFERROR((E214-D214)*100,"-")</f>
        <v>6.0199999999999925</v>
      </c>
      <c r="I214" s="422">
        <f t="shared" ref="I214:I224" si="93">IFERROR((E214-B214)*100,"-")</f>
        <v>9.3199999999999843</v>
      </c>
      <c r="J214" s="423"/>
      <c r="K214" s="156"/>
      <c r="L214" s="154">
        <v>0.71545718576127315</v>
      </c>
      <c r="M214" s="154">
        <v>0.63470853463583332</v>
      </c>
      <c r="N214" s="154">
        <v>0.75822289592572156</v>
      </c>
      <c r="O214" s="154">
        <v>0.7912782726035652</v>
      </c>
      <c r="P214" s="169">
        <f>IFERROR(O214/N214-1,"-")</f>
        <v>4.359585664778165E-2</v>
      </c>
      <c r="Q214" s="169">
        <f t="shared" ref="Q214:Q224" si="94">IFERROR(O214/L214-1,"-")</f>
        <v>0.10597571504102743</v>
      </c>
      <c r="R214" s="155">
        <f>IFERROR((O214-N214)*100,"-")</f>
        <v>3.305537667784364</v>
      </c>
      <c r="S214" s="422">
        <f t="shared" ref="S214:S224" si="95">IFERROR((O214-L214)*100,"-")</f>
        <v>7.5821086842292047</v>
      </c>
      <c r="T214" s="423"/>
    </row>
    <row r="215" spans="1:20" x14ac:dyDescent="0.25">
      <c r="A215" s="170" t="s">
        <v>48</v>
      </c>
      <c r="B215" s="161">
        <v>0.76700000000000002</v>
      </c>
      <c r="C215" s="161">
        <v>0.78410000000000002</v>
      </c>
      <c r="D215" s="161">
        <v>0.77450000000000008</v>
      </c>
      <c r="E215" s="161">
        <v>0.82980000000000009</v>
      </c>
      <c r="F215" s="171">
        <f>IFERROR(E215/D215-1,"-")</f>
        <v>7.1400903808908955E-2</v>
      </c>
      <c r="G215" s="171">
        <f t="shared" si="92"/>
        <v>8.1877444589309123E-2</v>
      </c>
      <c r="H215" s="164">
        <f t="shared" ref="H215:H224" si="96">IFERROR((E215-D215)*100,"-")</f>
        <v>5.5300000000000011</v>
      </c>
      <c r="I215" s="419">
        <f t="shared" si="93"/>
        <v>6.2800000000000082</v>
      </c>
      <c r="J215" s="420"/>
      <c r="K215" s="152"/>
      <c r="L215" s="161">
        <v>0.76628788415824267</v>
      </c>
      <c r="M215" s="161">
        <v>0.71089416566300878</v>
      </c>
      <c r="N215" s="161">
        <v>0.79396239527692969</v>
      </c>
      <c r="O215" s="161">
        <v>0.81935884023913397</v>
      </c>
      <c r="P215" s="171">
        <f t="shared" ref="P215:P224" si="97">IFERROR(O215/N215-1,"-")</f>
        <v>3.1986961993768048E-2</v>
      </c>
      <c r="Q215" s="171">
        <f t="shared" si="94"/>
        <v>6.925720369334698E-2</v>
      </c>
      <c r="R215" s="164">
        <f t="shared" ref="R215:R224" si="98">IFERROR((O215-N215)*100,"-")</f>
        <v>2.5396444962204279</v>
      </c>
      <c r="S215" s="419">
        <f t="shared" si="95"/>
        <v>5.3070956080891296</v>
      </c>
      <c r="T215" s="420"/>
    </row>
    <row r="216" spans="1:20" x14ac:dyDescent="0.25">
      <c r="A216" s="79" t="s">
        <v>49</v>
      </c>
      <c r="B216" s="21">
        <v>0.67079999999999995</v>
      </c>
      <c r="C216" s="21">
        <v>0.65290000000000004</v>
      </c>
      <c r="D216" s="21">
        <v>0.70920000000000005</v>
      </c>
      <c r="E216" s="21">
        <v>0.74159999999999993</v>
      </c>
      <c r="F216" s="171">
        <f t="shared" ref="F216:F224" si="99">IFERROR(E216/D216-1,"-")</f>
        <v>4.5685279187817063E-2</v>
      </c>
      <c r="G216" s="171">
        <f t="shared" si="92"/>
        <v>0.10554561717352406</v>
      </c>
      <c r="H216" s="164">
        <f t="shared" si="96"/>
        <v>3.2399999999999873</v>
      </c>
      <c r="I216" s="419">
        <f t="shared" si="93"/>
        <v>7.0799999999999974</v>
      </c>
      <c r="J216" s="420"/>
      <c r="K216" s="152"/>
      <c r="L216" s="21">
        <v>0.68053916176191132</v>
      </c>
      <c r="M216" s="21">
        <v>0.58725279385056717</v>
      </c>
      <c r="N216" s="21">
        <v>0.70527082284076059</v>
      </c>
      <c r="O216" s="21">
        <v>0.7313999728659959</v>
      </c>
      <c r="P216" s="171">
        <f t="shared" si="97"/>
        <v>3.7048392162303934E-2</v>
      </c>
      <c r="Q216" s="171">
        <f t="shared" si="94"/>
        <v>7.4736053355704435E-2</v>
      </c>
      <c r="R216" s="164">
        <f t="shared" si="98"/>
        <v>2.6129150025235304</v>
      </c>
      <c r="S216" s="419">
        <f t="shared" si="95"/>
        <v>5.0860811104084576</v>
      </c>
      <c r="T216" s="420"/>
    </row>
    <row r="217" spans="1:20" x14ac:dyDescent="0.25">
      <c r="A217" s="79" t="s">
        <v>50</v>
      </c>
      <c r="B217" s="21">
        <v>0.69010000000000005</v>
      </c>
      <c r="C217" s="21">
        <v>0.65049999999999997</v>
      </c>
      <c r="D217" s="21">
        <v>0.6462</v>
      </c>
      <c r="E217" s="21">
        <v>0.73560000000000003</v>
      </c>
      <c r="F217" s="171">
        <f>IFERROR(E217/D217-1,"-")</f>
        <v>0.13834726090993499</v>
      </c>
      <c r="G217" s="171">
        <f t="shared" si="92"/>
        <v>6.5932473554557225E-2</v>
      </c>
      <c r="H217" s="164">
        <f t="shared" si="96"/>
        <v>8.9400000000000031</v>
      </c>
      <c r="I217" s="419">
        <f t="shared" si="93"/>
        <v>4.5499999999999989</v>
      </c>
      <c r="J217" s="420"/>
      <c r="K217" s="152"/>
      <c r="L217" s="171">
        <v>0.67607216799763381</v>
      </c>
      <c r="M217" s="171">
        <v>0.60094989249067798</v>
      </c>
      <c r="N217" s="171">
        <v>0.63879142300194935</v>
      </c>
      <c r="O217" s="171">
        <v>0.73203441295546556</v>
      </c>
      <c r="P217" s="171">
        <f t="shared" si="97"/>
        <v>0.1459678176568624</v>
      </c>
      <c r="Q217" s="171">
        <f t="shared" si="94"/>
        <v>8.2775549130470472E-2</v>
      </c>
      <c r="R217" s="164">
        <f t="shared" si="98"/>
        <v>9.3242989953516204</v>
      </c>
      <c r="S217" s="419">
        <f t="shared" si="95"/>
        <v>5.5962244957831757</v>
      </c>
      <c r="T217" s="420"/>
    </row>
    <row r="218" spans="1:20" x14ac:dyDescent="0.25">
      <c r="A218" s="79" t="s">
        <v>51</v>
      </c>
      <c r="B218" s="21">
        <v>0.70829999999999993</v>
      </c>
      <c r="C218" s="21">
        <v>0.64450000000000007</v>
      </c>
      <c r="D218" s="21">
        <v>0.73129999999999995</v>
      </c>
      <c r="E218" s="21">
        <v>0.81389999999999996</v>
      </c>
      <c r="F218" s="171">
        <f t="shared" si="99"/>
        <v>0.11294954191166418</v>
      </c>
      <c r="G218" s="171">
        <f t="shared" si="92"/>
        <v>0.14908936891147828</v>
      </c>
      <c r="H218" s="164">
        <f t="shared" si="96"/>
        <v>8.2600000000000016</v>
      </c>
      <c r="I218" s="419">
        <f t="shared" si="93"/>
        <v>10.560000000000002</v>
      </c>
      <c r="J218" s="420"/>
      <c r="K218" s="152"/>
      <c r="L218" s="171">
        <v>0.72321620468286185</v>
      </c>
      <c r="M218" s="171">
        <v>0.56530444035374783</v>
      </c>
      <c r="N218" s="171">
        <v>0.75771309137468046</v>
      </c>
      <c r="O218" s="171">
        <v>0.81041789856973279</v>
      </c>
      <c r="P218" s="171">
        <f t="shared" si="97"/>
        <v>6.9557736028333261E-2</v>
      </c>
      <c r="Q218" s="171">
        <f t="shared" si="94"/>
        <v>0.12057486173876564</v>
      </c>
      <c r="R218" s="164">
        <f>IFERROR((O218-N218)*100,"-")</f>
        <v>5.2704807195052332</v>
      </c>
      <c r="S218" s="419">
        <f t="shared" si="95"/>
        <v>8.7201693886870935</v>
      </c>
      <c r="T218" s="420"/>
    </row>
    <row r="219" spans="1:20" x14ac:dyDescent="0.25">
      <c r="A219" s="79" t="s">
        <v>52</v>
      </c>
      <c r="B219" s="21">
        <v>0.73870000000000002</v>
      </c>
      <c r="C219" s="21">
        <v>0.8458</v>
      </c>
      <c r="D219" s="21">
        <v>0.73080000000000001</v>
      </c>
      <c r="E219" s="21">
        <v>0.82409999999999994</v>
      </c>
      <c r="F219" s="171">
        <f t="shared" si="99"/>
        <v>0.12766830870279144</v>
      </c>
      <c r="G219" s="171">
        <f t="shared" si="92"/>
        <v>0.11560850142141588</v>
      </c>
      <c r="H219" s="164">
        <f t="shared" si="96"/>
        <v>9.3299999999999947</v>
      </c>
      <c r="I219" s="419">
        <f t="shared" si="93"/>
        <v>8.539999999999992</v>
      </c>
      <c r="J219" s="420"/>
      <c r="K219" s="152"/>
      <c r="L219" s="171">
        <v>0.75971851492356224</v>
      </c>
      <c r="M219" s="171">
        <v>0.81646278084272805</v>
      </c>
      <c r="N219" s="171">
        <v>0.73158004591943226</v>
      </c>
      <c r="O219" s="171">
        <v>0.80348065526301926</v>
      </c>
      <c r="P219" s="171">
        <f t="shared" si="97"/>
        <v>9.8281260874500731E-2</v>
      </c>
      <c r="Q219" s="171">
        <f t="shared" si="94"/>
        <v>5.7603098357896565E-2</v>
      </c>
      <c r="R219" s="164">
        <f t="shared" si="98"/>
        <v>7.1900609343586996</v>
      </c>
      <c r="S219" s="419">
        <f t="shared" si="95"/>
        <v>4.3762140339457023</v>
      </c>
      <c r="T219" s="420"/>
    </row>
    <row r="220" spans="1:20" x14ac:dyDescent="0.25">
      <c r="A220" s="79" t="s">
        <v>53</v>
      </c>
      <c r="B220" s="171">
        <v>0.57830000000000004</v>
      </c>
      <c r="C220" s="171">
        <v>0.59799999999999998</v>
      </c>
      <c r="D220" s="171">
        <v>0.65930000000000011</v>
      </c>
      <c r="E220" s="171">
        <v>0.68220000000000003</v>
      </c>
      <c r="F220" s="171">
        <f t="shared" si="99"/>
        <v>3.4733808584862524E-2</v>
      </c>
      <c r="G220" s="171">
        <f t="shared" si="92"/>
        <v>0.17966453397890358</v>
      </c>
      <c r="H220" s="164">
        <f t="shared" si="96"/>
        <v>2.289999999999992</v>
      </c>
      <c r="I220" s="419">
        <f t="shared" si="93"/>
        <v>10.389999999999999</v>
      </c>
      <c r="J220" s="420"/>
      <c r="K220" s="152"/>
      <c r="L220" s="171">
        <v>0.59188577833868927</v>
      </c>
      <c r="M220" s="171">
        <v>0.57149624985610425</v>
      </c>
      <c r="N220" s="171">
        <v>0.66561290802173767</v>
      </c>
      <c r="O220" s="171">
        <v>0.70302547139128846</v>
      </c>
      <c r="P220" s="171">
        <f t="shared" si="97"/>
        <v>5.620768906171647E-2</v>
      </c>
      <c r="Q220" s="171">
        <f t="shared" si="94"/>
        <v>0.18777219713666238</v>
      </c>
      <c r="R220" s="164">
        <f t="shared" si="98"/>
        <v>3.7412563369550789</v>
      </c>
      <c r="S220" s="419">
        <f t="shared" si="95"/>
        <v>11.113969305259918</v>
      </c>
      <c r="T220" s="420"/>
    </row>
    <row r="221" spans="1:20" x14ac:dyDescent="0.25">
      <c r="A221" s="79" t="s">
        <v>54</v>
      </c>
      <c r="B221" s="171">
        <v>0.5776</v>
      </c>
      <c r="C221" s="171">
        <v>0.65599999999999992</v>
      </c>
      <c r="D221" s="171">
        <v>0.75919999999999999</v>
      </c>
      <c r="E221" s="171">
        <v>0.73299999999999998</v>
      </c>
      <c r="F221" s="171">
        <f t="shared" si="99"/>
        <v>-3.4510010537407765E-2</v>
      </c>
      <c r="G221" s="171">
        <f t="shared" si="92"/>
        <v>0.26904432132963985</v>
      </c>
      <c r="H221" s="164">
        <f t="shared" si="96"/>
        <v>-2.62</v>
      </c>
      <c r="I221" s="419">
        <f t="shared" si="93"/>
        <v>15.54</v>
      </c>
      <c r="J221" s="420"/>
      <c r="K221" s="152"/>
      <c r="L221" s="171">
        <v>0.56858040559840051</v>
      </c>
      <c r="M221" s="171">
        <v>0.6309866666666667</v>
      </c>
      <c r="N221" s="171">
        <v>0.7408580526227585</v>
      </c>
      <c r="O221" s="171">
        <v>0.73495746452655819</v>
      </c>
      <c r="P221" s="171">
        <f t="shared" si="97"/>
        <v>-7.9645325785571153E-3</v>
      </c>
      <c r="Q221" s="171">
        <f t="shared" si="94"/>
        <v>0.29261834788881735</v>
      </c>
      <c r="R221" s="164">
        <f t="shared" si="98"/>
        <v>-0.59005880962003099</v>
      </c>
      <c r="S221" s="419">
        <f t="shared" si="95"/>
        <v>16.637705892815767</v>
      </c>
      <c r="T221" s="420"/>
    </row>
    <row r="222" spans="1:20" x14ac:dyDescent="0.25">
      <c r="A222" s="79" t="s">
        <v>55</v>
      </c>
      <c r="B222" s="21">
        <v>0.72499999999999998</v>
      </c>
      <c r="C222" s="21">
        <v>0.74909999999999999</v>
      </c>
      <c r="D222" s="21">
        <v>0.73480000000000001</v>
      </c>
      <c r="E222" s="21">
        <v>0.88939999999999997</v>
      </c>
      <c r="F222" s="171">
        <f t="shared" si="99"/>
        <v>0.21039738704409361</v>
      </c>
      <c r="G222" s="171">
        <f t="shared" si="92"/>
        <v>0.22675862068965524</v>
      </c>
      <c r="H222" s="164">
        <f t="shared" si="96"/>
        <v>15.459999999999996</v>
      </c>
      <c r="I222" s="419">
        <f t="shared" si="93"/>
        <v>16.439999999999998</v>
      </c>
      <c r="J222" s="420"/>
      <c r="K222" s="152"/>
      <c r="L222" s="171">
        <v>0.73539751652959195</v>
      </c>
      <c r="M222" s="171">
        <v>0.70192174395231166</v>
      </c>
      <c r="N222" s="171">
        <v>0.80787737074564825</v>
      </c>
      <c r="O222" s="171">
        <v>0.88569372949731484</v>
      </c>
      <c r="P222" s="171">
        <f t="shared" si="97"/>
        <v>9.6321993373628345E-2</v>
      </c>
      <c r="Q222" s="171">
        <f t="shared" si="94"/>
        <v>0.20437411004185124</v>
      </c>
      <c r="R222" s="164">
        <f t="shared" si="98"/>
        <v>7.7816358751666588</v>
      </c>
      <c r="S222" s="419">
        <f t="shared" si="95"/>
        <v>15.029621296772289</v>
      </c>
      <c r="T222" s="420"/>
    </row>
    <row r="223" spans="1:20" x14ac:dyDescent="0.25">
      <c r="A223" s="80" t="s">
        <v>56</v>
      </c>
      <c r="B223" s="172">
        <v>0.50890000000000002</v>
      </c>
      <c r="C223" s="172">
        <v>0.48359999999999997</v>
      </c>
      <c r="D223" s="172">
        <v>0.76170000000000004</v>
      </c>
      <c r="E223" s="172">
        <v>0.96689999999999998</v>
      </c>
      <c r="F223" s="172">
        <f t="shared" si="99"/>
        <v>0.26939740055139816</v>
      </c>
      <c r="G223" s="172">
        <f t="shared" si="92"/>
        <v>0.89998034977402219</v>
      </c>
      <c r="H223" s="173">
        <f t="shared" si="96"/>
        <v>20.519999999999992</v>
      </c>
      <c r="I223" s="430">
        <f t="shared" si="93"/>
        <v>45.8</v>
      </c>
      <c r="J223" s="431"/>
      <c r="K223" s="152"/>
      <c r="L223" s="172">
        <v>0.53481026481026483</v>
      </c>
      <c r="M223" s="172">
        <v>0.47637244873106338</v>
      </c>
      <c r="N223" s="172">
        <v>0.83916167372984563</v>
      </c>
      <c r="O223" s="172">
        <v>0.89438091332565561</v>
      </c>
      <c r="P223" s="172">
        <f t="shared" si="97"/>
        <v>6.5802861742214169E-2</v>
      </c>
      <c r="Q223" s="172">
        <f t="shared" si="94"/>
        <v>0.672333109842153</v>
      </c>
      <c r="R223" s="173">
        <f t="shared" si="98"/>
        <v>5.5219239595809988</v>
      </c>
      <c r="S223" s="430">
        <f t="shared" si="95"/>
        <v>35.95706485153908</v>
      </c>
      <c r="T223" s="431"/>
    </row>
    <row r="224" spans="1:20" x14ac:dyDescent="0.25">
      <c r="A224" s="79" t="s">
        <v>57</v>
      </c>
      <c r="B224" s="171">
        <v>0.65510000000000002</v>
      </c>
      <c r="C224" s="171">
        <v>0.50829999999999997</v>
      </c>
      <c r="D224" s="171">
        <v>0.7903</v>
      </c>
      <c r="E224" s="171">
        <v>0.71079999999999999</v>
      </c>
      <c r="F224" s="171">
        <f t="shared" si="99"/>
        <v>-0.10059471086929017</v>
      </c>
      <c r="G224" s="171">
        <f t="shared" si="92"/>
        <v>8.5025186994351909E-2</v>
      </c>
      <c r="H224" s="164">
        <f t="shared" si="96"/>
        <v>-7.9500000000000011</v>
      </c>
      <c r="I224" s="419">
        <f t="shared" si="93"/>
        <v>5.5699999999999967</v>
      </c>
      <c r="J224" s="420"/>
      <c r="K224" s="152"/>
      <c r="L224" s="171">
        <v>0.65867008344832123</v>
      </c>
      <c r="M224" s="171">
        <v>0.47531889175175751</v>
      </c>
      <c r="N224" s="171">
        <v>0.82204911825164995</v>
      </c>
      <c r="O224" s="171">
        <v>0.72561626104149179</v>
      </c>
      <c r="P224" s="171">
        <f t="shared" si="97"/>
        <v>-0.11730790176535122</v>
      </c>
      <c r="Q224" s="171">
        <f t="shared" si="94"/>
        <v>0.10163840635161181</v>
      </c>
      <c r="R224" s="164">
        <f t="shared" si="98"/>
        <v>-9.6432857210158147</v>
      </c>
      <c r="S224" s="419">
        <f t="shared" si="95"/>
        <v>6.6946177593170564</v>
      </c>
      <c r="T224" s="420"/>
    </row>
    <row r="225" spans="1:20" ht="24" x14ac:dyDescent="0.4">
      <c r="A225" s="428" t="s">
        <v>69</v>
      </c>
      <c r="B225" s="428"/>
      <c r="C225" s="428"/>
      <c r="D225" s="428"/>
      <c r="E225" s="428"/>
      <c r="F225" s="428"/>
      <c r="G225" s="428"/>
      <c r="H225" s="428"/>
      <c r="I225" s="428"/>
      <c r="J225" s="428"/>
      <c r="K225" s="428"/>
      <c r="L225" s="428"/>
      <c r="M225" s="428"/>
      <c r="N225" s="428"/>
      <c r="O225" s="428"/>
      <c r="P225" s="428"/>
      <c r="Q225" s="428"/>
      <c r="R225" s="428"/>
      <c r="S225" s="428"/>
      <c r="T225" s="428"/>
    </row>
    <row r="226" spans="1:20" ht="21" x14ac:dyDescent="0.35">
      <c r="A226" s="429" t="s">
        <v>70</v>
      </c>
      <c r="B226" s="429"/>
      <c r="C226" s="429"/>
      <c r="D226" s="429"/>
      <c r="E226" s="429"/>
      <c r="F226" s="429"/>
      <c r="G226" s="429"/>
      <c r="H226" s="429"/>
      <c r="I226" s="429"/>
      <c r="J226" s="429"/>
      <c r="K226" s="429"/>
      <c r="L226" s="429"/>
      <c r="M226" s="429"/>
      <c r="N226" s="429"/>
      <c r="O226" s="429"/>
      <c r="P226" s="429"/>
      <c r="Q226" s="429"/>
      <c r="R226" s="429"/>
      <c r="S226" s="429"/>
      <c r="T226" s="429"/>
    </row>
    <row r="227" spans="1:20" x14ac:dyDescent="0.25">
      <c r="A227" s="54"/>
      <c r="B227" s="373" t="s">
        <v>145</v>
      </c>
      <c r="C227" s="374"/>
      <c r="D227" s="374"/>
      <c r="E227" s="374"/>
      <c r="F227" s="374"/>
      <c r="G227" s="374"/>
      <c r="H227" s="374"/>
      <c r="I227" s="374"/>
      <c r="J227" s="375"/>
      <c r="K227" s="174"/>
      <c r="L227" s="373" t="str">
        <f>L$5</f>
        <v>acumulado marzo</v>
      </c>
      <c r="M227" s="374"/>
      <c r="N227" s="374"/>
      <c r="O227" s="374"/>
      <c r="P227" s="374"/>
      <c r="Q227" s="374"/>
      <c r="R227" s="374"/>
      <c r="S227" s="374"/>
      <c r="T227" s="375"/>
    </row>
    <row r="228" spans="1:20" x14ac:dyDescent="0.25">
      <c r="A228" s="4"/>
      <c r="B228" s="5">
        <f>B$6</f>
        <v>2019</v>
      </c>
      <c r="C228" s="5">
        <f>C$6</f>
        <v>2022</v>
      </c>
      <c r="D228" s="5">
        <f>D$6</f>
        <v>2023</v>
      </c>
      <c r="E228" s="5">
        <f>E$6</f>
        <v>2024</v>
      </c>
      <c r="F228" s="5" t="str">
        <f>CONCATENATE("var ",RIGHT(E228,2),"/",RIGHT(C228,2))</f>
        <v>var 24/22</v>
      </c>
      <c r="G228" s="5" t="str">
        <f>CONCATENATE("var ",RIGHT(E228,2),"/",RIGHT(B228,2))</f>
        <v>var 24/19</v>
      </c>
      <c r="H228" s="5" t="str">
        <f>CONCATENATE("dif ",RIGHT(E228,2),"-",RIGHT(D228,2))</f>
        <v>dif 24-23</v>
      </c>
      <c r="I228" s="5" t="str">
        <f>CONCATENATE("dif ",RIGHT(E228,2),"-",RIGHT(B228,2))</f>
        <v>dif 24-19</v>
      </c>
      <c r="J228" s="5" t="str">
        <f>CONCATENATE("cuota ",RIGHT(E228,2))</f>
        <v>cuota 24</v>
      </c>
      <c r="K228" s="175"/>
      <c r="L228" s="5">
        <f>L$6</f>
        <v>2019</v>
      </c>
      <c r="M228" s="5">
        <f>M$6</f>
        <v>2022</v>
      </c>
      <c r="N228" s="5">
        <f>N$6</f>
        <v>2023</v>
      </c>
      <c r="O228" s="5">
        <f>O$6</f>
        <v>2024</v>
      </c>
      <c r="P228" s="5" t="str">
        <f>CONCATENATE("var ",RIGHT(O228,2),"/",RIGHT(N228,2))</f>
        <v>var 24/23</v>
      </c>
      <c r="Q228" s="5" t="str">
        <f>CONCATENATE("var ",RIGHT(O228,2),"/",RIGHT(L228,2))</f>
        <v>var 24/19</v>
      </c>
      <c r="R228" s="5" t="str">
        <f>CONCATENATE("dif ",RIGHT(O228,2),"-",RIGHT(N228,2))</f>
        <v>dif 24-23</v>
      </c>
      <c r="S228" s="5" t="str">
        <f>CONCATENATE("dif ",RIGHT(O228,2),"-",RIGHT(L228,2))</f>
        <v>dif 24-19</v>
      </c>
      <c r="T228" s="5" t="str">
        <f>CONCATENATE("cuota ",RIGHT(O228,2))</f>
        <v>cuota 24</v>
      </c>
    </row>
    <row r="229" spans="1:20" x14ac:dyDescent="0.25">
      <c r="A229" s="176" t="s">
        <v>4</v>
      </c>
      <c r="B229" s="177">
        <v>135366611.24000001</v>
      </c>
      <c r="C229" s="177">
        <v>141056136.27000001</v>
      </c>
      <c r="D229" s="177">
        <v>162214324.43000001</v>
      </c>
      <c r="E229" s="177">
        <v>197324192.97999999</v>
      </c>
      <c r="F229" s="178">
        <f>E229/D229-1</f>
        <v>0.21644123398701987</v>
      </c>
      <c r="G229" s="178">
        <f t="shared" ref="G229:G240" si="100">E229/B229-1</f>
        <v>0.45770209634746251</v>
      </c>
      <c r="H229" s="177">
        <f>E229-D229</f>
        <v>35109868.549999982</v>
      </c>
      <c r="I229" s="177">
        <f>E229-B229</f>
        <v>61957581.73999998</v>
      </c>
      <c r="J229" s="178">
        <f t="shared" ref="J229:J240" si="101">E229/$E$229</f>
        <v>1</v>
      </c>
      <c r="K229" s="179"/>
      <c r="L229" s="177">
        <v>403878196.5</v>
      </c>
      <c r="M229" s="177">
        <v>358091164.28999996</v>
      </c>
      <c r="N229" s="177">
        <v>479732883.94</v>
      </c>
      <c r="O229" s="177">
        <v>569173760.06000006</v>
      </c>
      <c r="P229" s="178">
        <f>O229/N229-1</f>
        <v>0.18643891030656645</v>
      </c>
      <c r="Q229" s="178">
        <f t="shared" ref="Q229:Q240" si="102">O229/L229-1</f>
        <v>0.40927082717623264</v>
      </c>
      <c r="R229" s="177">
        <f>O229-N229</f>
        <v>89440876.120000064</v>
      </c>
      <c r="S229" s="177">
        <f t="shared" ref="S229:S240" si="103">O229-L229</f>
        <v>165295563.56000006</v>
      </c>
      <c r="T229" s="178">
        <f>O229/$O$229</f>
        <v>1</v>
      </c>
    </row>
    <row r="230" spans="1:20" x14ac:dyDescent="0.25">
      <c r="A230" s="180" t="s">
        <v>5</v>
      </c>
      <c r="B230" s="181">
        <v>108773442.66</v>
      </c>
      <c r="C230" s="181">
        <v>120986439.06999999</v>
      </c>
      <c r="D230" s="181">
        <v>136221152.56999999</v>
      </c>
      <c r="E230" s="181">
        <v>168511394.03999999</v>
      </c>
      <c r="F230" s="182">
        <f t="shared" ref="F230:F240" si="104">E230/D230-1</f>
        <v>0.2370427856525954</v>
      </c>
      <c r="G230" s="182">
        <f t="shared" si="100"/>
        <v>0.54919610815966058</v>
      </c>
      <c r="H230" s="181">
        <f t="shared" ref="H230:H240" si="105">E230-D230</f>
        <v>32290241.469999999</v>
      </c>
      <c r="I230" s="181">
        <f t="shared" ref="I230:I240" si="106">E230-B230</f>
        <v>59737951.379999995</v>
      </c>
      <c r="J230" s="182">
        <f t="shared" si="101"/>
        <v>0.85398243112074779</v>
      </c>
      <c r="K230" s="183"/>
      <c r="L230" s="181">
        <v>324454233.31999999</v>
      </c>
      <c r="M230" s="181">
        <v>304204763.54999995</v>
      </c>
      <c r="N230" s="181">
        <v>401659400.61000001</v>
      </c>
      <c r="O230" s="181">
        <v>485576884.75</v>
      </c>
      <c r="P230" s="184">
        <f t="shared" ref="P230:P240" si="107">O230/N230-1</f>
        <v>0.20892697646950253</v>
      </c>
      <c r="Q230" s="184">
        <f t="shared" si="102"/>
        <v>0.49659592905076799</v>
      </c>
      <c r="R230" s="185">
        <f t="shared" ref="R230:R240" si="108">O230-N230</f>
        <v>83917484.139999986</v>
      </c>
      <c r="S230" s="185">
        <f t="shared" si="103"/>
        <v>161122651.43000001</v>
      </c>
      <c r="T230" s="184">
        <f>O230/$O$229</f>
        <v>0.85312591483277866</v>
      </c>
    </row>
    <row r="231" spans="1:20" x14ac:dyDescent="0.25">
      <c r="A231" s="186" t="s">
        <v>71</v>
      </c>
      <c r="B231" s="187">
        <v>29360535.379999999</v>
      </c>
      <c r="C231" s="187">
        <v>42213890.710000001</v>
      </c>
      <c r="D231" s="187">
        <v>39477273.920000002</v>
      </c>
      <c r="E231" s="187">
        <v>49221583.649999999</v>
      </c>
      <c r="F231" s="188">
        <f t="shared" si="104"/>
        <v>0.2468333996351082</v>
      </c>
      <c r="G231" s="188">
        <f t="shared" si="100"/>
        <v>0.67645388658440742</v>
      </c>
      <c r="H231" s="187">
        <f t="shared" si="105"/>
        <v>9744309.7299999967</v>
      </c>
      <c r="I231" s="187">
        <f t="shared" si="106"/>
        <v>19861048.27</v>
      </c>
      <c r="J231" s="188">
        <f t="shared" si="101"/>
        <v>0.24944525507315216</v>
      </c>
      <c r="K231" s="189"/>
      <c r="L231" s="187">
        <v>89698470.239999995</v>
      </c>
      <c r="M231" s="187">
        <v>107607450.61</v>
      </c>
      <c r="N231" s="187">
        <v>118489123.41000001</v>
      </c>
      <c r="O231" s="187">
        <v>144912674.28</v>
      </c>
      <c r="P231" s="190">
        <f t="shared" si="107"/>
        <v>0.22300402019659082</v>
      </c>
      <c r="Q231" s="190">
        <f t="shared" si="102"/>
        <v>0.61555346364622698</v>
      </c>
      <c r="R231" s="191">
        <f t="shared" si="108"/>
        <v>26423550.86999999</v>
      </c>
      <c r="S231" s="191">
        <f t="shared" si="103"/>
        <v>55214204.040000007</v>
      </c>
      <c r="T231" s="190">
        <f t="shared" ref="T231:T240" si="109">O231/$O$229</f>
        <v>0.25460181837041096</v>
      </c>
    </row>
    <row r="232" spans="1:20" x14ac:dyDescent="0.25">
      <c r="A232" s="192" t="s">
        <v>72</v>
      </c>
      <c r="B232" s="193">
        <v>65157935.289999999</v>
      </c>
      <c r="C232" s="193">
        <v>66544267.140000001</v>
      </c>
      <c r="D232" s="193">
        <v>82290518.930000007</v>
      </c>
      <c r="E232" s="193">
        <v>103188539.48999999</v>
      </c>
      <c r="F232" s="21">
        <f t="shared" si="104"/>
        <v>0.25395417153435118</v>
      </c>
      <c r="G232" s="21">
        <f t="shared" si="100"/>
        <v>0.58366803721966121</v>
      </c>
      <c r="H232" s="193">
        <f t="shared" si="105"/>
        <v>20898020.559999987</v>
      </c>
      <c r="I232" s="193">
        <f t="shared" si="106"/>
        <v>38030604.199999996</v>
      </c>
      <c r="J232" s="21">
        <f t="shared" si="101"/>
        <v>0.52293911826847705</v>
      </c>
      <c r="K232" s="189"/>
      <c r="L232" s="193">
        <v>192915142.23000002</v>
      </c>
      <c r="M232" s="193">
        <v>165972258.25</v>
      </c>
      <c r="N232" s="193">
        <v>240465704.27000004</v>
      </c>
      <c r="O232" s="193">
        <v>292366046.71000004</v>
      </c>
      <c r="P232" s="171">
        <f t="shared" si="107"/>
        <v>0.21583261778455176</v>
      </c>
      <c r="Q232" s="171">
        <f t="shared" si="102"/>
        <v>0.5155163214789602</v>
      </c>
      <c r="R232" s="194">
        <f t="shared" si="108"/>
        <v>51900342.439999998</v>
      </c>
      <c r="S232" s="194">
        <f t="shared" si="103"/>
        <v>99450904.480000019</v>
      </c>
      <c r="T232" s="171">
        <f t="shared" si="109"/>
        <v>0.51366747244142097</v>
      </c>
    </row>
    <row r="233" spans="1:20" x14ac:dyDescent="0.25">
      <c r="A233" s="195" t="s">
        <v>73</v>
      </c>
      <c r="B233" s="193">
        <v>12147556.83</v>
      </c>
      <c r="C233" s="193">
        <v>10960122.970000001</v>
      </c>
      <c r="D233" s="193">
        <v>12877542.32</v>
      </c>
      <c r="E233" s="193">
        <v>14055792.82</v>
      </c>
      <c r="F233" s="21">
        <f t="shared" si="104"/>
        <v>9.149653487607412E-2</v>
      </c>
      <c r="G233" s="21">
        <f t="shared" si="100"/>
        <v>0.15708804796758469</v>
      </c>
      <c r="H233" s="193">
        <f t="shared" si="105"/>
        <v>1178250.5</v>
      </c>
      <c r="I233" s="193">
        <f t="shared" si="106"/>
        <v>1908235.9900000002</v>
      </c>
      <c r="J233" s="21">
        <f t="shared" si="101"/>
        <v>7.1231979250636748E-2</v>
      </c>
      <c r="K233" s="189"/>
      <c r="L233" s="193">
        <v>35810167</v>
      </c>
      <c r="M233" s="193">
        <v>27437240.310000002</v>
      </c>
      <c r="N233" s="193">
        <v>37677324.850000001</v>
      </c>
      <c r="O233" s="193">
        <v>42430760.280000001</v>
      </c>
      <c r="P233" s="171">
        <f t="shared" si="107"/>
        <v>0.12616170200310806</v>
      </c>
      <c r="Q233" s="171">
        <f t="shared" si="102"/>
        <v>0.18488026822103354</v>
      </c>
      <c r="R233" s="194">
        <f t="shared" si="108"/>
        <v>4753435.43</v>
      </c>
      <c r="S233" s="194">
        <f t="shared" si="103"/>
        <v>6620593.2800000012</v>
      </c>
      <c r="T233" s="171">
        <f t="shared" si="109"/>
        <v>7.4547990890386648E-2</v>
      </c>
    </row>
    <row r="234" spans="1:20" x14ac:dyDescent="0.25">
      <c r="A234" s="195" t="s">
        <v>74</v>
      </c>
      <c r="B234" s="193">
        <v>1554158.94</v>
      </c>
      <c r="C234" s="193">
        <v>1002594.05</v>
      </c>
      <c r="D234" s="193">
        <v>1164350.18</v>
      </c>
      <c r="E234" s="193">
        <v>1568439.65</v>
      </c>
      <c r="F234" s="21">
        <f t="shared" si="104"/>
        <v>0.34705149442240812</v>
      </c>
      <c r="G234" s="21">
        <f t="shared" si="100"/>
        <v>9.1887062722169066E-3</v>
      </c>
      <c r="H234" s="193">
        <f t="shared" si="105"/>
        <v>404089.47</v>
      </c>
      <c r="I234" s="193">
        <f t="shared" si="106"/>
        <v>14280.709999999963</v>
      </c>
      <c r="J234" s="21">
        <f t="shared" si="101"/>
        <v>7.9485420733937627E-3</v>
      </c>
      <c r="K234" s="189"/>
      <c r="L234" s="193">
        <v>4375454.33</v>
      </c>
      <c r="M234" s="193">
        <v>2504607.75</v>
      </c>
      <c r="N234" s="193">
        <v>3742638.0800000001</v>
      </c>
      <c r="O234" s="193">
        <v>4311955.43</v>
      </c>
      <c r="P234" s="171">
        <f t="shared" si="107"/>
        <v>0.15211659204835537</v>
      </c>
      <c r="Q234" s="171">
        <f t="shared" si="102"/>
        <v>-1.4512527205374881E-2</v>
      </c>
      <c r="R234" s="194">
        <f>O234-N234</f>
        <v>569317.34999999963</v>
      </c>
      <c r="S234" s="194">
        <f t="shared" si="103"/>
        <v>-63498.900000000373</v>
      </c>
      <c r="T234" s="171">
        <f t="shared" si="109"/>
        <v>7.5758155638542615E-3</v>
      </c>
    </row>
    <row r="235" spans="1:20" x14ac:dyDescent="0.25">
      <c r="A235" s="196" t="s">
        <v>75</v>
      </c>
      <c r="B235" s="197">
        <v>553256.22</v>
      </c>
      <c r="C235" s="197">
        <v>265564.2</v>
      </c>
      <c r="D235" s="197">
        <v>411467.23</v>
      </c>
      <c r="E235" s="197">
        <v>477038.43</v>
      </c>
      <c r="F235" s="198">
        <f t="shared" si="104"/>
        <v>0.15935947074084122</v>
      </c>
      <c r="G235" s="198">
        <f t="shared" si="100"/>
        <v>-0.13776219271425449</v>
      </c>
      <c r="H235" s="197">
        <f t="shared" si="105"/>
        <v>65571.200000000012</v>
      </c>
      <c r="I235" s="197">
        <f t="shared" si="106"/>
        <v>-76217.789999999979</v>
      </c>
      <c r="J235" s="198">
        <f t="shared" si="101"/>
        <v>2.4175364550881539E-3</v>
      </c>
      <c r="K235" s="189"/>
      <c r="L235" s="197">
        <v>1654999.53</v>
      </c>
      <c r="M235" s="197">
        <v>683206.62</v>
      </c>
      <c r="N235" s="197">
        <v>1284610.01</v>
      </c>
      <c r="O235" s="197">
        <v>1555448.04</v>
      </c>
      <c r="P235" s="199">
        <f t="shared" si="107"/>
        <v>0.21083288149062462</v>
      </c>
      <c r="Q235" s="199">
        <f t="shared" si="102"/>
        <v>-6.0151974786361362E-2</v>
      </c>
      <c r="R235" s="200">
        <f t="shared" si="108"/>
        <v>270838.03000000003</v>
      </c>
      <c r="S235" s="200">
        <f t="shared" si="103"/>
        <v>-99551.489999999991</v>
      </c>
      <c r="T235" s="199">
        <f t="shared" si="109"/>
        <v>2.7328175491365429E-3</v>
      </c>
    </row>
    <row r="236" spans="1:20" x14ac:dyDescent="0.25">
      <c r="A236" s="180" t="s">
        <v>11</v>
      </c>
      <c r="B236" s="181">
        <v>26593168.57</v>
      </c>
      <c r="C236" s="181">
        <v>20069697.199999999</v>
      </c>
      <c r="D236" s="181">
        <v>25993171.859999999</v>
      </c>
      <c r="E236" s="181">
        <v>28812798.940000001</v>
      </c>
      <c r="F236" s="182">
        <f t="shared" si="104"/>
        <v>0.10847568335202018</v>
      </c>
      <c r="G236" s="182">
        <f t="shared" si="100"/>
        <v>8.3466186594401748E-2</v>
      </c>
      <c r="H236" s="181">
        <f t="shared" si="105"/>
        <v>2819627.0800000019</v>
      </c>
      <c r="I236" s="181">
        <f t="shared" si="106"/>
        <v>2219630.370000001</v>
      </c>
      <c r="J236" s="182">
        <f t="shared" si="101"/>
        <v>0.14601756887925219</v>
      </c>
      <c r="K236" s="183"/>
      <c r="L236" s="181">
        <v>79423963.170000002</v>
      </c>
      <c r="M236" s="181">
        <v>53886400.730000004</v>
      </c>
      <c r="N236" s="181">
        <v>78073483.329999998</v>
      </c>
      <c r="O236" s="181">
        <v>83596875.310000002</v>
      </c>
      <c r="P236" s="184">
        <f t="shared" si="107"/>
        <v>7.074606824770191E-2</v>
      </c>
      <c r="Q236" s="184">
        <f t="shared" si="102"/>
        <v>5.2539711863386129E-2</v>
      </c>
      <c r="R236" s="185">
        <f t="shared" si="108"/>
        <v>5523391.9800000042</v>
      </c>
      <c r="S236" s="185">
        <f t="shared" si="103"/>
        <v>4172912.1400000006</v>
      </c>
      <c r="T236" s="184">
        <f>O236/$O$229</f>
        <v>0.14687408516722125</v>
      </c>
    </row>
    <row r="237" spans="1:20" x14ac:dyDescent="0.25">
      <c r="A237" s="25" t="s">
        <v>12</v>
      </c>
      <c r="B237" s="201">
        <v>1814120.33</v>
      </c>
      <c r="C237" s="201">
        <v>1947364.83</v>
      </c>
      <c r="D237" s="201">
        <v>2332451.5699999998</v>
      </c>
      <c r="E237" s="201">
        <v>2421042.34</v>
      </c>
      <c r="F237" s="202">
        <f t="shared" si="104"/>
        <v>3.7981826134979579E-2</v>
      </c>
      <c r="G237" s="202">
        <f t="shared" si="100"/>
        <v>0.33455443939597984</v>
      </c>
      <c r="H237" s="201">
        <f t="shared" si="105"/>
        <v>88590.770000000019</v>
      </c>
      <c r="I237" s="201">
        <f t="shared" si="106"/>
        <v>606922.00999999978</v>
      </c>
      <c r="J237" s="202">
        <f t="shared" si="101"/>
        <v>1.2269363950954494E-2</v>
      </c>
      <c r="K237" s="189"/>
      <c r="L237" s="201">
        <v>5644350.7199999997</v>
      </c>
      <c r="M237" s="201">
        <v>4931197.01</v>
      </c>
      <c r="N237" s="201">
        <v>6953111.5199999996</v>
      </c>
      <c r="O237" s="201">
        <v>6830630.3399999999</v>
      </c>
      <c r="P237" s="203">
        <f t="shared" si="107"/>
        <v>-1.7615304982192992E-2</v>
      </c>
      <c r="Q237" s="203">
        <f t="shared" si="102"/>
        <v>0.21017113904644114</v>
      </c>
      <c r="R237" s="204">
        <f t="shared" si="108"/>
        <v>-122481.1799999997</v>
      </c>
      <c r="S237" s="204">
        <f t="shared" si="103"/>
        <v>1186279.6200000001</v>
      </c>
      <c r="T237" s="203">
        <f t="shared" si="109"/>
        <v>1.2000957913590292E-2</v>
      </c>
    </row>
    <row r="238" spans="1:20" x14ac:dyDescent="0.25">
      <c r="A238" s="26" t="s">
        <v>8</v>
      </c>
      <c r="B238" s="193">
        <v>16189251.380000001</v>
      </c>
      <c r="C238" s="193">
        <v>12898641.09</v>
      </c>
      <c r="D238" s="193">
        <v>16659341.32</v>
      </c>
      <c r="E238" s="193">
        <v>17801777.800000001</v>
      </c>
      <c r="F238" s="21">
        <f t="shared" si="104"/>
        <v>6.8576329523213131E-2</v>
      </c>
      <c r="G238" s="21">
        <f t="shared" si="100"/>
        <v>9.9604755164410808E-2</v>
      </c>
      <c r="H238" s="193">
        <f t="shared" si="105"/>
        <v>1142436.4800000004</v>
      </c>
      <c r="I238" s="193">
        <f t="shared" si="106"/>
        <v>1612526.42</v>
      </c>
      <c r="J238" s="21">
        <f t="shared" si="101"/>
        <v>9.0215890566466519E-2</v>
      </c>
      <c r="K238" s="189"/>
      <c r="L238" s="193">
        <v>48089629.770000003</v>
      </c>
      <c r="M238" s="193">
        <v>34364358.209999993</v>
      </c>
      <c r="N238" s="193">
        <v>49716805.710000001</v>
      </c>
      <c r="O238" s="193">
        <v>51198334.219999999</v>
      </c>
      <c r="P238" s="171">
        <f t="shared" si="107"/>
        <v>2.979935031711034E-2</v>
      </c>
      <c r="Q238" s="171">
        <f t="shared" si="102"/>
        <v>6.4643967210147091E-2</v>
      </c>
      <c r="R238" s="194">
        <f t="shared" si="108"/>
        <v>1481528.5099999979</v>
      </c>
      <c r="S238" s="194">
        <f t="shared" si="103"/>
        <v>3108704.4499999955</v>
      </c>
      <c r="T238" s="171">
        <f t="shared" si="109"/>
        <v>8.9952028383393626E-2</v>
      </c>
    </row>
    <row r="239" spans="1:20" x14ac:dyDescent="0.25">
      <c r="A239" s="26" t="s">
        <v>9</v>
      </c>
      <c r="B239" s="193">
        <v>5127116.9000000004</v>
      </c>
      <c r="C239" s="193">
        <v>3286708.7</v>
      </c>
      <c r="D239" s="193">
        <v>4645827.66</v>
      </c>
      <c r="E239" s="193">
        <v>5758554.6699999999</v>
      </c>
      <c r="F239" s="21">
        <f t="shared" si="104"/>
        <v>0.2395110390298032</v>
      </c>
      <c r="G239" s="21">
        <f t="shared" si="100"/>
        <v>0.12315649951340091</v>
      </c>
      <c r="H239" s="193">
        <f t="shared" si="105"/>
        <v>1112727.0099999998</v>
      </c>
      <c r="I239" s="193">
        <f t="shared" si="106"/>
        <v>631437.76999999955</v>
      </c>
      <c r="J239" s="21">
        <f t="shared" si="101"/>
        <v>2.918321662961857E-2</v>
      </c>
      <c r="K239" s="189"/>
      <c r="L239" s="193">
        <v>15691129.07</v>
      </c>
      <c r="M239" s="193">
        <v>8685731.0700000003</v>
      </c>
      <c r="N239" s="193">
        <v>14560962.460000001</v>
      </c>
      <c r="O239" s="193">
        <v>16914950.189999998</v>
      </c>
      <c r="P239" s="171">
        <f t="shared" si="107"/>
        <v>0.16166429495760104</v>
      </c>
      <c r="Q239" s="171">
        <f t="shared" si="102"/>
        <v>7.7994458814301115E-2</v>
      </c>
      <c r="R239" s="194">
        <f t="shared" si="108"/>
        <v>2353987.7299999967</v>
      </c>
      <c r="S239" s="194">
        <f t="shared" si="103"/>
        <v>1223821.1199999973</v>
      </c>
      <c r="T239" s="171">
        <f t="shared" si="109"/>
        <v>2.9718429374215864E-2</v>
      </c>
    </row>
    <row r="240" spans="1:20" x14ac:dyDescent="0.25">
      <c r="A240" s="27" t="s">
        <v>10</v>
      </c>
      <c r="B240" s="205">
        <v>3462679.96</v>
      </c>
      <c r="C240" s="205">
        <v>1936982.58</v>
      </c>
      <c r="D240" s="205">
        <v>2355551.31</v>
      </c>
      <c r="E240" s="205">
        <v>2831424.14</v>
      </c>
      <c r="F240" s="83">
        <f t="shared" si="104"/>
        <v>0.20202184854975624</v>
      </c>
      <c r="G240" s="83">
        <f t="shared" si="100"/>
        <v>-0.18230267517994925</v>
      </c>
      <c r="H240" s="205">
        <f t="shared" si="105"/>
        <v>475872.83000000007</v>
      </c>
      <c r="I240" s="205">
        <f t="shared" si="106"/>
        <v>-631255.81999999983</v>
      </c>
      <c r="J240" s="83">
        <f t="shared" si="101"/>
        <v>1.4349097782890627E-2</v>
      </c>
      <c r="K240" s="189"/>
      <c r="L240" s="205">
        <v>9998853.6099999994</v>
      </c>
      <c r="M240" s="205">
        <v>5905114.4500000002</v>
      </c>
      <c r="N240" s="205">
        <v>6842603.6500000004</v>
      </c>
      <c r="O240" s="205">
        <v>8652960.5700000003</v>
      </c>
      <c r="P240" s="206">
        <f t="shared" si="107"/>
        <v>0.26457135508645169</v>
      </c>
      <c r="Q240" s="206">
        <f t="shared" si="102"/>
        <v>-0.13460473495221015</v>
      </c>
      <c r="R240" s="207">
        <f t="shared" si="108"/>
        <v>1810356.92</v>
      </c>
      <c r="S240" s="207">
        <f t="shared" si="103"/>
        <v>-1345893.0399999991</v>
      </c>
      <c r="T240" s="206">
        <f t="shared" si="109"/>
        <v>1.5202669513590786E-2</v>
      </c>
    </row>
    <row r="241" spans="1:20" ht="21" x14ac:dyDescent="0.35">
      <c r="A241" s="429" t="s">
        <v>76</v>
      </c>
      <c r="B241" s="429"/>
      <c r="C241" s="429"/>
      <c r="D241" s="429"/>
      <c r="E241" s="429"/>
      <c r="F241" s="429"/>
      <c r="G241" s="429"/>
      <c r="H241" s="429"/>
      <c r="I241" s="429"/>
      <c r="J241" s="429"/>
      <c r="K241" s="429"/>
      <c r="L241" s="429"/>
      <c r="M241" s="429"/>
      <c r="N241" s="429"/>
      <c r="O241" s="429"/>
      <c r="P241" s="429"/>
      <c r="Q241" s="429"/>
      <c r="R241" s="429"/>
      <c r="S241" s="429"/>
      <c r="T241" s="429"/>
    </row>
    <row r="242" spans="1:20" x14ac:dyDescent="0.25">
      <c r="A242" s="54"/>
      <c r="B242" s="373" t="s">
        <v>145</v>
      </c>
      <c r="C242" s="374"/>
      <c r="D242" s="374"/>
      <c r="E242" s="374"/>
      <c r="F242" s="374"/>
      <c r="G242" s="374"/>
      <c r="H242" s="374"/>
      <c r="I242" s="374"/>
      <c r="J242" s="375"/>
      <c r="K242" s="174"/>
      <c r="L242" s="373" t="str">
        <f>L$5</f>
        <v>acumulado marzo</v>
      </c>
      <c r="M242" s="374"/>
      <c r="N242" s="374"/>
      <c r="O242" s="374"/>
      <c r="P242" s="374"/>
      <c r="Q242" s="374"/>
      <c r="R242" s="374"/>
      <c r="S242" s="374"/>
      <c r="T242" s="375"/>
    </row>
    <row r="243" spans="1:20" x14ac:dyDescent="0.25">
      <c r="A243" s="4"/>
      <c r="B243" s="5">
        <f>B$6</f>
        <v>2019</v>
      </c>
      <c r="C243" s="5">
        <f>C$6</f>
        <v>2022</v>
      </c>
      <c r="D243" s="5">
        <f>D$6</f>
        <v>2023</v>
      </c>
      <c r="E243" s="5">
        <f>E$6</f>
        <v>2024</v>
      </c>
      <c r="F243" s="5" t="str">
        <f>CONCATENATE("var ",RIGHT(E243,2),"/",RIGHT(D243,2))</f>
        <v>var 24/23</v>
      </c>
      <c r="G243" s="5" t="str">
        <f>CONCATENATE("var ",RIGHT(E243,2),"/",RIGHT(B243,2))</f>
        <v>var 24/19</v>
      </c>
      <c r="H243" s="5" t="str">
        <f>CONCATENATE("dif ",RIGHT(E243,2),"-",RIGHT(D243,2))</f>
        <v>dif 24-23</v>
      </c>
      <c r="I243" s="5" t="str">
        <f>CONCATENATE("dif ",RIGHT(E243,2),"-",RIGHT(B243,2))</f>
        <v>dif 24-19</v>
      </c>
      <c r="J243" s="5" t="str">
        <f>CONCATENATE("cuota ",RIGHT(E243,2))</f>
        <v>cuota 24</v>
      </c>
      <c r="K243" s="175"/>
      <c r="L243" s="5">
        <f>L$6</f>
        <v>2019</v>
      </c>
      <c r="M243" s="5">
        <f>M$6</f>
        <v>2022</v>
      </c>
      <c r="N243" s="5">
        <f>N$6</f>
        <v>2023</v>
      </c>
      <c r="O243" s="5">
        <f>O$6</f>
        <v>2024</v>
      </c>
      <c r="P243" s="5" t="str">
        <f>CONCATENATE("var ",RIGHT(O243,2),"/",RIGHT(N243,2))</f>
        <v>var 24/23</v>
      </c>
      <c r="Q243" s="5" t="str">
        <f>CONCATENATE("var ",RIGHT(O243,2),"/",RIGHT(L243,2))</f>
        <v>var 24/19</v>
      </c>
      <c r="R243" s="5" t="str">
        <f>CONCATENATE("dif ",RIGHT(O243,2),"-",RIGHT(N243,2))</f>
        <v>dif 24-23</v>
      </c>
      <c r="S243" s="5" t="str">
        <f>CONCATENATE("dif ",RIGHT(O243,2),"-",RIGHT(L243,2))</f>
        <v>dif 24-19</v>
      </c>
      <c r="T243" s="5" t="str">
        <f>CONCATENATE("cuota ",RIGHT(O243,2))</f>
        <v>cuota 24</v>
      </c>
    </row>
    <row r="244" spans="1:20" x14ac:dyDescent="0.25">
      <c r="A244" s="176" t="s">
        <v>47</v>
      </c>
      <c r="B244" s="177">
        <v>135366611.24000001</v>
      </c>
      <c r="C244" s="177">
        <v>141056136.27000001</v>
      </c>
      <c r="D244" s="177">
        <v>162214324.43000001</v>
      </c>
      <c r="E244" s="177">
        <v>197324192.97999999</v>
      </c>
      <c r="F244" s="208">
        <f>E244/D244-1</f>
        <v>0.21644123398701987</v>
      </c>
      <c r="G244" s="208">
        <f t="shared" ref="G244:G254" si="110">E244/B244-1</f>
        <v>0.45770209634746251</v>
      </c>
      <c r="H244" s="177">
        <f>E244-D244</f>
        <v>35109868.549999982</v>
      </c>
      <c r="I244" s="177">
        <f t="shared" ref="I244:I254" si="111">E244-B244</f>
        <v>61957581.73999998</v>
      </c>
      <c r="J244" s="178">
        <f t="shared" ref="J244:J254" si="112">E244/$E$244</f>
        <v>1</v>
      </c>
      <c r="K244" s="179"/>
      <c r="L244" s="177">
        <v>403878196.5</v>
      </c>
      <c r="M244" s="177">
        <v>358091164.28999996</v>
      </c>
      <c r="N244" s="177">
        <v>479732883.94</v>
      </c>
      <c r="O244" s="177">
        <v>569173760.06000006</v>
      </c>
      <c r="P244" s="208">
        <f>O244/N244-1</f>
        <v>0.18643891030656645</v>
      </c>
      <c r="Q244" s="208">
        <f t="shared" ref="Q244:Q254" si="113">O244/L244-1</f>
        <v>0.40927082717623264</v>
      </c>
      <c r="R244" s="177">
        <f>O244-N244</f>
        <v>89440876.120000064</v>
      </c>
      <c r="S244" s="177">
        <f t="shared" ref="S244:S254" si="114">O244-L244</f>
        <v>165295563.56000006</v>
      </c>
      <c r="T244" s="178">
        <f>O244/$O$244</f>
        <v>1</v>
      </c>
    </row>
    <row r="245" spans="1:20" x14ac:dyDescent="0.25">
      <c r="A245" s="76" t="s">
        <v>48</v>
      </c>
      <c r="B245" s="209">
        <v>60480852.530000001</v>
      </c>
      <c r="C245" s="209">
        <v>68931463.450000003</v>
      </c>
      <c r="D245" s="209">
        <v>78085918.790000007</v>
      </c>
      <c r="E245" s="209">
        <v>95017947.019999996</v>
      </c>
      <c r="F245" s="210">
        <f t="shared" ref="F245:F254" si="115">E245/D245-1</f>
        <v>0.21683843249044754</v>
      </c>
      <c r="G245" s="210">
        <f t="shared" si="110"/>
        <v>0.57104179331580585</v>
      </c>
      <c r="H245" s="209">
        <f t="shared" ref="H245:H254" si="116">E245-D245</f>
        <v>16932028.229999989</v>
      </c>
      <c r="I245" s="209">
        <f t="shared" si="111"/>
        <v>34537094.489999995</v>
      </c>
      <c r="J245" s="78">
        <f t="shared" si="112"/>
        <v>0.48153217091647066</v>
      </c>
      <c r="K245" s="175"/>
      <c r="L245" s="209">
        <v>179974507.25</v>
      </c>
      <c r="M245" s="209">
        <v>175387427.66</v>
      </c>
      <c r="N245" s="209">
        <v>229284452.67000002</v>
      </c>
      <c r="O245" s="209">
        <v>266599341.76999998</v>
      </c>
      <c r="P245" s="210">
        <f t="shared" ref="P245:P254" si="117">O245/N245-1</f>
        <v>0.16274496009420147</v>
      </c>
      <c r="Q245" s="210">
        <f t="shared" si="113"/>
        <v>0.48131724789039532</v>
      </c>
      <c r="R245" s="209">
        <f t="shared" ref="R245:R254" si="118">O245-N245</f>
        <v>37314889.099999964</v>
      </c>
      <c r="S245" s="209">
        <f t="shared" si="114"/>
        <v>86624834.519999981</v>
      </c>
      <c r="T245" s="78">
        <f t="shared" ref="T245:T254" si="119">O245/$O$244</f>
        <v>0.46839710555507008</v>
      </c>
    </row>
    <row r="246" spans="1:20" x14ac:dyDescent="0.25">
      <c r="A246" s="79" t="s">
        <v>49</v>
      </c>
      <c r="B246" s="193">
        <v>38219257.399999999</v>
      </c>
      <c r="C246" s="193">
        <v>34369849.039999999</v>
      </c>
      <c r="D246" s="193">
        <v>40863262.899999999</v>
      </c>
      <c r="E246" s="193">
        <v>48127770.539999999</v>
      </c>
      <c r="F246" s="171">
        <f t="shared" si="115"/>
        <v>0.17777600525385351</v>
      </c>
      <c r="G246" s="171">
        <f t="shared" si="110"/>
        <v>0.25925446526336748</v>
      </c>
      <c r="H246" s="193">
        <f t="shared" si="116"/>
        <v>7264507.6400000006</v>
      </c>
      <c r="I246" s="193">
        <f t="shared" si="111"/>
        <v>9908513.1400000006</v>
      </c>
      <c r="J246" s="21">
        <f t="shared" si="112"/>
        <v>0.24390202647314535</v>
      </c>
      <c r="K246" s="175"/>
      <c r="L246" s="193">
        <v>112810649.61999999</v>
      </c>
      <c r="M246" s="193">
        <v>88245485.270000011</v>
      </c>
      <c r="N246" s="193">
        <v>119897766.28</v>
      </c>
      <c r="O246" s="193">
        <v>140371881.87</v>
      </c>
      <c r="P246" s="171">
        <f t="shared" si="117"/>
        <v>0.17076311115076437</v>
      </c>
      <c r="Q246" s="171">
        <f t="shared" si="113"/>
        <v>0.24431409927023173</v>
      </c>
      <c r="R246" s="193">
        <f t="shared" si="118"/>
        <v>20474115.590000004</v>
      </c>
      <c r="S246" s="193">
        <f t="shared" si="114"/>
        <v>27561232.250000015</v>
      </c>
      <c r="T246" s="21">
        <f t="shared" si="119"/>
        <v>0.24662395162981959</v>
      </c>
    </row>
    <row r="247" spans="1:20" x14ac:dyDescent="0.25">
      <c r="A247" s="79" t="s">
        <v>50</v>
      </c>
      <c r="B247" s="193">
        <v>936053.98</v>
      </c>
      <c r="C247" s="193">
        <v>769230.74</v>
      </c>
      <c r="D247" s="193">
        <v>972174.21</v>
      </c>
      <c r="E247" s="193">
        <v>929605.3</v>
      </c>
      <c r="F247" s="171">
        <f t="shared" si="115"/>
        <v>-4.3787326964783269E-2</v>
      </c>
      <c r="G247" s="171">
        <f t="shared" si="110"/>
        <v>-6.889218076931769E-3</v>
      </c>
      <c r="H247" s="193">
        <f t="shared" si="116"/>
        <v>-42568.909999999916</v>
      </c>
      <c r="I247" s="193">
        <f t="shared" si="111"/>
        <v>-6448.6799999999348</v>
      </c>
      <c r="J247" s="21">
        <f t="shared" si="112"/>
        <v>4.7110558820033848E-3</v>
      </c>
      <c r="K247" s="175"/>
      <c r="L247" s="193">
        <v>2728956.92</v>
      </c>
      <c r="M247" s="193">
        <v>2051070.9700000002</v>
      </c>
      <c r="N247" s="193">
        <v>2794292.58</v>
      </c>
      <c r="O247" s="193">
        <v>3280087.79</v>
      </c>
      <c r="P247" s="171">
        <f>O247/N247-1</f>
        <v>0.17385266434769697</v>
      </c>
      <c r="Q247" s="171">
        <f t="shared" si="113"/>
        <v>0.20195660325777509</v>
      </c>
      <c r="R247" s="193">
        <f t="shared" si="118"/>
        <v>485795.20999999996</v>
      </c>
      <c r="S247" s="193">
        <f t="shared" si="114"/>
        <v>551130.87000000011</v>
      </c>
      <c r="T247" s="21">
        <f t="shared" si="119"/>
        <v>5.762893548807004E-3</v>
      </c>
    </row>
    <row r="248" spans="1:20" x14ac:dyDescent="0.25">
      <c r="A248" s="79" t="s">
        <v>51</v>
      </c>
      <c r="B248" s="193">
        <v>14969574.6</v>
      </c>
      <c r="C248" s="193">
        <v>11556777.91</v>
      </c>
      <c r="D248" s="193">
        <v>16256620.310000001</v>
      </c>
      <c r="E248" s="193">
        <v>21051451.440000001</v>
      </c>
      <c r="F248" s="171">
        <f t="shared" si="115"/>
        <v>0.29494636883722603</v>
      </c>
      <c r="G248" s="171">
        <f t="shared" si="110"/>
        <v>0.40628254325944591</v>
      </c>
      <c r="H248" s="193">
        <f t="shared" si="116"/>
        <v>4794831.1300000008</v>
      </c>
      <c r="I248" s="193">
        <f t="shared" si="111"/>
        <v>6081876.8400000017</v>
      </c>
      <c r="J248" s="21">
        <f t="shared" si="112"/>
        <v>0.10668459412948768</v>
      </c>
      <c r="K248" s="175"/>
      <c r="L248" s="193">
        <v>44751406.82</v>
      </c>
      <c r="M248" s="193">
        <v>29704893.18</v>
      </c>
      <c r="N248" s="193">
        <v>48330131.920000002</v>
      </c>
      <c r="O248" s="193">
        <v>61065247.619999997</v>
      </c>
      <c r="P248" s="171">
        <f t="shared" si="117"/>
        <v>0.26350260580873663</v>
      </c>
      <c r="Q248" s="171">
        <f t="shared" si="113"/>
        <v>0.36454364140143913</v>
      </c>
      <c r="R248" s="193">
        <f t="shared" si="118"/>
        <v>12735115.699999996</v>
      </c>
      <c r="S248" s="193">
        <f t="shared" si="114"/>
        <v>16313840.799999997</v>
      </c>
      <c r="T248" s="21">
        <f t="shared" si="119"/>
        <v>0.10728753133939754</v>
      </c>
    </row>
    <row r="249" spans="1:20" x14ac:dyDescent="0.25">
      <c r="A249" s="79" t="s">
        <v>52</v>
      </c>
      <c r="B249" s="193">
        <v>3556485.64</v>
      </c>
      <c r="C249" s="193">
        <v>4629804.6500000004</v>
      </c>
      <c r="D249" s="193">
        <v>6631113.2000000002</v>
      </c>
      <c r="E249" s="193">
        <v>9395370.8599999994</v>
      </c>
      <c r="F249" s="171">
        <f t="shared" si="115"/>
        <v>0.416861781216463</v>
      </c>
      <c r="G249" s="171">
        <f t="shared" si="110"/>
        <v>1.6417570070661101</v>
      </c>
      <c r="H249" s="193">
        <f t="shared" si="116"/>
        <v>2764257.6599999992</v>
      </c>
      <c r="I249" s="193">
        <f t="shared" si="111"/>
        <v>5838885.2199999988</v>
      </c>
      <c r="J249" s="21">
        <f t="shared" si="112"/>
        <v>4.7613882099861303E-2</v>
      </c>
      <c r="K249" s="175"/>
      <c r="L249" s="193">
        <v>11451997.050000001</v>
      </c>
      <c r="M249" s="193">
        <v>12910952.43</v>
      </c>
      <c r="N249" s="193">
        <v>18381154.149999999</v>
      </c>
      <c r="O249" s="193">
        <v>25326681.25</v>
      </c>
      <c r="P249" s="171">
        <f t="shared" si="117"/>
        <v>0.37786131617856</v>
      </c>
      <c r="Q249" s="171">
        <f t="shared" si="113"/>
        <v>1.2115514996574328</v>
      </c>
      <c r="R249" s="193">
        <f t="shared" si="118"/>
        <v>6945527.1000000015</v>
      </c>
      <c r="S249" s="193">
        <f t="shared" si="114"/>
        <v>13874684.199999999</v>
      </c>
      <c r="T249" s="21">
        <f>O249/$O$244</f>
        <v>4.4497274869681552E-2</v>
      </c>
    </row>
    <row r="250" spans="1:20" x14ac:dyDescent="0.25">
      <c r="A250" s="79" t="s">
        <v>53</v>
      </c>
      <c r="B250" s="193">
        <v>2610802.9700000002</v>
      </c>
      <c r="C250" s="193">
        <v>2445706.7599999998</v>
      </c>
      <c r="D250" s="193">
        <v>3372933.39</v>
      </c>
      <c r="E250" s="193">
        <v>3675276.1</v>
      </c>
      <c r="F250" s="171">
        <f t="shared" si="115"/>
        <v>8.9637913068896902E-2</v>
      </c>
      <c r="G250" s="171">
        <f t="shared" si="110"/>
        <v>0.40771867591371702</v>
      </c>
      <c r="H250" s="193">
        <f t="shared" si="116"/>
        <v>302342.70999999996</v>
      </c>
      <c r="I250" s="193">
        <f t="shared" si="111"/>
        <v>1064473.1299999999</v>
      </c>
      <c r="J250" s="21">
        <f t="shared" si="112"/>
        <v>1.8625572690787649E-2</v>
      </c>
      <c r="K250" s="175"/>
      <c r="L250" s="193">
        <v>7200702.5199999996</v>
      </c>
      <c r="M250" s="193">
        <v>6989163.3499999996</v>
      </c>
      <c r="N250" s="193">
        <v>10155901.950000001</v>
      </c>
      <c r="O250" s="193">
        <v>11712172.27</v>
      </c>
      <c r="P250" s="171">
        <f t="shared" si="117"/>
        <v>0.15323802136549758</v>
      </c>
      <c r="Q250" s="171">
        <f t="shared" si="113"/>
        <v>0.62653188872465737</v>
      </c>
      <c r="R250" s="193">
        <f t="shared" si="118"/>
        <v>1556270.3199999984</v>
      </c>
      <c r="S250" s="193">
        <f t="shared" si="114"/>
        <v>4511469.75</v>
      </c>
      <c r="T250" s="21">
        <f t="shared" si="119"/>
        <v>2.0577498633748241E-2</v>
      </c>
    </row>
    <row r="251" spans="1:20" x14ac:dyDescent="0.25">
      <c r="A251" s="79" t="s">
        <v>54</v>
      </c>
      <c r="B251" s="193">
        <v>804293.64</v>
      </c>
      <c r="C251" s="193">
        <v>706740.46</v>
      </c>
      <c r="D251" s="193">
        <v>952816.26</v>
      </c>
      <c r="E251" s="193">
        <v>1067032.74</v>
      </c>
      <c r="F251" s="171">
        <f t="shared" si="115"/>
        <v>0.11987251351063222</v>
      </c>
      <c r="G251" s="171">
        <f t="shared" si="110"/>
        <v>0.32667061746254755</v>
      </c>
      <c r="H251" s="193">
        <f t="shared" si="116"/>
        <v>114216.47999999998</v>
      </c>
      <c r="I251" s="193">
        <f t="shared" si="111"/>
        <v>262739.09999999998</v>
      </c>
      <c r="J251" s="21">
        <f t="shared" si="112"/>
        <v>5.4075109791942759E-3</v>
      </c>
      <c r="K251" s="175"/>
      <c r="L251" s="193">
        <v>2135942.84</v>
      </c>
      <c r="M251" s="193">
        <v>2070583.8599999999</v>
      </c>
      <c r="N251" s="193">
        <v>2777979.9699999997</v>
      </c>
      <c r="O251" s="193">
        <v>3330697.5</v>
      </c>
      <c r="P251" s="171">
        <f t="shared" si="117"/>
        <v>0.19896382838210314</v>
      </c>
      <c r="Q251" s="171">
        <f t="shared" si="113"/>
        <v>0.55935703785032009</v>
      </c>
      <c r="R251" s="193">
        <f t="shared" si="118"/>
        <v>552717.53000000026</v>
      </c>
      <c r="S251" s="193">
        <f t="shared" si="114"/>
        <v>1194754.6600000001</v>
      </c>
      <c r="T251" s="21">
        <f>O251/$O$244</f>
        <v>5.8518114040409927E-3</v>
      </c>
    </row>
    <row r="252" spans="1:20" x14ac:dyDescent="0.25">
      <c r="A252" s="79" t="s">
        <v>55</v>
      </c>
      <c r="B252" s="193">
        <v>6976773.3799999999</v>
      </c>
      <c r="C252" s="193">
        <v>7203778.7699999996</v>
      </c>
      <c r="D252" s="193">
        <v>8452868</v>
      </c>
      <c r="E252" s="193">
        <v>11100170.68</v>
      </c>
      <c r="F252" s="171">
        <f t="shared" si="115"/>
        <v>0.31318396075746113</v>
      </c>
      <c r="G252" s="171">
        <f t="shared" si="110"/>
        <v>0.5910178065723557</v>
      </c>
      <c r="H252" s="193">
        <f t="shared" si="116"/>
        <v>2647302.6799999997</v>
      </c>
      <c r="I252" s="193">
        <f t="shared" si="111"/>
        <v>4123397.3</v>
      </c>
      <c r="J252" s="21">
        <f t="shared" si="112"/>
        <v>5.6253470557079993E-2</v>
      </c>
      <c r="K252" s="175"/>
      <c r="L252" s="193">
        <v>20810964.890000001</v>
      </c>
      <c r="M252" s="193">
        <v>19259328.960000001</v>
      </c>
      <c r="N252" s="193">
        <v>26912264.420000002</v>
      </c>
      <c r="O252" s="193">
        <v>32526551.590000004</v>
      </c>
      <c r="P252" s="171">
        <f t="shared" si="117"/>
        <v>0.20861444739030266</v>
      </c>
      <c r="Q252" s="171">
        <f t="shared" si="113"/>
        <v>0.56295259551514243</v>
      </c>
      <c r="R252" s="193">
        <f t="shared" si="118"/>
        <v>5614287.1700000018</v>
      </c>
      <c r="S252" s="193">
        <f t="shared" si="114"/>
        <v>11715586.700000003</v>
      </c>
      <c r="T252" s="21">
        <f t="shared" si="119"/>
        <v>5.7146962619238073E-2</v>
      </c>
    </row>
    <row r="253" spans="1:20" x14ac:dyDescent="0.25">
      <c r="A253" s="79" t="s">
        <v>56</v>
      </c>
      <c r="B253" s="193">
        <v>4551227.26</v>
      </c>
      <c r="C253" s="193">
        <v>8391508.5500000007</v>
      </c>
      <c r="D253" s="193">
        <v>4394371.29</v>
      </c>
      <c r="E253" s="193">
        <v>4158270.6</v>
      </c>
      <c r="F253" s="171">
        <f t="shared" si="115"/>
        <v>-5.3727979366986922E-2</v>
      </c>
      <c r="G253" s="171">
        <f t="shared" si="110"/>
        <v>-8.6340812609739803E-2</v>
      </c>
      <c r="H253" s="193">
        <f t="shared" si="116"/>
        <v>-236100.68999999994</v>
      </c>
      <c r="I253" s="193">
        <f t="shared" si="111"/>
        <v>-392956.65999999968</v>
      </c>
      <c r="J253" s="21">
        <f t="shared" si="112"/>
        <v>2.1073293331150055E-2</v>
      </c>
      <c r="K253" s="175"/>
      <c r="L253" s="193">
        <v>16028145.350000001</v>
      </c>
      <c r="M253" s="193">
        <v>15642205.450000003</v>
      </c>
      <c r="N253" s="193">
        <v>13690900.16</v>
      </c>
      <c r="O253" s="193">
        <v>16175983.68</v>
      </c>
      <c r="P253" s="171">
        <f t="shared" si="117"/>
        <v>0.18151352292090639</v>
      </c>
      <c r="Q253" s="171">
        <f t="shared" si="113"/>
        <v>9.2236704105006506E-3</v>
      </c>
      <c r="R253" s="193">
        <f t="shared" si="118"/>
        <v>2485083.5199999996</v>
      </c>
      <c r="S253" s="193">
        <f t="shared" si="114"/>
        <v>147838.32999999821</v>
      </c>
      <c r="T253" s="21">
        <f>O253/$O$244</f>
        <v>2.8420114936947887E-2</v>
      </c>
    </row>
    <row r="254" spans="1:20" x14ac:dyDescent="0.25">
      <c r="A254" s="81" t="s">
        <v>57</v>
      </c>
      <c r="B254" s="205">
        <v>2261289.84</v>
      </c>
      <c r="C254" s="205">
        <v>2051275.93</v>
      </c>
      <c r="D254" s="205">
        <v>2232246.09</v>
      </c>
      <c r="E254" s="205">
        <v>2801297.71</v>
      </c>
      <c r="F254" s="206">
        <f t="shared" si="115"/>
        <v>0.25492333598398198</v>
      </c>
      <c r="G254" s="206">
        <f t="shared" si="110"/>
        <v>0.23880524311735285</v>
      </c>
      <c r="H254" s="205">
        <f t="shared" si="116"/>
        <v>569051.62000000011</v>
      </c>
      <c r="I254" s="205">
        <f t="shared" si="111"/>
        <v>540007.87000000011</v>
      </c>
      <c r="J254" s="83">
        <f t="shared" si="112"/>
        <v>1.4196422991497695E-2</v>
      </c>
      <c r="K254" s="175"/>
      <c r="L254" s="205">
        <v>5984923.2400000002</v>
      </c>
      <c r="M254" s="205">
        <v>5830053.1399999997</v>
      </c>
      <c r="N254" s="205">
        <v>7508039.8500000006</v>
      </c>
      <c r="O254" s="205">
        <v>8785114.7100000009</v>
      </c>
      <c r="P254" s="206">
        <f t="shared" si="117"/>
        <v>0.17009431030124333</v>
      </c>
      <c r="Q254" s="206">
        <f t="shared" si="113"/>
        <v>0.46787424962863855</v>
      </c>
      <c r="R254" s="205">
        <f t="shared" si="118"/>
        <v>1277074.8600000003</v>
      </c>
      <c r="S254" s="205">
        <f t="shared" si="114"/>
        <v>2800191.4700000007</v>
      </c>
      <c r="T254" s="83">
        <f t="shared" si="119"/>
        <v>1.5434855445679557E-2</v>
      </c>
    </row>
    <row r="255" spans="1:20" ht="21" x14ac:dyDescent="0.35">
      <c r="A255" s="429" t="s">
        <v>77</v>
      </c>
      <c r="B255" s="429"/>
      <c r="C255" s="429"/>
      <c r="D255" s="429"/>
      <c r="E255" s="429"/>
      <c r="F255" s="429"/>
      <c r="G255" s="429"/>
      <c r="H255" s="429"/>
      <c r="I255" s="429"/>
      <c r="J255" s="429"/>
      <c r="K255" s="429"/>
      <c r="L255" s="429"/>
      <c r="M255" s="429"/>
      <c r="N255" s="429"/>
      <c r="O255" s="429"/>
      <c r="P255" s="429"/>
      <c r="Q255" s="429"/>
      <c r="R255" s="429"/>
      <c r="S255" s="429"/>
      <c r="T255" s="429"/>
    </row>
    <row r="256" spans="1:20" x14ac:dyDescent="0.25">
      <c r="A256" s="54"/>
      <c r="B256" s="373" t="s">
        <v>145</v>
      </c>
      <c r="C256" s="374"/>
      <c r="D256" s="374"/>
      <c r="E256" s="374"/>
      <c r="F256" s="374"/>
      <c r="G256" s="374"/>
      <c r="H256" s="374"/>
      <c r="I256" s="374"/>
      <c r="J256" s="375"/>
      <c r="K256" s="174"/>
      <c r="L256" s="373" t="str">
        <f>L$5</f>
        <v>acumulado marzo</v>
      </c>
      <c r="M256" s="374"/>
      <c r="N256" s="374"/>
      <c r="O256" s="374"/>
      <c r="P256" s="374"/>
      <c r="Q256" s="374"/>
      <c r="R256" s="374"/>
      <c r="S256" s="374"/>
      <c r="T256" s="375"/>
    </row>
    <row r="257" spans="1:20" x14ac:dyDescent="0.25">
      <c r="A257" s="4"/>
      <c r="B257" s="5">
        <f>B$6</f>
        <v>2019</v>
      </c>
      <c r="C257" s="5">
        <f>C$6</f>
        <v>2022</v>
      </c>
      <c r="D257" s="5">
        <f>D$6</f>
        <v>2023</v>
      </c>
      <c r="E257" s="5">
        <f>E$6</f>
        <v>2024</v>
      </c>
      <c r="F257" s="5" t="str">
        <f>CONCATENATE("var ",RIGHT(E257,2),"/",RIGHT(D257,2))</f>
        <v>var 24/23</v>
      </c>
      <c r="G257" s="5" t="str">
        <f>CONCATENATE("var ",RIGHT(E257,2),"/",RIGHT(B257,2))</f>
        <v>var 24/19</v>
      </c>
      <c r="H257" s="5" t="str">
        <f>CONCATENATE("dif ",RIGHT(E257,2),"-",RIGHT(D257,2))</f>
        <v>dif 24-23</v>
      </c>
      <c r="I257" s="388" t="str">
        <f>CONCATENATE("dif ",RIGHT(E257,2),"-",RIGHT(B257,2))</f>
        <v>dif 24-19</v>
      </c>
      <c r="J257" s="389"/>
      <c r="K257" s="175"/>
      <c r="L257" s="5">
        <f>L$6</f>
        <v>2019</v>
      </c>
      <c r="M257" s="5">
        <f>M$6</f>
        <v>2022</v>
      </c>
      <c r="N257" s="5">
        <f>N$6</f>
        <v>2023</v>
      </c>
      <c r="O257" s="5">
        <f>O$6</f>
        <v>2024</v>
      </c>
      <c r="P257" s="5" t="str">
        <f>CONCATENATE("var ",RIGHT(O257,2),"/",RIGHT(N257,2))</f>
        <v>var 24/23</v>
      </c>
      <c r="Q257" s="5" t="str">
        <f>CONCATENATE("var ",RIGHT(O257,2),"/",RIGHT(L257,2))</f>
        <v>var 24/19</v>
      </c>
      <c r="R257" s="5" t="str">
        <f>CONCATENATE("dif ",RIGHT(O257,2),"-",RIGHT(N257,2))</f>
        <v>dif 24-23</v>
      </c>
      <c r="S257" s="388" t="str">
        <f>CONCATENATE("dif ",RIGHT(O257,2),"-",RIGHT(L257,2))</f>
        <v>dif 24-19</v>
      </c>
      <c r="T257" s="389"/>
    </row>
    <row r="258" spans="1:20" x14ac:dyDescent="0.25">
      <c r="A258" s="176" t="s">
        <v>4</v>
      </c>
      <c r="B258" s="211">
        <v>93.23</v>
      </c>
      <c r="C258" s="211">
        <v>110.91</v>
      </c>
      <c r="D258" s="211">
        <v>115.34</v>
      </c>
      <c r="E258" s="211">
        <v>136.29</v>
      </c>
      <c r="F258" s="212">
        <f>E258/D258-1</f>
        <v>0.18163689960117901</v>
      </c>
      <c r="G258" s="212">
        <f t="shared" ref="G258:G269" si="120">E258/B258-1</f>
        <v>0.46186849726482881</v>
      </c>
      <c r="H258" s="213">
        <f>E258-D258</f>
        <v>20.949999999999989</v>
      </c>
      <c r="I258" s="432">
        <f t="shared" ref="I258:I269" si="121">E258-B258</f>
        <v>43.059999999999988</v>
      </c>
      <c r="J258" s="433"/>
      <c r="K258" s="214"/>
      <c r="L258" s="211">
        <v>94.994638469006432</v>
      </c>
      <c r="M258" s="211">
        <v>108.77232178493246</v>
      </c>
      <c r="N258" s="211">
        <v>115.76095616739728</v>
      </c>
      <c r="O258" s="211">
        <v>133.34385581039143</v>
      </c>
      <c r="P258" s="212">
        <f>O258/N258-1</f>
        <v>0.1518897236609571</v>
      </c>
      <c r="Q258" s="212">
        <f t="shared" ref="Q258:Q269" si="122">O258/L258-1</f>
        <v>0.40369875562921442</v>
      </c>
      <c r="R258" s="213">
        <f>O258-N258</f>
        <v>17.58289964299415</v>
      </c>
      <c r="S258" s="434">
        <f t="shared" ref="S258:S269" si="123">O258-L258</f>
        <v>38.349217341385</v>
      </c>
      <c r="T258" s="435"/>
    </row>
    <row r="259" spans="1:20" x14ac:dyDescent="0.25">
      <c r="A259" s="180" t="s">
        <v>5</v>
      </c>
      <c r="B259" s="215">
        <v>101.21</v>
      </c>
      <c r="C259" s="215">
        <v>119.9</v>
      </c>
      <c r="D259" s="215">
        <v>125.23</v>
      </c>
      <c r="E259" s="215">
        <v>148.88</v>
      </c>
      <c r="F259" s="216">
        <f t="shared" ref="F259:F269" si="124">E259/D259-1</f>
        <v>0.18885251137906245</v>
      </c>
      <c r="G259" s="216">
        <f t="shared" si="120"/>
        <v>0.47100088924019379</v>
      </c>
      <c r="H259" s="217">
        <f t="shared" ref="H259:H269" si="125">E259-D259</f>
        <v>23.649999999999991</v>
      </c>
      <c r="I259" s="436">
        <f t="shared" si="121"/>
        <v>47.67</v>
      </c>
      <c r="J259" s="437"/>
      <c r="K259" s="218"/>
      <c r="L259" s="215">
        <v>103.75429994069869</v>
      </c>
      <c r="M259" s="215">
        <v>118.2325138755709</v>
      </c>
      <c r="N259" s="215">
        <v>125.46823755994936</v>
      </c>
      <c r="O259" s="215">
        <v>145.97070187196397</v>
      </c>
      <c r="P259" s="216">
        <f t="shared" ref="P259:P269" si="126">O259/N259-1</f>
        <v>0.16340760586693048</v>
      </c>
      <c r="Q259" s="216">
        <f t="shared" si="122"/>
        <v>0.40688821528740782</v>
      </c>
      <c r="R259" s="217">
        <f t="shared" ref="R259:R269" si="127">O259-N259</f>
        <v>20.50246431201461</v>
      </c>
      <c r="S259" s="438">
        <f t="shared" si="123"/>
        <v>42.216401931265281</v>
      </c>
      <c r="T259" s="439"/>
    </row>
    <row r="260" spans="1:20" x14ac:dyDescent="0.25">
      <c r="A260" s="186" t="s">
        <v>71</v>
      </c>
      <c r="B260" s="219">
        <v>164.22</v>
      </c>
      <c r="C260" s="219">
        <v>222.89</v>
      </c>
      <c r="D260" s="219">
        <v>209.72</v>
      </c>
      <c r="E260" s="219">
        <v>253.87</v>
      </c>
      <c r="F260" s="220">
        <f t="shared" si="124"/>
        <v>0.21051878695403392</v>
      </c>
      <c r="G260" s="220">
        <f t="shared" si="120"/>
        <v>0.54591401778102555</v>
      </c>
      <c r="H260" s="221">
        <f t="shared" si="125"/>
        <v>44.150000000000006</v>
      </c>
      <c r="I260" s="448">
        <f t="shared" si="121"/>
        <v>89.65</v>
      </c>
      <c r="J260" s="449"/>
      <c r="K260" s="175"/>
      <c r="L260" s="219">
        <v>178.00137761907007</v>
      </c>
      <c r="M260" s="219">
        <v>213.5043195778546</v>
      </c>
      <c r="N260" s="219">
        <v>217.13923690707242</v>
      </c>
      <c r="O260" s="219">
        <v>253.00256147649401</v>
      </c>
      <c r="P260" s="220">
        <f t="shared" si="126"/>
        <v>0.16516280097626845</v>
      </c>
      <c r="Q260" s="220">
        <f t="shared" si="122"/>
        <v>0.42135170446786896</v>
      </c>
      <c r="R260" s="221">
        <f>O260-N260</f>
        <v>35.863324569421593</v>
      </c>
      <c r="S260" s="450">
        <f t="shared" si="123"/>
        <v>75.001183857423939</v>
      </c>
      <c r="T260" s="451"/>
    </row>
    <row r="261" spans="1:20" x14ac:dyDescent="0.25">
      <c r="A261" s="192" t="s">
        <v>72</v>
      </c>
      <c r="B261" s="222">
        <v>95.51</v>
      </c>
      <c r="C261" s="222">
        <v>104.39</v>
      </c>
      <c r="D261" s="222">
        <v>115.59</v>
      </c>
      <c r="E261" s="222">
        <v>136.93</v>
      </c>
      <c r="F261" s="223">
        <f t="shared" si="124"/>
        <v>0.18461804654381875</v>
      </c>
      <c r="G261" s="223">
        <f t="shared" si="120"/>
        <v>0.43367186682022818</v>
      </c>
      <c r="H261" s="224">
        <f t="shared" si="125"/>
        <v>21.340000000000003</v>
      </c>
      <c r="I261" s="452">
        <f t="shared" si="121"/>
        <v>41.42</v>
      </c>
      <c r="J261" s="453"/>
      <c r="K261" s="175"/>
      <c r="L261" s="222">
        <v>96.88962901901715</v>
      </c>
      <c r="M261" s="222">
        <v>102.87542238235596</v>
      </c>
      <c r="N261" s="222">
        <v>114.93590521571466</v>
      </c>
      <c r="O261" s="222">
        <v>132.66396065608785</v>
      </c>
      <c r="P261" s="223">
        <f t="shared" si="126"/>
        <v>0.15424297052431735</v>
      </c>
      <c r="Q261" s="223">
        <f t="shared" si="122"/>
        <v>0.36922766656531469</v>
      </c>
      <c r="R261" s="224">
        <f t="shared" si="127"/>
        <v>17.728055440373197</v>
      </c>
      <c r="S261" s="454">
        <f t="shared" si="123"/>
        <v>35.774331637070702</v>
      </c>
      <c r="T261" s="455"/>
    </row>
    <row r="262" spans="1:20" x14ac:dyDescent="0.25">
      <c r="A262" s="195" t="s">
        <v>73</v>
      </c>
      <c r="B262" s="222">
        <v>67.930000000000007</v>
      </c>
      <c r="C262" s="222">
        <v>67.819999999999993</v>
      </c>
      <c r="D262" s="222">
        <v>79.88</v>
      </c>
      <c r="E262" s="222">
        <v>89.67</v>
      </c>
      <c r="F262" s="225">
        <f t="shared" si="124"/>
        <v>0.12255883825738612</v>
      </c>
      <c r="G262" s="225">
        <f t="shared" si="120"/>
        <v>0.32003533048726629</v>
      </c>
      <c r="H262" s="226">
        <f t="shared" si="125"/>
        <v>9.7900000000000063</v>
      </c>
      <c r="I262" s="440">
        <f t="shared" si="121"/>
        <v>21.739999999999995</v>
      </c>
      <c r="J262" s="441"/>
      <c r="K262" s="175"/>
      <c r="L262" s="222">
        <v>67.922259823512874</v>
      </c>
      <c r="M262" s="222">
        <v>68.285843834893257</v>
      </c>
      <c r="N262" s="222">
        <v>77.815475533961873</v>
      </c>
      <c r="O262" s="222">
        <v>90.493263452234089</v>
      </c>
      <c r="P262" s="225">
        <f t="shared" si="126"/>
        <v>0.16292116486185471</v>
      </c>
      <c r="Q262" s="225">
        <f t="shared" si="122"/>
        <v>0.33230642925263409</v>
      </c>
      <c r="R262" s="226">
        <f t="shared" si="127"/>
        <v>12.677787918272216</v>
      </c>
      <c r="S262" s="442">
        <f t="shared" si="123"/>
        <v>22.571003628721215</v>
      </c>
      <c r="T262" s="443"/>
    </row>
    <row r="263" spans="1:20" x14ac:dyDescent="0.25">
      <c r="A263" s="195" t="s">
        <v>74</v>
      </c>
      <c r="B263" s="222">
        <v>69.39</v>
      </c>
      <c r="C263" s="222">
        <v>70.849999999999994</v>
      </c>
      <c r="D263" s="222">
        <v>62.33</v>
      </c>
      <c r="E263" s="222">
        <v>83.3</v>
      </c>
      <c r="F263" s="225">
        <f t="shared" si="124"/>
        <v>0.33643510348146966</v>
      </c>
      <c r="G263" s="225">
        <f t="shared" si="120"/>
        <v>0.20046116155065574</v>
      </c>
      <c r="H263" s="226">
        <f t="shared" si="125"/>
        <v>20.97</v>
      </c>
      <c r="I263" s="440">
        <f t="shared" si="121"/>
        <v>13.909999999999997</v>
      </c>
      <c r="J263" s="441"/>
      <c r="K263" s="175"/>
      <c r="L263" s="222">
        <v>63.951394603308465</v>
      </c>
      <c r="M263" s="222">
        <v>64.416195026347154</v>
      </c>
      <c r="N263" s="222">
        <v>66.170450260799115</v>
      </c>
      <c r="O263" s="222">
        <v>76.849373735439627</v>
      </c>
      <c r="P263" s="225">
        <f t="shared" si="126"/>
        <v>0.16138508099236781</v>
      </c>
      <c r="Q263" s="225">
        <f t="shared" si="122"/>
        <v>0.20168409480571192</v>
      </c>
      <c r="R263" s="226">
        <f t="shared" si="127"/>
        <v>10.678923474640513</v>
      </c>
      <c r="S263" s="442">
        <f t="shared" si="123"/>
        <v>12.897979132131162</v>
      </c>
      <c r="T263" s="443"/>
    </row>
    <row r="264" spans="1:20" x14ac:dyDescent="0.25">
      <c r="A264" s="196" t="s">
        <v>75</v>
      </c>
      <c r="B264" s="227">
        <v>44.34</v>
      </c>
      <c r="C264" s="227">
        <v>41.46</v>
      </c>
      <c r="D264" s="227">
        <v>53.39</v>
      </c>
      <c r="E264" s="227">
        <v>54.1</v>
      </c>
      <c r="F264" s="228">
        <f t="shared" si="124"/>
        <v>1.3298370481363619E-2</v>
      </c>
      <c r="G264" s="228">
        <f t="shared" si="120"/>
        <v>0.22011727559765437</v>
      </c>
      <c r="H264" s="229">
        <f t="shared" si="125"/>
        <v>0.71000000000000085</v>
      </c>
      <c r="I264" s="444">
        <f t="shared" si="121"/>
        <v>9.759999999999998</v>
      </c>
      <c r="J264" s="445"/>
      <c r="K264" s="175"/>
      <c r="L264" s="227">
        <v>45.498289666968446</v>
      </c>
      <c r="M264" s="227">
        <v>45.870479592267202</v>
      </c>
      <c r="N264" s="227">
        <v>56.742888310188128</v>
      </c>
      <c r="O264" s="227">
        <v>62.180665270407346</v>
      </c>
      <c r="P264" s="228">
        <f t="shared" si="126"/>
        <v>9.5831867607678145E-2</v>
      </c>
      <c r="Q264" s="228">
        <f t="shared" si="122"/>
        <v>0.3666594002884076</v>
      </c>
      <c r="R264" s="229">
        <f t="shared" si="127"/>
        <v>5.4377769602192174</v>
      </c>
      <c r="S264" s="446">
        <f t="shared" si="123"/>
        <v>16.682375603438899</v>
      </c>
      <c r="T264" s="447"/>
    </row>
    <row r="265" spans="1:20" x14ac:dyDescent="0.25">
      <c r="A265" s="180" t="s">
        <v>11</v>
      </c>
      <c r="B265" s="215">
        <v>70.489999999999995</v>
      </c>
      <c r="C265" s="215">
        <v>76.37</v>
      </c>
      <c r="D265" s="215">
        <v>81.569999999999993</v>
      </c>
      <c r="E265" s="215">
        <v>91.2</v>
      </c>
      <c r="F265" s="216">
        <f t="shared" si="124"/>
        <v>0.11805810959911756</v>
      </c>
      <c r="G265" s="216">
        <f t="shared" si="120"/>
        <v>0.29380053908355808</v>
      </c>
      <c r="H265" s="217">
        <f t="shared" si="125"/>
        <v>9.6300000000000097</v>
      </c>
      <c r="I265" s="436">
        <f t="shared" si="121"/>
        <v>20.710000000000008</v>
      </c>
      <c r="J265" s="437"/>
      <c r="K265" s="218"/>
      <c r="L265" s="215">
        <v>70.623948385963629</v>
      </c>
      <c r="M265" s="215">
        <v>74.931243300646159</v>
      </c>
      <c r="N265" s="215">
        <v>82.793338609037377</v>
      </c>
      <c r="O265" s="215">
        <v>88.76161943239336</v>
      </c>
      <c r="P265" s="216">
        <f t="shared" si="126"/>
        <v>7.2086485744210727E-2</v>
      </c>
      <c r="Q265" s="216">
        <f t="shared" si="122"/>
        <v>0.25682040527253447</v>
      </c>
      <c r="R265" s="217">
        <f t="shared" si="127"/>
        <v>5.9682808233559825</v>
      </c>
      <c r="S265" s="438">
        <f t="shared" si="123"/>
        <v>18.13767104642973</v>
      </c>
      <c r="T265" s="439"/>
    </row>
    <row r="266" spans="1:20" x14ac:dyDescent="0.25">
      <c r="A266" s="25" t="s">
        <v>12</v>
      </c>
      <c r="B266" s="230">
        <v>107.51</v>
      </c>
      <c r="C266" s="230">
        <v>122.33</v>
      </c>
      <c r="D266" s="230">
        <v>141.24</v>
      </c>
      <c r="E266" s="230">
        <v>159.08000000000001</v>
      </c>
      <c r="F266" s="231">
        <f t="shared" si="124"/>
        <v>0.12630982724440676</v>
      </c>
      <c r="G266" s="231">
        <f t="shared" si="120"/>
        <v>0.47967630918054138</v>
      </c>
      <c r="H266" s="232">
        <f t="shared" si="125"/>
        <v>17.840000000000003</v>
      </c>
      <c r="I266" s="460">
        <f t="shared" si="121"/>
        <v>51.570000000000007</v>
      </c>
      <c r="J266" s="461"/>
      <c r="K266" s="175"/>
      <c r="L266" s="230">
        <v>111.39024748248467</v>
      </c>
      <c r="M266" s="230">
        <v>116.21111569491728</v>
      </c>
      <c r="N266" s="230">
        <v>142.75728316265983</v>
      </c>
      <c r="O266" s="230">
        <v>152.18148694549006</v>
      </c>
      <c r="P266" s="231">
        <f t="shared" si="126"/>
        <v>6.6015572544149359E-2</v>
      </c>
      <c r="Q266" s="231">
        <f t="shared" si="122"/>
        <v>0.36620117456350498</v>
      </c>
      <c r="R266" s="232">
        <f t="shared" si="127"/>
        <v>9.424203782830233</v>
      </c>
      <c r="S266" s="462">
        <f t="shared" si="123"/>
        <v>40.791239463005397</v>
      </c>
      <c r="T266" s="463"/>
    </row>
    <row r="267" spans="1:20" x14ac:dyDescent="0.25">
      <c r="A267" s="26" t="s">
        <v>8</v>
      </c>
      <c r="B267" s="222">
        <v>75.62</v>
      </c>
      <c r="C267" s="222">
        <v>79.930000000000007</v>
      </c>
      <c r="D267" s="222">
        <v>84.9</v>
      </c>
      <c r="E267" s="222">
        <v>92.56</v>
      </c>
      <c r="F267" s="233">
        <f t="shared" si="124"/>
        <v>9.0223792697290861E-2</v>
      </c>
      <c r="G267" s="233">
        <f t="shared" si="120"/>
        <v>0.22401481089658826</v>
      </c>
      <c r="H267" s="234">
        <f t="shared" si="125"/>
        <v>7.6599999999999966</v>
      </c>
      <c r="I267" s="464">
        <f t="shared" si="121"/>
        <v>16.939999999999998</v>
      </c>
      <c r="J267" s="465"/>
      <c r="K267" s="175"/>
      <c r="L267" s="222">
        <v>74.600296582557888</v>
      </c>
      <c r="M267" s="222">
        <v>78.940247053249593</v>
      </c>
      <c r="N267" s="222">
        <v>85.683485039742081</v>
      </c>
      <c r="O267" s="222">
        <v>88.877700612133353</v>
      </c>
      <c r="P267" s="233">
        <f t="shared" si="126"/>
        <v>3.727924431306362E-2</v>
      </c>
      <c r="Q267" s="233">
        <f t="shared" si="122"/>
        <v>0.19138535211820629</v>
      </c>
      <c r="R267" s="234">
        <f t="shared" si="127"/>
        <v>3.194215572391272</v>
      </c>
      <c r="S267" s="466">
        <f t="shared" si="123"/>
        <v>14.277404029575465</v>
      </c>
      <c r="T267" s="467"/>
    </row>
    <row r="268" spans="1:20" x14ac:dyDescent="0.25">
      <c r="A268" s="26" t="s">
        <v>9</v>
      </c>
      <c r="B268" s="222">
        <v>52</v>
      </c>
      <c r="C268" s="222">
        <v>54.63</v>
      </c>
      <c r="D268" s="222">
        <v>61.24</v>
      </c>
      <c r="E268" s="222">
        <v>74.569999999999993</v>
      </c>
      <c r="F268" s="233">
        <f t="shared" si="124"/>
        <v>0.2176681907250162</v>
      </c>
      <c r="G268" s="233">
        <f t="shared" si="120"/>
        <v>0.43403846153846137</v>
      </c>
      <c r="H268" s="234">
        <f t="shared" si="125"/>
        <v>13.329999999999991</v>
      </c>
      <c r="I268" s="464">
        <f t="shared" si="121"/>
        <v>22.569999999999993</v>
      </c>
      <c r="J268" s="465"/>
      <c r="K268" s="175"/>
      <c r="L268" s="222">
        <v>53.657437160554117</v>
      </c>
      <c r="M268" s="222">
        <v>51.258423266449128</v>
      </c>
      <c r="N268" s="222">
        <v>64.642282580763748</v>
      </c>
      <c r="O268" s="222">
        <v>73.810908387986771</v>
      </c>
      <c r="P268" s="233">
        <f t="shared" si="126"/>
        <v>0.14183635603782685</v>
      </c>
      <c r="Q268" s="233">
        <f t="shared" si="122"/>
        <v>0.37559511400310286</v>
      </c>
      <c r="R268" s="234">
        <f t="shared" si="127"/>
        <v>9.1686258072230231</v>
      </c>
      <c r="S268" s="466">
        <f t="shared" si="123"/>
        <v>20.153471227432654</v>
      </c>
      <c r="T268" s="467"/>
    </row>
    <row r="269" spans="1:20" x14ac:dyDescent="0.25">
      <c r="A269" s="27" t="s">
        <v>10</v>
      </c>
      <c r="B269" s="235">
        <v>72.599999999999994</v>
      </c>
      <c r="C269" s="235">
        <v>76.42</v>
      </c>
      <c r="D269" s="235">
        <v>78.37</v>
      </c>
      <c r="E269" s="235">
        <v>90.88</v>
      </c>
      <c r="F269" s="236">
        <f t="shared" si="124"/>
        <v>0.15962740844710965</v>
      </c>
      <c r="G269" s="236">
        <f t="shared" si="120"/>
        <v>0.25179063360881537</v>
      </c>
      <c r="H269" s="237">
        <f t="shared" si="125"/>
        <v>12.509999999999991</v>
      </c>
      <c r="I269" s="456">
        <f t="shared" si="121"/>
        <v>18.28</v>
      </c>
      <c r="J269" s="457"/>
      <c r="K269" s="175"/>
      <c r="L269" s="235">
        <v>73.059450472133122</v>
      </c>
      <c r="M269" s="235">
        <v>82.081130333944557</v>
      </c>
      <c r="N269" s="235">
        <v>77.065541894522156</v>
      </c>
      <c r="O269" s="235">
        <v>94.349191523639135</v>
      </c>
      <c r="P269" s="236">
        <f t="shared" si="126"/>
        <v>0.22427208327131098</v>
      </c>
      <c r="Q269" s="236">
        <f t="shared" si="122"/>
        <v>0.29140297270134141</v>
      </c>
      <c r="R269" s="237">
        <f t="shared" si="127"/>
        <v>17.283649629116979</v>
      </c>
      <c r="S269" s="458">
        <f t="shared" si="123"/>
        <v>21.289741051506013</v>
      </c>
      <c r="T269" s="459"/>
    </row>
    <row r="270" spans="1:20" ht="21" x14ac:dyDescent="0.35">
      <c r="A270" s="429" t="s">
        <v>78</v>
      </c>
      <c r="B270" s="429"/>
      <c r="C270" s="429"/>
      <c r="D270" s="429"/>
      <c r="E270" s="429"/>
      <c r="F270" s="429"/>
      <c r="G270" s="429"/>
      <c r="H270" s="429"/>
      <c r="I270" s="429"/>
      <c r="J270" s="429"/>
      <c r="K270" s="429"/>
      <c r="L270" s="429"/>
      <c r="M270" s="429"/>
      <c r="N270" s="429"/>
      <c r="O270" s="429"/>
      <c r="P270" s="429"/>
      <c r="Q270" s="429"/>
      <c r="R270" s="429"/>
      <c r="S270" s="429"/>
      <c r="T270" s="429"/>
    </row>
    <row r="271" spans="1:20" x14ac:dyDescent="0.25">
      <c r="A271" s="54"/>
      <c r="B271" s="373" t="s">
        <v>145</v>
      </c>
      <c r="C271" s="374"/>
      <c r="D271" s="374"/>
      <c r="E271" s="374"/>
      <c r="F271" s="374"/>
      <c r="G271" s="374"/>
      <c r="H271" s="374"/>
      <c r="I271" s="374"/>
      <c r="J271" s="375"/>
      <c r="K271" s="174"/>
      <c r="L271" s="373" t="str">
        <f>L$5</f>
        <v>acumulado marzo</v>
      </c>
      <c r="M271" s="374"/>
      <c r="N271" s="374"/>
      <c r="O271" s="374"/>
      <c r="P271" s="374"/>
      <c r="Q271" s="374"/>
      <c r="R271" s="374"/>
      <c r="S271" s="374"/>
      <c r="T271" s="375"/>
    </row>
    <row r="272" spans="1:20" x14ac:dyDescent="0.25">
      <c r="A272" s="4"/>
      <c r="B272" s="5">
        <f>B$6</f>
        <v>2019</v>
      </c>
      <c r="C272" s="5">
        <f>C$6</f>
        <v>2022</v>
      </c>
      <c r="D272" s="5">
        <f>D$6</f>
        <v>2023</v>
      </c>
      <c r="E272" s="5">
        <f>E$6</f>
        <v>2024</v>
      </c>
      <c r="F272" s="5" t="str">
        <f>CONCATENATE("var ",RIGHT(E272,2),"/",RIGHT(D272,2))</f>
        <v>var 24/23</v>
      </c>
      <c r="G272" s="5" t="str">
        <f>CONCATENATE("var ",RIGHT(E272,2),"/",RIGHT(B272,2))</f>
        <v>var 24/19</v>
      </c>
      <c r="H272" s="5" t="str">
        <f>CONCATENATE("dif ",RIGHT(E272,2),"-",RIGHT(D272,2))</f>
        <v>dif 24-23</v>
      </c>
      <c r="I272" s="388" t="str">
        <f>CONCATENATE("dif ",RIGHT(E272,2),"-",RIGHT(B272,2))</f>
        <v>dif 24-19</v>
      </c>
      <c r="J272" s="389"/>
      <c r="K272" s="175"/>
      <c r="L272" s="5">
        <f>L$6</f>
        <v>2019</v>
      </c>
      <c r="M272" s="5">
        <f>M$6</f>
        <v>2022</v>
      </c>
      <c r="N272" s="5">
        <f>N$6</f>
        <v>2023</v>
      </c>
      <c r="O272" s="5">
        <f>O$6</f>
        <v>2024</v>
      </c>
      <c r="P272" s="5" t="str">
        <f>CONCATENATE("var ",RIGHT(O272,2),"/",RIGHT(M272,2))</f>
        <v>var 24/22</v>
      </c>
      <c r="Q272" s="5" t="str">
        <f>CONCATENATE("var ",RIGHT(O272,2),"/",RIGHT(L272,2))</f>
        <v>var 24/19</v>
      </c>
      <c r="R272" s="5" t="str">
        <f>CONCATENATE("dif ",RIGHT(O272,2),"-",RIGHT(N272,2))</f>
        <v>dif 24-23</v>
      </c>
      <c r="S272" s="388" t="str">
        <f>CONCATENATE("dif ",RIGHT(O272,2),"-",RIGHT(L272,2))</f>
        <v>dif 24-19</v>
      </c>
      <c r="T272" s="389"/>
    </row>
    <row r="273" spans="1:20" x14ac:dyDescent="0.25">
      <c r="A273" s="176" t="s">
        <v>47</v>
      </c>
      <c r="B273" s="211">
        <v>93.23</v>
      </c>
      <c r="C273" s="211">
        <v>110.91</v>
      </c>
      <c r="D273" s="211">
        <v>115.34</v>
      </c>
      <c r="E273" s="211">
        <v>136.29</v>
      </c>
      <c r="F273" s="238">
        <f>E273/D273-1</f>
        <v>0.18163689960117901</v>
      </c>
      <c r="G273" s="238">
        <f t="shared" ref="G273:G283" si="128">E273/B273-1</f>
        <v>0.46186849726482881</v>
      </c>
      <c r="H273" s="239">
        <f>E273-D273</f>
        <v>20.949999999999989</v>
      </c>
      <c r="I273" s="468">
        <f t="shared" ref="I273:I283" si="129">E273-B273</f>
        <v>43.059999999999988</v>
      </c>
      <c r="J273" s="469"/>
      <c r="K273" s="214"/>
      <c r="L273" s="211">
        <v>94.994638469006432</v>
      </c>
      <c r="M273" s="211">
        <v>108.77232178493246</v>
      </c>
      <c r="N273" s="211">
        <v>115.76095616739728</v>
      </c>
      <c r="O273" s="211">
        <v>133.34385581039143</v>
      </c>
      <c r="P273" s="238">
        <f>O273/N273-1</f>
        <v>0.1518897236609571</v>
      </c>
      <c r="Q273" s="238">
        <f t="shared" ref="Q273:Q283" si="130">O273/L273-1</f>
        <v>0.40369875562921442</v>
      </c>
      <c r="R273" s="211">
        <f>O273-N273</f>
        <v>17.58289964299415</v>
      </c>
      <c r="S273" s="468">
        <f t="shared" ref="S273:S283" si="131">O273-L273</f>
        <v>38.349217341385</v>
      </c>
      <c r="T273" s="469"/>
    </row>
    <row r="274" spans="1:20" x14ac:dyDescent="0.25">
      <c r="A274" s="76" t="s">
        <v>48</v>
      </c>
      <c r="B274" s="240">
        <v>113.85</v>
      </c>
      <c r="C274" s="240">
        <v>139.5</v>
      </c>
      <c r="D274" s="240">
        <v>145.58000000000001</v>
      </c>
      <c r="E274" s="240">
        <v>172.32</v>
      </c>
      <c r="F274" s="241">
        <f t="shared" ref="F274:F283" si="132">E274/D274-1</f>
        <v>0.18367907679626305</v>
      </c>
      <c r="G274" s="241">
        <f t="shared" si="128"/>
        <v>0.51357048748353096</v>
      </c>
      <c r="H274" s="242">
        <f t="shared" ref="H274:H283" si="133">E274-D274</f>
        <v>26.739999999999981</v>
      </c>
      <c r="I274" s="470">
        <f t="shared" si="129"/>
        <v>58.47</v>
      </c>
      <c r="J274" s="471"/>
      <c r="K274" s="175"/>
      <c r="L274" s="240">
        <v>117.21890654166748</v>
      </c>
      <c r="M274" s="240">
        <v>137.89263923860059</v>
      </c>
      <c r="N274" s="240">
        <v>146.0644597835674</v>
      </c>
      <c r="O274" s="240">
        <v>166.00742568848344</v>
      </c>
      <c r="P274" s="241">
        <f t="shared" ref="P274:P283" si="134">O274/N274-1</f>
        <v>0.13653537578180708</v>
      </c>
      <c r="Q274" s="241">
        <f t="shared" si="130"/>
        <v>0.41621714948751243</v>
      </c>
      <c r="R274" s="240">
        <f t="shared" ref="R274:R283" si="135">O274-N274</f>
        <v>19.942965904916036</v>
      </c>
      <c r="S274" s="470">
        <f t="shared" si="131"/>
        <v>48.788519146815958</v>
      </c>
      <c r="T274" s="471"/>
    </row>
    <row r="275" spans="1:20" x14ac:dyDescent="0.25">
      <c r="A275" s="79" t="s">
        <v>49</v>
      </c>
      <c r="B275" s="222">
        <v>91.64</v>
      </c>
      <c r="C275" s="222">
        <v>95.6</v>
      </c>
      <c r="D275" s="222">
        <v>105.54</v>
      </c>
      <c r="E275" s="222">
        <v>121.81</v>
      </c>
      <c r="F275" s="243">
        <f t="shared" si="132"/>
        <v>0.15415956035626288</v>
      </c>
      <c r="G275" s="243">
        <f t="shared" si="128"/>
        <v>0.32922304670449587</v>
      </c>
      <c r="H275" s="234">
        <f t="shared" si="133"/>
        <v>16.269999999999996</v>
      </c>
      <c r="I275" s="466">
        <f t="shared" si="129"/>
        <v>30.17</v>
      </c>
      <c r="J275" s="467"/>
      <c r="K275" s="175"/>
      <c r="L275" s="222">
        <v>92.278351498630528</v>
      </c>
      <c r="M275" s="222">
        <v>95.723510193187593</v>
      </c>
      <c r="N275" s="222">
        <v>105.05225210269565</v>
      </c>
      <c r="O275" s="222">
        <v>120.48405426738573</v>
      </c>
      <c r="P275" s="243">
        <f t="shared" si="134"/>
        <v>0.14689644301584748</v>
      </c>
      <c r="Q275" s="243">
        <f t="shared" si="130"/>
        <v>0.30565893636682273</v>
      </c>
      <c r="R275" s="222">
        <f t="shared" si="135"/>
        <v>15.431802164690083</v>
      </c>
      <c r="S275" s="466">
        <f t="shared" si="131"/>
        <v>28.205702768755202</v>
      </c>
      <c r="T275" s="467"/>
    </row>
    <row r="276" spans="1:20" x14ac:dyDescent="0.25">
      <c r="A276" s="79" t="s">
        <v>50</v>
      </c>
      <c r="B276" s="222">
        <v>71.25</v>
      </c>
      <c r="C276" s="222">
        <v>74.11</v>
      </c>
      <c r="D276" s="222">
        <v>87.02</v>
      </c>
      <c r="E276" s="222">
        <v>78.41</v>
      </c>
      <c r="F276" s="243">
        <f t="shared" si="132"/>
        <v>-9.8942771776603045E-2</v>
      </c>
      <c r="G276" s="243">
        <f t="shared" si="128"/>
        <v>0.1004912280701753</v>
      </c>
      <c r="H276" s="234">
        <f t="shared" si="133"/>
        <v>-8.61</v>
      </c>
      <c r="I276" s="466">
        <f t="shared" si="129"/>
        <v>7.1599999999999966</v>
      </c>
      <c r="J276" s="467"/>
      <c r="K276" s="175"/>
      <c r="L276" s="222">
        <v>71.634204552613241</v>
      </c>
      <c r="M276" s="222">
        <v>71.344207189114897</v>
      </c>
      <c r="N276" s="222">
        <v>84.606213815895359</v>
      </c>
      <c r="O276" s="222">
        <v>90.198090751527928</v>
      </c>
      <c r="P276" s="243">
        <f t="shared" si="134"/>
        <v>6.609298163135624E-2</v>
      </c>
      <c r="Q276" s="243">
        <f t="shared" si="130"/>
        <v>0.25914835398611924</v>
      </c>
      <c r="R276" s="222">
        <f t="shared" si="135"/>
        <v>5.5918769356325697</v>
      </c>
      <c r="S276" s="466">
        <f t="shared" si="131"/>
        <v>18.563886198914687</v>
      </c>
      <c r="T276" s="467"/>
    </row>
    <row r="277" spans="1:20" x14ac:dyDescent="0.25">
      <c r="A277" s="79" t="s">
        <v>51</v>
      </c>
      <c r="B277" s="222">
        <v>56.52</v>
      </c>
      <c r="C277" s="222">
        <v>57.74</v>
      </c>
      <c r="D277" s="222">
        <v>66.69</v>
      </c>
      <c r="E277" s="222">
        <v>80.489999999999995</v>
      </c>
      <c r="F277" s="243">
        <f t="shared" si="132"/>
        <v>0.20692757534862793</v>
      </c>
      <c r="G277" s="243">
        <f t="shared" si="128"/>
        <v>0.42409766454352416</v>
      </c>
      <c r="H277" s="234">
        <f t="shared" si="133"/>
        <v>13.799999999999997</v>
      </c>
      <c r="I277" s="466">
        <f t="shared" si="129"/>
        <v>23.969999999999992</v>
      </c>
      <c r="J277" s="467"/>
      <c r="K277" s="175"/>
      <c r="L277" s="222">
        <v>57.527139140011158</v>
      </c>
      <c r="M277" s="222">
        <v>58.053139067807543</v>
      </c>
      <c r="N277" s="222">
        <v>66.607045091057046</v>
      </c>
      <c r="O277" s="222">
        <v>78.967029114581862</v>
      </c>
      <c r="P277" s="243">
        <f t="shared" si="134"/>
        <v>0.1855657161585198</v>
      </c>
      <c r="Q277" s="243">
        <f t="shared" si="130"/>
        <v>0.37269174680127404</v>
      </c>
      <c r="R277" s="222">
        <f t="shared" si="135"/>
        <v>12.359984023524817</v>
      </c>
      <c r="S277" s="466">
        <f t="shared" si="131"/>
        <v>21.439889974570704</v>
      </c>
      <c r="T277" s="467"/>
    </row>
    <row r="278" spans="1:20" x14ac:dyDescent="0.25">
      <c r="A278" s="79" t="s">
        <v>52</v>
      </c>
      <c r="B278" s="222">
        <v>86.66</v>
      </c>
      <c r="C278" s="222">
        <v>117.98</v>
      </c>
      <c r="D278" s="222">
        <v>142.55000000000001</v>
      </c>
      <c r="E278" s="222">
        <v>187.49</v>
      </c>
      <c r="F278" s="243">
        <f t="shared" si="132"/>
        <v>0.31525780427920025</v>
      </c>
      <c r="G278" s="243">
        <f t="shared" si="128"/>
        <v>1.1635125778906072</v>
      </c>
      <c r="H278" s="234">
        <f t="shared" si="133"/>
        <v>44.94</v>
      </c>
      <c r="I278" s="466">
        <f t="shared" si="129"/>
        <v>100.83000000000001</v>
      </c>
      <c r="J278" s="467"/>
      <c r="K278" s="175"/>
      <c r="L278" s="222">
        <v>85.944371183227631</v>
      </c>
      <c r="M278" s="222">
        <v>119.22942738461825</v>
      </c>
      <c r="N278" s="222">
        <v>139.89231265275984</v>
      </c>
      <c r="O278" s="222">
        <v>173.31047197052678</v>
      </c>
      <c r="P278" s="243">
        <f t="shared" si="134"/>
        <v>0.23888488712540878</v>
      </c>
      <c r="Q278" s="243">
        <f t="shared" si="130"/>
        <v>1.0165424400050642</v>
      </c>
      <c r="R278" s="222">
        <f t="shared" si="135"/>
        <v>33.418159317766936</v>
      </c>
      <c r="S278" s="466">
        <f t="shared" si="131"/>
        <v>87.366100787299146</v>
      </c>
      <c r="T278" s="467"/>
    </row>
    <row r="279" spans="1:20" x14ac:dyDescent="0.25">
      <c r="A279" s="79" t="s">
        <v>53</v>
      </c>
      <c r="B279" s="222">
        <v>73.08</v>
      </c>
      <c r="C279" s="222">
        <v>76.33</v>
      </c>
      <c r="D279" s="222">
        <v>86.98</v>
      </c>
      <c r="E279" s="222">
        <v>97.47</v>
      </c>
      <c r="F279" s="243">
        <f t="shared" si="132"/>
        <v>0.12060243734191767</v>
      </c>
      <c r="G279" s="243">
        <f t="shared" si="128"/>
        <v>0.33374384236453203</v>
      </c>
      <c r="H279" s="234">
        <f t="shared" si="133"/>
        <v>10.489999999999995</v>
      </c>
      <c r="I279" s="466">
        <f t="shared" si="129"/>
        <v>24.39</v>
      </c>
      <c r="J279" s="467"/>
      <c r="K279" s="175"/>
      <c r="L279" s="222">
        <v>67.681868688722361</v>
      </c>
      <c r="M279" s="222">
        <v>77.183882062263137</v>
      </c>
      <c r="N279" s="222">
        <v>91.098164043137814</v>
      </c>
      <c r="O279" s="222">
        <v>102.84473209834509</v>
      </c>
      <c r="P279" s="243">
        <f>O279/N279-1</f>
        <v>0.12894407015321319</v>
      </c>
      <c r="Q279" s="243">
        <f t="shared" si="130"/>
        <v>0.51953150955895255</v>
      </c>
      <c r="R279" s="222">
        <f t="shared" si="135"/>
        <v>11.746568055207277</v>
      </c>
      <c r="S279" s="466">
        <f t="shared" si="131"/>
        <v>35.16286340962273</v>
      </c>
      <c r="T279" s="467"/>
    </row>
    <row r="280" spans="1:20" x14ac:dyDescent="0.25">
      <c r="A280" s="79" t="s">
        <v>54</v>
      </c>
      <c r="B280" s="222">
        <v>87.82</v>
      </c>
      <c r="C280" s="222">
        <v>91.89</v>
      </c>
      <c r="D280" s="222">
        <v>102.3</v>
      </c>
      <c r="E280" s="222">
        <v>112.17</v>
      </c>
      <c r="F280" s="243">
        <f>E280/D280-1</f>
        <v>9.6480938416422246E-2</v>
      </c>
      <c r="G280" s="243">
        <f t="shared" si="128"/>
        <v>0.27727169209747227</v>
      </c>
      <c r="H280" s="234">
        <f t="shared" si="133"/>
        <v>9.8700000000000045</v>
      </c>
      <c r="I280" s="466">
        <f t="shared" si="129"/>
        <v>24.350000000000009</v>
      </c>
      <c r="J280" s="467"/>
      <c r="K280" s="175"/>
      <c r="L280" s="222">
        <v>85.765679957788748</v>
      </c>
      <c r="M280" s="222">
        <v>92.21778077570292</v>
      </c>
      <c r="N280" s="222">
        <v>103.72879745271082</v>
      </c>
      <c r="O280" s="222">
        <v>117.87534472476844</v>
      </c>
      <c r="P280" s="243">
        <f t="shared" si="134"/>
        <v>0.13638013376668057</v>
      </c>
      <c r="Q280" s="243">
        <f t="shared" si="130"/>
        <v>0.37438827259089047</v>
      </c>
      <c r="R280" s="222">
        <f t="shared" si="135"/>
        <v>14.146547272057617</v>
      </c>
      <c r="S280" s="466">
        <f t="shared" si="131"/>
        <v>32.109664766979691</v>
      </c>
      <c r="T280" s="467"/>
    </row>
    <row r="281" spans="1:20" x14ac:dyDescent="0.25">
      <c r="A281" s="79" t="s">
        <v>55</v>
      </c>
      <c r="B281" s="222">
        <v>103.77</v>
      </c>
      <c r="C281" s="222">
        <v>107.77</v>
      </c>
      <c r="D281" s="222">
        <v>122.28</v>
      </c>
      <c r="E281" s="222">
        <v>145.09</v>
      </c>
      <c r="F281" s="243">
        <f t="shared" si="132"/>
        <v>0.18653909061171081</v>
      </c>
      <c r="G281" s="243">
        <f t="shared" si="128"/>
        <v>0.39818830105039993</v>
      </c>
      <c r="H281" s="234">
        <f t="shared" si="133"/>
        <v>22.810000000000002</v>
      </c>
      <c r="I281" s="466">
        <f t="shared" si="129"/>
        <v>41.320000000000007</v>
      </c>
      <c r="J281" s="467"/>
      <c r="K281" s="175"/>
      <c r="L281" s="222">
        <v>103.64097252767108</v>
      </c>
      <c r="M281" s="222">
        <v>108.84823454765021</v>
      </c>
      <c r="N281" s="222">
        <v>125.22856834625475</v>
      </c>
      <c r="O281" s="222">
        <v>143.99469567348496</v>
      </c>
      <c r="P281" s="243">
        <f>O281/N281-1</f>
        <v>0.1498550017384388</v>
      </c>
      <c r="Q281" s="243">
        <f t="shared" si="130"/>
        <v>0.38936071479877166</v>
      </c>
      <c r="R281" s="222">
        <f>O281-N281</f>
        <v>18.766127327230208</v>
      </c>
      <c r="S281" s="472">
        <f t="shared" si="131"/>
        <v>40.353723145813873</v>
      </c>
      <c r="T281" s="473"/>
    </row>
    <row r="282" spans="1:20" x14ac:dyDescent="0.25">
      <c r="A282" s="79" t="s">
        <v>56</v>
      </c>
      <c r="B282" s="222">
        <v>128.66999999999999</v>
      </c>
      <c r="C282" s="222">
        <v>278.27</v>
      </c>
      <c r="D282" s="222">
        <v>137.88</v>
      </c>
      <c r="E282" s="222">
        <v>208.45</v>
      </c>
      <c r="F282" s="243">
        <f t="shared" si="132"/>
        <v>0.51182187409341462</v>
      </c>
      <c r="G282" s="243">
        <f t="shared" si="128"/>
        <v>0.62003575036916159</v>
      </c>
      <c r="H282" s="234">
        <f t="shared" si="133"/>
        <v>70.569999999999993</v>
      </c>
      <c r="I282" s="466">
        <f t="shared" si="129"/>
        <v>79.78</v>
      </c>
      <c r="J282" s="467"/>
      <c r="K282" s="175"/>
      <c r="L282" s="222">
        <v>151.19079439714889</v>
      </c>
      <c r="M282" s="222">
        <v>213.08463346249329</v>
      </c>
      <c r="N282" s="222">
        <v>145.57825476657206</v>
      </c>
      <c r="O282" s="222">
        <v>224.14910086137473</v>
      </c>
      <c r="P282" s="243">
        <f t="shared" si="134"/>
        <v>0.5397155380162193</v>
      </c>
      <c r="Q282" s="243">
        <f t="shared" si="130"/>
        <v>0.48255786177416682</v>
      </c>
      <c r="R282" s="222">
        <f t="shared" si="135"/>
        <v>78.570846094802675</v>
      </c>
      <c r="S282" s="474">
        <f t="shared" si="131"/>
        <v>72.958306464225842</v>
      </c>
      <c r="T282" s="475"/>
    </row>
    <row r="283" spans="1:20" x14ac:dyDescent="0.25">
      <c r="A283" s="79" t="s">
        <v>79</v>
      </c>
      <c r="B283" s="235">
        <v>60.87</v>
      </c>
      <c r="C283" s="235">
        <v>64.7</v>
      </c>
      <c r="D283" s="235">
        <v>69</v>
      </c>
      <c r="E283" s="235">
        <v>82.15</v>
      </c>
      <c r="F283" s="243">
        <f t="shared" si="132"/>
        <v>0.19057971014492758</v>
      </c>
      <c r="G283" s="243">
        <f t="shared" si="128"/>
        <v>0.34959750287497959</v>
      </c>
      <c r="H283" s="234">
        <f t="shared" si="133"/>
        <v>13.150000000000006</v>
      </c>
      <c r="I283" s="466">
        <f t="shared" si="129"/>
        <v>21.280000000000008</v>
      </c>
      <c r="J283" s="467"/>
      <c r="K283" s="175"/>
      <c r="L283" s="235">
        <v>56.232564802624267</v>
      </c>
      <c r="M283" s="235">
        <v>67.594080166100653</v>
      </c>
      <c r="N283" s="235">
        <v>78.212653600428197</v>
      </c>
      <c r="O283" s="235">
        <v>86.667824220982894</v>
      </c>
      <c r="P283" s="243">
        <f t="shared" si="134"/>
        <v>0.10810489391844902</v>
      </c>
      <c r="Q283" s="243">
        <f t="shared" si="130"/>
        <v>0.54123904049523763</v>
      </c>
      <c r="R283" s="235">
        <f t="shared" si="135"/>
        <v>8.4551706205546964</v>
      </c>
      <c r="S283" s="466">
        <f t="shared" si="131"/>
        <v>30.435259418358626</v>
      </c>
      <c r="T283" s="467"/>
    </row>
    <row r="284" spans="1:20" ht="21" x14ac:dyDescent="0.35">
      <c r="A284" s="429" t="s">
        <v>80</v>
      </c>
      <c r="B284" s="429"/>
      <c r="C284" s="429"/>
      <c r="D284" s="429"/>
      <c r="E284" s="429"/>
      <c r="F284" s="429"/>
      <c r="G284" s="429"/>
      <c r="H284" s="429"/>
      <c r="I284" s="429"/>
      <c r="J284" s="429"/>
      <c r="K284" s="429"/>
      <c r="L284" s="429"/>
      <c r="M284" s="429"/>
      <c r="N284" s="429"/>
      <c r="O284" s="429"/>
      <c r="P284" s="429"/>
      <c r="Q284" s="429"/>
      <c r="R284" s="429"/>
      <c r="S284" s="429"/>
      <c r="T284" s="429"/>
    </row>
    <row r="285" spans="1:20" x14ac:dyDescent="0.25">
      <c r="A285" s="54"/>
      <c r="B285" s="373" t="s">
        <v>145</v>
      </c>
      <c r="C285" s="374"/>
      <c r="D285" s="374"/>
      <c r="E285" s="374"/>
      <c r="F285" s="374"/>
      <c r="G285" s="374"/>
      <c r="H285" s="374"/>
      <c r="I285" s="374"/>
      <c r="J285" s="375"/>
      <c r="K285" s="174"/>
      <c r="L285" s="373" t="str">
        <f>L$5</f>
        <v>acumulado marzo</v>
      </c>
      <c r="M285" s="374"/>
      <c r="N285" s="374"/>
      <c r="O285" s="374"/>
      <c r="P285" s="374"/>
      <c r="Q285" s="374"/>
      <c r="R285" s="374"/>
      <c r="S285" s="374"/>
      <c r="T285" s="375"/>
    </row>
    <row r="286" spans="1:20" x14ac:dyDescent="0.25">
      <c r="A286" s="4"/>
      <c r="B286" s="5">
        <f>B$6</f>
        <v>2019</v>
      </c>
      <c r="C286" s="5">
        <f>C$6</f>
        <v>2022</v>
      </c>
      <c r="D286" s="5">
        <f>D$6</f>
        <v>2023</v>
      </c>
      <c r="E286" s="5">
        <f>E$6</f>
        <v>2024</v>
      </c>
      <c r="F286" s="5" t="str">
        <f>CONCATENATE("var ",RIGHT(E286,2),"/",RIGHT(D286,2))</f>
        <v>var 24/23</v>
      </c>
      <c r="G286" s="5" t="str">
        <f>CONCATENATE("var ",RIGHT(E286,2),"/",RIGHT(B286,2))</f>
        <v>var 24/19</v>
      </c>
      <c r="H286" s="5" t="str">
        <f>CONCATENATE("dif ",RIGHT(E286,2),"-",RIGHT(C286,2))</f>
        <v>dif 24-22</v>
      </c>
      <c r="I286" s="388" t="str">
        <f>CONCATENATE("dif ",RIGHT(E286,2),"-",RIGHT(B286,2))</f>
        <v>dif 24-19</v>
      </c>
      <c r="J286" s="389"/>
      <c r="K286" s="175"/>
      <c r="L286" s="5">
        <f>L$6</f>
        <v>2019</v>
      </c>
      <c r="M286" s="5">
        <f>M$6</f>
        <v>2022</v>
      </c>
      <c r="N286" s="5">
        <f>N$6</f>
        <v>2023</v>
      </c>
      <c r="O286" s="5">
        <f>O$6</f>
        <v>2024</v>
      </c>
      <c r="P286" s="5" t="str">
        <f>CONCATENATE("var ",RIGHT(O286,2),"/",RIGHT(N286,2))</f>
        <v>var 24/23</v>
      </c>
      <c r="Q286" s="5" t="str">
        <f>CONCATENATE("var ",RIGHT(O286,2),"/",RIGHT(L286,2))</f>
        <v>var 24/19</v>
      </c>
      <c r="R286" s="5" t="str">
        <f>CONCATENATE("dif ",RIGHT(O286,2),"-",RIGHT(N286,2))</f>
        <v>dif 24-23</v>
      </c>
      <c r="S286" s="388" t="str">
        <f>CONCATENATE("dif ",RIGHT(O286,2),"-",RIGHT(L286,2))</f>
        <v>dif 24-19</v>
      </c>
      <c r="T286" s="389"/>
    </row>
    <row r="287" spans="1:20" x14ac:dyDescent="0.25">
      <c r="A287" s="176" t="s">
        <v>4</v>
      </c>
      <c r="B287" s="211">
        <v>78.3</v>
      </c>
      <c r="C287" s="211">
        <v>89.21</v>
      </c>
      <c r="D287" s="211">
        <v>98.71</v>
      </c>
      <c r="E287" s="211">
        <v>120.12</v>
      </c>
      <c r="F287" s="212">
        <f>E287/D287-1</f>
        <v>0.21689798399351656</v>
      </c>
      <c r="G287" s="212">
        <f t="shared" ref="G287:G298" si="136">E287/B287-1</f>
        <v>0.5340996168582377</v>
      </c>
      <c r="H287" s="244">
        <f>E287-D287</f>
        <v>21.410000000000011</v>
      </c>
      <c r="I287" s="476">
        <f t="shared" ref="I287:I298" si="137">E287-B287</f>
        <v>41.820000000000007</v>
      </c>
      <c r="J287" s="477"/>
      <c r="K287" s="214"/>
      <c r="L287" s="211">
        <v>80.447469317713143</v>
      </c>
      <c r="M287" s="211">
        <v>78.689518839833553</v>
      </c>
      <c r="N287" s="211">
        <v>100.09923466095674</v>
      </c>
      <c r="O287" s="211">
        <v>117.43982873812629</v>
      </c>
      <c r="P287" s="212">
        <f>O287/N287-1</f>
        <v>0.17323403256681624</v>
      </c>
      <c r="Q287" s="212">
        <f t="shared" ref="Q287:Q298" si="138">O287/L287-1</f>
        <v>0.45983248117250697</v>
      </c>
      <c r="R287" s="211">
        <f>O287-N287</f>
        <v>17.340594077169555</v>
      </c>
      <c r="S287" s="476">
        <f t="shared" ref="S287:S298" si="139">O287-L287</f>
        <v>36.992359420413152</v>
      </c>
      <c r="T287" s="477"/>
    </row>
    <row r="288" spans="1:20" x14ac:dyDescent="0.25">
      <c r="A288" s="180" t="s">
        <v>5</v>
      </c>
      <c r="B288" s="215">
        <v>85.4</v>
      </c>
      <c r="C288" s="215">
        <v>96.76</v>
      </c>
      <c r="D288" s="215">
        <v>107.73</v>
      </c>
      <c r="E288" s="215">
        <v>132.52000000000001</v>
      </c>
      <c r="F288" s="216">
        <f t="shared" ref="F288:F298" si="140">E288/D288-1</f>
        <v>0.23011231783161623</v>
      </c>
      <c r="G288" s="216">
        <f t="shared" si="136"/>
        <v>0.55175644028103044</v>
      </c>
      <c r="H288" s="245">
        <f t="shared" ref="H288:H298" si="141">E288-D288</f>
        <v>24.790000000000006</v>
      </c>
      <c r="I288" s="478">
        <f t="shared" si="137"/>
        <v>47.120000000000005</v>
      </c>
      <c r="J288" s="479"/>
      <c r="K288" s="218"/>
      <c r="L288" s="215">
        <v>87.737134615757952</v>
      </c>
      <c r="M288" s="215">
        <v>84.393068476083741</v>
      </c>
      <c r="N288" s="215">
        <v>108.75619759540923</v>
      </c>
      <c r="O288" s="215">
        <v>129.33087933593944</v>
      </c>
      <c r="P288" s="216">
        <f t="shared" ref="P288:P298" si="142">O288/N288-1</f>
        <v>0.18918169442693622</v>
      </c>
      <c r="Q288" s="216">
        <f t="shared" si="138"/>
        <v>0.47407229450038457</v>
      </c>
      <c r="R288" s="215">
        <f t="shared" ref="R288:R298" si="143">O288-N288</f>
        <v>20.57468174053021</v>
      </c>
      <c r="S288" s="478">
        <f t="shared" si="139"/>
        <v>41.59374472018149</v>
      </c>
      <c r="T288" s="479"/>
    </row>
    <row r="289" spans="1:20" x14ac:dyDescent="0.25">
      <c r="A289" s="26" t="s">
        <v>71</v>
      </c>
      <c r="B289" s="219">
        <v>130.28</v>
      </c>
      <c r="C289" s="219">
        <v>171.01</v>
      </c>
      <c r="D289" s="219">
        <v>165.84</v>
      </c>
      <c r="E289" s="219">
        <v>210.19</v>
      </c>
      <c r="F289" s="243">
        <f t="shared" si="140"/>
        <v>0.26742643511818609</v>
      </c>
      <c r="G289" s="243">
        <f t="shared" si="136"/>
        <v>0.61337120049124949</v>
      </c>
      <c r="H289" s="246">
        <f t="shared" si="141"/>
        <v>44.349999999999994</v>
      </c>
      <c r="I289" s="480">
        <f t="shared" si="137"/>
        <v>79.91</v>
      </c>
      <c r="J289" s="481"/>
      <c r="K289" s="175"/>
      <c r="L289" s="219">
        <v>137.09325353259987</v>
      </c>
      <c r="M289" s="219">
        <v>146.72260350347946</v>
      </c>
      <c r="N289" s="219">
        <v>167.42477098708017</v>
      </c>
      <c r="O289" s="219">
        <v>206.53046181507679</v>
      </c>
      <c r="P289" s="243">
        <f t="shared" si="142"/>
        <v>0.23357171461213655</v>
      </c>
      <c r="Q289" s="243">
        <f t="shared" si="138"/>
        <v>0.50649617317576623</v>
      </c>
      <c r="R289" s="219">
        <f t="shared" si="143"/>
        <v>39.105690827996625</v>
      </c>
      <c r="S289" s="466">
        <f t="shared" si="139"/>
        <v>69.437208282476917</v>
      </c>
      <c r="T289" s="467"/>
    </row>
    <row r="290" spans="1:20" x14ac:dyDescent="0.25">
      <c r="A290" s="26" t="s">
        <v>72</v>
      </c>
      <c r="B290" s="222">
        <v>82.81</v>
      </c>
      <c r="C290" s="222">
        <v>85.65</v>
      </c>
      <c r="D290" s="222">
        <v>101.39</v>
      </c>
      <c r="E290" s="222">
        <v>125.04</v>
      </c>
      <c r="F290" s="243">
        <f t="shared" si="140"/>
        <v>0.23325771772364146</v>
      </c>
      <c r="G290" s="243">
        <f t="shared" si="136"/>
        <v>0.50996256490761982</v>
      </c>
      <c r="H290" s="246">
        <f t="shared" si="141"/>
        <v>23.650000000000006</v>
      </c>
      <c r="I290" s="480">
        <f t="shared" si="137"/>
        <v>42.230000000000004</v>
      </c>
      <c r="J290" s="481"/>
      <c r="K290" s="175"/>
      <c r="L290" s="222">
        <v>84.4417795068141</v>
      </c>
      <c r="M290" s="222">
        <v>74.045947027033364</v>
      </c>
      <c r="N290" s="222">
        <v>102.602753906982</v>
      </c>
      <c r="O290" s="222">
        <v>120.6918377426548</v>
      </c>
      <c r="P290" s="243">
        <f t="shared" si="142"/>
        <v>0.17630212783637433</v>
      </c>
      <c r="Q290" s="243">
        <f t="shared" si="138"/>
        <v>0.42929055317830511</v>
      </c>
      <c r="R290" s="222">
        <f t="shared" si="143"/>
        <v>18.089083835672795</v>
      </c>
      <c r="S290" s="466">
        <f t="shared" si="139"/>
        <v>36.250058235840697</v>
      </c>
      <c r="T290" s="467"/>
    </row>
    <row r="291" spans="1:20" x14ac:dyDescent="0.25">
      <c r="A291" s="26" t="s">
        <v>73</v>
      </c>
      <c r="B291" s="222">
        <v>56.95</v>
      </c>
      <c r="C291" s="222">
        <v>54.41</v>
      </c>
      <c r="D291" s="222">
        <v>70.36</v>
      </c>
      <c r="E291" s="222">
        <v>78.239999999999995</v>
      </c>
      <c r="F291" s="243">
        <f t="shared" si="140"/>
        <v>0.11199545196134153</v>
      </c>
      <c r="G291" s="243">
        <f t="shared" si="136"/>
        <v>0.37383669885864768</v>
      </c>
      <c r="H291" s="246">
        <f t="shared" si="141"/>
        <v>7.8799999999999955</v>
      </c>
      <c r="I291" s="480">
        <f t="shared" si="137"/>
        <v>21.289999999999992</v>
      </c>
      <c r="J291" s="481"/>
      <c r="K291" s="175"/>
      <c r="L291" s="222">
        <v>57.823251377055747</v>
      </c>
      <c r="M291" s="222">
        <v>48.716229358269331</v>
      </c>
      <c r="N291" s="222">
        <v>68.704140266142574</v>
      </c>
      <c r="O291" s="222">
        <v>79.023435333919124</v>
      </c>
      <c r="P291" s="243">
        <f t="shared" si="142"/>
        <v>0.15019902771219029</v>
      </c>
      <c r="Q291" s="243">
        <f t="shared" si="138"/>
        <v>0.36663770113203298</v>
      </c>
      <c r="R291" s="222">
        <f t="shared" si="143"/>
        <v>10.319295067776551</v>
      </c>
      <c r="S291" s="466">
        <f t="shared" si="139"/>
        <v>21.200183956863377</v>
      </c>
      <c r="T291" s="467"/>
    </row>
    <row r="292" spans="1:20" x14ac:dyDescent="0.25">
      <c r="A292" s="26" t="s">
        <v>74</v>
      </c>
      <c r="B292" s="222">
        <v>50.13</v>
      </c>
      <c r="C292" s="222">
        <v>58.7</v>
      </c>
      <c r="D292" s="222">
        <v>50.15</v>
      </c>
      <c r="E292" s="222">
        <v>72.28</v>
      </c>
      <c r="F292" s="243">
        <f t="shared" si="140"/>
        <v>0.44127617148554332</v>
      </c>
      <c r="G292" s="243">
        <f t="shared" si="136"/>
        <v>0.44185118691402359</v>
      </c>
      <c r="H292" s="246">
        <f t="shared" si="141"/>
        <v>22.130000000000003</v>
      </c>
      <c r="I292" s="480">
        <f t="shared" si="137"/>
        <v>22.15</v>
      </c>
      <c r="J292" s="481"/>
      <c r="K292" s="175"/>
      <c r="L292" s="222">
        <v>48.614613878205148</v>
      </c>
      <c r="M292" s="222">
        <v>52.540849883503611</v>
      </c>
      <c r="N292" s="222">
        <v>54.640699374368943</v>
      </c>
      <c r="O292" s="222">
        <v>68.188549428594669</v>
      </c>
      <c r="P292" s="243">
        <f t="shared" si="142"/>
        <v>0.24794430176310667</v>
      </c>
      <c r="Q292" s="243">
        <f t="shared" si="138"/>
        <v>0.40263480441145472</v>
      </c>
      <c r="R292" s="222">
        <f t="shared" si="143"/>
        <v>13.547850054225727</v>
      </c>
      <c r="S292" s="466">
        <f t="shared" si="139"/>
        <v>19.573935550389521</v>
      </c>
      <c r="T292" s="467"/>
    </row>
    <row r="293" spans="1:20" x14ac:dyDescent="0.25">
      <c r="A293" s="26" t="s">
        <v>75</v>
      </c>
      <c r="B293" s="227">
        <v>32.270000000000003</v>
      </c>
      <c r="C293" s="227">
        <v>33.08</v>
      </c>
      <c r="D293" s="227">
        <v>47.92</v>
      </c>
      <c r="E293" s="227">
        <v>43.97</v>
      </c>
      <c r="F293" s="243">
        <f t="shared" si="140"/>
        <v>-8.2429048414023431E-2</v>
      </c>
      <c r="G293" s="243">
        <f t="shared" si="136"/>
        <v>0.3625658506352647</v>
      </c>
      <c r="H293" s="246">
        <f t="shared" si="141"/>
        <v>-3.9500000000000028</v>
      </c>
      <c r="I293" s="480">
        <f t="shared" si="137"/>
        <v>11.699999999999996</v>
      </c>
      <c r="J293" s="481"/>
      <c r="K293" s="175"/>
      <c r="L293" s="227">
        <v>33.251857145155661</v>
      </c>
      <c r="M293" s="227">
        <v>36.092092996625198</v>
      </c>
      <c r="N293" s="227">
        <v>51.529078548873407</v>
      </c>
      <c r="O293" s="227">
        <v>51.419453736105112</v>
      </c>
      <c r="P293" s="243">
        <f t="shared" si="142"/>
        <v>-2.1274359226959305E-3</v>
      </c>
      <c r="Q293" s="243">
        <f t="shared" si="138"/>
        <v>0.54636336586079137</v>
      </c>
      <c r="R293" s="227">
        <f t="shared" si="143"/>
        <v>-0.1096248127682955</v>
      </c>
      <c r="S293" s="466">
        <f t="shared" si="139"/>
        <v>18.167596590949451</v>
      </c>
      <c r="T293" s="467"/>
    </row>
    <row r="294" spans="1:20" x14ac:dyDescent="0.25">
      <c r="A294" s="180" t="s">
        <v>11</v>
      </c>
      <c r="B294" s="215">
        <v>58.42</v>
      </c>
      <c r="C294" s="215">
        <v>60.66</v>
      </c>
      <c r="D294" s="215">
        <v>68.62</v>
      </c>
      <c r="E294" s="215">
        <v>77.63</v>
      </c>
      <c r="F294" s="216">
        <f t="shared" si="140"/>
        <v>0.13130282716409192</v>
      </c>
      <c r="G294" s="216">
        <f t="shared" si="136"/>
        <v>0.32882574460801073</v>
      </c>
      <c r="H294" s="245">
        <f t="shared" si="141"/>
        <v>9.0099999999999909</v>
      </c>
      <c r="I294" s="478">
        <f t="shared" si="137"/>
        <v>19.209999999999994</v>
      </c>
      <c r="J294" s="479"/>
      <c r="K294" s="218"/>
      <c r="L294" s="215">
        <v>60.059885822473397</v>
      </c>
      <c r="M294" s="215">
        <v>56.960658300283569</v>
      </c>
      <c r="N294" s="215">
        <v>71.018812363277519</v>
      </c>
      <c r="O294" s="215">
        <v>76.550742800658</v>
      </c>
      <c r="P294" s="216">
        <f t="shared" si="142"/>
        <v>7.7893874218613934E-2</v>
      </c>
      <c r="Q294" s="216">
        <f t="shared" si="138"/>
        <v>0.27457356524001253</v>
      </c>
      <c r="R294" s="215">
        <f t="shared" si="143"/>
        <v>5.5319304373804812</v>
      </c>
      <c r="S294" s="478">
        <f t="shared" si="139"/>
        <v>16.490856978184603</v>
      </c>
      <c r="T294" s="479"/>
    </row>
    <row r="295" spans="1:20" x14ac:dyDescent="0.25">
      <c r="A295" s="25" t="s">
        <v>12</v>
      </c>
      <c r="B295" s="230">
        <v>85.06</v>
      </c>
      <c r="C295" s="230">
        <v>91.04</v>
      </c>
      <c r="D295" s="230">
        <v>110.65</v>
      </c>
      <c r="E295" s="230">
        <v>147.63</v>
      </c>
      <c r="F295" s="243">
        <f t="shared" si="140"/>
        <v>0.33420695887934926</v>
      </c>
      <c r="G295" s="243">
        <f t="shared" si="136"/>
        <v>0.73559840112861496</v>
      </c>
      <c r="H295" s="246">
        <f t="shared" si="141"/>
        <v>36.97999999999999</v>
      </c>
      <c r="I295" s="480">
        <f t="shared" si="137"/>
        <v>62.569999999999993</v>
      </c>
      <c r="J295" s="481"/>
      <c r="K295" s="175"/>
      <c r="L295" s="230">
        <v>91.155461972161689</v>
      </c>
      <c r="M295" s="230">
        <v>85.881091065106389</v>
      </c>
      <c r="N295" s="230">
        <v>113.61570411089509</v>
      </c>
      <c r="O295" s="230">
        <v>141.89150266079508</v>
      </c>
      <c r="P295" s="243">
        <f t="shared" si="142"/>
        <v>0.24887227317010052</v>
      </c>
      <c r="Q295" s="243">
        <f t="shared" si="138"/>
        <v>0.55658804849376842</v>
      </c>
      <c r="R295" s="230">
        <f t="shared" si="143"/>
        <v>28.275798549899989</v>
      </c>
      <c r="S295" s="466">
        <f t="shared" si="139"/>
        <v>50.736040688633395</v>
      </c>
      <c r="T295" s="467"/>
    </row>
    <row r="296" spans="1:20" x14ac:dyDescent="0.25">
      <c r="A296" s="26" t="s">
        <v>8</v>
      </c>
      <c r="B296" s="222">
        <v>64.03</v>
      </c>
      <c r="C296" s="222">
        <v>64.34</v>
      </c>
      <c r="D296" s="222">
        <v>73.58</v>
      </c>
      <c r="E296" s="222">
        <v>80.12</v>
      </c>
      <c r="F296" s="243">
        <f t="shared" si="140"/>
        <v>8.8882848600163156E-2</v>
      </c>
      <c r="G296" s="243">
        <f t="shared" si="136"/>
        <v>0.25128845853506165</v>
      </c>
      <c r="H296" s="246">
        <f t="shared" si="141"/>
        <v>6.5400000000000063</v>
      </c>
      <c r="I296" s="480">
        <f t="shared" si="137"/>
        <v>16.090000000000003</v>
      </c>
      <c r="J296" s="481"/>
      <c r="K296" s="175"/>
      <c r="L296" s="222">
        <v>65.429850943344604</v>
      </c>
      <c r="M296" s="222">
        <v>60.059471732355107</v>
      </c>
      <c r="N296" s="222">
        <v>75.625259858052416</v>
      </c>
      <c r="O296" s="222">
        <v>78.14597973778757</v>
      </c>
      <c r="P296" s="243">
        <f t="shared" si="142"/>
        <v>3.3331718588028858E-2</v>
      </c>
      <c r="Q296" s="243">
        <f t="shared" si="138"/>
        <v>0.19434751281114493</v>
      </c>
      <c r="R296" s="222">
        <f t="shared" si="143"/>
        <v>2.5207198797351538</v>
      </c>
      <c r="S296" s="466">
        <f t="shared" si="139"/>
        <v>12.716128794442966</v>
      </c>
      <c r="T296" s="467"/>
    </row>
    <row r="297" spans="1:20" x14ac:dyDescent="0.25">
      <c r="A297" s="26" t="s">
        <v>9</v>
      </c>
      <c r="B297" s="222">
        <v>40.54</v>
      </c>
      <c r="C297" s="222">
        <v>41.69</v>
      </c>
      <c r="D297" s="222">
        <v>48</v>
      </c>
      <c r="E297" s="222">
        <v>59.12</v>
      </c>
      <c r="F297" s="243">
        <f t="shared" si="140"/>
        <v>0.23166666666666669</v>
      </c>
      <c r="G297" s="243">
        <f t="shared" si="136"/>
        <v>0.45831277750369992</v>
      </c>
      <c r="H297" s="246">
        <f t="shared" si="141"/>
        <v>11.119999999999997</v>
      </c>
      <c r="I297" s="480">
        <f t="shared" si="137"/>
        <v>18.579999999999998</v>
      </c>
      <c r="J297" s="481"/>
      <c r="K297" s="175"/>
      <c r="L297" s="222">
        <v>42.73237974579046</v>
      </c>
      <c r="M297" s="222">
        <v>37.952553560702022</v>
      </c>
      <c r="N297" s="222">
        <v>51.823171909337674</v>
      </c>
      <c r="O297" s="222">
        <v>59.159448344117777</v>
      </c>
      <c r="P297" s="243">
        <f t="shared" si="142"/>
        <v>0.14156363195241295</v>
      </c>
      <c r="Q297" s="243">
        <f t="shared" si="138"/>
        <v>0.38441735976441938</v>
      </c>
      <c r="R297" s="222">
        <f t="shared" si="143"/>
        <v>7.3362764347801033</v>
      </c>
      <c r="S297" s="466">
        <f t="shared" si="139"/>
        <v>16.427068598327317</v>
      </c>
      <c r="T297" s="467"/>
    </row>
    <row r="298" spans="1:20" x14ac:dyDescent="0.25">
      <c r="A298" s="27" t="s">
        <v>10</v>
      </c>
      <c r="B298" s="235">
        <v>63.5</v>
      </c>
      <c r="C298" s="235">
        <v>64.28</v>
      </c>
      <c r="D298" s="235">
        <v>68.209999999999994</v>
      </c>
      <c r="E298" s="235">
        <v>80.47</v>
      </c>
      <c r="F298" s="247">
        <f t="shared" si="140"/>
        <v>0.17973904119630557</v>
      </c>
      <c r="G298" s="247">
        <f t="shared" si="136"/>
        <v>0.26724409448818887</v>
      </c>
      <c r="H298" s="248">
        <f t="shared" si="141"/>
        <v>12.260000000000005</v>
      </c>
      <c r="I298" s="482">
        <f t="shared" si="137"/>
        <v>16.97</v>
      </c>
      <c r="J298" s="483"/>
      <c r="K298" s="249"/>
      <c r="L298" s="235">
        <v>63.159260434088566</v>
      </c>
      <c r="M298" s="235">
        <v>67.500988196525284</v>
      </c>
      <c r="N298" s="235">
        <v>68.589418133717103</v>
      </c>
      <c r="O298" s="235">
        <v>84.129400049072316</v>
      </c>
      <c r="P298" s="247">
        <f t="shared" si="142"/>
        <v>0.22656529736204445</v>
      </c>
      <c r="Q298" s="247">
        <f t="shared" si="138"/>
        <v>0.3320200311222401</v>
      </c>
      <c r="R298" s="235">
        <f t="shared" si="143"/>
        <v>15.539981915355213</v>
      </c>
      <c r="S298" s="472">
        <f t="shared" si="139"/>
        <v>20.970139614983751</v>
      </c>
      <c r="T298" s="473"/>
    </row>
    <row r="299" spans="1:20" ht="21" x14ac:dyDescent="0.35">
      <c r="A299" s="429" t="s">
        <v>81</v>
      </c>
      <c r="B299" s="429"/>
      <c r="C299" s="429"/>
      <c r="D299" s="429"/>
      <c r="E299" s="429"/>
      <c r="F299" s="429"/>
      <c r="G299" s="429"/>
      <c r="H299" s="429"/>
      <c r="I299" s="429"/>
      <c r="J299" s="429"/>
      <c r="K299" s="429"/>
      <c r="L299" s="429"/>
      <c r="M299" s="429"/>
      <c r="N299" s="429"/>
      <c r="O299" s="429"/>
      <c r="P299" s="429"/>
      <c r="Q299" s="429"/>
      <c r="R299" s="429"/>
      <c r="S299" s="429"/>
      <c r="T299" s="429"/>
    </row>
    <row r="300" spans="1:20" x14ac:dyDescent="0.25">
      <c r="A300" s="54"/>
      <c r="B300" s="373" t="s">
        <v>145</v>
      </c>
      <c r="C300" s="374"/>
      <c r="D300" s="374"/>
      <c r="E300" s="374"/>
      <c r="F300" s="374"/>
      <c r="G300" s="374"/>
      <c r="H300" s="374"/>
      <c r="I300" s="374"/>
      <c r="J300" s="375"/>
      <c r="K300" s="174"/>
      <c r="L300" s="373" t="str">
        <f>L$5</f>
        <v>acumulado marzo</v>
      </c>
      <c r="M300" s="374"/>
      <c r="N300" s="374"/>
      <c r="O300" s="374"/>
      <c r="P300" s="374"/>
      <c r="Q300" s="374"/>
      <c r="R300" s="374"/>
      <c r="S300" s="374"/>
      <c r="T300" s="375"/>
    </row>
    <row r="301" spans="1:20" x14ac:dyDescent="0.25">
      <c r="A301" s="4"/>
      <c r="B301" s="5">
        <f>B$6</f>
        <v>2019</v>
      </c>
      <c r="C301" s="5">
        <f>C$6</f>
        <v>2022</v>
      </c>
      <c r="D301" s="5">
        <f>D$6</f>
        <v>2023</v>
      </c>
      <c r="E301" s="5">
        <f>E$6</f>
        <v>2024</v>
      </c>
      <c r="F301" s="5" t="str">
        <f>CONCATENATE("var ",RIGHT(E301,2),"/",RIGHT(D301,2))</f>
        <v>var 24/23</v>
      </c>
      <c r="G301" s="5" t="str">
        <f>CONCATENATE("var ",RIGHT(E301,2),"/",RIGHT(B301,2))</f>
        <v>var 24/19</v>
      </c>
      <c r="H301" s="5" t="str">
        <f>CONCATENATE("dif ",RIGHT(E301,2),"-",RIGHT(D301,2))</f>
        <v>dif 24-23</v>
      </c>
      <c r="I301" s="388" t="str">
        <f>CONCATENATE("dif ",RIGHT(E301,2),"-",RIGHT(B301,2))</f>
        <v>dif 24-19</v>
      </c>
      <c r="J301" s="389"/>
      <c r="K301" s="175"/>
      <c r="L301" s="5">
        <f>L$6</f>
        <v>2019</v>
      </c>
      <c r="M301" s="5">
        <f>M$6</f>
        <v>2022</v>
      </c>
      <c r="N301" s="5">
        <f>N$6</f>
        <v>2023</v>
      </c>
      <c r="O301" s="5">
        <f>O$6</f>
        <v>2024</v>
      </c>
      <c r="P301" s="5" t="str">
        <f>CONCATENATE("var ",RIGHT(O301,2),"/",RIGHT(N301,2))</f>
        <v>var 24/23</v>
      </c>
      <c r="Q301" s="5" t="str">
        <f>CONCATENATE("var ",RIGHT(O301,2),"/",RIGHT(L301,2))</f>
        <v>var 24/19</v>
      </c>
      <c r="R301" s="5" t="str">
        <f>CONCATENATE("dif ",RIGHT(O301,2),"-",RIGHT(M301,2))</f>
        <v>dif 24-22</v>
      </c>
      <c r="S301" s="388" t="str">
        <f>CONCATENATE("dif ",RIGHT(O301,2),"-",RIGHT(L301,2))</f>
        <v>dif 24-19</v>
      </c>
      <c r="T301" s="389"/>
    </row>
    <row r="302" spans="1:20" x14ac:dyDescent="0.25">
      <c r="A302" s="176" t="s">
        <v>47</v>
      </c>
      <c r="B302" s="211">
        <v>78.3</v>
      </c>
      <c r="C302" s="211">
        <v>89.21</v>
      </c>
      <c r="D302" s="211">
        <v>98.71</v>
      </c>
      <c r="E302" s="211">
        <v>120.12</v>
      </c>
      <c r="F302" s="238">
        <f>E302/D302-1</f>
        <v>0.21689798399351656</v>
      </c>
      <c r="G302" s="238">
        <f t="shared" ref="G302:G312" si="144">E302/B302-1</f>
        <v>0.5340996168582377</v>
      </c>
      <c r="H302" s="244">
        <f>E302-D302</f>
        <v>21.410000000000011</v>
      </c>
      <c r="I302" s="476">
        <f t="shared" ref="I302:I312" si="145">E302-B302</f>
        <v>41.820000000000007</v>
      </c>
      <c r="J302" s="477"/>
      <c r="K302" s="214"/>
      <c r="L302" s="211">
        <v>80.447469317713143</v>
      </c>
      <c r="M302" s="211">
        <v>78.689518839833553</v>
      </c>
      <c r="N302" s="211">
        <v>100.09923466095674</v>
      </c>
      <c r="O302" s="211">
        <v>117.43982873812629</v>
      </c>
      <c r="P302" s="238">
        <f>O302/N302-1</f>
        <v>0.17323403256681624</v>
      </c>
      <c r="Q302" s="238">
        <f t="shared" ref="Q302:Q312" si="146">O302/L302-1</f>
        <v>0.45983248117250697</v>
      </c>
      <c r="R302" s="211">
        <f>O302-N302</f>
        <v>17.340594077169555</v>
      </c>
      <c r="S302" s="476">
        <f t="shared" ref="S302:S312" si="147">O302-L302</f>
        <v>36.992359420413152</v>
      </c>
      <c r="T302" s="477"/>
    </row>
    <row r="303" spans="1:20" x14ac:dyDescent="0.25">
      <c r="A303" s="76" t="s">
        <v>48</v>
      </c>
      <c r="B303" s="240">
        <v>99.32</v>
      </c>
      <c r="C303" s="240">
        <v>119.6</v>
      </c>
      <c r="D303" s="240">
        <v>128.18</v>
      </c>
      <c r="E303" s="240">
        <v>153.65</v>
      </c>
      <c r="F303" s="250">
        <f t="shared" ref="F303:F312" si="148">E303/D303-1</f>
        <v>0.19870494616944923</v>
      </c>
      <c r="G303" s="250">
        <f t="shared" si="144"/>
        <v>0.54701973419250915</v>
      </c>
      <c r="H303" s="251">
        <f t="shared" ref="H303:H312" si="149">E303-D303</f>
        <v>25.47</v>
      </c>
      <c r="I303" s="486">
        <f t="shared" si="145"/>
        <v>54.330000000000013</v>
      </c>
      <c r="J303" s="487"/>
      <c r="K303" s="175"/>
      <c r="L303" s="240">
        <v>101.80099096246597</v>
      </c>
      <c r="M303" s="240">
        <v>105.8994718178764</v>
      </c>
      <c r="N303" s="240">
        <v>129.52344732188837</v>
      </c>
      <c r="O303" s="240">
        <v>146.69870413777858</v>
      </c>
      <c r="P303" s="250">
        <f t="shared" ref="P303:P312" si="150">O303/N303-1</f>
        <v>0.13260345652479977</v>
      </c>
      <c r="Q303" s="250">
        <f t="shared" si="146"/>
        <v>0.44103414663091423</v>
      </c>
      <c r="R303" s="240">
        <f t="shared" ref="R303:R312" si="151">O303-N303</f>
        <v>17.175256815890208</v>
      </c>
      <c r="S303" s="486">
        <f t="shared" si="147"/>
        <v>44.897713175312603</v>
      </c>
      <c r="T303" s="487"/>
    </row>
    <row r="304" spans="1:20" x14ac:dyDescent="0.25">
      <c r="A304" s="79" t="s">
        <v>49</v>
      </c>
      <c r="B304" s="222">
        <v>77.92</v>
      </c>
      <c r="C304" s="222">
        <v>78.709999999999994</v>
      </c>
      <c r="D304" s="222">
        <v>92.44</v>
      </c>
      <c r="E304" s="222">
        <v>107.69</v>
      </c>
      <c r="F304" s="243">
        <f t="shared" si="148"/>
        <v>0.16497187364777144</v>
      </c>
      <c r="G304" s="243">
        <f t="shared" si="144"/>
        <v>0.38205852156057496</v>
      </c>
      <c r="H304" s="252">
        <f t="shared" si="149"/>
        <v>15.25</v>
      </c>
      <c r="I304" s="484">
        <f t="shared" si="145"/>
        <v>29.769999999999996</v>
      </c>
      <c r="J304" s="485"/>
      <c r="K304" s="175"/>
      <c r="L304" s="222">
        <v>79.219010262041962</v>
      </c>
      <c r="M304" s="222">
        <v>70.319007484018428</v>
      </c>
      <c r="N304" s="222">
        <v>91.763129336994083</v>
      </c>
      <c r="O304" s="222">
        <v>106.70877022546765</v>
      </c>
      <c r="P304" s="243">
        <f t="shared" si="150"/>
        <v>0.16287196171772522</v>
      </c>
      <c r="Q304" s="243">
        <f t="shared" si="146"/>
        <v>0.34700963660735717</v>
      </c>
      <c r="R304" s="222">
        <f t="shared" si="151"/>
        <v>14.945640888473562</v>
      </c>
      <c r="S304" s="484">
        <f t="shared" si="147"/>
        <v>27.489759963425684</v>
      </c>
      <c r="T304" s="485"/>
    </row>
    <row r="305" spans="1:20" x14ac:dyDescent="0.25">
      <c r="A305" s="79" t="s">
        <v>50</v>
      </c>
      <c r="B305" s="222">
        <v>58.4</v>
      </c>
      <c r="C305" s="222">
        <v>60.52</v>
      </c>
      <c r="D305" s="222">
        <v>69.69</v>
      </c>
      <c r="E305" s="222">
        <v>66.64</v>
      </c>
      <c r="F305" s="243">
        <f t="shared" si="148"/>
        <v>-4.3765246089826348E-2</v>
      </c>
      <c r="G305" s="243">
        <f t="shared" si="144"/>
        <v>0.14109589041095894</v>
      </c>
      <c r="H305" s="252">
        <f t="shared" si="149"/>
        <v>-3.0499999999999972</v>
      </c>
      <c r="I305" s="484">
        <f t="shared" si="145"/>
        <v>8.240000000000002</v>
      </c>
      <c r="J305" s="485"/>
      <c r="K305" s="175"/>
      <c r="L305" s="222">
        <v>58.647515872621021</v>
      </c>
      <c r="M305" s="222">
        <v>57.608646898001687</v>
      </c>
      <c r="N305" s="222">
        <v>68.994738233101771</v>
      </c>
      <c r="O305" s="222">
        <v>80.100125601258853</v>
      </c>
      <c r="P305" s="243">
        <f t="shared" si="150"/>
        <v>0.16095991741626792</v>
      </c>
      <c r="Q305" s="243">
        <f t="shared" si="146"/>
        <v>0.36578888993749792</v>
      </c>
      <c r="R305" s="222">
        <f t="shared" si="151"/>
        <v>11.105387368157082</v>
      </c>
      <c r="S305" s="484">
        <f t="shared" si="147"/>
        <v>21.452609728637832</v>
      </c>
      <c r="T305" s="485"/>
    </row>
    <row r="306" spans="1:20" x14ac:dyDescent="0.25">
      <c r="A306" s="79" t="s">
        <v>51</v>
      </c>
      <c r="B306" s="222">
        <v>46.57</v>
      </c>
      <c r="C306" s="222">
        <v>41.87</v>
      </c>
      <c r="D306" s="222">
        <v>55.78</v>
      </c>
      <c r="E306" s="222">
        <v>70.48</v>
      </c>
      <c r="F306" s="243">
        <f t="shared" si="148"/>
        <v>0.26353531731803526</v>
      </c>
      <c r="G306" s="243">
        <f t="shared" si="144"/>
        <v>0.51342065707537055</v>
      </c>
      <c r="H306" s="252">
        <f t="shared" si="149"/>
        <v>14.700000000000003</v>
      </c>
      <c r="I306" s="484">
        <f t="shared" si="145"/>
        <v>23.910000000000004</v>
      </c>
      <c r="J306" s="485"/>
      <c r="K306" s="175"/>
      <c r="L306" s="222">
        <v>47.906111187517197</v>
      </c>
      <c r="M306" s="222">
        <v>37.182970430266224</v>
      </c>
      <c r="N306" s="222">
        <v>57.331700035379647</v>
      </c>
      <c r="O306" s="222">
        <v>69.684197986153634</v>
      </c>
      <c r="P306" s="243">
        <f t="shared" si="150"/>
        <v>0.2154566835302496</v>
      </c>
      <c r="Q306" s="243">
        <f t="shared" si="146"/>
        <v>0.4545993456532349</v>
      </c>
      <c r="R306" s="222">
        <f t="shared" si="151"/>
        <v>12.352497950773987</v>
      </c>
      <c r="S306" s="484">
        <f t="shared" si="147"/>
        <v>21.778086798636437</v>
      </c>
      <c r="T306" s="485"/>
    </row>
    <row r="307" spans="1:20" x14ac:dyDescent="0.25">
      <c r="A307" s="79" t="s">
        <v>52</v>
      </c>
      <c r="B307" s="222">
        <v>66.97</v>
      </c>
      <c r="C307" s="222">
        <v>96.98</v>
      </c>
      <c r="D307" s="222">
        <v>119.84</v>
      </c>
      <c r="E307" s="222">
        <v>169.51</v>
      </c>
      <c r="F307" s="243">
        <f t="shared" si="148"/>
        <v>0.41446929238985297</v>
      </c>
      <c r="G307" s="243">
        <f t="shared" si="144"/>
        <v>1.5311333432880394</v>
      </c>
      <c r="H307" s="252">
        <f t="shared" si="149"/>
        <v>49.669999999999987</v>
      </c>
      <c r="I307" s="484">
        <f t="shared" si="145"/>
        <v>102.53999999999999</v>
      </c>
      <c r="J307" s="485"/>
      <c r="K307" s="175"/>
      <c r="L307" s="222">
        <v>74.280835524253135</v>
      </c>
      <c r="M307" s="222">
        <v>93.152667017109749</v>
      </c>
      <c r="N307" s="222">
        <v>114.42043021425988</v>
      </c>
      <c r="O307" s="222">
        <v>155.65871244487377</v>
      </c>
      <c r="P307" s="243">
        <f t="shared" si="150"/>
        <v>0.36041013089526452</v>
      </c>
      <c r="Q307" s="243">
        <f t="shared" si="146"/>
        <v>1.0955433705918707</v>
      </c>
      <c r="R307" s="222">
        <f t="shared" si="151"/>
        <v>41.238282230613891</v>
      </c>
      <c r="S307" s="484">
        <f t="shared" si="147"/>
        <v>81.377876920620636</v>
      </c>
      <c r="T307" s="485"/>
    </row>
    <row r="308" spans="1:20" x14ac:dyDescent="0.25">
      <c r="A308" s="79" t="s">
        <v>53</v>
      </c>
      <c r="B308" s="222">
        <v>55.92</v>
      </c>
      <c r="C308" s="222">
        <v>58.88</v>
      </c>
      <c r="D308" s="222">
        <v>71.39</v>
      </c>
      <c r="E308" s="222">
        <v>80.650000000000006</v>
      </c>
      <c r="F308" s="243">
        <f t="shared" si="148"/>
        <v>0.12971004342344883</v>
      </c>
      <c r="G308" s="243">
        <f t="shared" si="144"/>
        <v>0.44223891273247506</v>
      </c>
      <c r="H308" s="252">
        <f t="shared" si="149"/>
        <v>9.2600000000000051</v>
      </c>
      <c r="I308" s="484">
        <f t="shared" si="145"/>
        <v>24.730000000000004</v>
      </c>
      <c r="J308" s="485"/>
      <c r="K308" s="175"/>
      <c r="L308" s="222">
        <v>53.027481929874348</v>
      </c>
      <c r="M308" s="222">
        <v>58.760802809988739</v>
      </c>
      <c r="N308" s="222">
        <v>74.074766308182248</v>
      </c>
      <c r="O308" s="222">
        <v>87.551052408831197</v>
      </c>
      <c r="P308" s="243">
        <f>O308/N308-1</f>
        <v>0.18192816221089259</v>
      </c>
      <c r="Q308" s="243">
        <f t="shared" si="146"/>
        <v>0.65105053497754595</v>
      </c>
      <c r="R308" s="222">
        <f>O308-N308</f>
        <v>13.476286100648949</v>
      </c>
      <c r="S308" s="484">
        <f t="shared" si="147"/>
        <v>34.523570478956849</v>
      </c>
      <c r="T308" s="485"/>
    </row>
    <row r="309" spans="1:20" x14ac:dyDescent="0.25">
      <c r="A309" s="79" t="s">
        <v>54</v>
      </c>
      <c r="B309" s="222">
        <v>65.52</v>
      </c>
      <c r="C309" s="222">
        <v>72.150000000000006</v>
      </c>
      <c r="D309" s="222">
        <v>90.67</v>
      </c>
      <c r="E309" s="222">
        <v>100.06</v>
      </c>
      <c r="F309" s="243">
        <f t="shared" si="148"/>
        <v>0.10356236903055027</v>
      </c>
      <c r="G309" s="243">
        <f t="shared" si="144"/>
        <v>0.52716727716727729</v>
      </c>
      <c r="H309" s="252">
        <f t="shared" si="149"/>
        <v>9.39</v>
      </c>
      <c r="I309" s="484">
        <f t="shared" si="145"/>
        <v>34.540000000000006</v>
      </c>
      <c r="J309" s="485"/>
      <c r="K309" s="175"/>
      <c r="L309" s="222">
        <v>59.931149091308221</v>
      </c>
      <c r="M309" s="222">
        <v>72.808284000455629</v>
      </c>
      <c r="N309" s="222">
        <v>91.051307023719744</v>
      </c>
      <c r="O309" s="222">
        <v>106.39943422128025</v>
      </c>
      <c r="P309" s="243">
        <f t="shared" si="150"/>
        <v>0.16856569882694994</v>
      </c>
      <c r="Q309" s="243">
        <f t="shared" si="146"/>
        <v>0.77536115750384127</v>
      </c>
      <c r="R309" s="222">
        <f t="shared" si="151"/>
        <v>15.348127197560501</v>
      </c>
      <c r="S309" s="484">
        <f t="shared" si="147"/>
        <v>46.468285129972024</v>
      </c>
      <c r="T309" s="485"/>
    </row>
    <row r="310" spans="1:20" x14ac:dyDescent="0.25">
      <c r="A310" s="79" t="s">
        <v>55</v>
      </c>
      <c r="B310" s="222">
        <v>79.5</v>
      </c>
      <c r="C310" s="222">
        <v>85.4</v>
      </c>
      <c r="D310" s="222">
        <v>100.17</v>
      </c>
      <c r="E310" s="222">
        <v>131.55000000000001</v>
      </c>
      <c r="F310" s="243">
        <f t="shared" si="148"/>
        <v>0.31326744534291717</v>
      </c>
      <c r="G310" s="243">
        <f t="shared" si="144"/>
        <v>0.65471698113207566</v>
      </c>
      <c r="H310" s="252">
        <f t="shared" si="149"/>
        <v>31.38000000000001</v>
      </c>
      <c r="I310" s="484">
        <f t="shared" si="145"/>
        <v>52.050000000000011</v>
      </c>
      <c r="J310" s="485"/>
      <c r="K310" s="175"/>
      <c r="L310" s="222">
        <v>81.677953249640098</v>
      </c>
      <c r="M310" s="222">
        <v>78.646029319263675</v>
      </c>
      <c r="N310" s="222">
        <v>109.85291554864664</v>
      </c>
      <c r="O310" s="222">
        <v>131.3148018223244</v>
      </c>
      <c r="P310" s="243">
        <f t="shared" si="150"/>
        <v>0.1953692914429177</v>
      </c>
      <c r="Q310" s="243">
        <f t="shared" si="146"/>
        <v>0.6077141578336871</v>
      </c>
      <c r="R310" s="222">
        <f t="shared" si="151"/>
        <v>21.461886273677763</v>
      </c>
      <c r="S310" s="489">
        <f t="shared" si="147"/>
        <v>49.636848572684301</v>
      </c>
      <c r="T310" s="490"/>
    </row>
    <row r="311" spans="1:20" x14ac:dyDescent="0.25">
      <c r="A311" s="79" t="s">
        <v>56</v>
      </c>
      <c r="B311" s="222">
        <v>93.87</v>
      </c>
      <c r="C311" s="222">
        <v>163.96</v>
      </c>
      <c r="D311" s="222">
        <v>85.86</v>
      </c>
      <c r="E311" s="222">
        <v>142.4</v>
      </c>
      <c r="F311" s="243">
        <f t="shared" si="148"/>
        <v>0.6585138597717215</v>
      </c>
      <c r="G311" s="243">
        <f t="shared" si="144"/>
        <v>0.51699158410567803</v>
      </c>
      <c r="H311" s="252">
        <f t="shared" si="149"/>
        <v>56.540000000000006</v>
      </c>
      <c r="I311" s="484">
        <f t="shared" si="145"/>
        <v>48.53</v>
      </c>
      <c r="J311" s="485"/>
      <c r="K311" s="175"/>
      <c r="L311" s="222">
        <v>113.86708775068341</v>
      </c>
      <c r="M311" s="222">
        <v>108.60752917026694</v>
      </c>
      <c r="N311" s="222">
        <v>92.138538818695366</v>
      </c>
      <c r="O311" s="222">
        <v>152.8483525616318</v>
      </c>
      <c r="P311" s="243">
        <f t="shared" si="150"/>
        <v>0.65889707522275254</v>
      </c>
      <c r="Q311" s="243">
        <f t="shared" si="146"/>
        <v>0.34234005260852407</v>
      </c>
      <c r="R311" s="222">
        <f t="shared" si="151"/>
        <v>60.709813742936433</v>
      </c>
      <c r="S311" s="484">
        <f t="shared" si="147"/>
        <v>38.981264810948389</v>
      </c>
      <c r="T311" s="485"/>
    </row>
    <row r="312" spans="1:20" x14ac:dyDescent="0.25">
      <c r="A312" s="79" t="s">
        <v>79</v>
      </c>
      <c r="B312" s="235">
        <v>51.88</v>
      </c>
      <c r="C312" s="235">
        <v>45.73</v>
      </c>
      <c r="D312" s="235">
        <v>58.73</v>
      </c>
      <c r="E312" s="235">
        <v>70.819999999999993</v>
      </c>
      <c r="F312" s="243">
        <f t="shared" si="148"/>
        <v>0.20585731312787336</v>
      </c>
      <c r="G312" s="243">
        <f t="shared" si="144"/>
        <v>0.36507324595219726</v>
      </c>
      <c r="H312" s="252">
        <f t="shared" si="149"/>
        <v>12.089999999999996</v>
      </c>
      <c r="I312" s="484">
        <f t="shared" si="145"/>
        <v>18.939999999999991</v>
      </c>
      <c r="J312" s="485"/>
      <c r="K312" s="175"/>
      <c r="L312" s="235">
        <v>47.295317153824072</v>
      </c>
      <c r="M312" s="235">
        <v>44.767370387504492</v>
      </c>
      <c r="N312" s="235">
        <v>68.043210437244085</v>
      </c>
      <c r="O312" s="235">
        <v>76.246464718546207</v>
      </c>
      <c r="P312" s="243">
        <f t="shared" si="150"/>
        <v>0.12055948313708598</v>
      </c>
      <c r="Q312" s="243">
        <f t="shared" si="146"/>
        <v>0.61213560468494044</v>
      </c>
      <c r="R312" s="235">
        <f t="shared" si="151"/>
        <v>8.2032542813021223</v>
      </c>
      <c r="S312" s="484">
        <f t="shared" si="147"/>
        <v>28.951147564722135</v>
      </c>
      <c r="T312" s="485"/>
    </row>
    <row r="313" spans="1:20" ht="24" x14ac:dyDescent="0.4">
      <c r="A313" s="488" t="s">
        <v>82</v>
      </c>
      <c r="B313" s="488"/>
      <c r="C313" s="488"/>
      <c r="D313" s="488"/>
      <c r="E313" s="488"/>
      <c r="F313" s="488"/>
      <c r="G313" s="488"/>
      <c r="H313" s="488"/>
      <c r="I313" s="488"/>
      <c r="J313" s="488"/>
      <c r="K313" s="488"/>
      <c r="L313" s="488"/>
      <c r="M313" s="488"/>
      <c r="N313" s="488"/>
      <c r="O313" s="488"/>
      <c r="P313" s="488"/>
      <c r="Q313" s="488"/>
      <c r="R313" s="488"/>
      <c r="S313" s="488"/>
      <c r="T313" s="488"/>
    </row>
    <row r="314" spans="1:20" ht="21" x14ac:dyDescent="0.35">
      <c r="A314" s="491" t="s">
        <v>83</v>
      </c>
      <c r="B314" s="491"/>
      <c r="C314" s="491"/>
      <c r="D314" s="491"/>
      <c r="E314" s="491"/>
      <c r="F314" s="491"/>
      <c r="G314" s="491"/>
      <c r="H314" s="491"/>
      <c r="I314" s="491"/>
      <c r="J314" s="491"/>
      <c r="K314" s="491"/>
      <c r="L314" s="491"/>
      <c r="M314" s="491"/>
      <c r="N314" s="491"/>
      <c r="O314" s="491"/>
      <c r="P314" s="491"/>
      <c r="Q314" s="491"/>
      <c r="R314" s="491"/>
      <c r="S314" s="491"/>
      <c r="T314" s="491"/>
    </row>
    <row r="315" spans="1:20" x14ac:dyDescent="0.25">
      <c r="A315" s="54"/>
      <c r="B315" s="373" t="s">
        <v>145</v>
      </c>
      <c r="C315" s="374"/>
      <c r="D315" s="374"/>
      <c r="E315" s="374"/>
      <c r="F315" s="374"/>
      <c r="G315" s="374"/>
      <c r="H315" s="374"/>
      <c r="I315" s="374"/>
      <c r="J315" s="374"/>
      <c r="K315" s="365"/>
      <c r="L315" s="373" t="str">
        <f>CONCATENATE("acumulado ",B315, " (promedio)")</f>
        <v>acumulado marzo (promedio)</v>
      </c>
      <c r="M315" s="374"/>
      <c r="N315" s="374"/>
      <c r="O315" s="374"/>
      <c r="P315" s="374"/>
      <c r="Q315" s="374"/>
      <c r="R315" s="374"/>
      <c r="S315" s="374"/>
      <c r="T315" s="375"/>
    </row>
    <row r="316" spans="1:20" x14ac:dyDescent="0.25">
      <c r="A316" s="4"/>
      <c r="B316" s="253">
        <f>B$6</f>
        <v>2019</v>
      </c>
      <c r="C316" s="253">
        <f>C$6</f>
        <v>2022</v>
      </c>
      <c r="D316" s="253">
        <f>D$6</f>
        <v>2023</v>
      </c>
      <c r="E316" s="253">
        <f>E$6</f>
        <v>2024</v>
      </c>
      <c r="F316" s="253" t="str">
        <f>CONCATENATE("var ",RIGHT(E316,2),"/",RIGHT(D316,2))</f>
        <v>var 24/23</v>
      </c>
      <c r="G316" s="253" t="str">
        <f>CONCATENATE("var ",RIGHT(E316,2),"/",RIGHT(B316,2))</f>
        <v>var 24/19</v>
      </c>
      <c r="H316" s="253" t="str">
        <f>CONCATENATE("dif ",RIGHT(E316,2),"-",RIGHT(D316,2))</f>
        <v>dif 24-23</v>
      </c>
      <c r="I316" s="253" t="str">
        <f>CONCATENATE("dif ",RIGHT(E316,2),"-",RIGHT(B316,2))</f>
        <v>dif 24-19</v>
      </c>
      <c r="J316" s="254" t="str">
        <f>CONCATENATE("cuota ",RIGHT(E316,2))</f>
        <v>cuota 24</v>
      </c>
      <c r="K316" s="366"/>
      <c r="L316" s="253">
        <f>L$6</f>
        <v>2019</v>
      </c>
      <c r="M316" s="253">
        <f>M$6</f>
        <v>2022</v>
      </c>
      <c r="N316" s="253">
        <f>N$6</f>
        <v>2023</v>
      </c>
      <c r="O316" s="253">
        <f>O$6</f>
        <v>2024</v>
      </c>
      <c r="P316" s="253" t="str">
        <f>CONCATENATE("var ",RIGHT(O316,2),"/",RIGHT(N316,2))</f>
        <v>var 24/23</v>
      </c>
      <c r="Q316" s="253" t="str">
        <f>CONCATENATE("var ",RIGHT(O316,2),"/",RIGHT(L316,2))</f>
        <v>var 24/19</v>
      </c>
      <c r="R316" s="253" t="str">
        <f>CONCATENATE("dif ",RIGHT(O316,2),"-",RIGHT(N316,2))</f>
        <v>dif 24-23</v>
      </c>
      <c r="S316" s="253" t="str">
        <f>CONCATENATE("dif ",RIGHT(O316,2),"-",RIGHT(L316,2))</f>
        <v>dif 24-19</v>
      </c>
      <c r="T316" s="254" t="str">
        <f>CONCATENATE("cuota ",RIGHT(O316,2))</f>
        <v>cuota 24</v>
      </c>
    </row>
    <row r="317" spans="1:20" x14ac:dyDescent="0.25">
      <c r="A317" s="255" t="s">
        <v>4</v>
      </c>
      <c r="B317" s="256">
        <v>392</v>
      </c>
      <c r="C317" s="256">
        <v>287</v>
      </c>
      <c r="D317" s="256">
        <v>310</v>
      </c>
      <c r="E317" s="256">
        <v>322</v>
      </c>
      <c r="F317" s="257">
        <f t="shared" ref="F317:F328" si="152">E317/D317-1</f>
        <v>3.8709677419354938E-2</v>
      </c>
      <c r="G317" s="257">
        <f t="shared" ref="G317:G328" si="153">E317/B317-1</f>
        <v>-0.1785714285714286</v>
      </c>
      <c r="H317" s="258">
        <f t="shared" ref="H317:H328" si="154">E317-D317</f>
        <v>12</v>
      </c>
      <c r="I317" s="258">
        <f t="shared" ref="I317:I328" si="155">E317-B317</f>
        <v>-70</v>
      </c>
      <c r="J317" s="257">
        <f t="shared" ref="J317:J328" si="156">E317/$E$317</f>
        <v>1</v>
      </c>
      <c r="K317" s="367"/>
      <c r="L317" s="259">
        <v>392</v>
      </c>
      <c r="M317" s="259">
        <v>282.66666666666669</v>
      </c>
      <c r="N317" s="259">
        <v>310</v>
      </c>
      <c r="O317" s="259">
        <v>321.33333333333331</v>
      </c>
      <c r="P317" s="257">
        <f t="shared" ref="P317:P328" si="157">O317/N317-1</f>
        <v>3.6559139784946071E-2</v>
      </c>
      <c r="Q317" s="257">
        <f t="shared" ref="Q317:Q328" si="158">O317/L317-1</f>
        <v>-0.1802721088435375</v>
      </c>
      <c r="R317" s="258">
        <f t="shared" ref="R317:R328" si="159">O317-N317</f>
        <v>11.333333333333314</v>
      </c>
      <c r="S317" s="258">
        <f t="shared" ref="S317:S328" si="160">O317-L317</f>
        <v>-70.666666666666686</v>
      </c>
      <c r="T317" s="257">
        <f t="shared" ref="T317:T328" si="161">O317/$E$317</f>
        <v>0.99792960662525876</v>
      </c>
    </row>
    <row r="318" spans="1:20" x14ac:dyDescent="0.25">
      <c r="A318" s="260" t="s">
        <v>5</v>
      </c>
      <c r="B318" s="261">
        <v>233</v>
      </c>
      <c r="C318" s="261">
        <v>191</v>
      </c>
      <c r="D318" s="261">
        <v>199</v>
      </c>
      <c r="E318" s="261">
        <v>211</v>
      </c>
      <c r="F318" s="262">
        <f t="shared" si="152"/>
        <v>6.0301507537688481E-2</v>
      </c>
      <c r="G318" s="262">
        <f t="shared" si="153"/>
        <v>-9.4420600858369119E-2</v>
      </c>
      <c r="H318" s="263">
        <f t="shared" si="154"/>
        <v>12</v>
      </c>
      <c r="I318" s="263">
        <f t="shared" si="155"/>
        <v>-22</v>
      </c>
      <c r="J318" s="262">
        <f t="shared" si="156"/>
        <v>0.65527950310559002</v>
      </c>
      <c r="K318" s="368"/>
      <c r="L318" s="264">
        <v>233</v>
      </c>
      <c r="M318" s="264">
        <v>187.66666666666666</v>
      </c>
      <c r="N318" s="264">
        <v>199.33333333333334</v>
      </c>
      <c r="O318" s="264">
        <v>210.33333333333334</v>
      </c>
      <c r="P318" s="262">
        <f t="shared" si="157"/>
        <v>5.5183946488294389E-2</v>
      </c>
      <c r="Q318" s="262">
        <f t="shared" si="158"/>
        <v>-9.7281831187410517E-2</v>
      </c>
      <c r="R318" s="263">
        <f t="shared" si="159"/>
        <v>11</v>
      </c>
      <c r="S318" s="263">
        <f t="shared" si="160"/>
        <v>-22.666666666666657</v>
      </c>
      <c r="T318" s="262">
        <f t="shared" si="161"/>
        <v>0.65320910973084889</v>
      </c>
    </row>
    <row r="319" spans="1:20" x14ac:dyDescent="0.25">
      <c r="A319" s="265" t="s">
        <v>6</v>
      </c>
      <c r="B319" s="266">
        <v>26</v>
      </c>
      <c r="C319" s="266">
        <v>29</v>
      </c>
      <c r="D319" s="266">
        <v>28</v>
      </c>
      <c r="E319" s="266">
        <v>30</v>
      </c>
      <c r="F319" s="267">
        <f t="shared" si="152"/>
        <v>7.1428571428571397E-2</v>
      </c>
      <c r="G319" s="267">
        <f t="shared" si="153"/>
        <v>0.15384615384615374</v>
      </c>
      <c r="H319" s="268">
        <f t="shared" si="154"/>
        <v>2</v>
      </c>
      <c r="I319" s="268">
        <f t="shared" si="155"/>
        <v>4</v>
      </c>
      <c r="J319" s="267">
        <f t="shared" si="156"/>
        <v>9.3167701863354033E-2</v>
      </c>
      <c r="K319" s="369"/>
      <c r="L319" s="269">
        <v>26</v>
      </c>
      <c r="M319" s="269">
        <v>29.333333333333332</v>
      </c>
      <c r="N319" s="269">
        <v>28.333333333333332</v>
      </c>
      <c r="O319" s="269">
        <v>30</v>
      </c>
      <c r="P319" s="267">
        <f t="shared" si="157"/>
        <v>5.8823529411764719E-2</v>
      </c>
      <c r="Q319" s="267">
        <f t="shared" si="158"/>
        <v>0.15384615384615374</v>
      </c>
      <c r="R319" s="268">
        <f t="shared" si="159"/>
        <v>1.6666666666666679</v>
      </c>
      <c r="S319" s="268">
        <f t="shared" si="160"/>
        <v>4</v>
      </c>
      <c r="T319" s="267">
        <f t="shared" si="161"/>
        <v>9.3167701863354033E-2</v>
      </c>
    </row>
    <row r="320" spans="1:20" x14ac:dyDescent="0.25">
      <c r="A320" s="26" t="s">
        <v>7</v>
      </c>
      <c r="B320" s="270">
        <v>98</v>
      </c>
      <c r="C320" s="270">
        <v>98</v>
      </c>
      <c r="D320" s="270">
        <v>103</v>
      </c>
      <c r="E320" s="270">
        <v>105</v>
      </c>
      <c r="F320" s="233">
        <f t="shared" si="152"/>
        <v>1.9417475728155331E-2</v>
      </c>
      <c r="G320" s="233">
        <f t="shared" si="153"/>
        <v>7.1428571428571397E-2</v>
      </c>
      <c r="H320" s="271">
        <f t="shared" si="154"/>
        <v>2</v>
      </c>
      <c r="I320" s="271">
        <f t="shared" si="155"/>
        <v>7</v>
      </c>
      <c r="J320" s="233">
        <f t="shared" si="156"/>
        <v>0.32608695652173914</v>
      </c>
      <c r="K320" s="369"/>
      <c r="L320" s="272">
        <v>98</v>
      </c>
      <c r="M320" s="272">
        <v>97.333333333333329</v>
      </c>
      <c r="N320" s="272">
        <v>102.33333333333333</v>
      </c>
      <c r="O320" s="272">
        <v>105</v>
      </c>
      <c r="P320" s="233">
        <f t="shared" si="157"/>
        <v>2.6058631921824116E-2</v>
      </c>
      <c r="Q320" s="233">
        <f t="shared" si="158"/>
        <v>7.1428571428571397E-2</v>
      </c>
      <c r="R320" s="271">
        <f t="shared" si="159"/>
        <v>2.6666666666666714</v>
      </c>
      <c r="S320" s="271">
        <f t="shared" si="160"/>
        <v>7</v>
      </c>
      <c r="T320" s="233">
        <f t="shared" si="161"/>
        <v>0.32608695652173914</v>
      </c>
    </row>
    <row r="321" spans="1:20" x14ac:dyDescent="0.25">
      <c r="A321" s="26" t="s">
        <v>8</v>
      </c>
      <c r="B321" s="270">
        <v>53</v>
      </c>
      <c r="C321" s="270">
        <v>45</v>
      </c>
      <c r="D321" s="270">
        <v>44</v>
      </c>
      <c r="E321" s="270">
        <v>44</v>
      </c>
      <c r="F321" s="233">
        <f t="shared" si="152"/>
        <v>0</v>
      </c>
      <c r="G321" s="233">
        <f t="shared" si="153"/>
        <v>-0.16981132075471694</v>
      </c>
      <c r="H321" s="271">
        <f t="shared" si="154"/>
        <v>0</v>
      </c>
      <c r="I321" s="271">
        <f t="shared" si="155"/>
        <v>-9</v>
      </c>
      <c r="J321" s="233">
        <f t="shared" si="156"/>
        <v>0.13664596273291926</v>
      </c>
      <c r="K321" s="369"/>
      <c r="L321" s="272">
        <v>53</v>
      </c>
      <c r="M321" s="272">
        <v>44.333333333333336</v>
      </c>
      <c r="N321" s="272">
        <v>44.333333333333336</v>
      </c>
      <c r="O321" s="272">
        <v>44.666666666666664</v>
      </c>
      <c r="P321" s="233">
        <f t="shared" si="157"/>
        <v>7.5187969924810361E-3</v>
      </c>
      <c r="Q321" s="233">
        <f t="shared" si="158"/>
        <v>-0.1572327044025158</v>
      </c>
      <c r="R321" s="271">
        <f t="shared" si="159"/>
        <v>0.3333333333333286</v>
      </c>
      <c r="S321" s="271">
        <f t="shared" si="160"/>
        <v>-8.3333333333333357</v>
      </c>
      <c r="T321" s="233">
        <f t="shared" si="161"/>
        <v>0.13871635610766045</v>
      </c>
    </row>
    <row r="322" spans="1:20" x14ac:dyDescent="0.25">
      <c r="A322" s="26" t="s">
        <v>9</v>
      </c>
      <c r="B322" s="270">
        <v>23</v>
      </c>
      <c r="C322" s="270">
        <v>10</v>
      </c>
      <c r="D322" s="270">
        <v>14</v>
      </c>
      <c r="E322" s="270">
        <v>16</v>
      </c>
      <c r="F322" s="233">
        <f t="shared" si="152"/>
        <v>0.14285714285714279</v>
      </c>
      <c r="G322" s="233">
        <f t="shared" si="153"/>
        <v>-0.30434782608695654</v>
      </c>
      <c r="H322" s="271">
        <f t="shared" si="154"/>
        <v>2</v>
      </c>
      <c r="I322" s="271">
        <f t="shared" si="155"/>
        <v>-7</v>
      </c>
      <c r="J322" s="233">
        <f t="shared" si="156"/>
        <v>4.9689440993788817E-2</v>
      </c>
      <c r="K322" s="369"/>
      <c r="L322" s="272">
        <v>23</v>
      </c>
      <c r="M322" s="272">
        <v>9</v>
      </c>
      <c r="N322" s="272">
        <v>14.333333333333334</v>
      </c>
      <c r="O322" s="272">
        <v>15.666666666666666</v>
      </c>
      <c r="P322" s="233">
        <f t="shared" si="157"/>
        <v>9.3023255813953432E-2</v>
      </c>
      <c r="Q322" s="233">
        <f t="shared" si="158"/>
        <v>-0.3188405797101449</v>
      </c>
      <c r="R322" s="271">
        <f t="shared" si="159"/>
        <v>1.3333333333333321</v>
      </c>
      <c r="S322" s="271">
        <f t="shared" si="160"/>
        <v>-7.3333333333333339</v>
      </c>
      <c r="T322" s="233">
        <f t="shared" si="161"/>
        <v>4.8654244306418216E-2</v>
      </c>
    </row>
    <row r="323" spans="1:20" x14ac:dyDescent="0.25">
      <c r="A323" s="273" t="s">
        <v>10</v>
      </c>
      <c r="B323" s="274">
        <v>33</v>
      </c>
      <c r="C323" s="274">
        <v>9</v>
      </c>
      <c r="D323" s="274">
        <v>10</v>
      </c>
      <c r="E323" s="274">
        <v>16</v>
      </c>
      <c r="F323" s="275">
        <f t="shared" si="152"/>
        <v>0.60000000000000009</v>
      </c>
      <c r="G323" s="275">
        <f t="shared" si="153"/>
        <v>-0.51515151515151514</v>
      </c>
      <c r="H323" s="276">
        <f t="shared" si="154"/>
        <v>6</v>
      </c>
      <c r="I323" s="276">
        <f t="shared" si="155"/>
        <v>-17</v>
      </c>
      <c r="J323" s="275">
        <f t="shared" si="156"/>
        <v>4.9689440993788817E-2</v>
      </c>
      <c r="K323" s="369"/>
      <c r="L323" s="277">
        <v>33</v>
      </c>
      <c r="M323" s="277">
        <v>7.666666666666667</v>
      </c>
      <c r="N323" s="277">
        <v>10</v>
      </c>
      <c r="O323" s="277">
        <v>15</v>
      </c>
      <c r="P323" s="275">
        <f t="shared" si="157"/>
        <v>0.5</v>
      </c>
      <c r="Q323" s="275">
        <f t="shared" si="158"/>
        <v>-0.54545454545454541</v>
      </c>
      <c r="R323" s="276">
        <f t="shared" si="159"/>
        <v>5</v>
      </c>
      <c r="S323" s="276">
        <f t="shared" si="160"/>
        <v>-18</v>
      </c>
      <c r="T323" s="275">
        <f t="shared" si="161"/>
        <v>4.6583850931677016E-2</v>
      </c>
    </row>
    <row r="324" spans="1:20" x14ac:dyDescent="0.25">
      <c r="A324" s="278" t="s">
        <v>11</v>
      </c>
      <c r="B324" s="261">
        <v>159</v>
      </c>
      <c r="C324" s="261">
        <v>96</v>
      </c>
      <c r="D324" s="261">
        <v>111</v>
      </c>
      <c r="E324" s="261">
        <v>111</v>
      </c>
      <c r="F324" s="262">
        <f t="shared" si="152"/>
        <v>0</v>
      </c>
      <c r="G324" s="262">
        <f t="shared" si="153"/>
        <v>-0.30188679245283023</v>
      </c>
      <c r="H324" s="263">
        <f t="shared" si="154"/>
        <v>0</v>
      </c>
      <c r="I324" s="263">
        <f t="shared" si="155"/>
        <v>-48</v>
      </c>
      <c r="J324" s="262">
        <f t="shared" si="156"/>
        <v>0.34472049689440992</v>
      </c>
      <c r="K324" s="368"/>
      <c r="L324" s="264">
        <v>159</v>
      </c>
      <c r="M324" s="264">
        <v>95</v>
      </c>
      <c r="N324" s="264">
        <v>110.66666666666667</v>
      </c>
      <c r="O324" s="264">
        <v>111</v>
      </c>
      <c r="P324" s="262">
        <f t="shared" si="157"/>
        <v>3.0120481927711218E-3</v>
      </c>
      <c r="Q324" s="262">
        <f t="shared" si="158"/>
        <v>-0.30188679245283023</v>
      </c>
      <c r="R324" s="263">
        <f t="shared" si="159"/>
        <v>0.3333333333333286</v>
      </c>
      <c r="S324" s="263">
        <f t="shared" si="160"/>
        <v>-48</v>
      </c>
      <c r="T324" s="262">
        <f t="shared" si="161"/>
        <v>0.34472049689440992</v>
      </c>
    </row>
    <row r="325" spans="1:20" x14ac:dyDescent="0.25">
      <c r="A325" s="265" t="s">
        <v>12</v>
      </c>
      <c r="B325" s="270">
        <v>5</v>
      </c>
      <c r="C325" s="270">
        <v>5</v>
      </c>
      <c r="D325" s="266">
        <v>5</v>
      </c>
      <c r="E325" s="266">
        <v>5</v>
      </c>
      <c r="F325" s="267">
        <f t="shared" si="152"/>
        <v>0</v>
      </c>
      <c r="G325" s="267">
        <f t="shared" si="153"/>
        <v>0</v>
      </c>
      <c r="H325" s="268">
        <f t="shared" si="154"/>
        <v>0</v>
      </c>
      <c r="I325" s="268">
        <f t="shared" si="155"/>
        <v>0</v>
      </c>
      <c r="J325" s="267">
        <f t="shared" si="156"/>
        <v>1.5527950310559006E-2</v>
      </c>
      <c r="K325" s="369"/>
      <c r="L325" s="272">
        <v>5</v>
      </c>
      <c r="M325" s="272">
        <v>5</v>
      </c>
      <c r="N325" s="269">
        <v>5</v>
      </c>
      <c r="O325" s="269">
        <v>5</v>
      </c>
      <c r="P325" s="267">
        <f t="shared" si="157"/>
        <v>0</v>
      </c>
      <c r="Q325" s="267">
        <f t="shared" si="158"/>
        <v>0</v>
      </c>
      <c r="R325" s="268">
        <f t="shared" si="159"/>
        <v>0</v>
      </c>
      <c r="S325" s="268">
        <f t="shared" si="160"/>
        <v>0</v>
      </c>
      <c r="T325" s="267">
        <f t="shared" si="161"/>
        <v>1.5527950310559006E-2</v>
      </c>
    </row>
    <row r="326" spans="1:20" x14ac:dyDescent="0.25">
      <c r="A326" s="26" t="s">
        <v>8</v>
      </c>
      <c r="B326" s="270">
        <v>62</v>
      </c>
      <c r="C326" s="270">
        <v>47</v>
      </c>
      <c r="D326" s="270">
        <v>53</v>
      </c>
      <c r="E326" s="270">
        <v>53</v>
      </c>
      <c r="F326" s="233">
        <f t="shared" si="152"/>
        <v>0</v>
      </c>
      <c r="G326" s="233">
        <f t="shared" si="153"/>
        <v>-0.14516129032258063</v>
      </c>
      <c r="H326" s="271">
        <f t="shared" si="154"/>
        <v>0</v>
      </c>
      <c r="I326" s="271">
        <f t="shared" si="155"/>
        <v>-9</v>
      </c>
      <c r="J326" s="233">
        <f t="shared" si="156"/>
        <v>0.16459627329192547</v>
      </c>
      <c r="K326" s="369"/>
      <c r="L326" s="272">
        <v>62</v>
      </c>
      <c r="M326" s="272">
        <v>46</v>
      </c>
      <c r="N326" s="272">
        <v>53</v>
      </c>
      <c r="O326" s="272">
        <v>53</v>
      </c>
      <c r="P326" s="233">
        <f t="shared" si="157"/>
        <v>0</v>
      </c>
      <c r="Q326" s="233">
        <f t="shared" si="158"/>
        <v>-0.14516129032258063</v>
      </c>
      <c r="R326" s="271">
        <f t="shared" si="159"/>
        <v>0</v>
      </c>
      <c r="S326" s="271">
        <f t="shared" si="160"/>
        <v>-9</v>
      </c>
      <c r="T326" s="233">
        <f t="shared" si="161"/>
        <v>0.16459627329192547</v>
      </c>
    </row>
    <row r="327" spans="1:20" x14ac:dyDescent="0.25">
      <c r="A327" s="26" t="s">
        <v>9</v>
      </c>
      <c r="B327" s="270">
        <v>53</v>
      </c>
      <c r="C327" s="270">
        <v>28</v>
      </c>
      <c r="D327" s="270">
        <v>33</v>
      </c>
      <c r="E327" s="270">
        <v>33</v>
      </c>
      <c r="F327" s="233">
        <f t="shared" si="152"/>
        <v>0</v>
      </c>
      <c r="G327" s="233">
        <f t="shared" si="153"/>
        <v>-0.37735849056603776</v>
      </c>
      <c r="H327" s="271">
        <f t="shared" si="154"/>
        <v>0</v>
      </c>
      <c r="I327" s="271">
        <f t="shared" si="155"/>
        <v>-20</v>
      </c>
      <c r="J327" s="233">
        <f t="shared" si="156"/>
        <v>0.10248447204968944</v>
      </c>
      <c r="K327" s="369"/>
      <c r="L327" s="272">
        <v>53</v>
      </c>
      <c r="M327" s="272">
        <v>28</v>
      </c>
      <c r="N327" s="272">
        <v>33</v>
      </c>
      <c r="O327" s="272">
        <v>33</v>
      </c>
      <c r="P327" s="233">
        <f t="shared" si="157"/>
        <v>0</v>
      </c>
      <c r="Q327" s="233">
        <f t="shared" si="158"/>
        <v>-0.37735849056603776</v>
      </c>
      <c r="R327" s="271">
        <f t="shared" si="159"/>
        <v>0</v>
      </c>
      <c r="S327" s="271">
        <f t="shared" si="160"/>
        <v>-20</v>
      </c>
      <c r="T327" s="233">
        <f t="shared" si="161"/>
        <v>0.10248447204968944</v>
      </c>
    </row>
    <row r="328" spans="1:20" x14ac:dyDescent="0.25">
      <c r="A328" s="279" t="s">
        <v>10</v>
      </c>
      <c r="B328" s="274">
        <v>39</v>
      </c>
      <c r="C328" s="274">
        <v>16</v>
      </c>
      <c r="D328" s="274">
        <v>20</v>
      </c>
      <c r="E328" s="274">
        <v>20</v>
      </c>
      <c r="F328" s="280">
        <f t="shared" si="152"/>
        <v>0</v>
      </c>
      <c r="G328" s="280">
        <f t="shared" si="153"/>
        <v>-0.48717948717948723</v>
      </c>
      <c r="H328" s="281">
        <f t="shared" si="154"/>
        <v>0</v>
      </c>
      <c r="I328" s="281">
        <f t="shared" si="155"/>
        <v>-19</v>
      </c>
      <c r="J328" s="280">
        <f t="shared" si="156"/>
        <v>6.2111801242236024E-2</v>
      </c>
      <c r="K328" s="370"/>
      <c r="L328" s="277">
        <v>39</v>
      </c>
      <c r="M328" s="277">
        <v>16</v>
      </c>
      <c r="N328" s="277">
        <v>19.666666666666668</v>
      </c>
      <c r="O328" s="277">
        <v>20</v>
      </c>
      <c r="P328" s="280">
        <f t="shared" si="157"/>
        <v>1.6949152542372836E-2</v>
      </c>
      <c r="Q328" s="280">
        <f t="shared" si="158"/>
        <v>-0.48717948717948723</v>
      </c>
      <c r="R328" s="281">
        <f t="shared" si="159"/>
        <v>0.33333333333333215</v>
      </c>
      <c r="S328" s="281">
        <f t="shared" si="160"/>
        <v>-19</v>
      </c>
      <c r="T328" s="280">
        <f t="shared" si="161"/>
        <v>6.2111801242236024E-2</v>
      </c>
    </row>
    <row r="329" spans="1:20" ht="21" x14ac:dyDescent="0.35">
      <c r="A329" s="492" t="s">
        <v>84</v>
      </c>
      <c r="B329" s="492"/>
      <c r="C329" s="492"/>
      <c r="D329" s="492"/>
      <c r="E329" s="492"/>
      <c r="F329" s="492"/>
      <c r="G329" s="492"/>
      <c r="H329" s="492"/>
      <c r="I329" s="492"/>
      <c r="J329" s="492"/>
      <c r="K329" s="492"/>
      <c r="L329" s="492"/>
      <c r="M329" s="492"/>
      <c r="N329" s="492"/>
      <c r="O329" s="492"/>
      <c r="P329" s="492"/>
      <c r="Q329" s="492"/>
      <c r="R329" s="492"/>
      <c r="S329" s="492"/>
      <c r="T329" s="492"/>
    </row>
    <row r="330" spans="1:20" x14ac:dyDescent="0.25">
      <c r="A330" s="54"/>
      <c r="B330" s="373" t="s">
        <v>145</v>
      </c>
      <c r="C330" s="374"/>
      <c r="D330" s="374"/>
      <c r="E330" s="374"/>
      <c r="F330" s="374"/>
      <c r="G330" s="374"/>
      <c r="H330" s="374"/>
      <c r="I330" s="374"/>
      <c r="J330" s="374"/>
      <c r="K330" s="365"/>
      <c r="L330" s="373" t="str">
        <f>CONCATENATE("acumulado ",B330, " (promedio)")</f>
        <v>acumulado marzo (promedio)</v>
      </c>
      <c r="M330" s="374"/>
      <c r="N330" s="374"/>
      <c r="O330" s="374"/>
      <c r="P330" s="374"/>
      <c r="Q330" s="374"/>
      <c r="R330" s="374"/>
      <c r="S330" s="374"/>
      <c r="T330" s="375"/>
    </row>
    <row r="331" spans="1:20" x14ac:dyDescent="0.25">
      <c r="A331" s="4"/>
      <c r="B331" s="253">
        <f>B$6</f>
        <v>2019</v>
      </c>
      <c r="C331" s="253">
        <f>C$6</f>
        <v>2022</v>
      </c>
      <c r="D331" s="253">
        <f>D$6</f>
        <v>2023</v>
      </c>
      <c r="E331" s="253">
        <f>E$6</f>
        <v>2024</v>
      </c>
      <c r="F331" s="253" t="str">
        <f>CONCATENATE("var ",RIGHT(E331,2),"/",RIGHT(D331,2))</f>
        <v>var 24/23</v>
      </c>
      <c r="G331" s="253" t="str">
        <f>CONCATENATE("var ",RIGHT(E331,2),"/",RIGHT(B331,2))</f>
        <v>var 24/19</v>
      </c>
      <c r="H331" s="253" t="str">
        <f>CONCATENATE("dif ",RIGHT(E331,2),"-",RIGHT(D331,2))</f>
        <v>dif 24-23</v>
      </c>
      <c r="I331" s="253" t="str">
        <f>CONCATENATE("dif ",RIGHT(E331,2),"-",RIGHT(B331,2))</f>
        <v>dif 24-19</v>
      </c>
      <c r="J331" s="253" t="str">
        <f>CONCATENATE("cuota ",RIGHT(E331,2))</f>
        <v>cuota 24</v>
      </c>
      <c r="K331" s="366"/>
      <c r="L331" s="253">
        <f>L$6</f>
        <v>2019</v>
      </c>
      <c r="M331" s="253">
        <f>M$6</f>
        <v>2022</v>
      </c>
      <c r="N331" s="253">
        <f>N$6</f>
        <v>2023</v>
      </c>
      <c r="O331" s="253">
        <f>O$6</f>
        <v>2024</v>
      </c>
      <c r="P331" s="253" t="str">
        <f>CONCATENATE("var ",RIGHT(O331,2),"/",RIGHT(N331,2))</f>
        <v>var 24/23</v>
      </c>
      <c r="Q331" s="253" t="str">
        <f>CONCATENATE("var ",RIGHT(O331,2),"/",RIGHT(L331,2))</f>
        <v>var 24/19</v>
      </c>
      <c r="R331" s="253" t="str">
        <f>CONCATENATE("dif ",RIGHT(O331,2),"-",RIGHT(N331,2))</f>
        <v>dif 24-23</v>
      </c>
      <c r="S331" s="253" t="str">
        <f>CONCATENATE("dif ",RIGHT(O331,2),"-",RIGHT(L331,2))</f>
        <v>dif 24-19</v>
      </c>
      <c r="T331" s="253" t="str">
        <f>CONCATENATE("cuota ",RIGHT(O331,2))</f>
        <v>cuota 24</v>
      </c>
    </row>
    <row r="332" spans="1:20" x14ac:dyDescent="0.25">
      <c r="A332" s="255" t="s">
        <v>47</v>
      </c>
      <c r="B332" s="256">
        <v>392</v>
      </c>
      <c r="C332" s="256">
        <v>287</v>
      </c>
      <c r="D332" s="256">
        <v>310</v>
      </c>
      <c r="E332" s="256">
        <v>322</v>
      </c>
      <c r="F332" s="257">
        <f t="shared" ref="F332:F342" si="162">E332/D332-1</f>
        <v>3.8709677419354938E-2</v>
      </c>
      <c r="G332" s="257">
        <f t="shared" ref="G332:G342" si="163">E332/B332-1</f>
        <v>-0.1785714285714286</v>
      </c>
      <c r="H332" s="258">
        <f t="shared" ref="H332:H342" si="164">E332-D332</f>
        <v>12</v>
      </c>
      <c r="I332" s="258">
        <f t="shared" ref="I332:I342" si="165">E332-B332</f>
        <v>-70</v>
      </c>
      <c r="J332" s="257">
        <f t="shared" ref="J332:J342" si="166">E332/$E$332</f>
        <v>1</v>
      </c>
      <c r="K332" s="367"/>
      <c r="L332" s="259">
        <v>392</v>
      </c>
      <c r="M332" s="259">
        <v>282.66666666666669</v>
      </c>
      <c r="N332" s="259">
        <v>310</v>
      </c>
      <c r="O332" s="259">
        <v>321.33333333333331</v>
      </c>
      <c r="P332" s="257">
        <f t="shared" ref="P332:P342" si="167">O332/N332-1</f>
        <v>3.6559139784946071E-2</v>
      </c>
      <c r="Q332" s="257">
        <f t="shared" ref="Q332:Q342" si="168">O332/L332-1</f>
        <v>-0.1802721088435375</v>
      </c>
      <c r="R332" s="258">
        <f t="shared" ref="R332:R342" si="169">O332-N332</f>
        <v>11.333333333333314</v>
      </c>
      <c r="S332" s="258">
        <f t="shared" ref="S332:S342" si="170">O332-L332</f>
        <v>-70.666666666666686</v>
      </c>
      <c r="T332" s="257">
        <f t="shared" ref="T332:T342" si="171">O332/$E$332</f>
        <v>0.99792960662525876</v>
      </c>
    </row>
    <row r="333" spans="1:20" x14ac:dyDescent="0.25">
      <c r="A333" s="76" t="s">
        <v>48</v>
      </c>
      <c r="B333" s="270">
        <v>100</v>
      </c>
      <c r="C333" s="270">
        <v>82</v>
      </c>
      <c r="D333" s="266">
        <v>91</v>
      </c>
      <c r="E333" s="270">
        <v>94</v>
      </c>
      <c r="F333" s="233">
        <f t="shared" si="162"/>
        <v>3.2967032967033072E-2</v>
      </c>
      <c r="G333" s="233">
        <f t="shared" si="163"/>
        <v>-6.0000000000000053E-2</v>
      </c>
      <c r="H333" s="271">
        <f t="shared" si="164"/>
        <v>3</v>
      </c>
      <c r="I333" s="271">
        <f t="shared" si="165"/>
        <v>-6</v>
      </c>
      <c r="J333" s="233">
        <f t="shared" si="166"/>
        <v>0.29192546583850931</v>
      </c>
      <c r="K333" s="369"/>
      <c r="L333" s="272">
        <v>100</v>
      </c>
      <c r="M333" s="272">
        <v>80.666666666666671</v>
      </c>
      <c r="N333" s="269">
        <v>91</v>
      </c>
      <c r="O333" s="272">
        <v>93.666666666666671</v>
      </c>
      <c r="P333" s="233">
        <f t="shared" si="167"/>
        <v>2.9304029304029422E-2</v>
      </c>
      <c r="Q333" s="233">
        <f t="shared" si="168"/>
        <v>-6.3333333333333242E-2</v>
      </c>
      <c r="R333" s="271">
        <f t="shared" si="169"/>
        <v>2.6666666666666714</v>
      </c>
      <c r="S333" s="271">
        <f t="shared" si="170"/>
        <v>-6.3333333333333286</v>
      </c>
      <c r="T333" s="233">
        <f t="shared" si="171"/>
        <v>0.29089026915113875</v>
      </c>
    </row>
    <row r="334" spans="1:20" x14ac:dyDescent="0.25">
      <c r="A334" s="79" t="s">
        <v>49</v>
      </c>
      <c r="B334" s="270">
        <v>105</v>
      </c>
      <c r="C334" s="270">
        <v>76</v>
      </c>
      <c r="D334" s="270">
        <v>79</v>
      </c>
      <c r="E334" s="270">
        <v>82</v>
      </c>
      <c r="F334" s="233">
        <f t="shared" si="162"/>
        <v>3.7974683544303778E-2</v>
      </c>
      <c r="G334" s="233">
        <f t="shared" si="163"/>
        <v>-0.21904761904761905</v>
      </c>
      <c r="H334" s="271">
        <f t="shared" si="164"/>
        <v>3</v>
      </c>
      <c r="I334" s="271">
        <f t="shared" si="165"/>
        <v>-23</v>
      </c>
      <c r="J334" s="233">
        <f t="shared" si="166"/>
        <v>0.25465838509316768</v>
      </c>
      <c r="K334" s="369"/>
      <c r="L334" s="272">
        <v>105</v>
      </c>
      <c r="M334" s="272">
        <v>75</v>
      </c>
      <c r="N334" s="272">
        <v>79.333333333333329</v>
      </c>
      <c r="O334" s="272">
        <v>82</v>
      </c>
      <c r="P334" s="233">
        <f t="shared" si="167"/>
        <v>3.3613445378151363E-2</v>
      </c>
      <c r="Q334" s="233">
        <f t="shared" si="168"/>
        <v>-0.21904761904761905</v>
      </c>
      <c r="R334" s="271">
        <f t="shared" si="169"/>
        <v>2.6666666666666714</v>
      </c>
      <c r="S334" s="271">
        <f t="shared" si="170"/>
        <v>-23</v>
      </c>
      <c r="T334" s="233">
        <f t="shared" si="171"/>
        <v>0.25465838509316768</v>
      </c>
    </row>
    <row r="335" spans="1:20" x14ac:dyDescent="0.25">
      <c r="A335" s="79" t="s">
        <v>51</v>
      </c>
      <c r="B335" s="270">
        <v>79</v>
      </c>
      <c r="C335" s="270">
        <v>59</v>
      </c>
      <c r="D335" s="270">
        <v>62</v>
      </c>
      <c r="E335" s="270">
        <v>63</v>
      </c>
      <c r="F335" s="233">
        <f t="shared" si="162"/>
        <v>1.6129032258064502E-2</v>
      </c>
      <c r="G335" s="233">
        <f t="shared" si="163"/>
        <v>-0.20253164556962022</v>
      </c>
      <c r="H335" s="271">
        <f t="shared" si="164"/>
        <v>1</v>
      </c>
      <c r="I335" s="271">
        <f t="shared" si="165"/>
        <v>-16</v>
      </c>
      <c r="J335" s="233">
        <f t="shared" si="166"/>
        <v>0.19565217391304349</v>
      </c>
      <c r="K335" s="369"/>
      <c r="L335" s="272">
        <v>79</v>
      </c>
      <c r="M335" s="272">
        <v>58.333333333333336</v>
      </c>
      <c r="N335" s="272">
        <v>61.666666666666664</v>
      </c>
      <c r="O335" s="272">
        <v>63</v>
      </c>
      <c r="P335" s="233">
        <f t="shared" si="167"/>
        <v>2.1621621621621623E-2</v>
      </c>
      <c r="Q335" s="233">
        <f t="shared" si="168"/>
        <v>-0.20253164556962022</v>
      </c>
      <c r="R335" s="271">
        <f t="shared" si="169"/>
        <v>1.3333333333333357</v>
      </c>
      <c r="S335" s="271">
        <f t="shared" si="170"/>
        <v>-16</v>
      </c>
      <c r="T335" s="233">
        <f t="shared" si="171"/>
        <v>0.19565217391304349</v>
      </c>
    </row>
    <row r="336" spans="1:20" x14ac:dyDescent="0.25">
      <c r="A336" s="79" t="s">
        <v>52</v>
      </c>
      <c r="B336" s="270">
        <v>15</v>
      </c>
      <c r="C336" s="270">
        <v>10</v>
      </c>
      <c r="D336" s="270">
        <v>12</v>
      </c>
      <c r="E336" s="270">
        <v>12</v>
      </c>
      <c r="F336" s="233">
        <f t="shared" si="162"/>
        <v>0</v>
      </c>
      <c r="G336" s="233">
        <f t="shared" si="163"/>
        <v>-0.19999999999999996</v>
      </c>
      <c r="H336" s="271">
        <f t="shared" si="164"/>
        <v>0</v>
      </c>
      <c r="I336" s="271">
        <f t="shared" si="165"/>
        <v>-3</v>
      </c>
      <c r="J336" s="233">
        <f t="shared" si="166"/>
        <v>3.7267080745341616E-2</v>
      </c>
      <c r="K336" s="369"/>
      <c r="L336" s="272">
        <v>15</v>
      </c>
      <c r="M336" s="272">
        <v>10</v>
      </c>
      <c r="N336" s="272">
        <v>12</v>
      </c>
      <c r="O336" s="272">
        <v>12</v>
      </c>
      <c r="P336" s="233">
        <f t="shared" si="167"/>
        <v>0</v>
      </c>
      <c r="Q336" s="233">
        <f t="shared" si="168"/>
        <v>-0.19999999999999996</v>
      </c>
      <c r="R336" s="271">
        <f t="shared" si="169"/>
        <v>0</v>
      </c>
      <c r="S336" s="271">
        <f t="shared" si="170"/>
        <v>-3</v>
      </c>
      <c r="T336" s="233">
        <f t="shared" si="171"/>
        <v>3.7267080745341616E-2</v>
      </c>
    </row>
    <row r="337" spans="1:20" x14ac:dyDescent="0.25">
      <c r="A337" s="79" t="s">
        <v>53</v>
      </c>
      <c r="B337" s="270">
        <v>24</v>
      </c>
      <c r="C337" s="270">
        <v>15</v>
      </c>
      <c r="D337" s="270">
        <v>19</v>
      </c>
      <c r="E337" s="270">
        <v>20</v>
      </c>
      <c r="F337" s="233">
        <f t="shared" si="162"/>
        <v>5.2631578947368363E-2</v>
      </c>
      <c r="G337" s="233">
        <f t="shared" si="163"/>
        <v>-0.16666666666666663</v>
      </c>
      <c r="H337" s="271">
        <f t="shared" si="164"/>
        <v>1</v>
      </c>
      <c r="I337" s="271">
        <f t="shared" si="165"/>
        <v>-4</v>
      </c>
      <c r="J337" s="233">
        <f t="shared" si="166"/>
        <v>6.2111801242236024E-2</v>
      </c>
      <c r="K337" s="369"/>
      <c r="L337" s="272">
        <v>24</v>
      </c>
      <c r="M337" s="272">
        <v>14.333333333333334</v>
      </c>
      <c r="N337" s="272">
        <v>19</v>
      </c>
      <c r="O337" s="272">
        <v>20</v>
      </c>
      <c r="P337" s="233">
        <f t="shared" si="167"/>
        <v>5.2631578947368363E-2</v>
      </c>
      <c r="Q337" s="233">
        <f t="shared" si="168"/>
        <v>-0.16666666666666663</v>
      </c>
      <c r="R337" s="271">
        <f t="shared" si="169"/>
        <v>1</v>
      </c>
      <c r="S337" s="271">
        <f t="shared" si="170"/>
        <v>-4</v>
      </c>
      <c r="T337" s="233">
        <f t="shared" si="171"/>
        <v>6.2111801242236024E-2</v>
      </c>
    </row>
    <row r="338" spans="1:20" x14ac:dyDescent="0.25">
      <c r="A338" s="79" t="s">
        <v>54</v>
      </c>
      <c r="B338" s="270">
        <v>9</v>
      </c>
      <c r="C338" s="270">
        <v>4</v>
      </c>
      <c r="D338" s="270">
        <v>5</v>
      </c>
      <c r="E338" s="270">
        <v>6</v>
      </c>
      <c r="F338" s="233">
        <f t="shared" si="162"/>
        <v>0.19999999999999996</v>
      </c>
      <c r="G338" s="233">
        <f t="shared" si="163"/>
        <v>-0.33333333333333337</v>
      </c>
      <c r="H338" s="271">
        <f t="shared" si="164"/>
        <v>1</v>
      </c>
      <c r="I338" s="271">
        <f t="shared" si="165"/>
        <v>-3</v>
      </c>
      <c r="J338" s="233">
        <f t="shared" si="166"/>
        <v>1.8633540372670808E-2</v>
      </c>
      <c r="K338" s="369"/>
      <c r="L338" s="272">
        <v>9</v>
      </c>
      <c r="M338" s="272">
        <v>4</v>
      </c>
      <c r="N338" s="272">
        <v>5</v>
      </c>
      <c r="O338" s="272">
        <v>6</v>
      </c>
      <c r="P338" s="233">
        <f t="shared" si="167"/>
        <v>0.19999999999999996</v>
      </c>
      <c r="Q338" s="233">
        <f t="shared" si="168"/>
        <v>-0.33333333333333337</v>
      </c>
      <c r="R338" s="271">
        <f t="shared" si="169"/>
        <v>1</v>
      </c>
      <c r="S338" s="271">
        <f t="shared" si="170"/>
        <v>-3</v>
      </c>
      <c r="T338" s="233">
        <f t="shared" si="171"/>
        <v>1.8633540372670808E-2</v>
      </c>
    </row>
    <row r="339" spans="1:20" x14ac:dyDescent="0.25">
      <c r="A339" s="79" t="s">
        <v>55</v>
      </c>
      <c r="B339" s="270">
        <v>19</v>
      </c>
      <c r="C339" s="270">
        <v>14</v>
      </c>
      <c r="D339" s="270">
        <v>14</v>
      </c>
      <c r="E339" s="270">
        <v>14</v>
      </c>
      <c r="F339" s="233">
        <f t="shared" si="162"/>
        <v>0</v>
      </c>
      <c r="G339" s="233">
        <f t="shared" si="163"/>
        <v>-0.26315789473684215</v>
      </c>
      <c r="H339" s="271">
        <f t="shared" si="164"/>
        <v>0</v>
      </c>
      <c r="I339" s="271">
        <f t="shared" si="165"/>
        <v>-5</v>
      </c>
      <c r="J339" s="233">
        <f t="shared" si="166"/>
        <v>4.3478260869565216E-2</v>
      </c>
      <c r="K339" s="369"/>
      <c r="L339" s="272">
        <v>19</v>
      </c>
      <c r="M339" s="272">
        <v>14</v>
      </c>
      <c r="N339" s="272">
        <v>14</v>
      </c>
      <c r="O339" s="272">
        <v>14</v>
      </c>
      <c r="P339" s="233">
        <f t="shared" si="167"/>
        <v>0</v>
      </c>
      <c r="Q339" s="233">
        <f t="shared" si="168"/>
        <v>-0.26315789473684215</v>
      </c>
      <c r="R339" s="271">
        <f t="shared" si="169"/>
        <v>0</v>
      </c>
      <c r="S339" s="271">
        <f t="shared" si="170"/>
        <v>-5</v>
      </c>
      <c r="T339" s="233">
        <f t="shared" si="171"/>
        <v>4.3478260869565216E-2</v>
      </c>
    </row>
    <row r="340" spans="1:20" x14ac:dyDescent="0.25">
      <c r="A340" s="79" t="s">
        <v>50</v>
      </c>
      <c r="B340" s="270">
        <v>13</v>
      </c>
      <c r="C340" s="270">
        <v>5</v>
      </c>
      <c r="D340" s="270">
        <v>7</v>
      </c>
      <c r="E340" s="270">
        <v>7</v>
      </c>
      <c r="F340" s="233">
        <f t="shared" si="162"/>
        <v>0</v>
      </c>
      <c r="G340" s="233">
        <f t="shared" si="163"/>
        <v>-0.46153846153846156</v>
      </c>
      <c r="H340" s="271">
        <f t="shared" si="164"/>
        <v>0</v>
      </c>
      <c r="I340" s="271">
        <f t="shared" si="165"/>
        <v>-6</v>
      </c>
      <c r="J340" s="233">
        <f t="shared" si="166"/>
        <v>2.1739130434782608E-2</v>
      </c>
      <c r="K340" s="369"/>
      <c r="L340" s="272">
        <v>13</v>
      </c>
      <c r="M340" s="272">
        <v>4.333333333333333</v>
      </c>
      <c r="N340" s="272">
        <v>7</v>
      </c>
      <c r="O340" s="272">
        <v>7</v>
      </c>
      <c r="P340" s="233">
        <f t="shared" si="167"/>
        <v>0</v>
      </c>
      <c r="Q340" s="233">
        <f t="shared" si="168"/>
        <v>-0.46153846153846156</v>
      </c>
      <c r="R340" s="271">
        <f t="shared" si="169"/>
        <v>0</v>
      </c>
      <c r="S340" s="271">
        <f t="shared" si="170"/>
        <v>-6</v>
      </c>
      <c r="T340" s="233">
        <f t="shared" si="171"/>
        <v>2.1739130434782608E-2</v>
      </c>
    </row>
    <row r="341" spans="1:20" x14ac:dyDescent="0.25">
      <c r="A341" s="80" t="s">
        <v>56</v>
      </c>
      <c r="B341" s="270">
        <v>6</v>
      </c>
      <c r="C341" s="270">
        <v>5</v>
      </c>
      <c r="D341" s="270">
        <v>5</v>
      </c>
      <c r="E341" s="270">
        <v>5</v>
      </c>
      <c r="F341" s="233">
        <f t="shared" si="162"/>
        <v>0</v>
      </c>
      <c r="G341" s="233">
        <f t="shared" si="163"/>
        <v>-0.16666666666666663</v>
      </c>
      <c r="H341" s="271">
        <f t="shared" si="164"/>
        <v>0</v>
      </c>
      <c r="I341" s="271">
        <f t="shared" si="165"/>
        <v>-1</v>
      </c>
      <c r="J341" s="233">
        <f t="shared" si="166"/>
        <v>1.5527950310559006E-2</v>
      </c>
      <c r="K341" s="369"/>
      <c r="L341" s="272">
        <v>6</v>
      </c>
      <c r="M341" s="272">
        <v>5</v>
      </c>
      <c r="N341" s="272">
        <v>5</v>
      </c>
      <c r="O341" s="272">
        <v>5</v>
      </c>
      <c r="P341" s="233">
        <f t="shared" si="167"/>
        <v>0</v>
      </c>
      <c r="Q341" s="233">
        <f t="shared" si="168"/>
        <v>-0.16666666666666663</v>
      </c>
      <c r="R341" s="271">
        <f t="shared" si="169"/>
        <v>0</v>
      </c>
      <c r="S341" s="271">
        <f t="shared" si="170"/>
        <v>-1</v>
      </c>
      <c r="T341" s="233">
        <f t="shared" si="171"/>
        <v>1.5527950310559006E-2</v>
      </c>
    </row>
    <row r="342" spans="1:20" x14ac:dyDescent="0.25">
      <c r="A342" s="81" t="s">
        <v>57</v>
      </c>
      <c r="B342" s="270">
        <v>22</v>
      </c>
      <c r="C342" s="270">
        <v>17</v>
      </c>
      <c r="D342" s="270">
        <v>16</v>
      </c>
      <c r="E342" s="270">
        <v>19</v>
      </c>
      <c r="F342" s="233">
        <f t="shared" si="162"/>
        <v>0.1875</v>
      </c>
      <c r="G342" s="233">
        <f t="shared" si="163"/>
        <v>-0.13636363636363635</v>
      </c>
      <c r="H342" s="271">
        <f t="shared" si="164"/>
        <v>3</v>
      </c>
      <c r="I342" s="271">
        <f t="shared" si="165"/>
        <v>-3</v>
      </c>
      <c r="J342" s="233">
        <f t="shared" si="166"/>
        <v>5.9006211180124224E-2</v>
      </c>
      <c r="K342" s="370"/>
      <c r="L342" s="272">
        <v>22</v>
      </c>
      <c r="M342" s="272">
        <v>17</v>
      </c>
      <c r="N342" s="272">
        <v>16</v>
      </c>
      <c r="O342" s="272">
        <v>18.666666666666668</v>
      </c>
      <c r="P342" s="233">
        <f t="shared" si="167"/>
        <v>0.16666666666666674</v>
      </c>
      <c r="Q342" s="233">
        <f t="shared" si="168"/>
        <v>-0.15151515151515149</v>
      </c>
      <c r="R342" s="271">
        <f t="shared" si="169"/>
        <v>2.6666666666666679</v>
      </c>
      <c r="S342" s="271">
        <f t="shared" si="170"/>
        <v>-3.3333333333333321</v>
      </c>
      <c r="T342" s="233">
        <f t="shared" si="171"/>
        <v>5.7971014492753624E-2</v>
      </c>
    </row>
    <row r="343" spans="1:20" ht="21" x14ac:dyDescent="0.35">
      <c r="A343" s="492" t="s">
        <v>85</v>
      </c>
      <c r="B343" s="492"/>
      <c r="C343" s="492"/>
      <c r="D343" s="492"/>
      <c r="E343" s="492"/>
      <c r="F343" s="492"/>
      <c r="G343" s="492"/>
      <c r="H343" s="492"/>
      <c r="I343" s="492"/>
      <c r="J343" s="492"/>
      <c r="K343" s="492"/>
      <c r="L343" s="492"/>
      <c r="M343" s="492"/>
      <c r="N343" s="492"/>
      <c r="O343" s="492"/>
      <c r="P343" s="492"/>
      <c r="Q343" s="492"/>
      <c r="R343" s="492"/>
      <c r="S343" s="492"/>
      <c r="T343" s="492"/>
    </row>
    <row r="344" spans="1:20" x14ac:dyDescent="0.25">
      <c r="A344" s="54"/>
      <c r="B344" s="373" t="s">
        <v>145</v>
      </c>
      <c r="C344" s="374"/>
      <c r="D344" s="374"/>
      <c r="E344" s="374"/>
      <c r="F344" s="374"/>
      <c r="G344" s="374"/>
      <c r="H344" s="374"/>
      <c r="I344" s="374"/>
      <c r="J344" s="374"/>
      <c r="K344" s="365"/>
      <c r="L344" s="373" t="str">
        <f>CONCATENATE("acumulado ",B344, " (promedio)")</f>
        <v>acumulado marzo (promedio)</v>
      </c>
      <c r="M344" s="374"/>
      <c r="N344" s="374"/>
      <c r="O344" s="374"/>
      <c r="P344" s="374"/>
      <c r="Q344" s="374"/>
      <c r="R344" s="374"/>
      <c r="S344" s="374"/>
      <c r="T344" s="375"/>
    </row>
    <row r="345" spans="1:20" x14ac:dyDescent="0.25">
      <c r="A345" s="4"/>
      <c r="B345" s="253">
        <f>B$6</f>
        <v>2019</v>
      </c>
      <c r="C345" s="253">
        <f>C$6</f>
        <v>2022</v>
      </c>
      <c r="D345" s="253">
        <f>D$6</f>
        <v>2023</v>
      </c>
      <c r="E345" s="253">
        <f>E$6</f>
        <v>2024</v>
      </c>
      <c r="F345" s="253" t="str">
        <f>CONCATENATE("var ",RIGHT(E345,2),"/",RIGHT(D345,2))</f>
        <v>var 24/23</v>
      </c>
      <c r="G345" s="253" t="str">
        <f>CONCATENATE("var ",RIGHT(E345,2),"/",RIGHT(B345,2))</f>
        <v>var 24/19</v>
      </c>
      <c r="H345" s="253" t="str">
        <f>CONCATENATE("dif ",RIGHT(E345,2),"-",RIGHT(D345,2))</f>
        <v>dif 24-23</v>
      </c>
      <c r="I345" s="253" t="str">
        <f>CONCATENATE("dif ",RIGHT(E345,2),"-",RIGHT(B345,2))</f>
        <v>dif 24-19</v>
      </c>
      <c r="J345" s="253" t="str">
        <f>CONCATENATE("cuota ",RIGHT(E345,2))</f>
        <v>cuota 24</v>
      </c>
      <c r="K345" s="366"/>
      <c r="L345" s="253">
        <f>L$6</f>
        <v>2019</v>
      </c>
      <c r="M345" s="253">
        <f>M$6</f>
        <v>2022</v>
      </c>
      <c r="N345" s="253">
        <f>N$6</f>
        <v>2023</v>
      </c>
      <c r="O345" s="253">
        <f>O$6</f>
        <v>2024</v>
      </c>
      <c r="P345" s="253" t="str">
        <f>CONCATENATE("var ",RIGHT(O345,2),"/",RIGHT(N345,2))</f>
        <v>var 24/23</v>
      </c>
      <c r="Q345" s="253" t="str">
        <f>CONCATENATE("var ",RIGHT(O345,2),"/",RIGHT(L345,2))</f>
        <v>var 24/19</v>
      </c>
      <c r="R345" s="253" t="str">
        <f>CONCATENATE("dif ",RIGHT(O345,2),"-",RIGHT(N345,2))</f>
        <v>dif 24-23</v>
      </c>
      <c r="S345" s="253" t="str">
        <f>CONCATENATE("dif ",RIGHT(O345,2),"-",RIGHT(L345,2))</f>
        <v>dif 24-19</v>
      </c>
      <c r="T345" s="253" t="str">
        <f>CONCATENATE("cuota ",RIGHT(O345,2))</f>
        <v>cuota 24</v>
      </c>
    </row>
    <row r="346" spans="1:20" x14ac:dyDescent="0.25">
      <c r="A346" s="255" t="s">
        <v>4</v>
      </c>
      <c r="B346" s="282">
        <v>133054</v>
      </c>
      <c r="C346" s="282">
        <v>121403</v>
      </c>
      <c r="D346" s="282">
        <v>125469</v>
      </c>
      <c r="E346" s="282">
        <v>127071</v>
      </c>
      <c r="F346" s="257">
        <f t="shared" ref="F346:F357" si="172">E346/D346-1</f>
        <v>1.2768094110895856E-2</v>
      </c>
      <c r="G346" s="257">
        <f t="shared" ref="G346:G357" si="173">E346/B346-1</f>
        <v>-4.4966705247493466E-2</v>
      </c>
      <c r="H346" s="283">
        <f t="shared" ref="H346:H357" si="174">E346-D346</f>
        <v>1602</v>
      </c>
      <c r="I346" s="283">
        <f t="shared" ref="I346:I357" si="175">E346-B346</f>
        <v>-5983</v>
      </c>
      <c r="J346" s="257">
        <f t="shared" ref="J346:J357" si="176">E346/$E$346</f>
        <v>1</v>
      </c>
      <c r="K346" s="367"/>
      <c r="L346" s="282">
        <v>133061.66666666666</v>
      </c>
      <c r="M346" s="282">
        <v>120457</v>
      </c>
      <c r="N346" s="282">
        <v>126189.33333333333</v>
      </c>
      <c r="O346" s="282">
        <v>127547.33333333333</v>
      </c>
      <c r="P346" s="257">
        <f t="shared" ref="P346:P357" si="177">O346/N346-1</f>
        <v>1.0761606897571996E-2</v>
      </c>
      <c r="Q346" s="257">
        <f t="shared" ref="Q346:Q357" si="178">O346/L346-1</f>
        <v>-4.1441937948570207E-2</v>
      </c>
      <c r="R346" s="283">
        <f t="shared" ref="R346:R357" si="179">O346-N346</f>
        <v>1358</v>
      </c>
      <c r="S346" s="283">
        <f t="shared" ref="S346:S357" si="180">O346-L346</f>
        <v>-5514.3333333333285</v>
      </c>
      <c r="T346" s="257">
        <f t="shared" ref="T346:T357" si="181">O346/$E$346</f>
        <v>1.003748560516037</v>
      </c>
    </row>
    <row r="347" spans="1:20" x14ac:dyDescent="0.25">
      <c r="A347" s="260" t="s">
        <v>5</v>
      </c>
      <c r="B347" s="284">
        <v>89152</v>
      </c>
      <c r="C347" s="284">
        <v>89098</v>
      </c>
      <c r="D347" s="284">
        <v>88941</v>
      </c>
      <c r="E347" s="284">
        <v>91103</v>
      </c>
      <c r="F347" s="262">
        <f t="shared" si="172"/>
        <v>2.4308249288854444E-2</v>
      </c>
      <c r="G347" s="262">
        <f t="shared" si="173"/>
        <v>2.1883973438621585E-2</v>
      </c>
      <c r="H347" s="285">
        <f t="shared" si="174"/>
        <v>2162</v>
      </c>
      <c r="I347" s="285">
        <f t="shared" si="175"/>
        <v>1951</v>
      </c>
      <c r="J347" s="262">
        <f t="shared" si="176"/>
        <v>0.71694564456091481</v>
      </c>
      <c r="K347" s="368"/>
      <c r="L347" s="284">
        <v>89151.666666666672</v>
      </c>
      <c r="M347" s="284">
        <v>88355</v>
      </c>
      <c r="N347" s="284">
        <v>89670.666666666672</v>
      </c>
      <c r="O347" s="284">
        <v>91356.666666666672</v>
      </c>
      <c r="P347" s="262">
        <f t="shared" si="177"/>
        <v>1.8802135220733707E-2</v>
      </c>
      <c r="Q347" s="262">
        <f t="shared" si="178"/>
        <v>2.4733132676524994E-2</v>
      </c>
      <c r="R347" s="285">
        <f t="shared" si="179"/>
        <v>1686</v>
      </c>
      <c r="S347" s="285">
        <f t="shared" si="180"/>
        <v>2205</v>
      </c>
      <c r="T347" s="262">
        <f t="shared" si="181"/>
        <v>0.718941903870015</v>
      </c>
    </row>
    <row r="348" spans="1:20" x14ac:dyDescent="0.25">
      <c r="A348" s="265" t="s">
        <v>6</v>
      </c>
      <c r="B348" s="286">
        <v>15700</v>
      </c>
      <c r="C348" s="286">
        <v>17378</v>
      </c>
      <c r="D348" s="286">
        <v>16526</v>
      </c>
      <c r="E348" s="286">
        <v>17518</v>
      </c>
      <c r="F348" s="267">
        <f t="shared" si="172"/>
        <v>6.0026624712574028E-2</v>
      </c>
      <c r="G348" s="267">
        <f t="shared" si="173"/>
        <v>0.11579617834394895</v>
      </c>
      <c r="H348" s="287">
        <f t="shared" si="174"/>
        <v>992</v>
      </c>
      <c r="I348" s="287">
        <f t="shared" si="175"/>
        <v>1818</v>
      </c>
      <c r="J348" s="267">
        <f t="shared" si="176"/>
        <v>0.13785993657089343</v>
      </c>
      <c r="K348" s="369"/>
      <c r="L348" s="286">
        <v>15700</v>
      </c>
      <c r="M348" s="286">
        <v>17735.333333333332</v>
      </c>
      <c r="N348" s="286">
        <v>16883.333333333332</v>
      </c>
      <c r="O348" s="286">
        <v>17518</v>
      </c>
      <c r="P348" s="267">
        <f t="shared" si="177"/>
        <v>3.7591312931885668E-2</v>
      </c>
      <c r="Q348" s="267">
        <f t="shared" si="178"/>
        <v>0.11579617834394895</v>
      </c>
      <c r="R348" s="287">
        <f t="shared" si="179"/>
        <v>634.66666666666788</v>
      </c>
      <c r="S348" s="287">
        <f t="shared" si="180"/>
        <v>1818</v>
      </c>
      <c r="T348" s="267">
        <f t="shared" si="181"/>
        <v>0.13785993657089343</v>
      </c>
    </row>
    <row r="349" spans="1:20" x14ac:dyDescent="0.25">
      <c r="A349" s="26" t="s">
        <v>7</v>
      </c>
      <c r="B349" s="288">
        <v>53777</v>
      </c>
      <c r="C349" s="288">
        <v>53319</v>
      </c>
      <c r="D349" s="288">
        <v>55603</v>
      </c>
      <c r="E349" s="288">
        <v>56818</v>
      </c>
      <c r="F349" s="233">
        <f t="shared" si="172"/>
        <v>2.185133895653113E-2</v>
      </c>
      <c r="G349" s="233">
        <f t="shared" si="173"/>
        <v>5.6548338509027962E-2</v>
      </c>
      <c r="H349" s="289">
        <f t="shared" si="174"/>
        <v>1215</v>
      </c>
      <c r="I349" s="289">
        <f t="shared" si="175"/>
        <v>3041</v>
      </c>
      <c r="J349" s="233">
        <f t="shared" si="176"/>
        <v>0.44713585318444021</v>
      </c>
      <c r="K349" s="369"/>
      <c r="L349" s="288">
        <v>53776.666666666664</v>
      </c>
      <c r="M349" s="288">
        <v>52997.666666666664</v>
      </c>
      <c r="N349" s="288">
        <v>55279</v>
      </c>
      <c r="O349" s="288">
        <v>56815</v>
      </c>
      <c r="P349" s="233">
        <f t="shared" si="177"/>
        <v>2.778632030246575E-2</v>
      </c>
      <c r="Q349" s="233">
        <f t="shared" si="178"/>
        <v>5.6499101221099579E-2</v>
      </c>
      <c r="R349" s="289">
        <f t="shared" si="179"/>
        <v>1536</v>
      </c>
      <c r="S349" s="289">
        <f t="shared" si="180"/>
        <v>3038.3333333333358</v>
      </c>
      <c r="T349" s="233">
        <f t="shared" si="181"/>
        <v>0.44711224433584373</v>
      </c>
    </row>
    <row r="350" spans="1:20" x14ac:dyDescent="0.25">
      <c r="A350" s="26" t="s">
        <v>8</v>
      </c>
      <c r="B350" s="288">
        <v>16004</v>
      </c>
      <c r="C350" s="288">
        <v>16021</v>
      </c>
      <c r="D350" s="288">
        <v>14065</v>
      </c>
      <c r="E350" s="288">
        <v>13983</v>
      </c>
      <c r="F350" s="233">
        <f t="shared" si="172"/>
        <v>-5.8300746533949122E-3</v>
      </c>
      <c r="G350" s="233">
        <f t="shared" si="173"/>
        <v>-0.12628092976755811</v>
      </c>
      <c r="H350" s="289">
        <f t="shared" si="174"/>
        <v>-82</v>
      </c>
      <c r="I350" s="289">
        <f t="shared" si="175"/>
        <v>-2021</v>
      </c>
      <c r="J350" s="233">
        <f t="shared" si="176"/>
        <v>0.11004084330807186</v>
      </c>
      <c r="K350" s="369"/>
      <c r="L350" s="288">
        <v>16004</v>
      </c>
      <c r="M350" s="288">
        <v>15399.333333333334</v>
      </c>
      <c r="N350" s="288">
        <v>14752</v>
      </c>
      <c r="O350" s="288">
        <v>14275.333333333334</v>
      </c>
      <c r="P350" s="233">
        <f t="shared" si="177"/>
        <v>-3.2312002892263103E-2</v>
      </c>
      <c r="Q350" s="233">
        <f t="shared" si="178"/>
        <v>-0.10801466300091644</v>
      </c>
      <c r="R350" s="289">
        <f t="shared" si="179"/>
        <v>-476.66666666666606</v>
      </c>
      <c r="S350" s="289">
        <f t="shared" si="180"/>
        <v>-1728.6666666666661</v>
      </c>
      <c r="T350" s="233">
        <f t="shared" si="181"/>
        <v>0.11234139444352632</v>
      </c>
    </row>
    <row r="351" spans="1:20" x14ac:dyDescent="0.25">
      <c r="A351" s="26" t="s">
        <v>9</v>
      </c>
      <c r="B351" s="288">
        <v>2618</v>
      </c>
      <c r="C351" s="288">
        <v>1828</v>
      </c>
      <c r="D351" s="288">
        <v>2162</v>
      </c>
      <c r="E351" s="288">
        <v>2094</v>
      </c>
      <c r="F351" s="233">
        <f t="shared" si="172"/>
        <v>-3.1452358926919555E-2</v>
      </c>
      <c r="G351" s="233">
        <f t="shared" si="173"/>
        <v>-0.20015278838808248</v>
      </c>
      <c r="H351" s="289">
        <f t="shared" si="174"/>
        <v>-68</v>
      </c>
      <c r="I351" s="289">
        <f t="shared" si="175"/>
        <v>-524</v>
      </c>
      <c r="J351" s="233">
        <f t="shared" si="176"/>
        <v>1.6478976320324856E-2</v>
      </c>
      <c r="K351" s="369"/>
      <c r="L351" s="288">
        <v>2618</v>
      </c>
      <c r="M351" s="288">
        <v>1787.3333333333333</v>
      </c>
      <c r="N351" s="288">
        <v>2171.3333333333335</v>
      </c>
      <c r="O351" s="288">
        <v>2084</v>
      </c>
      <c r="P351" s="233">
        <f t="shared" si="177"/>
        <v>-4.0221062327295165E-2</v>
      </c>
      <c r="Q351" s="233">
        <f t="shared" si="178"/>
        <v>-0.20397249809014517</v>
      </c>
      <c r="R351" s="289">
        <f t="shared" si="179"/>
        <v>-87.333333333333485</v>
      </c>
      <c r="S351" s="289">
        <f t="shared" si="180"/>
        <v>-534</v>
      </c>
      <c r="T351" s="233">
        <f t="shared" si="181"/>
        <v>1.6400280158336677E-2</v>
      </c>
    </row>
    <row r="352" spans="1:20" x14ac:dyDescent="0.25">
      <c r="A352" s="273" t="s">
        <v>10</v>
      </c>
      <c r="B352" s="290">
        <v>1053</v>
      </c>
      <c r="C352" s="290">
        <v>552</v>
      </c>
      <c r="D352" s="290">
        <v>585</v>
      </c>
      <c r="E352" s="290">
        <v>690</v>
      </c>
      <c r="F352" s="275">
        <f t="shared" si="172"/>
        <v>0.17948717948717952</v>
      </c>
      <c r="G352" s="275">
        <f t="shared" si="173"/>
        <v>-0.34472934472934469</v>
      </c>
      <c r="H352" s="291">
        <f t="shared" si="174"/>
        <v>105</v>
      </c>
      <c r="I352" s="291">
        <f t="shared" si="175"/>
        <v>-363</v>
      </c>
      <c r="J352" s="275">
        <f t="shared" si="176"/>
        <v>5.4300351771844084E-3</v>
      </c>
      <c r="K352" s="369"/>
      <c r="L352" s="290">
        <v>1053</v>
      </c>
      <c r="M352" s="290">
        <v>435.33333333333331</v>
      </c>
      <c r="N352" s="290">
        <v>585</v>
      </c>
      <c r="O352" s="290">
        <v>664.33333333333337</v>
      </c>
      <c r="P352" s="275">
        <f t="shared" si="177"/>
        <v>0.13561253561253572</v>
      </c>
      <c r="Q352" s="275">
        <f t="shared" si="178"/>
        <v>-0.36910414688192461</v>
      </c>
      <c r="R352" s="291">
        <f t="shared" si="179"/>
        <v>79.333333333333371</v>
      </c>
      <c r="S352" s="291">
        <f t="shared" si="180"/>
        <v>-388.66666666666663</v>
      </c>
      <c r="T352" s="275">
        <f t="shared" si="181"/>
        <v>5.2280483614147479E-3</v>
      </c>
    </row>
    <row r="353" spans="1:20" x14ac:dyDescent="0.25">
      <c r="A353" s="278" t="s">
        <v>11</v>
      </c>
      <c r="B353" s="284">
        <v>43902</v>
      </c>
      <c r="C353" s="284">
        <v>32305</v>
      </c>
      <c r="D353" s="284">
        <v>36528</v>
      </c>
      <c r="E353" s="284">
        <v>35968</v>
      </c>
      <c r="F353" s="262">
        <f t="shared" si="172"/>
        <v>-1.5330705212439732E-2</v>
      </c>
      <c r="G353" s="262">
        <f t="shared" si="173"/>
        <v>-0.18072069609584984</v>
      </c>
      <c r="H353" s="285">
        <f t="shared" si="174"/>
        <v>-560</v>
      </c>
      <c r="I353" s="285">
        <f t="shared" si="175"/>
        <v>-7934</v>
      </c>
      <c r="J353" s="262">
        <f t="shared" si="176"/>
        <v>0.28305435543908525</v>
      </c>
      <c r="K353" s="368"/>
      <c r="L353" s="284">
        <v>43910</v>
      </c>
      <c r="M353" s="284">
        <v>32102</v>
      </c>
      <c r="N353" s="284">
        <v>36518.666666666664</v>
      </c>
      <c r="O353" s="284">
        <v>36190.666666666664</v>
      </c>
      <c r="P353" s="262">
        <f t="shared" si="177"/>
        <v>-8.9817079849574544E-3</v>
      </c>
      <c r="Q353" s="262">
        <f t="shared" si="178"/>
        <v>-0.17579898276778261</v>
      </c>
      <c r="R353" s="285">
        <f t="shared" si="179"/>
        <v>-328</v>
      </c>
      <c r="S353" s="285">
        <f t="shared" si="180"/>
        <v>-7719.3333333333358</v>
      </c>
      <c r="T353" s="262">
        <f t="shared" si="181"/>
        <v>0.28480665664602201</v>
      </c>
    </row>
    <row r="354" spans="1:20" x14ac:dyDescent="0.25">
      <c r="A354" s="265" t="s">
        <v>12</v>
      </c>
      <c r="B354" s="288">
        <v>1933</v>
      </c>
      <c r="C354" s="288">
        <v>2230</v>
      </c>
      <c r="D354" s="286">
        <v>2117</v>
      </c>
      <c r="E354" s="288">
        <v>2117</v>
      </c>
      <c r="F354" s="267">
        <f t="shared" si="172"/>
        <v>0</v>
      </c>
      <c r="G354" s="267">
        <f t="shared" si="173"/>
        <v>9.5188825659596521E-2</v>
      </c>
      <c r="H354" s="287">
        <f t="shared" si="174"/>
        <v>0</v>
      </c>
      <c r="I354" s="287">
        <f t="shared" si="175"/>
        <v>184</v>
      </c>
      <c r="J354" s="267">
        <f t="shared" si="176"/>
        <v>1.665997749289767E-2</v>
      </c>
      <c r="K354" s="369"/>
      <c r="L354" s="288">
        <v>1933</v>
      </c>
      <c r="M354" s="288">
        <v>2230</v>
      </c>
      <c r="N354" s="286">
        <v>2117</v>
      </c>
      <c r="O354" s="288">
        <v>2117</v>
      </c>
      <c r="P354" s="267">
        <f t="shared" si="177"/>
        <v>0</v>
      </c>
      <c r="Q354" s="267">
        <f t="shared" si="178"/>
        <v>9.5188825659596521E-2</v>
      </c>
      <c r="R354" s="287">
        <f t="shared" si="179"/>
        <v>0</v>
      </c>
      <c r="S354" s="287">
        <f t="shared" si="180"/>
        <v>184</v>
      </c>
      <c r="T354" s="267">
        <f t="shared" si="181"/>
        <v>1.665997749289767E-2</v>
      </c>
    </row>
    <row r="355" spans="1:20" x14ac:dyDescent="0.25">
      <c r="A355" s="26" t="s">
        <v>8</v>
      </c>
      <c r="B355" s="288">
        <v>23955</v>
      </c>
      <c r="C355" s="288">
        <v>19327</v>
      </c>
      <c r="D355" s="288">
        <v>21657</v>
      </c>
      <c r="E355" s="288">
        <v>21058</v>
      </c>
      <c r="F355" s="233">
        <f t="shared" si="172"/>
        <v>-2.7658493789536887E-2</v>
      </c>
      <c r="G355" s="233">
        <f t="shared" si="173"/>
        <v>-0.12093508662074726</v>
      </c>
      <c r="H355" s="289">
        <f t="shared" si="174"/>
        <v>-599</v>
      </c>
      <c r="I355" s="289">
        <f t="shared" si="175"/>
        <v>-2897</v>
      </c>
      <c r="J355" s="233">
        <f t="shared" si="176"/>
        <v>0.16571837791470909</v>
      </c>
      <c r="K355" s="369"/>
      <c r="L355" s="288">
        <v>23963</v>
      </c>
      <c r="M355" s="288">
        <v>19124</v>
      </c>
      <c r="N355" s="288">
        <v>21658.333333333332</v>
      </c>
      <c r="O355" s="288">
        <v>21290</v>
      </c>
      <c r="P355" s="233">
        <f t="shared" si="177"/>
        <v>-1.7006540977298923E-2</v>
      </c>
      <c r="Q355" s="233">
        <f t="shared" si="178"/>
        <v>-0.11154696824270749</v>
      </c>
      <c r="R355" s="289">
        <f t="shared" si="179"/>
        <v>-368.33333333333212</v>
      </c>
      <c r="S355" s="289">
        <f t="shared" si="180"/>
        <v>-2673</v>
      </c>
      <c r="T355" s="233">
        <f t="shared" si="181"/>
        <v>0.16754412887283487</v>
      </c>
    </row>
    <row r="356" spans="1:20" x14ac:dyDescent="0.25">
      <c r="A356" s="26" t="s">
        <v>9</v>
      </c>
      <c r="B356" s="288">
        <v>12430</v>
      </c>
      <c r="C356" s="288">
        <v>7750</v>
      </c>
      <c r="D356" s="288">
        <v>9325</v>
      </c>
      <c r="E356" s="288">
        <v>9384</v>
      </c>
      <c r="F356" s="233">
        <f t="shared" si="172"/>
        <v>6.3270777479893514E-3</v>
      </c>
      <c r="G356" s="233">
        <f t="shared" si="173"/>
        <v>-0.24505229283990348</v>
      </c>
      <c r="H356" s="289">
        <f t="shared" si="174"/>
        <v>59</v>
      </c>
      <c r="I356" s="289">
        <f t="shared" si="175"/>
        <v>-3046</v>
      </c>
      <c r="J356" s="233">
        <f t="shared" si="176"/>
        <v>7.3848478409707957E-2</v>
      </c>
      <c r="K356" s="369"/>
      <c r="L356" s="288">
        <v>12430</v>
      </c>
      <c r="M356" s="288">
        <v>7750</v>
      </c>
      <c r="N356" s="288">
        <v>9325</v>
      </c>
      <c r="O356" s="288">
        <v>9384</v>
      </c>
      <c r="P356" s="233">
        <f t="shared" si="177"/>
        <v>6.3270777479893514E-3</v>
      </c>
      <c r="Q356" s="233">
        <f t="shared" si="178"/>
        <v>-0.24505229283990348</v>
      </c>
      <c r="R356" s="289">
        <f t="shared" si="179"/>
        <v>59</v>
      </c>
      <c r="S356" s="289">
        <f t="shared" si="180"/>
        <v>-3046</v>
      </c>
      <c r="T356" s="233">
        <f t="shared" si="181"/>
        <v>7.3848478409707957E-2</v>
      </c>
    </row>
    <row r="357" spans="1:20" x14ac:dyDescent="0.25">
      <c r="A357" s="279" t="s">
        <v>10</v>
      </c>
      <c r="B357" s="290">
        <v>5584</v>
      </c>
      <c r="C357" s="290">
        <v>2998</v>
      </c>
      <c r="D357" s="290">
        <v>3429</v>
      </c>
      <c r="E357" s="290">
        <v>3409</v>
      </c>
      <c r="F357" s="280">
        <f t="shared" si="172"/>
        <v>-5.8326042578010773E-3</v>
      </c>
      <c r="G357" s="280">
        <f t="shared" si="173"/>
        <v>-0.38950573065902583</v>
      </c>
      <c r="H357" s="292">
        <f t="shared" si="174"/>
        <v>-20</v>
      </c>
      <c r="I357" s="292">
        <f t="shared" si="175"/>
        <v>-2175</v>
      </c>
      <c r="J357" s="280">
        <f t="shared" si="176"/>
        <v>2.6827521621770507E-2</v>
      </c>
      <c r="K357" s="370"/>
      <c r="L357" s="290">
        <v>5584</v>
      </c>
      <c r="M357" s="290">
        <v>2998</v>
      </c>
      <c r="N357" s="290">
        <v>3418.3333333333335</v>
      </c>
      <c r="O357" s="290">
        <v>3399.6666666666665</v>
      </c>
      <c r="P357" s="280">
        <f t="shared" si="177"/>
        <v>-5.4607508532423799E-3</v>
      </c>
      <c r="Q357" s="280">
        <f t="shared" si="178"/>
        <v>-0.39117717287488063</v>
      </c>
      <c r="R357" s="292">
        <f t="shared" si="179"/>
        <v>-18.66666666666697</v>
      </c>
      <c r="S357" s="292">
        <f t="shared" si="180"/>
        <v>-2184.3333333333335</v>
      </c>
      <c r="T357" s="280">
        <f t="shared" si="181"/>
        <v>2.6754071870581538E-2</v>
      </c>
    </row>
    <row r="358" spans="1:20" ht="21" x14ac:dyDescent="0.35">
      <c r="A358" s="492" t="s">
        <v>86</v>
      </c>
      <c r="B358" s="492"/>
      <c r="C358" s="492"/>
      <c r="D358" s="492"/>
      <c r="E358" s="492"/>
      <c r="F358" s="492"/>
      <c r="G358" s="492"/>
      <c r="H358" s="492"/>
      <c r="I358" s="492"/>
      <c r="J358" s="492"/>
      <c r="K358" s="492"/>
      <c r="L358" s="492"/>
      <c r="M358" s="492"/>
      <c r="N358" s="492"/>
      <c r="O358" s="492"/>
      <c r="P358" s="492"/>
      <c r="Q358" s="492"/>
      <c r="R358" s="492"/>
      <c r="S358" s="492"/>
      <c r="T358" s="492"/>
    </row>
    <row r="359" spans="1:20" x14ac:dyDescent="0.25">
      <c r="A359" s="54"/>
      <c r="B359" s="373" t="s">
        <v>145</v>
      </c>
      <c r="C359" s="374"/>
      <c r="D359" s="374"/>
      <c r="E359" s="374"/>
      <c r="F359" s="374"/>
      <c r="G359" s="374"/>
      <c r="H359" s="374"/>
      <c r="I359" s="374"/>
      <c r="J359" s="374"/>
      <c r="K359" s="365"/>
      <c r="L359" s="373" t="str">
        <f>CONCATENATE("acumulado ",B359, " (promedio)")</f>
        <v>acumulado marzo (promedio)</v>
      </c>
      <c r="M359" s="374"/>
      <c r="N359" s="374"/>
      <c r="O359" s="374"/>
      <c r="P359" s="374"/>
      <c r="Q359" s="374"/>
      <c r="R359" s="374"/>
      <c r="S359" s="374"/>
      <c r="T359" s="375"/>
    </row>
    <row r="360" spans="1:20" x14ac:dyDescent="0.25">
      <c r="A360" s="4"/>
      <c r="B360" s="253">
        <f>B$6</f>
        <v>2019</v>
      </c>
      <c r="C360" s="253">
        <f>C$6</f>
        <v>2022</v>
      </c>
      <c r="D360" s="253">
        <f>D$6</f>
        <v>2023</v>
      </c>
      <c r="E360" s="253">
        <f>E$6</f>
        <v>2024</v>
      </c>
      <c r="F360" s="253" t="str">
        <f>CONCATENATE("var ",RIGHT(E360,2),"/",RIGHT(D360,2))</f>
        <v>var 24/23</v>
      </c>
      <c r="G360" s="253" t="str">
        <f>CONCATENATE("var ",RIGHT(E360,2),"/",RIGHT(B360,2))</f>
        <v>var 24/19</v>
      </c>
      <c r="H360" s="253" t="str">
        <f>CONCATENATE("dif ",RIGHT(E360,2),"-",RIGHT(D360,2))</f>
        <v>dif 24-23</v>
      </c>
      <c r="I360" s="253" t="str">
        <f>CONCATENATE("dif ",RIGHT(E360,2),"-",RIGHT(B360,2))</f>
        <v>dif 24-19</v>
      </c>
      <c r="J360" s="253" t="str">
        <f>CONCATENATE("cuota ",RIGHT(E360,2))</f>
        <v>cuota 24</v>
      </c>
      <c r="K360" s="366"/>
      <c r="L360" s="253">
        <f>L$6</f>
        <v>2019</v>
      </c>
      <c r="M360" s="253">
        <f>M$6</f>
        <v>2022</v>
      </c>
      <c r="N360" s="253">
        <f>N$6</f>
        <v>2023</v>
      </c>
      <c r="O360" s="253">
        <f>O$6</f>
        <v>2024</v>
      </c>
      <c r="P360" s="253" t="str">
        <f>CONCATENATE("var ",RIGHT(O360,2),"/",RIGHT(N360,2))</f>
        <v>var 24/23</v>
      </c>
      <c r="Q360" s="253" t="str">
        <f>CONCATENATE("var ",RIGHT(O360,2),"/",RIGHT(L360,2))</f>
        <v>var 24/19</v>
      </c>
      <c r="R360" s="253" t="str">
        <f>CONCATENATE("dif ",RIGHT(O360,2),"-",RIGHT(N360,2))</f>
        <v>dif 24-23</v>
      </c>
      <c r="S360" s="253" t="str">
        <f>CONCATENATE("dif ",RIGHT(O360,2),"-",RIGHT(L360,2))</f>
        <v>dif 24-19</v>
      </c>
      <c r="T360" s="253" t="str">
        <f>CONCATENATE("cuota ",RIGHT(O360,2))</f>
        <v>cuota 24</v>
      </c>
    </row>
    <row r="361" spans="1:20" x14ac:dyDescent="0.25">
      <c r="A361" s="255" t="s">
        <v>47</v>
      </c>
      <c r="B361" s="282">
        <v>133054</v>
      </c>
      <c r="C361" s="282">
        <v>121403</v>
      </c>
      <c r="D361" s="282">
        <v>125469</v>
      </c>
      <c r="E361" s="282">
        <v>127071</v>
      </c>
      <c r="F361" s="257">
        <f t="shared" ref="F361:F371" si="182">E361/D361-1</f>
        <v>1.2768094110895856E-2</v>
      </c>
      <c r="G361" s="257">
        <f t="shared" ref="G361:G371" si="183">E361/B361-1</f>
        <v>-4.4966705247493466E-2</v>
      </c>
      <c r="H361" s="283">
        <f t="shared" ref="H361:H371" si="184">E361-D361</f>
        <v>1602</v>
      </c>
      <c r="I361" s="283">
        <f t="shared" ref="I361:I371" si="185">E361-B361</f>
        <v>-5983</v>
      </c>
      <c r="J361" s="257">
        <f t="shared" ref="J361:J371" si="186">E361/$E$361</f>
        <v>1</v>
      </c>
      <c r="K361" s="367"/>
      <c r="L361" s="282">
        <v>133061.66666666666</v>
      </c>
      <c r="M361" s="282">
        <v>120457</v>
      </c>
      <c r="N361" s="282">
        <v>126189.33333333333</v>
      </c>
      <c r="O361" s="282">
        <v>127547.33333333333</v>
      </c>
      <c r="P361" s="257">
        <f t="shared" ref="P361:P371" si="187">O361/N361-1</f>
        <v>1.0761606897571996E-2</v>
      </c>
      <c r="Q361" s="257">
        <f t="shared" ref="Q361:Q371" si="188">O361/L361-1</f>
        <v>-4.1441937948570207E-2</v>
      </c>
      <c r="R361" s="283">
        <f t="shared" ref="R361:R371" si="189">O361-N361</f>
        <v>1358</v>
      </c>
      <c r="S361" s="283">
        <f t="shared" ref="S361:S371" si="190">O361-L361</f>
        <v>-5514.3333333333285</v>
      </c>
      <c r="T361" s="257">
        <f t="shared" ref="T361:T371" si="191">O361/$E$361</f>
        <v>1.003748560516037</v>
      </c>
    </row>
    <row r="362" spans="1:20" x14ac:dyDescent="0.25">
      <c r="A362" s="76" t="s">
        <v>48</v>
      </c>
      <c r="B362" s="288">
        <v>47022</v>
      </c>
      <c r="C362" s="288">
        <v>43486</v>
      </c>
      <c r="D362" s="286">
        <v>45741</v>
      </c>
      <c r="E362" s="288">
        <v>46603</v>
      </c>
      <c r="F362" s="233">
        <f t="shared" si="182"/>
        <v>1.8845237314444319E-2</v>
      </c>
      <c r="G362" s="233">
        <f t="shared" si="183"/>
        <v>-8.9107226404662176E-3</v>
      </c>
      <c r="H362" s="289">
        <f t="shared" si="184"/>
        <v>862</v>
      </c>
      <c r="I362" s="289">
        <f t="shared" si="185"/>
        <v>-419</v>
      </c>
      <c r="J362" s="233">
        <f t="shared" si="186"/>
        <v>0.3667477237135145</v>
      </c>
      <c r="K362" s="369"/>
      <c r="L362" s="288">
        <v>47022</v>
      </c>
      <c r="M362" s="288">
        <v>43071.666666666664</v>
      </c>
      <c r="N362" s="286">
        <v>45917</v>
      </c>
      <c r="O362" s="288">
        <v>46649</v>
      </c>
      <c r="P362" s="233">
        <f t="shared" si="187"/>
        <v>1.5941808044950712E-2</v>
      </c>
      <c r="Q362" s="233">
        <f t="shared" si="188"/>
        <v>-7.9324571477180639E-3</v>
      </c>
      <c r="R362" s="289">
        <f t="shared" si="189"/>
        <v>732</v>
      </c>
      <c r="S362" s="289">
        <f t="shared" si="190"/>
        <v>-373</v>
      </c>
      <c r="T362" s="233">
        <f t="shared" si="191"/>
        <v>0.3671097260586601</v>
      </c>
    </row>
    <row r="363" spans="1:20" x14ac:dyDescent="0.25">
      <c r="A363" s="79" t="s">
        <v>49</v>
      </c>
      <c r="B363" s="288">
        <v>41513</v>
      </c>
      <c r="C363" s="288">
        <v>36950</v>
      </c>
      <c r="D363" s="288">
        <v>37223</v>
      </c>
      <c r="E363" s="288">
        <v>37697</v>
      </c>
      <c r="F363" s="233">
        <f t="shared" si="182"/>
        <v>1.273406227332563E-2</v>
      </c>
      <c r="G363" s="233">
        <f t="shared" si="183"/>
        <v>-9.1923012068508614E-2</v>
      </c>
      <c r="H363" s="289">
        <f t="shared" si="184"/>
        <v>474</v>
      </c>
      <c r="I363" s="289">
        <f t="shared" si="185"/>
        <v>-3816</v>
      </c>
      <c r="J363" s="233">
        <f t="shared" si="186"/>
        <v>0.29666092184684151</v>
      </c>
      <c r="K363" s="369"/>
      <c r="L363" s="288">
        <v>41513</v>
      </c>
      <c r="M363" s="288">
        <v>36544.333333333336</v>
      </c>
      <c r="N363" s="288">
        <v>37837</v>
      </c>
      <c r="O363" s="288">
        <v>37989.666666666664</v>
      </c>
      <c r="P363" s="233">
        <f t="shared" si="187"/>
        <v>4.0348512478967091E-3</v>
      </c>
      <c r="Q363" s="233">
        <f t="shared" si="188"/>
        <v>-8.4873011667028098E-2</v>
      </c>
      <c r="R363" s="289">
        <f t="shared" si="189"/>
        <v>152.66666666666424</v>
      </c>
      <c r="S363" s="289">
        <f t="shared" si="190"/>
        <v>-3523.3333333333358</v>
      </c>
      <c r="T363" s="233">
        <f t="shared" si="191"/>
        <v>0.29896409618769559</v>
      </c>
    </row>
    <row r="364" spans="1:20" x14ac:dyDescent="0.25">
      <c r="A364" s="79" t="s">
        <v>51</v>
      </c>
      <c r="B364" s="288">
        <v>21395</v>
      </c>
      <c r="C364" s="288">
        <v>18321</v>
      </c>
      <c r="D364" s="288">
        <v>19226</v>
      </c>
      <c r="E364" s="288">
        <v>19784</v>
      </c>
      <c r="F364" s="233">
        <f t="shared" si="182"/>
        <v>2.9023197753042851E-2</v>
      </c>
      <c r="G364" s="233">
        <f t="shared" si="183"/>
        <v>-7.5297966814676376E-2</v>
      </c>
      <c r="H364" s="289">
        <f t="shared" si="184"/>
        <v>558</v>
      </c>
      <c r="I364" s="289">
        <f t="shared" si="185"/>
        <v>-1611</v>
      </c>
      <c r="J364" s="233">
        <f t="shared" si="186"/>
        <v>0.15569248687741499</v>
      </c>
      <c r="K364" s="369"/>
      <c r="L364" s="288">
        <v>21403</v>
      </c>
      <c r="M364" s="288">
        <v>18255</v>
      </c>
      <c r="N364" s="288">
        <v>19171.666666666668</v>
      </c>
      <c r="O364" s="288">
        <v>19773.333333333332</v>
      </c>
      <c r="P364" s="233">
        <f t="shared" si="187"/>
        <v>3.1383117447622233E-2</v>
      </c>
      <c r="Q364" s="233">
        <f t="shared" si="188"/>
        <v>-7.6141973866591939E-2</v>
      </c>
      <c r="R364" s="289">
        <f t="shared" si="189"/>
        <v>601.66666666666424</v>
      </c>
      <c r="S364" s="289">
        <f t="shared" si="190"/>
        <v>-1629.6666666666679</v>
      </c>
      <c r="T364" s="233">
        <f t="shared" si="191"/>
        <v>0.15560854430462759</v>
      </c>
    </row>
    <row r="365" spans="1:20" x14ac:dyDescent="0.25">
      <c r="A365" s="79" t="s">
        <v>52</v>
      </c>
      <c r="B365" s="288">
        <v>4121</v>
      </c>
      <c r="C365" s="288">
        <v>4169</v>
      </c>
      <c r="D365" s="288">
        <v>4791</v>
      </c>
      <c r="E365" s="288">
        <v>4797</v>
      </c>
      <c r="F365" s="233">
        <f t="shared" si="182"/>
        <v>1.2523481527864089E-3</v>
      </c>
      <c r="G365" s="233">
        <f t="shared" si="183"/>
        <v>0.16403785488959</v>
      </c>
      <c r="H365" s="289">
        <f t="shared" si="184"/>
        <v>6</v>
      </c>
      <c r="I365" s="289">
        <f t="shared" si="185"/>
        <v>676</v>
      </c>
      <c r="J365" s="233">
        <f t="shared" si="186"/>
        <v>3.7750548905729868E-2</v>
      </c>
      <c r="K365" s="369"/>
      <c r="L365" s="288">
        <v>4121</v>
      </c>
      <c r="M365" s="288">
        <v>4169</v>
      </c>
      <c r="N365" s="288">
        <v>4791</v>
      </c>
      <c r="O365" s="288">
        <v>4797</v>
      </c>
      <c r="P365" s="233">
        <f t="shared" si="187"/>
        <v>1.2523481527864089E-3</v>
      </c>
      <c r="Q365" s="233">
        <f t="shared" si="188"/>
        <v>0.16403785488959</v>
      </c>
      <c r="R365" s="289">
        <f t="shared" si="189"/>
        <v>6</v>
      </c>
      <c r="S365" s="289">
        <f t="shared" si="190"/>
        <v>676</v>
      </c>
      <c r="T365" s="233">
        <f t="shared" si="191"/>
        <v>3.7750548905729868E-2</v>
      </c>
    </row>
    <row r="366" spans="1:20" x14ac:dyDescent="0.25">
      <c r="A366" s="79" t="s">
        <v>53</v>
      </c>
      <c r="B366" s="288">
        <v>2756</v>
      </c>
      <c r="C366" s="288">
        <v>2541</v>
      </c>
      <c r="D366" s="288">
        <v>2855</v>
      </c>
      <c r="E366" s="288">
        <v>2773</v>
      </c>
      <c r="F366" s="233">
        <f t="shared" si="182"/>
        <v>-2.8721541155866892E-2</v>
      </c>
      <c r="G366" s="233">
        <f t="shared" si="183"/>
        <v>6.1683599419448676E-3</v>
      </c>
      <c r="H366" s="289">
        <f t="shared" si="184"/>
        <v>-82</v>
      </c>
      <c r="I366" s="289">
        <f t="shared" si="185"/>
        <v>17</v>
      </c>
      <c r="J366" s="233">
        <f t="shared" si="186"/>
        <v>2.1822445719322268E-2</v>
      </c>
      <c r="K366" s="369"/>
      <c r="L366" s="288">
        <v>2755.6666666666665</v>
      </c>
      <c r="M366" s="288">
        <v>2509</v>
      </c>
      <c r="N366" s="288">
        <v>2839.6666666666665</v>
      </c>
      <c r="O366" s="288">
        <v>2770.6666666666665</v>
      </c>
      <c r="P366" s="233">
        <f t="shared" si="187"/>
        <v>-2.4298626599366102E-2</v>
      </c>
      <c r="Q366" s="233">
        <f t="shared" si="188"/>
        <v>5.4433288980282324E-3</v>
      </c>
      <c r="R366" s="289">
        <f t="shared" si="189"/>
        <v>-69</v>
      </c>
      <c r="S366" s="289">
        <f t="shared" si="190"/>
        <v>15</v>
      </c>
      <c r="T366" s="233">
        <f t="shared" si="191"/>
        <v>2.1804083281525024E-2</v>
      </c>
    </row>
    <row r="367" spans="1:20" x14ac:dyDescent="0.25">
      <c r="A367" s="79" t="s">
        <v>54</v>
      </c>
      <c r="B367" s="288">
        <v>778</v>
      </c>
      <c r="C367" s="288">
        <v>625</v>
      </c>
      <c r="D367" s="288">
        <v>663</v>
      </c>
      <c r="E367" s="288">
        <v>673</v>
      </c>
      <c r="F367" s="233">
        <f t="shared" si="182"/>
        <v>1.5082956259426794E-2</v>
      </c>
      <c r="G367" s="233">
        <f t="shared" si="183"/>
        <v>-0.13496143958868889</v>
      </c>
      <c r="H367" s="289">
        <f t="shared" si="184"/>
        <v>10</v>
      </c>
      <c r="I367" s="289">
        <f t="shared" si="185"/>
        <v>-105</v>
      </c>
      <c r="J367" s="233">
        <f t="shared" si="186"/>
        <v>5.2962517018045026E-3</v>
      </c>
      <c r="K367" s="369"/>
      <c r="L367" s="288">
        <v>778</v>
      </c>
      <c r="M367" s="288">
        <v>625</v>
      </c>
      <c r="N367" s="288">
        <v>663</v>
      </c>
      <c r="O367" s="288">
        <v>673</v>
      </c>
      <c r="P367" s="233">
        <f t="shared" si="187"/>
        <v>1.5082956259426794E-2</v>
      </c>
      <c r="Q367" s="233">
        <f t="shared" si="188"/>
        <v>-0.13496143958868889</v>
      </c>
      <c r="R367" s="289">
        <f t="shared" si="189"/>
        <v>10</v>
      </c>
      <c r="S367" s="289">
        <f t="shared" si="190"/>
        <v>-105</v>
      </c>
      <c r="T367" s="233">
        <f t="shared" si="191"/>
        <v>5.2962517018045026E-3</v>
      </c>
    </row>
    <row r="368" spans="1:20" x14ac:dyDescent="0.25">
      <c r="A368" s="79" t="s">
        <v>55</v>
      </c>
      <c r="B368" s="288">
        <v>6890</v>
      </c>
      <c r="C368" s="288">
        <v>6412</v>
      </c>
      <c r="D368" s="288">
        <v>6415</v>
      </c>
      <c r="E368" s="288">
        <v>6415</v>
      </c>
      <c r="F368" s="233">
        <f t="shared" si="182"/>
        <v>0</v>
      </c>
      <c r="G368" s="233">
        <f t="shared" si="183"/>
        <v>-6.8940493468795383E-2</v>
      </c>
      <c r="H368" s="289">
        <f t="shared" si="184"/>
        <v>0</v>
      </c>
      <c r="I368" s="289">
        <f t="shared" si="185"/>
        <v>-475</v>
      </c>
      <c r="J368" s="233">
        <f t="shared" si="186"/>
        <v>5.0483587915417363E-2</v>
      </c>
      <c r="K368" s="369"/>
      <c r="L368" s="288">
        <v>6890</v>
      </c>
      <c r="M368" s="288">
        <v>6412</v>
      </c>
      <c r="N368" s="288">
        <v>6415</v>
      </c>
      <c r="O368" s="288">
        <v>6415</v>
      </c>
      <c r="P368" s="233">
        <f t="shared" si="187"/>
        <v>0</v>
      </c>
      <c r="Q368" s="233">
        <f t="shared" si="188"/>
        <v>-6.8940493468795383E-2</v>
      </c>
      <c r="R368" s="289">
        <f t="shared" si="189"/>
        <v>0</v>
      </c>
      <c r="S368" s="289">
        <f t="shared" si="190"/>
        <v>-475</v>
      </c>
      <c r="T368" s="233">
        <f t="shared" si="191"/>
        <v>5.0483587915417363E-2</v>
      </c>
    </row>
    <row r="369" spans="1:20" x14ac:dyDescent="0.25">
      <c r="A369" s="79" t="s">
        <v>50</v>
      </c>
      <c r="B369" s="288">
        <v>1127</v>
      </c>
      <c r="C369" s="288">
        <v>844</v>
      </c>
      <c r="D369" s="288">
        <v>912</v>
      </c>
      <c r="E369" s="288">
        <v>912</v>
      </c>
      <c r="F369" s="233">
        <f t="shared" si="182"/>
        <v>0</v>
      </c>
      <c r="G369" s="233">
        <f t="shared" si="183"/>
        <v>-0.1907719609582964</v>
      </c>
      <c r="H369" s="289">
        <f t="shared" si="184"/>
        <v>0</v>
      </c>
      <c r="I369" s="289">
        <f t="shared" si="185"/>
        <v>-215</v>
      </c>
      <c r="J369" s="233">
        <f t="shared" si="186"/>
        <v>7.1770899733220013E-3</v>
      </c>
      <c r="K369" s="369"/>
      <c r="L369" s="288">
        <v>1127</v>
      </c>
      <c r="M369" s="288">
        <v>816</v>
      </c>
      <c r="N369" s="288">
        <v>912</v>
      </c>
      <c r="O369" s="288">
        <v>912</v>
      </c>
      <c r="P369" s="233">
        <f t="shared" si="187"/>
        <v>0</v>
      </c>
      <c r="Q369" s="233">
        <f t="shared" si="188"/>
        <v>-0.1907719609582964</v>
      </c>
      <c r="R369" s="289">
        <f t="shared" si="189"/>
        <v>0</v>
      </c>
      <c r="S369" s="289">
        <f t="shared" si="190"/>
        <v>-215</v>
      </c>
      <c r="T369" s="233">
        <f t="shared" si="191"/>
        <v>7.1770899733220013E-3</v>
      </c>
    </row>
    <row r="370" spans="1:20" x14ac:dyDescent="0.25">
      <c r="A370" s="80" t="s">
        <v>56</v>
      </c>
      <c r="B370" s="288">
        <v>4070</v>
      </c>
      <c r="C370" s="288">
        <v>4562</v>
      </c>
      <c r="D370" s="288">
        <v>4562</v>
      </c>
      <c r="E370" s="288">
        <v>4307</v>
      </c>
      <c r="F370" s="233">
        <f t="shared" si="182"/>
        <v>-5.5896536606751424E-2</v>
      </c>
      <c r="G370" s="233">
        <f t="shared" si="183"/>
        <v>5.8230958230958141E-2</v>
      </c>
      <c r="H370" s="289">
        <f t="shared" si="184"/>
        <v>-255</v>
      </c>
      <c r="I370" s="289">
        <f t="shared" si="185"/>
        <v>237</v>
      </c>
      <c r="J370" s="233">
        <f t="shared" si="186"/>
        <v>3.3894436968309058E-2</v>
      </c>
      <c r="K370" s="369"/>
      <c r="L370" s="288">
        <v>4070</v>
      </c>
      <c r="M370" s="288">
        <v>4562</v>
      </c>
      <c r="N370" s="288">
        <v>4562</v>
      </c>
      <c r="O370" s="288">
        <v>4477</v>
      </c>
      <c r="P370" s="233">
        <f t="shared" si="187"/>
        <v>-1.8632178868917104E-2</v>
      </c>
      <c r="Q370" s="233">
        <f t="shared" si="188"/>
        <v>0.10000000000000009</v>
      </c>
      <c r="R370" s="289">
        <f t="shared" si="189"/>
        <v>-85</v>
      </c>
      <c r="S370" s="289">
        <f t="shared" si="190"/>
        <v>407</v>
      </c>
      <c r="T370" s="233">
        <f t="shared" si="191"/>
        <v>3.5232271722108112E-2</v>
      </c>
    </row>
    <row r="371" spans="1:20" x14ac:dyDescent="0.25">
      <c r="A371" s="81" t="s">
        <v>57</v>
      </c>
      <c r="B371" s="288">
        <v>3382</v>
      </c>
      <c r="C371" s="288">
        <v>3493</v>
      </c>
      <c r="D371" s="288">
        <v>3081</v>
      </c>
      <c r="E371" s="288">
        <v>3110</v>
      </c>
      <c r="F371" s="233">
        <f t="shared" si="182"/>
        <v>9.4125283998702791E-3</v>
      </c>
      <c r="G371" s="233">
        <f t="shared" si="183"/>
        <v>-8.0425783560023612E-2</v>
      </c>
      <c r="H371" s="289">
        <f t="shared" si="184"/>
        <v>29</v>
      </c>
      <c r="I371" s="289">
        <f t="shared" si="185"/>
        <v>-272</v>
      </c>
      <c r="J371" s="233">
        <f t="shared" si="186"/>
        <v>2.4474506378323928E-2</v>
      </c>
      <c r="K371" s="370"/>
      <c r="L371" s="288">
        <v>3382</v>
      </c>
      <c r="M371" s="288">
        <v>3493</v>
      </c>
      <c r="N371" s="288">
        <v>3081</v>
      </c>
      <c r="O371" s="288">
        <v>3090.6666666666665</v>
      </c>
      <c r="P371" s="233">
        <f t="shared" si="187"/>
        <v>3.1375094666232783E-3</v>
      </c>
      <c r="Q371" s="233">
        <f t="shared" si="188"/>
        <v>-8.6142322097378377E-2</v>
      </c>
      <c r="R371" s="289">
        <f t="shared" si="189"/>
        <v>9.6666666666665151</v>
      </c>
      <c r="S371" s="289">
        <f t="shared" si="190"/>
        <v>-291.33333333333348</v>
      </c>
      <c r="T371" s="233">
        <f t="shared" si="191"/>
        <v>2.432236046514678E-2</v>
      </c>
    </row>
    <row r="372" spans="1:20" ht="21" x14ac:dyDescent="0.35">
      <c r="A372" s="491" t="s">
        <v>87</v>
      </c>
      <c r="B372" s="491"/>
      <c r="C372" s="491"/>
      <c r="D372" s="491"/>
      <c r="E372" s="491"/>
      <c r="F372" s="491"/>
      <c r="G372" s="491"/>
      <c r="H372" s="491"/>
      <c r="I372" s="491"/>
      <c r="J372" s="491"/>
      <c r="K372" s="491"/>
      <c r="L372" s="491"/>
      <c r="M372" s="491"/>
      <c r="N372" s="491"/>
      <c r="O372" s="491"/>
      <c r="P372" s="491"/>
      <c r="Q372" s="491"/>
      <c r="R372" s="491"/>
      <c r="S372" s="491"/>
      <c r="T372" s="491"/>
    </row>
  </sheetData>
  <mergeCells count="566">
    <mergeCell ref="A372:T372"/>
    <mergeCell ref="A343:T343"/>
    <mergeCell ref="B344:J344"/>
    <mergeCell ref="L344:T344"/>
    <mergeCell ref="A358:T358"/>
    <mergeCell ref="B359:J359"/>
    <mergeCell ref="L359:T359"/>
    <mergeCell ref="A314:T314"/>
    <mergeCell ref="B315:J315"/>
    <mergeCell ref="L315:T315"/>
    <mergeCell ref="A329:T329"/>
    <mergeCell ref="B330:J330"/>
    <mergeCell ref="L330:T330"/>
    <mergeCell ref="I311:J311"/>
    <mergeCell ref="S311:T311"/>
    <mergeCell ref="I312:J312"/>
    <mergeCell ref="S312:T312"/>
    <mergeCell ref="A313:T313"/>
    <mergeCell ref="I308:J308"/>
    <mergeCell ref="S308:T308"/>
    <mergeCell ref="I309:J309"/>
    <mergeCell ref="S309:T309"/>
    <mergeCell ref="I310:J310"/>
    <mergeCell ref="S310:T310"/>
    <mergeCell ref="I305:J305"/>
    <mergeCell ref="S305:T305"/>
    <mergeCell ref="I306:J306"/>
    <mergeCell ref="S306:T306"/>
    <mergeCell ref="I307:J307"/>
    <mergeCell ref="S307:T307"/>
    <mergeCell ref="I302:J302"/>
    <mergeCell ref="S302:T302"/>
    <mergeCell ref="I303:J303"/>
    <mergeCell ref="S303:T303"/>
    <mergeCell ref="I304:J304"/>
    <mergeCell ref="S304:T304"/>
    <mergeCell ref="A299:T299"/>
    <mergeCell ref="B300:J300"/>
    <mergeCell ref="L300:T300"/>
    <mergeCell ref="I301:J301"/>
    <mergeCell ref="S301:T301"/>
    <mergeCell ref="I296:J296"/>
    <mergeCell ref="S296:T296"/>
    <mergeCell ref="I297:J297"/>
    <mergeCell ref="S297:T297"/>
    <mergeCell ref="I298:J298"/>
    <mergeCell ref="S298:T298"/>
    <mergeCell ref="I293:J293"/>
    <mergeCell ref="S293:T293"/>
    <mergeCell ref="I294:J294"/>
    <mergeCell ref="S294:T294"/>
    <mergeCell ref="I295:J295"/>
    <mergeCell ref="S295:T295"/>
    <mergeCell ref="I290:J290"/>
    <mergeCell ref="S290:T290"/>
    <mergeCell ref="I291:J291"/>
    <mergeCell ref="S291:T291"/>
    <mergeCell ref="I292:J292"/>
    <mergeCell ref="S292:T292"/>
    <mergeCell ref="I287:J287"/>
    <mergeCell ref="S287:T287"/>
    <mergeCell ref="I288:J288"/>
    <mergeCell ref="S288:T288"/>
    <mergeCell ref="I289:J289"/>
    <mergeCell ref="S289:T289"/>
    <mergeCell ref="A284:T284"/>
    <mergeCell ref="B285:J285"/>
    <mergeCell ref="L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5:J275"/>
    <mergeCell ref="S275:T275"/>
    <mergeCell ref="I276:J276"/>
    <mergeCell ref="S276:T276"/>
    <mergeCell ref="I277:J277"/>
    <mergeCell ref="S277:T277"/>
    <mergeCell ref="I272:J272"/>
    <mergeCell ref="S272:T272"/>
    <mergeCell ref="I273:J273"/>
    <mergeCell ref="S273:T273"/>
    <mergeCell ref="I274:J274"/>
    <mergeCell ref="S274:T274"/>
    <mergeCell ref="I269:J269"/>
    <mergeCell ref="S269:T269"/>
    <mergeCell ref="A270:T270"/>
    <mergeCell ref="B271:J271"/>
    <mergeCell ref="L271:T271"/>
    <mergeCell ref="I266:J266"/>
    <mergeCell ref="S266:T266"/>
    <mergeCell ref="I267:J267"/>
    <mergeCell ref="S267:T267"/>
    <mergeCell ref="I268:J268"/>
    <mergeCell ref="S268:T268"/>
    <mergeCell ref="I263:J263"/>
    <mergeCell ref="S263:T263"/>
    <mergeCell ref="I264:J264"/>
    <mergeCell ref="S264:T264"/>
    <mergeCell ref="I265:J265"/>
    <mergeCell ref="S265:T265"/>
    <mergeCell ref="I260:J260"/>
    <mergeCell ref="S260:T260"/>
    <mergeCell ref="I261:J261"/>
    <mergeCell ref="S261:T261"/>
    <mergeCell ref="I262:J262"/>
    <mergeCell ref="S262:T262"/>
    <mergeCell ref="I257:J257"/>
    <mergeCell ref="S257:T257"/>
    <mergeCell ref="I258:J258"/>
    <mergeCell ref="S258:T258"/>
    <mergeCell ref="I259:J259"/>
    <mergeCell ref="S259:T259"/>
    <mergeCell ref="A241:T241"/>
    <mergeCell ref="B242:J242"/>
    <mergeCell ref="L242:T242"/>
    <mergeCell ref="A255:T255"/>
    <mergeCell ref="B256:J256"/>
    <mergeCell ref="L256:T256"/>
    <mergeCell ref="I224:J224"/>
    <mergeCell ref="S224:T224"/>
    <mergeCell ref="A225:T225"/>
    <mergeCell ref="A226:T226"/>
    <mergeCell ref="B227:J227"/>
    <mergeCell ref="L227:T227"/>
    <mergeCell ref="I221:J221"/>
    <mergeCell ref="S221:T221"/>
    <mergeCell ref="I222:J222"/>
    <mergeCell ref="S222:T222"/>
    <mergeCell ref="I223:J223"/>
    <mergeCell ref="S223:T223"/>
    <mergeCell ref="I218:J218"/>
    <mergeCell ref="S218:T218"/>
    <mergeCell ref="I219:J219"/>
    <mergeCell ref="S219:T219"/>
    <mergeCell ref="I220:J220"/>
    <mergeCell ref="S220:T220"/>
    <mergeCell ref="I215:J215"/>
    <mergeCell ref="S215:T215"/>
    <mergeCell ref="I216:J216"/>
    <mergeCell ref="S216:T216"/>
    <mergeCell ref="I217:J217"/>
    <mergeCell ref="S217:T217"/>
    <mergeCell ref="B212:J212"/>
    <mergeCell ref="L212:T212"/>
    <mergeCell ref="I213:J213"/>
    <mergeCell ref="S213:T213"/>
    <mergeCell ref="I214:J214"/>
    <mergeCell ref="S214:T214"/>
    <mergeCell ref="I209:J209"/>
    <mergeCell ref="S209:T209"/>
    <mergeCell ref="I210:J210"/>
    <mergeCell ref="S210:T210"/>
    <mergeCell ref="A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I200:J200"/>
    <mergeCell ref="S200:T200"/>
    <mergeCell ref="I201:J201"/>
    <mergeCell ref="S201:T201"/>
    <mergeCell ref="I202:J202"/>
    <mergeCell ref="S202:T202"/>
    <mergeCell ref="A196:T196"/>
    <mergeCell ref="B197:J197"/>
    <mergeCell ref="L197:T197"/>
    <mergeCell ref="I198:J198"/>
    <mergeCell ref="S198:T198"/>
    <mergeCell ref="I199:J199"/>
    <mergeCell ref="S199:T199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D187:E187"/>
    <mergeCell ref="G187:H187"/>
    <mergeCell ref="I187:J187"/>
    <mergeCell ref="N187:O187"/>
    <mergeCell ref="Q187:R187"/>
    <mergeCell ref="S187:T187"/>
    <mergeCell ref="D186:E186"/>
    <mergeCell ref="G186:H186"/>
    <mergeCell ref="I186:J186"/>
    <mergeCell ref="N186:O186"/>
    <mergeCell ref="Q186:R186"/>
    <mergeCell ref="S186:T186"/>
    <mergeCell ref="D185:E185"/>
    <mergeCell ref="G185:H185"/>
    <mergeCell ref="I185:J185"/>
    <mergeCell ref="N185:O185"/>
    <mergeCell ref="Q185:R185"/>
    <mergeCell ref="S185:T185"/>
    <mergeCell ref="A182:T182"/>
    <mergeCell ref="B183:J183"/>
    <mergeCell ref="L183:T183"/>
    <mergeCell ref="D184:E184"/>
    <mergeCell ref="G184:H184"/>
    <mergeCell ref="I184:J184"/>
    <mergeCell ref="N184:O184"/>
    <mergeCell ref="Q184:R184"/>
    <mergeCell ref="S184:T184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D152:E152"/>
    <mergeCell ref="G152:H152"/>
    <mergeCell ref="I152:J152"/>
    <mergeCell ref="N152:O152"/>
    <mergeCell ref="Q152:R152"/>
    <mergeCell ref="S152:T152"/>
    <mergeCell ref="D151:E151"/>
    <mergeCell ref="G151:H151"/>
    <mergeCell ref="I151:J151"/>
    <mergeCell ref="N151:O151"/>
    <mergeCell ref="Q151:R151"/>
    <mergeCell ref="S151:T151"/>
    <mergeCell ref="D150:E150"/>
    <mergeCell ref="G150:H150"/>
    <mergeCell ref="I150:J150"/>
    <mergeCell ref="N150:O150"/>
    <mergeCell ref="Q150:R150"/>
    <mergeCell ref="S150:T150"/>
    <mergeCell ref="A147:T147"/>
    <mergeCell ref="B148:J148"/>
    <mergeCell ref="L148:T148"/>
    <mergeCell ref="D149:E149"/>
    <mergeCell ref="G149:H149"/>
    <mergeCell ref="I149:J149"/>
    <mergeCell ref="N149:O149"/>
    <mergeCell ref="Q149:R149"/>
    <mergeCell ref="S149:T149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D135:E135"/>
    <mergeCell ref="G135:H135"/>
    <mergeCell ref="I135:J135"/>
    <mergeCell ref="N135:O135"/>
    <mergeCell ref="Q135:R135"/>
    <mergeCell ref="S135:T135"/>
    <mergeCell ref="D134:E134"/>
    <mergeCell ref="G134:H134"/>
    <mergeCell ref="I134:J134"/>
    <mergeCell ref="N134:O134"/>
    <mergeCell ref="Q134:R134"/>
    <mergeCell ref="S134:T134"/>
    <mergeCell ref="A118:T118"/>
    <mergeCell ref="B119:J119"/>
    <mergeCell ref="L119:T119"/>
    <mergeCell ref="A132:T132"/>
    <mergeCell ref="B133:J133"/>
    <mergeCell ref="L133:T133"/>
    <mergeCell ref="A83:T83"/>
    <mergeCell ref="B84:J84"/>
    <mergeCell ref="L84:T84"/>
    <mergeCell ref="B20:J20"/>
    <mergeCell ref="L20:T20"/>
    <mergeCell ref="A54:T54"/>
    <mergeCell ref="B55:J55"/>
    <mergeCell ref="L55:T55"/>
    <mergeCell ref="A1:T1"/>
    <mergeCell ref="A2:T2"/>
    <mergeCell ref="A3:T3"/>
    <mergeCell ref="A4:T4"/>
    <mergeCell ref="B5:J5"/>
    <mergeCell ref="L5:T5"/>
    <mergeCell ref="A68:T68"/>
    <mergeCell ref="B69:J69"/>
    <mergeCell ref="L69:T6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39BA-57EE-4342-A9AE-65548B543722}">
  <sheetPr codeName="Hoja15"/>
  <dimension ref="A1:Z380"/>
  <sheetViews>
    <sheetView topLeftCell="A44" workbookViewId="0">
      <selection activeCell="N341" sqref="N341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332" customWidth="1"/>
    <col min="6" max="6" width="12.28515625" style="332" customWidth="1"/>
    <col min="7" max="9" width="12.7109375" style="332" customWidth="1"/>
    <col min="10" max="10" width="11.42578125" style="332" customWidth="1"/>
    <col min="11" max="11" width="1.28515625" style="332" customWidth="1"/>
    <col min="12" max="14" width="12.5703125" style="332" customWidth="1"/>
    <col min="15" max="17" width="11.42578125" style="332" customWidth="1"/>
    <col min="18" max="19" width="14" style="332" customWidth="1"/>
    <col min="20" max="20" width="11.42578125" style="332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379" t="s">
        <v>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2" spans="1:26" ht="21" x14ac:dyDescent="0.35">
      <c r="A2" s="493" t="s">
        <v>88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</row>
    <row r="3" spans="1:26" ht="21" x14ac:dyDescent="0.25">
      <c r="A3" s="382" t="s">
        <v>89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4"/>
    </row>
    <row r="4" spans="1:26" ht="21" x14ac:dyDescent="0.35">
      <c r="A4" s="494" t="s">
        <v>90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</row>
    <row r="5" spans="1:26" x14ac:dyDescent="0.25">
      <c r="A5" s="54"/>
      <c r="B5" s="373" t="s">
        <v>145</v>
      </c>
      <c r="C5" s="374"/>
      <c r="D5" s="374"/>
      <c r="E5" s="374"/>
      <c r="F5" s="374"/>
      <c r="G5" s="374"/>
      <c r="H5" s="374"/>
      <c r="I5" s="374"/>
      <c r="J5" s="375"/>
      <c r="K5" s="293"/>
      <c r="L5" s="373" t="str">
        <f>CONCATENATE("acumulado ",B5)</f>
        <v>acumulado marzo</v>
      </c>
      <c r="M5" s="374"/>
      <c r="N5" s="374"/>
      <c r="O5" s="374"/>
      <c r="P5" s="374"/>
      <c r="Q5" s="374"/>
      <c r="R5" s="374"/>
      <c r="S5" s="374"/>
      <c r="T5" s="375"/>
    </row>
    <row r="6" spans="1:26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",RIGHT(E6,2),"/",RIGHT(C6,2))</f>
        <v>var 24/22</v>
      </c>
      <c r="G6" s="5" t="str">
        <f>CONCATENATE("var ",RIGHT(E6,2),"/",RIGHT(B6,2))</f>
        <v>var 24/19</v>
      </c>
      <c r="H6" s="5" t="str">
        <f>CONCATENATE("dif ",RIGHT(E6,2),"-",RIGHT(C6,2))</f>
        <v>dif 24-22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294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  <c r="Z6" s="295"/>
    </row>
    <row r="7" spans="1:26" x14ac:dyDescent="0.25">
      <c r="A7" s="296" t="s">
        <v>91</v>
      </c>
      <c r="B7" s="297">
        <v>765298</v>
      </c>
      <c r="C7" s="297">
        <v>799343</v>
      </c>
      <c r="D7" s="297">
        <v>934106</v>
      </c>
      <c r="E7" s="297">
        <v>934106</v>
      </c>
      <c r="F7" s="298">
        <f>IFERROR(E7/C7-1,"-")</f>
        <v>0.16859220634946448</v>
      </c>
      <c r="G7" s="298">
        <f>IFERROR(E7/B7-1,"-")</f>
        <v>0.22057812773586227</v>
      </c>
      <c r="H7" s="297">
        <f>IFERROR(E7-C7,"-")</f>
        <v>134763</v>
      </c>
      <c r="I7" s="297">
        <f>IFERROR(E7-B7,"-")</f>
        <v>168808</v>
      </c>
      <c r="J7" s="298">
        <f>E7/$E$7</f>
        <v>1</v>
      </c>
      <c r="K7" s="299"/>
      <c r="L7" s="297">
        <v>2128212</v>
      </c>
      <c r="M7" s="297">
        <v>1777294</v>
      </c>
      <c r="N7" s="297">
        <v>2282810</v>
      </c>
      <c r="O7" s="297">
        <v>2594919</v>
      </c>
      <c r="P7" s="298">
        <f>IFERROR(O7/N7-1,"-")</f>
        <v>0.13672140914048914</v>
      </c>
      <c r="Q7" s="298">
        <f>IFERROR(O7/L7-1,"-")</f>
        <v>0.21929535215476648</v>
      </c>
      <c r="R7" s="297">
        <f>IFERROR(O7-N7,"-")</f>
        <v>312109</v>
      </c>
      <c r="S7" s="297">
        <f>IFERROR(O7-L7,"-")</f>
        <v>466707</v>
      </c>
      <c r="T7" s="298">
        <f>O7/$O$7</f>
        <v>1</v>
      </c>
      <c r="Z7" s="300"/>
    </row>
    <row r="8" spans="1:26" x14ac:dyDescent="0.25">
      <c r="A8" s="301" t="s">
        <v>92</v>
      </c>
      <c r="B8" s="302">
        <v>672053</v>
      </c>
      <c r="C8" s="302">
        <v>719065</v>
      </c>
      <c r="D8" s="302">
        <v>851426</v>
      </c>
      <c r="E8" s="302">
        <v>851426</v>
      </c>
      <c r="F8" s="303">
        <f>IFERROR(E8/C8-1,"-")</f>
        <v>0.18407376245541074</v>
      </c>
      <c r="G8" s="304">
        <f>IFERROR(E8/B8-1,"-")</f>
        <v>0.26690305675296444</v>
      </c>
      <c r="H8" s="302">
        <f>IFERROR(E8-C8,"-")</f>
        <v>132361</v>
      </c>
      <c r="I8" s="302">
        <f>IFERROR(E8-B8,"-")</f>
        <v>179373</v>
      </c>
      <c r="J8" s="303">
        <f>E8/$E$7</f>
        <v>0.91148756136883824</v>
      </c>
      <c r="K8" s="294"/>
      <c r="L8" s="302">
        <v>1868088</v>
      </c>
      <c r="M8" s="302">
        <v>1604103</v>
      </c>
      <c r="N8" s="302">
        <v>2055411</v>
      </c>
      <c r="O8" s="302">
        <v>2360484</v>
      </c>
      <c r="P8" s="303">
        <f>IFERROR(O8/N8-1,"-")</f>
        <v>0.14842432973259356</v>
      </c>
      <c r="Q8" s="303">
        <f>IFERROR(O8/L8-1,"-")</f>
        <v>0.26358287189896834</v>
      </c>
      <c r="R8" s="302">
        <f>IFERROR(O8-N8,"-")</f>
        <v>305073</v>
      </c>
      <c r="S8" s="302">
        <f>IFERROR(O8-L8,"-")</f>
        <v>492396</v>
      </c>
      <c r="T8" s="303">
        <f>O8/$O$7</f>
        <v>0.90965613955580116</v>
      </c>
    </row>
    <row r="9" spans="1:26" x14ac:dyDescent="0.25">
      <c r="A9" s="301" t="s">
        <v>93</v>
      </c>
      <c r="B9" s="302">
        <v>93245</v>
      </c>
      <c r="C9" s="302">
        <v>80278</v>
      </c>
      <c r="D9" s="302">
        <v>82680</v>
      </c>
      <c r="E9" s="302">
        <v>82680</v>
      </c>
      <c r="F9" s="303">
        <f>IFERROR(E9/C9-1,"-")</f>
        <v>2.992102444007072E-2</v>
      </c>
      <c r="G9" s="304">
        <f>IFERROR(E9/B9-1,"-")</f>
        <v>-0.11330366239476652</v>
      </c>
      <c r="H9" s="302">
        <f>IFERROR(E9-C9,"-")</f>
        <v>2402</v>
      </c>
      <c r="I9" s="302">
        <f>IFERROR(E9-B9,"-")</f>
        <v>-10565</v>
      </c>
      <c r="J9" s="303">
        <f>E9/$E$7</f>
        <v>8.8512438631161774E-2</v>
      </c>
      <c r="K9" s="294"/>
      <c r="L9" s="302">
        <v>260124</v>
      </c>
      <c r="M9" s="302">
        <v>173191</v>
      </c>
      <c r="N9" s="302">
        <v>227399</v>
      </c>
      <c r="O9" s="302">
        <v>234435</v>
      </c>
      <c r="P9" s="303">
        <f>IFERROR(O9/N9-1,"-")</f>
        <v>3.0941209064243802E-2</v>
      </c>
      <c r="Q9" s="303">
        <f>IFERROR(O9/L9-1,"-")</f>
        <v>-9.8756746782303839E-2</v>
      </c>
      <c r="R9" s="302">
        <f>IFERROR(O9-N9,"-")</f>
        <v>7036</v>
      </c>
      <c r="S9" s="302">
        <f>IFERROR(O9-L9,"-")</f>
        <v>-25689</v>
      </c>
      <c r="T9" s="303">
        <f>O9/$O$7</f>
        <v>9.0343860444198842E-2</v>
      </c>
    </row>
    <row r="10" spans="1:26" ht="21" x14ac:dyDescent="0.35">
      <c r="A10" s="494" t="s">
        <v>94</v>
      </c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</row>
    <row r="11" spans="1:26" x14ac:dyDescent="0.25">
      <c r="A11" s="54"/>
      <c r="B11" s="373" t="s">
        <v>145</v>
      </c>
      <c r="C11" s="374"/>
      <c r="D11" s="374"/>
      <c r="E11" s="374"/>
      <c r="F11" s="374"/>
      <c r="G11" s="374"/>
      <c r="H11" s="374"/>
      <c r="I11" s="374"/>
      <c r="J11" s="375"/>
      <c r="K11" s="293"/>
      <c r="L11" s="373" t="str">
        <f>CONCATENATE("acumulado ",B11)</f>
        <v>acumulado marzo</v>
      </c>
      <c r="M11" s="374"/>
      <c r="N11" s="374"/>
      <c r="O11" s="374"/>
      <c r="P11" s="374"/>
      <c r="Q11" s="374"/>
      <c r="R11" s="374"/>
      <c r="S11" s="374"/>
      <c r="T11" s="375"/>
      <c r="Y11" s="305"/>
    </row>
    <row r="12" spans="1:26" x14ac:dyDescent="0.25">
      <c r="A12" s="4" t="s">
        <v>95</v>
      </c>
      <c r="B12" s="5">
        <f>B$6</f>
        <v>2019</v>
      </c>
      <c r="C12" s="5">
        <f t="shared" ref="C12" si="0">C$6</f>
        <v>2022</v>
      </c>
      <c r="D12" s="5">
        <f>D$6</f>
        <v>2023</v>
      </c>
      <c r="E12" s="5">
        <f>E$6</f>
        <v>2024</v>
      </c>
      <c r="F12" s="5" t="str">
        <f>CONCATENATE("var ",RIGHT(E12,2),"/",RIGHT(C12,2))</f>
        <v>var 24/22</v>
      </c>
      <c r="G12" s="5" t="str">
        <f>CONCATENATE("var ",RIGHT(E12,2),"/",RIGHT(B12,2))</f>
        <v>var 24/19</v>
      </c>
      <c r="H12" s="5" t="str">
        <f>CONCATENATE("dif ",RIGHT(E12,2),"-",RIGHT(C12,2))</f>
        <v>dif 24-22</v>
      </c>
      <c r="I12" s="5" t="str">
        <f>CONCATENATE("dif ",RIGHT(E12,2),"-",RIGHT(B12,2))</f>
        <v>dif 24-19</v>
      </c>
      <c r="J12" s="5" t="str">
        <f>CONCATENATE("cuota ",RIGHT(E12,2))</f>
        <v>cuota 24</v>
      </c>
      <c r="K12" s="294"/>
      <c r="L12" s="5">
        <f>L$6</f>
        <v>2019</v>
      </c>
      <c r="M12" s="5">
        <f>M$6</f>
        <v>2022</v>
      </c>
      <c r="N12" s="5">
        <f t="shared" ref="N12:O12" si="1">N$6</f>
        <v>2023</v>
      </c>
      <c r="O12" s="5">
        <f t="shared" si="1"/>
        <v>2024</v>
      </c>
      <c r="P12" s="5" t="str">
        <f>CONCATENATE("var ",RIGHT(O12,2),"/",RIGHT(N12,2))</f>
        <v>var 24/23</v>
      </c>
      <c r="Q12" s="5" t="str">
        <f>CONCATENATE("var ",RIGHT(O12,2),"/",RIGHT(L12,2))</f>
        <v>var 24/19</v>
      </c>
      <c r="R12" s="5" t="str">
        <f>CONCATENATE("dif ",RIGHT(O12,2),"-",RIGHT(N12,2))</f>
        <v>dif 24-23</v>
      </c>
      <c r="S12" s="5" t="str">
        <f>CONCATENATE("dif ",RIGHT(O12,2),"-",RIGHT(L12,2))</f>
        <v>dif 24-19</v>
      </c>
      <c r="T12" s="5" t="str">
        <f>CONCATENATE("cuota ",RIGHT(O12,2))</f>
        <v>cuota 24</v>
      </c>
      <c r="Y12" s="306"/>
    </row>
    <row r="13" spans="1:26" x14ac:dyDescent="0.25">
      <c r="A13" s="307" t="s">
        <v>96</v>
      </c>
      <c r="B13" s="308">
        <v>765298</v>
      </c>
      <c r="C13" s="308">
        <v>693256</v>
      </c>
      <c r="D13" s="308">
        <v>799343</v>
      </c>
      <c r="E13" s="308">
        <v>934106</v>
      </c>
      <c r="F13" s="309">
        <f>IFERROR(E13/C13-1,"-")</f>
        <v>0.34741855822380185</v>
      </c>
      <c r="G13" s="309">
        <f>IFERROR(E13/B13-1,"-")</f>
        <v>0.22057812773586227</v>
      </c>
      <c r="H13" s="308">
        <f>IFERROR(E13-C13,"-")</f>
        <v>240850</v>
      </c>
      <c r="I13" s="308">
        <f>IFERROR(E13-B13,"-")</f>
        <v>168808</v>
      </c>
      <c r="J13" s="309">
        <f>IFERROR(E13/$E$7,"-")</f>
        <v>1</v>
      </c>
      <c r="K13" s="299"/>
      <c r="L13" s="297">
        <v>2128212</v>
      </c>
      <c r="M13" s="297">
        <v>1777294</v>
      </c>
      <c r="N13" s="297">
        <v>2282810</v>
      </c>
      <c r="O13" s="297">
        <v>2594919</v>
      </c>
      <c r="P13" s="298">
        <f t="shared" ref="P13:P37" si="2">IFERROR(O13/N13-1,"-")</f>
        <v>0.13672140914048914</v>
      </c>
      <c r="Q13" s="298">
        <f t="shared" ref="Q13:Q37" si="3">IFERROR(O13/L13-1,"-")</f>
        <v>0.21929535215476648</v>
      </c>
      <c r="R13" s="297">
        <f t="shared" ref="R13:R37" si="4">IFERROR(O13-N13,"-")</f>
        <v>312109</v>
      </c>
      <c r="S13" s="297">
        <f t="shared" ref="S13:S37" si="5">IFERROR(O13-L13,"-")</f>
        <v>466707</v>
      </c>
      <c r="T13" s="298">
        <f>O13/$O$13</f>
        <v>1</v>
      </c>
      <c r="Y13" s="306"/>
    </row>
    <row r="14" spans="1:26" x14ac:dyDescent="0.25">
      <c r="A14" s="310" t="s">
        <v>97</v>
      </c>
      <c r="B14" s="311">
        <v>269879</v>
      </c>
      <c r="C14" s="311">
        <v>239397</v>
      </c>
      <c r="D14" s="311">
        <v>281246</v>
      </c>
      <c r="E14" s="311">
        <v>324183</v>
      </c>
      <c r="F14" s="312">
        <f>IFERROR(E14/C14-1,"-")</f>
        <v>0.35416483915838537</v>
      </c>
      <c r="G14" s="312">
        <f t="shared" ref="G14:G37" si="6">IFERROR(E14/B14-1,"-")</f>
        <v>0.20121610054876449</v>
      </c>
      <c r="H14" s="311">
        <f t="shared" ref="H14:H37" si="7">IFERROR(E14-C14,"-")</f>
        <v>84786</v>
      </c>
      <c r="I14" s="311">
        <f t="shared" ref="I14:I37" si="8">IFERROR(E14-B14,"-")</f>
        <v>54304</v>
      </c>
      <c r="J14" s="312">
        <f t="shared" ref="J14:J20" si="9">IFERROR(E14/$E$7,"-")</f>
        <v>0.34705161940936041</v>
      </c>
      <c r="K14" s="299"/>
      <c r="L14" s="311">
        <v>740732</v>
      </c>
      <c r="M14" s="311">
        <v>617536</v>
      </c>
      <c r="N14" s="311">
        <v>790950</v>
      </c>
      <c r="O14" s="311">
        <v>882021</v>
      </c>
      <c r="P14" s="312">
        <f>IFERROR(O14/N14-1,"-")</f>
        <v>0.11514128579556226</v>
      </c>
      <c r="Q14" s="312">
        <f t="shared" si="3"/>
        <v>0.19074240076032889</v>
      </c>
      <c r="R14" s="311">
        <f t="shared" si="4"/>
        <v>91071</v>
      </c>
      <c r="S14" s="311">
        <f t="shared" si="5"/>
        <v>141289</v>
      </c>
      <c r="T14" s="312">
        <f t="shared" ref="T14:T37" si="10">O14/$O$13</f>
        <v>0.33990309524112311</v>
      </c>
    </row>
    <row r="15" spans="1:26" x14ac:dyDescent="0.25">
      <c r="A15" s="301" t="s">
        <v>98</v>
      </c>
      <c r="B15" s="302">
        <v>120742</v>
      </c>
      <c r="C15" s="302">
        <v>101530</v>
      </c>
      <c r="D15" s="302">
        <v>116858</v>
      </c>
      <c r="E15" s="302">
        <v>126740</v>
      </c>
      <c r="F15" s="303">
        <f>IFERROR(E15/C15-1,"-")</f>
        <v>0.248300994779868</v>
      </c>
      <c r="G15" s="303">
        <f t="shared" si="6"/>
        <v>4.9676169021550143E-2</v>
      </c>
      <c r="H15" s="302">
        <f t="shared" si="7"/>
        <v>25210</v>
      </c>
      <c r="I15" s="302">
        <f t="shared" si="8"/>
        <v>5998</v>
      </c>
      <c r="J15" s="303">
        <f t="shared" si="9"/>
        <v>0.13568053304442965</v>
      </c>
      <c r="K15" s="294"/>
      <c r="L15" s="302">
        <v>323616</v>
      </c>
      <c r="M15" s="302">
        <v>258008</v>
      </c>
      <c r="N15" s="302">
        <v>317507</v>
      </c>
      <c r="O15" s="302">
        <v>343001</v>
      </c>
      <c r="P15" s="303">
        <f t="shared" si="2"/>
        <v>8.0294292724254923E-2</v>
      </c>
      <c r="Q15" s="303">
        <f>IFERROR(O15/L15-1,"-")</f>
        <v>5.9901240976960368E-2</v>
      </c>
      <c r="R15" s="302">
        <f>IFERROR(O15-N15,"-")</f>
        <v>25494</v>
      </c>
      <c r="S15" s="302">
        <f t="shared" si="5"/>
        <v>19385</v>
      </c>
      <c r="T15" s="303">
        <f t="shared" si="10"/>
        <v>0.132181775230749</v>
      </c>
    </row>
    <row r="16" spans="1:26" x14ac:dyDescent="0.25">
      <c r="A16" s="313" t="s">
        <v>99</v>
      </c>
      <c r="B16" s="314">
        <v>149137</v>
      </c>
      <c r="C16" s="314">
        <v>137867</v>
      </c>
      <c r="D16" s="314">
        <v>164388</v>
      </c>
      <c r="E16" s="314">
        <v>197443</v>
      </c>
      <c r="F16" s="315">
        <f t="shared" ref="F16:F37" si="11">IFERROR(E16/C16-1,"-")</f>
        <v>0.43212661478091197</v>
      </c>
      <c r="G16" s="315">
        <f t="shared" si="6"/>
        <v>0.32390352494686092</v>
      </c>
      <c r="H16" s="314">
        <f t="shared" si="7"/>
        <v>59576</v>
      </c>
      <c r="I16" s="314">
        <f t="shared" si="8"/>
        <v>48306</v>
      </c>
      <c r="J16" s="315">
        <f t="shared" si="9"/>
        <v>0.21137108636493074</v>
      </c>
      <c r="K16" s="294"/>
      <c r="L16" s="314">
        <v>417116</v>
      </c>
      <c r="M16" s="314">
        <v>359528</v>
      </c>
      <c r="N16" s="314">
        <v>473443</v>
      </c>
      <c r="O16" s="314">
        <v>539020</v>
      </c>
      <c r="P16" s="315">
        <f t="shared" si="2"/>
        <v>0.13851086614439323</v>
      </c>
      <c r="Q16" s="315">
        <f t="shared" si="3"/>
        <v>0.29225443281964725</v>
      </c>
      <c r="R16" s="314">
        <f t="shared" si="4"/>
        <v>65577</v>
      </c>
      <c r="S16" s="314">
        <f t="shared" si="5"/>
        <v>121904</v>
      </c>
      <c r="T16" s="315">
        <f t="shared" si="10"/>
        <v>0.20772132001037413</v>
      </c>
    </row>
    <row r="17" spans="1:21" x14ac:dyDescent="0.25">
      <c r="A17" s="310" t="s">
        <v>100</v>
      </c>
      <c r="B17" s="311">
        <v>495419</v>
      </c>
      <c r="C17" s="311">
        <v>453859</v>
      </c>
      <c r="D17" s="311">
        <v>518097</v>
      </c>
      <c r="E17" s="311">
        <v>609923</v>
      </c>
      <c r="F17" s="312">
        <f t="shared" si="11"/>
        <v>0.3438600975192736</v>
      </c>
      <c r="G17" s="312">
        <f t="shared" si="6"/>
        <v>0.23112557249520105</v>
      </c>
      <c r="H17" s="311">
        <f t="shared" si="7"/>
        <v>156064</v>
      </c>
      <c r="I17" s="311">
        <f t="shared" si="8"/>
        <v>114504</v>
      </c>
      <c r="J17" s="312">
        <f t="shared" si="9"/>
        <v>0.65294838059063964</v>
      </c>
      <c r="K17" s="299"/>
      <c r="L17" s="311">
        <v>1387480</v>
      </c>
      <c r="M17" s="311">
        <v>1159758</v>
      </c>
      <c r="N17" s="311">
        <v>1491860</v>
      </c>
      <c r="O17" s="311">
        <v>1712898</v>
      </c>
      <c r="P17" s="312">
        <f t="shared" si="2"/>
        <v>0.14816269623154987</v>
      </c>
      <c r="Q17" s="312">
        <f t="shared" si="3"/>
        <v>0.23453887623605385</v>
      </c>
      <c r="R17" s="311">
        <f t="shared" si="4"/>
        <v>221038</v>
      </c>
      <c r="S17" s="311">
        <f t="shared" si="5"/>
        <v>325418</v>
      </c>
      <c r="T17" s="312">
        <f t="shared" si="10"/>
        <v>0.66009690475887683</v>
      </c>
    </row>
    <row r="18" spans="1:21" x14ac:dyDescent="0.25">
      <c r="A18" s="301" t="s">
        <v>28</v>
      </c>
      <c r="B18" s="302">
        <v>205502</v>
      </c>
      <c r="C18" s="302">
        <v>199685</v>
      </c>
      <c r="D18" s="302">
        <v>229756</v>
      </c>
      <c r="E18" s="302">
        <v>255654</v>
      </c>
      <c r="F18" s="303">
        <f t="shared" si="11"/>
        <v>0.28028645116057782</v>
      </c>
      <c r="G18" s="303">
        <f t="shared" si="6"/>
        <v>0.24404628665414441</v>
      </c>
      <c r="H18" s="302">
        <f t="shared" si="7"/>
        <v>55969</v>
      </c>
      <c r="I18" s="302">
        <f t="shared" si="8"/>
        <v>50152</v>
      </c>
      <c r="J18" s="303">
        <f t="shared" si="9"/>
        <v>0.27368842508237823</v>
      </c>
      <c r="K18" s="294"/>
      <c r="L18" s="302">
        <v>556562</v>
      </c>
      <c r="M18" s="302">
        <v>463601</v>
      </c>
      <c r="N18" s="302">
        <v>622545</v>
      </c>
      <c r="O18" s="302">
        <v>688842</v>
      </c>
      <c r="P18" s="303">
        <f t="shared" si="2"/>
        <v>0.10649350649350642</v>
      </c>
      <c r="Q18" s="303">
        <f t="shared" si="3"/>
        <v>0.23767343081273973</v>
      </c>
      <c r="R18" s="302">
        <f t="shared" si="4"/>
        <v>66297</v>
      </c>
      <c r="S18" s="302">
        <f t="shared" si="5"/>
        <v>132280</v>
      </c>
      <c r="T18" s="303">
        <f t="shared" si="10"/>
        <v>0.26545799695481825</v>
      </c>
      <c r="U18" s="316"/>
    </row>
    <row r="19" spans="1:21" x14ac:dyDescent="0.25">
      <c r="A19" s="301" t="s">
        <v>21</v>
      </c>
      <c r="B19" s="302">
        <v>86154</v>
      </c>
      <c r="C19" s="302">
        <v>72290</v>
      </c>
      <c r="D19" s="302">
        <v>85465</v>
      </c>
      <c r="E19" s="302">
        <v>102265</v>
      </c>
      <c r="F19" s="303">
        <f t="shared" si="11"/>
        <v>0.41464932909116059</v>
      </c>
      <c r="G19" s="303">
        <f t="shared" si="6"/>
        <v>0.18700234463867038</v>
      </c>
      <c r="H19" s="302">
        <f t="shared" si="7"/>
        <v>29975</v>
      </c>
      <c r="I19" s="302">
        <f t="shared" si="8"/>
        <v>16111</v>
      </c>
      <c r="J19" s="303">
        <f t="shared" si="9"/>
        <v>0.10947900987682341</v>
      </c>
      <c r="K19" s="294"/>
      <c r="L19" s="302">
        <v>252308</v>
      </c>
      <c r="M19" s="302">
        <v>184982</v>
      </c>
      <c r="N19" s="302">
        <v>246758</v>
      </c>
      <c r="O19" s="302">
        <v>285537</v>
      </c>
      <c r="P19" s="303">
        <f t="shared" si="2"/>
        <v>0.15715397271820963</v>
      </c>
      <c r="Q19" s="303">
        <f t="shared" si="3"/>
        <v>0.13170014426811671</v>
      </c>
      <c r="R19" s="302">
        <f t="shared" si="4"/>
        <v>38779</v>
      </c>
      <c r="S19" s="302">
        <f t="shared" si="5"/>
        <v>33229</v>
      </c>
      <c r="T19" s="303">
        <f t="shared" si="10"/>
        <v>0.11003696069125857</v>
      </c>
      <c r="U19" s="316"/>
    </row>
    <row r="20" spans="1:21" x14ac:dyDescent="0.25">
      <c r="A20" s="301" t="s">
        <v>101</v>
      </c>
      <c r="B20" s="302">
        <v>22786</v>
      </c>
      <c r="C20" s="302">
        <v>20467</v>
      </c>
      <c r="D20" s="302">
        <v>20635</v>
      </c>
      <c r="E20" s="302">
        <v>23677</v>
      </c>
      <c r="F20" s="303">
        <f t="shared" si="11"/>
        <v>0.15683783651732064</v>
      </c>
      <c r="G20" s="303">
        <f t="shared" si="6"/>
        <v>3.9102957956639983E-2</v>
      </c>
      <c r="H20" s="302">
        <f t="shared" si="7"/>
        <v>3210</v>
      </c>
      <c r="I20" s="302">
        <f t="shared" si="8"/>
        <v>891</v>
      </c>
      <c r="J20" s="303">
        <f t="shared" si="9"/>
        <v>2.5347230399976019E-2</v>
      </c>
      <c r="K20" s="294"/>
      <c r="L20" s="302">
        <v>64623</v>
      </c>
      <c r="M20" s="302">
        <v>59117</v>
      </c>
      <c r="N20" s="302">
        <v>64312</v>
      </c>
      <c r="O20" s="302">
        <v>69910</v>
      </c>
      <c r="P20" s="303">
        <f t="shared" si="2"/>
        <v>8.704440850852091E-2</v>
      </c>
      <c r="Q20" s="303">
        <f t="shared" si="3"/>
        <v>8.1812976803924409E-2</v>
      </c>
      <c r="R20" s="302">
        <f t="shared" si="4"/>
        <v>5598</v>
      </c>
      <c r="S20" s="302">
        <f t="shared" si="5"/>
        <v>5287</v>
      </c>
      <c r="T20" s="303">
        <f t="shared" si="10"/>
        <v>2.6941110685921216E-2</v>
      </c>
      <c r="U20" s="316"/>
    </row>
    <row r="21" spans="1:21" x14ac:dyDescent="0.25">
      <c r="A21" s="301" t="s">
        <v>26</v>
      </c>
      <c r="B21" s="302">
        <v>17546</v>
      </c>
      <c r="C21" s="302">
        <v>8462</v>
      </c>
      <c r="D21" s="302">
        <v>11814</v>
      </c>
      <c r="E21" s="302">
        <v>12428</v>
      </c>
      <c r="F21" s="303">
        <f t="shared" si="11"/>
        <v>0.46868352635310795</v>
      </c>
      <c r="G21" s="303">
        <f t="shared" si="6"/>
        <v>-0.2916904137695201</v>
      </c>
      <c r="H21" s="302">
        <f t="shared" si="7"/>
        <v>3966</v>
      </c>
      <c r="I21" s="302">
        <f t="shared" si="8"/>
        <v>-5118</v>
      </c>
      <c r="J21" s="303">
        <f>IFERROR(E21/$E$7,"-")</f>
        <v>1.3304699894872745E-2</v>
      </c>
      <c r="K21" s="294"/>
      <c r="L21" s="302">
        <v>51953</v>
      </c>
      <c r="M21" s="302">
        <v>26009</v>
      </c>
      <c r="N21" s="302">
        <v>38640</v>
      </c>
      <c r="O21" s="302">
        <v>38719</v>
      </c>
      <c r="P21" s="303">
        <f t="shared" si="2"/>
        <v>2.0445134575568513E-3</v>
      </c>
      <c r="Q21" s="303">
        <f t="shared" si="3"/>
        <v>-0.25473023694493102</v>
      </c>
      <c r="R21" s="302">
        <f t="shared" si="4"/>
        <v>79</v>
      </c>
      <c r="S21" s="302">
        <f t="shared" si="5"/>
        <v>-13234</v>
      </c>
      <c r="T21" s="303">
        <f t="shared" si="10"/>
        <v>1.4921082315093457E-2</v>
      </c>
      <c r="U21" s="316"/>
    </row>
    <row r="22" spans="1:21" x14ac:dyDescent="0.25">
      <c r="A22" s="301" t="s">
        <v>36</v>
      </c>
      <c r="B22" s="302">
        <v>17329</v>
      </c>
      <c r="C22" s="302">
        <v>7002</v>
      </c>
      <c r="D22" s="302">
        <v>9356</v>
      </c>
      <c r="E22" s="302">
        <v>12806</v>
      </c>
      <c r="F22" s="303">
        <f t="shared" si="11"/>
        <v>0.82890602684947168</v>
      </c>
      <c r="G22" s="303">
        <f t="shared" si="6"/>
        <v>-0.26100755958220323</v>
      </c>
      <c r="H22" s="302">
        <f t="shared" si="7"/>
        <v>5804</v>
      </c>
      <c r="I22" s="302">
        <f t="shared" si="8"/>
        <v>-4523</v>
      </c>
      <c r="J22" s="303">
        <f t="shared" ref="J22:J37" si="12">IFERROR(E22/$E$7,"-")</f>
        <v>1.370936489006601E-2</v>
      </c>
      <c r="K22" s="294"/>
      <c r="L22" s="302">
        <v>49966</v>
      </c>
      <c r="M22" s="302">
        <v>21373</v>
      </c>
      <c r="N22" s="302">
        <v>31888</v>
      </c>
      <c r="O22" s="302">
        <v>37607</v>
      </c>
      <c r="P22" s="303">
        <f t="shared" si="2"/>
        <v>0.17934646261916698</v>
      </c>
      <c r="Q22" s="303">
        <f t="shared" si="3"/>
        <v>-0.24734819677380615</v>
      </c>
      <c r="R22" s="302">
        <f t="shared" si="4"/>
        <v>5719</v>
      </c>
      <c r="S22" s="302">
        <f t="shared" si="5"/>
        <v>-12359</v>
      </c>
      <c r="T22" s="303">
        <f t="shared" si="10"/>
        <v>1.4492552561370895E-2</v>
      </c>
      <c r="U22" s="316"/>
    </row>
    <row r="23" spans="1:21" x14ac:dyDescent="0.25">
      <c r="A23" s="301" t="s">
        <v>29</v>
      </c>
      <c r="B23" s="302">
        <v>15881</v>
      </c>
      <c r="C23" s="302">
        <v>18588</v>
      </c>
      <c r="D23" s="302">
        <v>22217</v>
      </c>
      <c r="E23" s="302">
        <v>24509</v>
      </c>
      <c r="F23" s="303">
        <f t="shared" si="11"/>
        <v>0.31853884226382623</v>
      </c>
      <c r="G23" s="303">
        <f t="shared" si="6"/>
        <v>0.54329072476544304</v>
      </c>
      <c r="H23" s="302">
        <f t="shared" si="7"/>
        <v>5921</v>
      </c>
      <c r="I23" s="302">
        <f t="shared" si="8"/>
        <v>8628</v>
      </c>
      <c r="J23" s="303">
        <f t="shared" si="12"/>
        <v>2.6237921606327333E-2</v>
      </c>
      <c r="K23" s="294"/>
      <c r="L23" s="302">
        <v>41846</v>
      </c>
      <c r="M23" s="302">
        <v>51422</v>
      </c>
      <c r="N23" s="302">
        <v>66338</v>
      </c>
      <c r="O23" s="302">
        <v>65440</v>
      </c>
      <c r="P23" s="303">
        <f t="shared" si="2"/>
        <v>-1.3536736109017511E-2</v>
      </c>
      <c r="Q23" s="303">
        <f t="shared" si="3"/>
        <v>0.56382927878411326</v>
      </c>
      <c r="R23" s="302">
        <f t="shared" si="4"/>
        <v>-898</v>
      </c>
      <c r="S23" s="302">
        <f t="shared" si="5"/>
        <v>23594</v>
      </c>
      <c r="T23" s="303">
        <f t="shared" si="10"/>
        <v>2.5218513564392569E-2</v>
      </c>
      <c r="U23" s="316"/>
    </row>
    <row r="24" spans="1:21" x14ac:dyDescent="0.25">
      <c r="A24" s="301" t="s">
        <v>102</v>
      </c>
      <c r="B24" s="302">
        <v>17302</v>
      </c>
      <c r="C24" s="302">
        <v>17024</v>
      </c>
      <c r="D24" s="302">
        <v>16018</v>
      </c>
      <c r="E24" s="302">
        <v>18696</v>
      </c>
      <c r="F24" s="303">
        <f t="shared" si="11"/>
        <v>9.8214285714285809E-2</v>
      </c>
      <c r="G24" s="303">
        <f t="shared" si="6"/>
        <v>8.0568720379146974E-2</v>
      </c>
      <c r="H24" s="302">
        <f t="shared" si="7"/>
        <v>1672</v>
      </c>
      <c r="I24" s="302">
        <f t="shared" si="8"/>
        <v>1394</v>
      </c>
      <c r="J24" s="303">
        <f t="shared" si="12"/>
        <v>2.0014859127336727E-2</v>
      </c>
      <c r="K24" s="294"/>
      <c r="L24" s="302">
        <v>45918</v>
      </c>
      <c r="M24" s="302">
        <v>50274</v>
      </c>
      <c r="N24" s="302">
        <v>47453</v>
      </c>
      <c r="O24" s="302">
        <v>54485</v>
      </c>
      <c r="P24" s="303">
        <f t="shared" si="2"/>
        <v>0.14818873411586209</v>
      </c>
      <c r="Q24" s="303">
        <f t="shared" si="3"/>
        <v>0.18657171479594048</v>
      </c>
      <c r="R24" s="302">
        <f t="shared" si="4"/>
        <v>7032</v>
      </c>
      <c r="S24" s="302">
        <f t="shared" si="5"/>
        <v>8567</v>
      </c>
      <c r="T24" s="303">
        <f t="shared" si="10"/>
        <v>2.0996801826954906E-2</v>
      </c>
      <c r="U24" s="316"/>
    </row>
    <row r="25" spans="1:21" x14ac:dyDescent="0.25">
      <c r="A25" s="301" t="s">
        <v>27</v>
      </c>
      <c r="B25" s="302">
        <v>1472</v>
      </c>
      <c r="C25" s="302">
        <v>1873</v>
      </c>
      <c r="D25" s="302">
        <v>1910</v>
      </c>
      <c r="E25" s="302">
        <v>2334</v>
      </c>
      <c r="F25" s="303">
        <f>IFERROR(E25/C25-1,"-")</f>
        <v>0.24612920448478381</v>
      </c>
      <c r="G25" s="303">
        <f>IFERROR(E25/B25-1,"-")</f>
        <v>0.58559782608695654</v>
      </c>
      <c r="H25" s="302">
        <f>IFERROR(E25-C25,"-")</f>
        <v>461</v>
      </c>
      <c r="I25" s="302">
        <f>IFERROR(E25-B25,"-")</f>
        <v>862</v>
      </c>
      <c r="J25" s="303">
        <f>IFERROR(E25/$E$7,"-")</f>
        <v>2.4986457639711124E-3</v>
      </c>
      <c r="K25" s="294"/>
      <c r="L25" s="302">
        <v>4637</v>
      </c>
      <c r="M25" s="302">
        <v>5553</v>
      </c>
      <c r="N25" s="302">
        <v>6314</v>
      </c>
      <c r="O25" s="302">
        <v>6595</v>
      </c>
      <c r="P25" s="303">
        <f>IFERROR(O25/N25-1,"-")</f>
        <v>4.4504276211593252E-2</v>
      </c>
      <c r="Q25" s="303">
        <f>IFERROR(O25/L25-1,"-")</f>
        <v>0.42225576881604487</v>
      </c>
      <c r="R25" s="302">
        <f>IFERROR(O25-N25,"-")</f>
        <v>281</v>
      </c>
      <c r="S25" s="302">
        <f>IFERROR(O25-L25,"-")</f>
        <v>1958</v>
      </c>
      <c r="T25" s="303">
        <f>O25/$O$13</f>
        <v>2.5415051491009932E-3</v>
      </c>
      <c r="U25" s="316"/>
    </row>
    <row r="26" spans="1:21" x14ac:dyDescent="0.25">
      <c r="A26" s="301" t="s">
        <v>34</v>
      </c>
      <c r="B26" s="302">
        <v>21783</v>
      </c>
      <c r="C26" s="302">
        <v>27806</v>
      </c>
      <c r="D26" s="302">
        <v>26970</v>
      </c>
      <c r="E26" s="302">
        <v>34324</v>
      </c>
      <c r="F26" s="303">
        <f t="shared" si="11"/>
        <v>0.23440983960296347</v>
      </c>
      <c r="G26" s="303">
        <f t="shared" si="6"/>
        <v>0.57572418858743046</v>
      </c>
      <c r="H26" s="302">
        <f t="shared" si="7"/>
        <v>6518</v>
      </c>
      <c r="I26" s="302">
        <f t="shared" si="8"/>
        <v>12541</v>
      </c>
      <c r="J26" s="303">
        <f t="shared" si="12"/>
        <v>3.6745294431252983E-2</v>
      </c>
      <c r="K26" s="294"/>
      <c r="L26" s="302">
        <v>66074</v>
      </c>
      <c r="M26" s="302">
        <v>70562</v>
      </c>
      <c r="N26" s="302">
        <v>82440</v>
      </c>
      <c r="O26" s="302">
        <v>105472</v>
      </c>
      <c r="P26" s="303">
        <f t="shared" si="2"/>
        <v>0.27937894226103843</v>
      </c>
      <c r="Q26" s="303">
        <f t="shared" si="3"/>
        <v>0.59627084783727335</v>
      </c>
      <c r="R26" s="302">
        <f t="shared" si="4"/>
        <v>23032</v>
      </c>
      <c r="S26" s="302">
        <f t="shared" si="5"/>
        <v>39398</v>
      </c>
      <c r="T26" s="303">
        <f t="shared" si="10"/>
        <v>4.0645584698404846E-2</v>
      </c>
      <c r="U26" s="316"/>
    </row>
    <row r="27" spans="1:21" x14ac:dyDescent="0.25">
      <c r="A27" s="301" t="s">
        <v>24</v>
      </c>
      <c r="B27" s="302">
        <v>16996</v>
      </c>
      <c r="C27" s="302">
        <v>12112</v>
      </c>
      <c r="D27" s="302">
        <v>14052</v>
      </c>
      <c r="E27" s="302">
        <v>14186</v>
      </c>
      <c r="F27" s="303">
        <f t="shared" si="11"/>
        <v>0.17123513870541607</v>
      </c>
      <c r="G27" s="303">
        <f t="shared" si="6"/>
        <v>-0.16533301953400803</v>
      </c>
      <c r="H27" s="302">
        <f t="shared" si="7"/>
        <v>2074</v>
      </c>
      <c r="I27" s="302">
        <f t="shared" si="8"/>
        <v>-2810</v>
      </c>
      <c r="J27" s="303">
        <f t="shared" si="12"/>
        <v>1.5186713285216025E-2</v>
      </c>
      <c r="K27" s="294"/>
      <c r="L27" s="302">
        <v>48867</v>
      </c>
      <c r="M27" s="302">
        <v>36006</v>
      </c>
      <c r="N27" s="302">
        <v>47289</v>
      </c>
      <c r="O27" s="302">
        <v>42219</v>
      </c>
      <c r="P27" s="303">
        <f t="shared" si="2"/>
        <v>-0.10721309395419654</v>
      </c>
      <c r="Q27" s="303">
        <f t="shared" si="3"/>
        <v>-0.13604272822149921</v>
      </c>
      <c r="R27" s="302">
        <f t="shared" si="4"/>
        <v>-5070</v>
      </c>
      <c r="S27" s="302">
        <f t="shared" si="5"/>
        <v>-6648</v>
      </c>
      <c r="T27" s="303">
        <f t="shared" si="10"/>
        <v>1.6269872007565554E-2</v>
      </c>
      <c r="U27" s="316"/>
    </row>
    <row r="28" spans="1:21" x14ac:dyDescent="0.25">
      <c r="A28" s="301" t="s">
        <v>42</v>
      </c>
      <c r="B28" s="302">
        <v>10268</v>
      </c>
      <c r="C28" s="302">
        <v>11074</v>
      </c>
      <c r="D28" s="302">
        <v>10971</v>
      </c>
      <c r="E28" s="302">
        <v>16988</v>
      </c>
      <c r="F28" s="303">
        <f t="shared" si="11"/>
        <v>0.53404370597796635</v>
      </c>
      <c r="G28" s="303">
        <f t="shared" si="6"/>
        <v>0.65446045968056099</v>
      </c>
      <c r="H28" s="302">
        <f t="shared" si="7"/>
        <v>5914</v>
      </c>
      <c r="I28" s="302">
        <f t="shared" si="8"/>
        <v>6720</v>
      </c>
      <c r="J28" s="303">
        <f t="shared" si="12"/>
        <v>1.8186372852759751E-2</v>
      </c>
      <c r="K28" s="294"/>
      <c r="L28" s="302">
        <v>30491</v>
      </c>
      <c r="M28" s="302">
        <v>31649</v>
      </c>
      <c r="N28" s="302">
        <v>32919</v>
      </c>
      <c r="O28" s="302">
        <v>55238</v>
      </c>
      <c r="P28" s="303">
        <f t="shared" si="2"/>
        <v>0.67799750903733402</v>
      </c>
      <c r="Q28" s="303">
        <f t="shared" si="3"/>
        <v>0.81161654258633686</v>
      </c>
      <c r="R28" s="302">
        <f t="shared" si="4"/>
        <v>22319</v>
      </c>
      <c r="S28" s="302">
        <f t="shared" si="5"/>
        <v>24747</v>
      </c>
      <c r="T28" s="303">
        <f t="shared" si="10"/>
        <v>2.1286984295078189E-2</v>
      </c>
      <c r="U28" s="316"/>
    </row>
    <row r="29" spans="1:21" x14ac:dyDescent="0.25">
      <c r="A29" s="301" t="s">
        <v>32</v>
      </c>
      <c r="B29" s="302">
        <v>12591</v>
      </c>
      <c r="C29" s="302">
        <v>13498</v>
      </c>
      <c r="D29" s="302">
        <v>14623</v>
      </c>
      <c r="E29" s="302">
        <v>22228</v>
      </c>
      <c r="F29" s="303">
        <f t="shared" si="11"/>
        <v>0.64676248333086384</v>
      </c>
      <c r="G29" s="303">
        <f t="shared" si="6"/>
        <v>0.7653879755380828</v>
      </c>
      <c r="H29" s="302">
        <f t="shared" si="7"/>
        <v>8730</v>
      </c>
      <c r="I29" s="302">
        <f t="shared" si="8"/>
        <v>9637</v>
      </c>
      <c r="J29" s="303">
        <f t="shared" si="12"/>
        <v>2.3796014585068505E-2</v>
      </c>
      <c r="K29" s="294"/>
      <c r="L29" s="302">
        <v>34607</v>
      </c>
      <c r="M29" s="302">
        <v>38185</v>
      </c>
      <c r="N29" s="302">
        <v>43284</v>
      </c>
      <c r="O29" s="302">
        <v>63446</v>
      </c>
      <c r="P29" s="303">
        <f t="shared" si="2"/>
        <v>0.46580722668884578</v>
      </c>
      <c r="Q29" s="303">
        <f t="shared" si="3"/>
        <v>0.83332851735198088</v>
      </c>
      <c r="R29" s="302">
        <f t="shared" si="4"/>
        <v>20162</v>
      </c>
      <c r="S29" s="302">
        <f t="shared" si="5"/>
        <v>28839</v>
      </c>
      <c r="T29" s="303">
        <f t="shared" si="10"/>
        <v>2.4450088808167039E-2</v>
      </c>
      <c r="U29" s="316"/>
    </row>
    <row r="30" spans="1:21" x14ac:dyDescent="0.25">
      <c r="A30" s="301" t="s">
        <v>43</v>
      </c>
      <c r="B30" s="302">
        <v>9570</v>
      </c>
      <c r="C30" s="302">
        <v>7372</v>
      </c>
      <c r="D30" s="302">
        <v>8812</v>
      </c>
      <c r="E30" s="302">
        <v>11724</v>
      </c>
      <c r="F30" s="303">
        <f t="shared" si="11"/>
        <v>0.59034183396635909</v>
      </c>
      <c r="G30" s="303">
        <f t="shared" si="6"/>
        <v>0.2250783699059562</v>
      </c>
      <c r="H30" s="302">
        <f t="shared" si="7"/>
        <v>4352</v>
      </c>
      <c r="I30" s="302">
        <f t="shared" si="8"/>
        <v>2154</v>
      </c>
      <c r="J30" s="303">
        <f t="shared" si="12"/>
        <v>1.2551038104883172E-2</v>
      </c>
      <c r="K30" s="294"/>
      <c r="L30" s="302">
        <v>26769</v>
      </c>
      <c r="M30" s="302">
        <v>20036</v>
      </c>
      <c r="N30" s="302">
        <v>26225</v>
      </c>
      <c r="O30" s="302">
        <v>32166</v>
      </c>
      <c r="P30" s="303">
        <f t="shared" si="2"/>
        <v>0.22653956148713061</v>
      </c>
      <c r="Q30" s="303">
        <f t="shared" si="3"/>
        <v>0.20161380701557774</v>
      </c>
      <c r="R30" s="302">
        <f t="shared" si="4"/>
        <v>5941</v>
      </c>
      <c r="S30" s="302">
        <f t="shared" si="5"/>
        <v>5397</v>
      </c>
      <c r="T30" s="303">
        <f t="shared" si="10"/>
        <v>1.2395762642302129E-2</v>
      </c>
      <c r="U30" s="316"/>
    </row>
    <row r="31" spans="1:21" x14ac:dyDescent="0.25">
      <c r="A31" s="301" t="s">
        <v>35</v>
      </c>
      <c r="B31" s="302">
        <v>12929</v>
      </c>
      <c r="C31" s="302">
        <v>5530</v>
      </c>
      <c r="D31" s="302">
        <v>8475</v>
      </c>
      <c r="E31" s="302">
        <v>11504</v>
      </c>
      <c r="F31" s="303">
        <f t="shared" si="11"/>
        <v>1.0802893309222421</v>
      </c>
      <c r="G31" s="303">
        <f t="shared" si="6"/>
        <v>-0.11021734086162893</v>
      </c>
      <c r="H31" s="302">
        <f t="shared" si="7"/>
        <v>5974</v>
      </c>
      <c r="I31" s="302">
        <f t="shared" si="8"/>
        <v>-1425</v>
      </c>
      <c r="J31" s="303">
        <f t="shared" si="12"/>
        <v>1.231551879551143E-2</v>
      </c>
      <c r="K31" s="294"/>
      <c r="L31" s="302">
        <v>34771</v>
      </c>
      <c r="M31" s="302">
        <v>16229</v>
      </c>
      <c r="N31" s="302">
        <v>28004</v>
      </c>
      <c r="O31" s="302">
        <v>32520</v>
      </c>
      <c r="P31" s="303">
        <f t="shared" si="2"/>
        <v>0.1612626767604628</v>
      </c>
      <c r="Q31" s="303">
        <f t="shared" si="3"/>
        <v>-6.473785625952666E-2</v>
      </c>
      <c r="R31" s="302">
        <f t="shared" si="4"/>
        <v>4516</v>
      </c>
      <c r="S31" s="302">
        <f t="shared" si="5"/>
        <v>-2251</v>
      </c>
      <c r="T31" s="303">
        <f t="shared" si="10"/>
        <v>1.2532183085483593E-2</v>
      </c>
      <c r="U31" s="316"/>
    </row>
    <row r="32" spans="1:21" x14ac:dyDescent="0.25">
      <c r="A32" s="301" t="s">
        <v>22</v>
      </c>
      <c r="B32" s="302">
        <v>6835</v>
      </c>
      <c r="C32" s="302">
        <v>6650</v>
      </c>
      <c r="D32" s="302">
        <v>8189</v>
      </c>
      <c r="E32" s="302">
        <v>11052</v>
      </c>
      <c r="F32" s="303">
        <f t="shared" si="11"/>
        <v>0.66195488721804518</v>
      </c>
      <c r="G32" s="303">
        <f t="shared" si="6"/>
        <v>0.61697147037307976</v>
      </c>
      <c r="H32" s="302">
        <f t="shared" si="7"/>
        <v>4402</v>
      </c>
      <c r="I32" s="302">
        <f t="shared" si="8"/>
        <v>4217</v>
      </c>
      <c r="J32" s="303">
        <f t="shared" si="12"/>
        <v>1.1831633668984034E-2</v>
      </c>
      <c r="K32" s="294"/>
      <c r="L32" s="302">
        <v>20760</v>
      </c>
      <c r="M32" s="302">
        <v>18079</v>
      </c>
      <c r="N32" s="302">
        <v>24592</v>
      </c>
      <c r="O32" s="302">
        <v>32347</v>
      </c>
      <c r="P32" s="303">
        <f t="shared" si="2"/>
        <v>0.31534645413142481</v>
      </c>
      <c r="Q32" s="303">
        <f t="shared" si="3"/>
        <v>0.5581406551059731</v>
      </c>
      <c r="R32" s="302">
        <f t="shared" si="4"/>
        <v>7755</v>
      </c>
      <c r="S32" s="302">
        <f t="shared" si="5"/>
        <v>11587</v>
      </c>
      <c r="T32" s="303">
        <f t="shared" si="10"/>
        <v>1.2465514337827116E-2</v>
      </c>
      <c r="U32" s="316"/>
    </row>
    <row r="33" spans="1:21" x14ac:dyDescent="0.25">
      <c r="A33" s="301" t="s">
        <v>39</v>
      </c>
      <c r="B33" s="302">
        <v>1606</v>
      </c>
      <c r="C33" s="302">
        <v>4713</v>
      </c>
      <c r="D33" s="302">
        <v>5342</v>
      </c>
      <c r="E33" s="302">
        <v>2795</v>
      </c>
      <c r="F33" s="303">
        <f t="shared" si="11"/>
        <v>-0.40695947379588371</v>
      </c>
      <c r="G33" s="303">
        <f t="shared" si="6"/>
        <v>0.740348692403487</v>
      </c>
      <c r="H33" s="302">
        <f t="shared" si="7"/>
        <v>-1918</v>
      </c>
      <c r="I33" s="302">
        <f t="shared" si="8"/>
        <v>1189</v>
      </c>
      <c r="J33" s="303">
        <f t="shared" si="12"/>
        <v>2.9921657713364437E-3</v>
      </c>
      <c r="K33" s="294"/>
      <c r="L33" s="302">
        <v>3601</v>
      </c>
      <c r="M33" s="302">
        <v>11043</v>
      </c>
      <c r="N33" s="302">
        <v>17009</v>
      </c>
      <c r="O33" s="302">
        <v>7570</v>
      </c>
      <c r="P33" s="303">
        <f t="shared" si="2"/>
        <v>-0.55494150155799871</v>
      </c>
      <c r="Q33" s="303">
        <f t="shared" si="3"/>
        <v>1.1021938350458207</v>
      </c>
      <c r="R33" s="302">
        <f t="shared" si="4"/>
        <v>-9439</v>
      </c>
      <c r="S33" s="302">
        <f t="shared" si="5"/>
        <v>3969</v>
      </c>
      <c r="T33" s="303">
        <f t="shared" si="10"/>
        <v>2.917239420575363E-3</v>
      </c>
      <c r="U33" s="316"/>
    </row>
    <row r="34" spans="1:21" x14ac:dyDescent="0.25">
      <c r="A34" s="301" t="s">
        <v>103</v>
      </c>
      <c r="B34" s="302">
        <v>6878</v>
      </c>
      <c r="C34" s="302">
        <v>0</v>
      </c>
      <c r="D34" s="302">
        <v>0</v>
      </c>
      <c r="E34" s="302">
        <v>0</v>
      </c>
      <c r="F34" s="303" t="str">
        <f>IFERROR(E34/C34-1,"-")</f>
        <v>-</v>
      </c>
      <c r="G34" s="303">
        <f>IFERROR(E34/B34-1,"-")</f>
        <v>-1</v>
      </c>
      <c r="H34" s="302">
        <f>IFERROR(E34-C34,"-")</f>
        <v>0</v>
      </c>
      <c r="I34" s="302">
        <f>IFERROR(E34-B34,"-")</f>
        <v>-6878</v>
      </c>
      <c r="J34" s="303">
        <f>IFERROR(E34/$E$7,"-")</f>
        <v>0</v>
      </c>
      <c r="K34" s="294"/>
      <c r="L34" s="302">
        <v>17516</v>
      </c>
      <c r="M34" s="302">
        <v>779</v>
      </c>
      <c r="N34" s="302">
        <v>0</v>
      </c>
      <c r="O34" s="302">
        <v>0</v>
      </c>
      <c r="P34" s="303" t="str">
        <f>IFERROR(O34/N34-1,"-")</f>
        <v>-</v>
      </c>
      <c r="Q34" s="303">
        <f>IFERROR(O34/L34-1,"-")</f>
        <v>-1</v>
      </c>
      <c r="R34" s="302">
        <f>IFERROR(O34-N34,"-")</f>
        <v>0</v>
      </c>
      <c r="S34" s="302">
        <f>IFERROR(O34-L34,"-")</f>
        <v>-17516</v>
      </c>
      <c r="T34" s="303">
        <f>O34/$O$13</f>
        <v>0</v>
      </c>
      <c r="U34" s="316"/>
    </row>
    <row r="35" spans="1:21" x14ac:dyDescent="0.25">
      <c r="A35" s="301" t="s">
        <v>40</v>
      </c>
      <c r="B35" s="302">
        <v>143</v>
      </c>
      <c r="C35" s="302">
        <v>2019</v>
      </c>
      <c r="D35" s="302">
        <v>1767</v>
      </c>
      <c r="E35" s="302">
        <v>2501</v>
      </c>
      <c r="F35" s="303">
        <f>IFERROR(E35/C35-1,"-")</f>
        <v>0.23873204556711247</v>
      </c>
      <c r="G35" s="303">
        <f>IFERROR(E35/B35-1,"-")</f>
        <v>16.48951048951049</v>
      </c>
      <c r="H35" s="302">
        <f>IFERROR(E35-C35,"-")</f>
        <v>482</v>
      </c>
      <c r="I35" s="302">
        <f>IFERROR(E35-B35,"-")</f>
        <v>2358</v>
      </c>
      <c r="J35" s="303">
        <f>IFERROR(E35/$E$7,"-")</f>
        <v>2.6774263306305708E-3</v>
      </c>
      <c r="K35" s="294"/>
      <c r="L35" s="302">
        <v>1991</v>
      </c>
      <c r="M35" s="302">
        <v>5100</v>
      </c>
      <c r="N35" s="302">
        <v>4613</v>
      </c>
      <c r="O35" s="302">
        <v>8372</v>
      </c>
      <c r="P35" s="303">
        <f>IFERROR(O35/N35-1,"-")</f>
        <v>0.81487101669195749</v>
      </c>
      <c r="Q35" s="303">
        <f>IFERROR(O35/L35-1,"-")</f>
        <v>3.2049221496735312</v>
      </c>
      <c r="R35" s="302">
        <f>IFERROR(O35-N35,"-")</f>
        <v>3759</v>
      </c>
      <c r="S35" s="302">
        <f>IFERROR(O35-L35,"-")</f>
        <v>6381</v>
      </c>
      <c r="T35" s="303">
        <f>O35/$O$13</f>
        <v>3.2263049443932547E-3</v>
      </c>
      <c r="U35" s="316"/>
    </row>
    <row r="36" spans="1:21" x14ac:dyDescent="0.25">
      <c r="A36" s="301" t="s">
        <v>104</v>
      </c>
      <c r="B36" s="302">
        <v>1352</v>
      </c>
      <c r="C36" s="302">
        <v>3530</v>
      </c>
      <c r="D36" s="302">
        <v>2970</v>
      </c>
      <c r="E36" s="302">
        <v>3562</v>
      </c>
      <c r="F36" s="303">
        <f>IFERROR(E36/C36-1,"-")</f>
        <v>9.0651558073653327E-3</v>
      </c>
      <c r="G36" s="303">
        <f>IFERROR(E36/B36-1,"-")</f>
        <v>1.6346153846153846</v>
      </c>
      <c r="H36" s="302">
        <f>IFERROR(E36-C36,"-")</f>
        <v>32</v>
      </c>
      <c r="I36" s="302">
        <f>IFERROR(E36-B36,"-")</f>
        <v>2210</v>
      </c>
      <c r="J36" s="303">
        <f>IFERROR(E36/$E$7,"-")</f>
        <v>3.8132717271915609E-3</v>
      </c>
      <c r="K36" s="294"/>
      <c r="L36" s="302">
        <v>3392</v>
      </c>
      <c r="M36" s="302">
        <v>10089</v>
      </c>
      <c r="N36" s="302">
        <v>7374</v>
      </c>
      <c r="O36" s="302">
        <v>9920</v>
      </c>
      <c r="P36" s="303">
        <f>IFERROR(O36/N36-1,"-")</f>
        <v>0.34526715486845672</v>
      </c>
      <c r="Q36" s="303">
        <f>IFERROR(O36/L36-1,"-")</f>
        <v>1.9245283018867925</v>
      </c>
      <c r="R36" s="302">
        <f>IFERROR(O36-N36,"-")</f>
        <v>2546</v>
      </c>
      <c r="S36" s="302">
        <f>IFERROR(O36-L36,"-")</f>
        <v>6528</v>
      </c>
      <c r="T36" s="303">
        <f>O36/$O$13</f>
        <v>3.8228553569494847E-3</v>
      </c>
      <c r="U36" s="316"/>
    </row>
    <row r="37" spans="1:21" x14ac:dyDescent="0.25">
      <c r="A37" s="301" t="s">
        <v>105</v>
      </c>
      <c r="B37" s="302">
        <f>IFERROR(B17-SUM(B18:B36),"-")</f>
        <v>10496</v>
      </c>
      <c r="C37" s="302">
        <f>IFERROR(C17-SUM(C18:C36),"-")</f>
        <v>14164</v>
      </c>
      <c r="D37" s="302">
        <f>IFERROR(D17-SUM(D18:D36),"-")</f>
        <v>18755</v>
      </c>
      <c r="E37" s="302">
        <f>IFERROR(E17-SUM(E18:E36),"-")</f>
        <v>26690</v>
      </c>
      <c r="F37" s="303">
        <f t="shared" si="11"/>
        <v>0.88435470206156452</v>
      </c>
      <c r="G37" s="303">
        <f t="shared" si="6"/>
        <v>1.5428734756097562</v>
      </c>
      <c r="H37" s="302">
        <f t="shared" si="7"/>
        <v>12526</v>
      </c>
      <c r="I37" s="302">
        <f t="shared" si="8"/>
        <v>16194</v>
      </c>
      <c r="J37" s="303">
        <f t="shared" si="12"/>
        <v>2.8572774396053553E-2</v>
      </c>
      <c r="K37" s="294"/>
      <c r="L37" s="302">
        <f>IFERROR(L17-SUM(L18:L36),"-")</f>
        <v>30828</v>
      </c>
      <c r="M37" s="302">
        <f>IFERROR(M17-SUM(M18:M36),"-")</f>
        <v>39670</v>
      </c>
      <c r="N37" s="302">
        <f>IFERROR(N17-SUM(N18:N36),"-")</f>
        <v>53863</v>
      </c>
      <c r="O37" s="302">
        <f>IFERROR(O17-SUM(O18:O36),"-")</f>
        <v>76493</v>
      </c>
      <c r="P37" s="303">
        <f t="shared" si="2"/>
        <v>0.42013998477619152</v>
      </c>
      <c r="Q37" s="303">
        <f t="shared" si="3"/>
        <v>1.4812832489944205</v>
      </c>
      <c r="R37" s="302">
        <f t="shared" si="4"/>
        <v>22630</v>
      </c>
      <c r="S37" s="302">
        <f t="shared" si="5"/>
        <v>45665</v>
      </c>
      <c r="T37" s="303">
        <f t="shared" si="10"/>
        <v>2.947799141321945E-2</v>
      </c>
      <c r="U37" s="316"/>
    </row>
    <row r="38" spans="1:21" ht="21" x14ac:dyDescent="0.35">
      <c r="A38" s="494" t="s">
        <v>106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316"/>
    </row>
    <row r="39" spans="1:21" x14ac:dyDescent="0.25">
      <c r="A39" s="54"/>
      <c r="B39" s="373" t="s">
        <v>145</v>
      </c>
      <c r="C39" s="374"/>
      <c r="D39" s="374"/>
      <c r="E39" s="374"/>
      <c r="F39" s="374"/>
      <c r="G39" s="374"/>
      <c r="H39" s="374"/>
      <c r="I39" s="374"/>
      <c r="J39" s="375"/>
      <c r="K39" s="293"/>
      <c r="L39" s="373" t="str">
        <f>CONCATENATE("acumulado ",B39)</f>
        <v>acumulado marzo</v>
      </c>
      <c r="M39" s="374"/>
      <c r="N39" s="374"/>
      <c r="O39" s="374"/>
      <c r="P39" s="374"/>
      <c r="Q39" s="374"/>
      <c r="R39" s="374"/>
      <c r="S39" s="374"/>
      <c r="T39" s="375"/>
      <c r="U39" s="316"/>
    </row>
    <row r="40" spans="1:21" x14ac:dyDescent="0.25">
      <c r="A40" s="4"/>
      <c r="B40" s="5">
        <f>B$6</f>
        <v>2019</v>
      </c>
      <c r="C40" s="5">
        <f t="shared" ref="C40:E40" si="13">C$6</f>
        <v>2022</v>
      </c>
      <c r="D40" s="5">
        <f t="shared" si="13"/>
        <v>2023</v>
      </c>
      <c r="E40" s="5">
        <f t="shared" si="13"/>
        <v>2024</v>
      </c>
      <c r="F40" s="5" t="str">
        <f>CONCATENATE("var ",RIGHT(E40,2),"/",RIGHT(C40,2))</f>
        <v>var 24/22</v>
      </c>
      <c r="G40" s="5" t="str">
        <f>CONCATENATE("var ",RIGHT(E40,2),"/",RIGHT(B40,2))</f>
        <v>var 24/19</v>
      </c>
      <c r="H40" s="5" t="str">
        <f>CONCATENATE("dif ",RIGHT(E40,2),"-",RIGHT(C40,2))</f>
        <v>dif 24-22</v>
      </c>
      <c r="I40" s="5" t="str">
        <f>CONCATENATE("dif ",RIGHT(E40,2),"-",RIGHT(B40,2))</f>
        <v>dif 24-19</v>
      </c>
      <c r="J40" s="5" t="str">
        <f>CONCATENATE("cuota ",RIGHT(E40,2))</f>
        <v>cuota 24</v>
      </c>
      <c r="K40" s="294"/>
      <c r="L40" s="5">
        <f>L$6</f>
        <v>2019</v>
      </c>
      <c r="M40" s="5">
        <f>M$6</f>
        <v>2022</v>
      </c>
      <c r="N40" s="5">
        <f t="shared" ref="N40:O40" si="14">N$6</f>
        <v>2023</v>
      </c>
      <c r="O40" s="5">
        <f t="shared" si="14"/>
        <v>2024</v>
      </c>
      <c r="P40" s="5" t="str">
        <f>CONCATENATE("var ",RIGHT(O40,2),"/",RIGHT(N40,2))</f>
        <v>var 24/23</v>
      </c>
      <c r="Q40" s="5" t="str">
        <f>CONCATENATE("var ",RIGHT(O40,2),"/",RIGHT(L40,2))</f>
        <v>var 24/19</v>
      </c>
      <c r="R40" s="5" t="str">
        <f>CONCATENATE("dif ",RIGHT(O40,2),"-",RIGHT(N40,2))</f>
        <v>dif 24-23</v>
      </c>
      <c r="S40" s="5" t="str">
        <f>CONCATENATE("dif ",RIGHT(O40,2),"-",RIGHT(L40,2))</f>
        <v>dif 24-19</v>
      </c>
      <c r="T40" s="5" t="str">
        <f>CONCATENATE("cuota ",RIGHT(O40,2))</f>
        <v>cuota 24</v>
      </c>
    </row>
    <row r="41" spans="1:21" x14ac:dyDescent="0.25">
      <c r="A41" s="317" t="s">
        <v>91</v>
      </c>
      <c r="B41" s="297">
        <v>765298</v>
      </c>
      <c r="C41" s="297">
        <v>799343</v>
      </c>
      <c r="D41" s="297">
        <v>934106</v>
      </c>
      <c r="E41" s="297">
        <v>934106</v>
      </c>
      <c r="F41" s="298">
        <f>IFERROR(E41/C41-1,"-")</f>
        <v>0.16859220634946448</v>
      </c>
      <c r="G41" s="298">
        <f>IFERROR(E41/B41-1,"-")</f>
        <v>0.22057812773586227</v>
      </c>
      <c r="H41" s="297">
        <f>IFERROR(E41-C41,"-")</f>
        <v>134763</v>
      </c>
      <c r="I41" s="297">
        <f>IFERROR(E41-B41,"-")</f>
        <v>168808</v>
      </c>
      <c r="J41" s="298">
        <f>E41/$E$41</f>
        <v>1</v>
      </c>
      <c r="K41" s="299"/>
      <c r="L41" s="297">
        <v>2128212</v>
      </c>
      <c r="M41" s="297">
        <v>1777294</v>
      </c>
      <c r="N41" s="297">
        <v>2282810</v>
      </c>
      <c r="O41" s="297">
        <v>2594919</v>
      </c>
      <c r="P41" s="298">
        <f>IFERROR(O41/N41-1,"-")</f>
        <v>0.13672140914048914</v>
      </c>
      <c r="Q41" s="298">
        <f>IFERROR(O41/L41-1,"-")</f>
        <v>0.21929535215476648</v>
      </c>
      <c r="R41" s="297">
        <f>IFERROR(O41-N41,"-")</f>
        <v>312109</v>
      </c>
      <c r="S41" s="297">
        <f>IFERROR(O41-L41,"-")</f>
        <v>466707</v>
      </c>
      <c r="T41" s="298">
        <f>O41/$O$41</f>
        <v>1</v>
      </c>
    </row>
    <row r="42" spans="1:21" x14ac:dyDescent="0.25">
      <c r="A42" s="301" t="s">
        <v>107</v>
      </c>
      <c r="B42" s="302">
        <v>229527</v>
      </c>
      <c r="C42" s="302">
        <v>240527</v>
      </c>
      <c r="D42" s="302">
        <v>276257</v>
      </c>
      <c r="E42" s="302">
        <v>276257</v>
      </c>
      <c r="F42" s="303">
        <f>IFERROR(E42/C42-1,"-")</f>
        <v>0.14854881156793209</v>
      </c>
      <c r="G42" s="303">
        <f>IFERROR(E42/B42-1,"-")</f>
        <v>0.20359260566295023</v>
      </c>
      <c r="H42" s="302">
        <f>IFERROR(E42-C42,"-")</f>
        <v>35730</v>
      </c>
      <c r="I42" s="302">
        <f>IFERROR(E42-B42,"-")</f>
        <v>46730</v>
      </c>
      <c r="J42" s="303">
        <f>E42/$E$41</f>
        <v>0.2957448084050418</v>
      </c>
      <c r="K42" s="294"/>
      <c r="L42" s="302">
        <v>622677</v>
      </c>
      <c r="M42" s="302">
        <v>541355</v>
      </c>
      <c r="N42" s="302">
        <v>671109</v>
      </c>
      <c r="O42" s="302">
        <v>751938</v>
      </c>
      <c r="P42" s="303">
        <f>IFERROR(O42/N42-1,"-")</f>
        <v>0.12044094178441944</v>
      </c>
      <c r="Q42" s="303">
        <f>IFERROR(O42/L42-1,"-")</f>
        <v>0.20758916741745725</v>
      </c>
      <c r="R42" s="302">
        <f>IFERROR(O42-N42,"-")</f>
        <v>80829</v>
      </c>
      <c r="S42" s="302">
        <f>IFERROR(O42-L42,"-")</f>
        <v>129261</v>
      </c>
      <c r="T42" s="303">
        <f>O42/$O$41</f>
        <v>0.28977320679373808</v>
      </c>
    </row>
    <row r="43" spans="1:21" x14ac:dyDescent="0.25">
      <c r="A43" s="301" t="s">
        <v>108</v>
      </c>
      <c r="B43" s="302">
        <v>535771</v>
      </c>
      <c r="C43" s="302">
        <v>558816</v>
      </c>
      <c r="D43" s="302">
        <v>657849</v>
      </c>
      <c r="E43" s="302">
        <v>657849</v>
      </c>
      <c r="F43" s="303">
        <f>IFERROR(E43/C43-1,"-")</f>
        <v>0.17721933516577915</v>
      </c>
      <c r="G43" s="303">
        <f>IFERROR(E43/B43-1,"-")</f>
        <v>0.22785481110399775</v>
      </c>
      <c r="H43" s="302">
        <f>IFERROR(E43-C43,"-")</f>
        <v>99033</v>
      </c>
      <c r="I43" s="302">
        <f>IFERROR(E43-B43,"-")</f>
        <v>122078</v>
      </c>
      <c r="J43" s="303">
        <f>E43/$E$41</f>
        <v>0.7042551915949582</v>
      </c>
      <c r="K43" s="294"/>
      <c r="L43" s="302">
        <v>1505535</v>
      </c>
      <c r="M43" s="302">
        <v>1235939</v>
      </c>
      <c r="N43" s="302">
        <v>1611701</v>
      </c>
      <c r="O43" s="302">
        <v>1842981</v>
      </c>
      <c r="P43" s="303">
        <f>IFERROR(O43/N43-1,"-")</f>
        <v>0.14350056244923848</v>
      </c>
      <c r="Q43" s="303">
        <f>IFERROR(O43/L43-1,"-")</f>
        <v>0.22413693471091678</v>
      </c>
      <c r="R43" s="302">
        <f>IFERROR(O43-N43,"-")</f>
        <v>231280</v>
      </c>
      <c r="S43" s="302">
        <f>IFERROR(O43-L43,"-")</f>
        <v>337446</v>
      </c>
      <c r="T43" s="303">
        <f>O43/$O$41</f>
        <v>0.71022679320626192</v>
      </c>
    </row>
    <row r="44" spans="1:21" ht="21" x14ac:dyDescent="0.35">
      <c r="A44" s="491" t="s">
        <v>109</v>
      </c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</row>
    <row r="45" spans="1:21" x14ac:dyDescent="0.25">
      <c r="A45" s="54"/>
      <c r="B45" s="373" t="s">
        <v>145</v>
      </c>
      <c r="C45" s="374"/>
      <c r="D45" s="374"/>
      <c r="E45" s="374"/>
      <c r="F45" s="374"/>
      <c r="G45" s="374"/>
      <c r="H45" s="374"/>
      <c r="I45" s="374"/>
      <c r="J45" s="375"/>
      <c r="K45" s="318"/>
      <c r="L45" s="373" t="str">
        <f>CONCATENATE("acumulado ",B45)</f>
        <v>acumulado marzo</v>
      </c>
      <c r="M45" s="374"/>
      <c r="N45" s="374"/>
      <c r="O45" s="374"/>
      <c r="P45" s="374"/>
      <c r="Q45" s="374"/>
      <c r="R45" s="374"/>
      <c r="S45" s="374"/>
      <c r="T45" s="375"/>
    </row>
    <row r="46" spans="1:21" x14ac:dyDescent="0.25">
      <c r="A46" s="4"/>
      <c r="B46" s="5">
        <f>B$6</f>
        <v>2019</v>
      </c>
      <c r="C46" s="5">
        <f t="shared" ref="C46:E46" si="15">C$6</f>
        <v>2022</v>
      </c>
      <c r="D46" s="5">
        <f t="shared" si="15"/>
        <v>2023</v>
      </c>
      <c r="E46" s="5">
        <f t="shared" si="15"/>
        <v>2024</v>
      </c>
      <c r="F46" s="5" t="str">
        <f>CONCATENATE("var ",RIGHT(E46,2),"/",RIGHT(C46,2))</f>
        <v>var 24/22</v>
      </c>
      <c r="G46" s="5" t="str">
        <f>CONCATENATE("var ",RIGHT(E46,2),"/",RIGHT(B46,2))</f>
        <v>var 24/19</v>
      </c>
      <c r="H46" s="5" t="str">
        <f>CONCATENATE("dif ",RIGHT(E46,2),"-",RIGHT(C46,2))</f>
        <v>dif 24-22</v>
      </c>
      <c r="I46" s="5" t="str">
        <f>CONCATENATE("dif ",RIGHT(E46,2),"-",RIGHT(B46,2))</f>
        <v>dif 24-19</v>
      </c>
      <c r="J46" s="5" t="str">
        <f>CONCATENATE("cuota ",RIGHT(E46,2))</f>
        <v>cuota 24</v>
      </c>
      <c r="K46" s="319"/>
      <c r="L46" s="5">
        <f>L$6</f>
        <v>2019</v>
      </c>
      <c r="M46" s="5">
        <f>M$6</f>
        <v>2022</v>
      </c>
      <c r="N46" s="5">
        <f t="shared" ref="N46:O46" si="16">N$6</f>
        <v>2023</v>
      </c>
      <c r="O46" s="5">
        <f t="shared" si="16"/>
        <v>2024</v>
      </c>
      <c r="P46" s="5" t="str">
        <f>CONCATENATE("var ",RIGHT(O46,2),"/",RIGHT(N46,2))</f>
        <v>var 24/23</v>
      </c>
      <c r="Q46" s="5" t="str">
        <f>CONCATENATE("var ",RIGHT(O46,2),"/",RIGHT(L46,2))</f>
        <v>var 24/19</v>
      </c>
      <c r="R46" s="5" t="str">
        <f>CONCATENATE("dif ",RIGHT(O46,2),"-",RIGHT(N46,2))</f>
        <v>dif 24-23</v>
      </c>
      <c r="S46" s="5" t="str">
        <f>CONCATENATE("dif ",RIGHT(O46,2),"-",RIGHT(L46,2))</f>
        <v>dif 24-19</v>
      </c>
      <c r="T46" s="5" t="str">
        <f>CONCATENATE("cuota ",RIGHT(O46,2))</f>
        <v>cuota 24</v>
      </c>
    </row>
    <row r="47" spans="1:21" x14ac:dyDescent="0.25">
      <c r="A47" s="320" t="s">
        <v>91</v>
      </c>
      <c r="B47" s="321">
        <v>6255</v>
      </c>
      <c r="C47" s="321">
        <v>6467</v>
      </c>
      <c r="D47" s="321">
        <v>7277</v>
      </c>
      <c r="E47" s="321">
        <v>7277</v>
      </c>
      <c r="F47" s="322">
        <f>IFERROR(E47/C47-1,"-")</f>
        <v>0.12525127570743777</v>
      </c>
      <c r="G47" s="322">
        <f>IFERROR(E47/B47-1,"-")</f>
        <v>0.16338928856914459</v>
      </c>
      <c r="H47" s="321">
        <f>IFERROR(E47-C47,"-")</f>
        <v>810</v>
      </c>
      <c r="I47" s="321">
        <f>IFERROR(E47-B47,"-")</f>
        <v>1022</v>
      </c>
      <c r="J47" s="322">
        <f>E47/$E$47</f>
        <v>1</v>
      </c>
      <c r="K47" s="323"/>
      <c r="L47" s="321">
        <v>17758</v>
      </c>
      <c r="M47" s="321">
        <v>15609</v>
      </c>
      <c r="N47" s="321">
        <v>18193</v>
      </c>
      <c r="O47" s="321">
        <v>20024</v>
      </c>
      <c r="P47" s="322">
        <f>IFERROR(O47/N47-1,"-")</f>
        <v>0.1006431044907381</v>
      </c>
      <c r="Q47" s="322">
        <f>IFERROR(O47/L47-1,"-")</f>
        <v>0.12760445996170744</v>
      </c>
      <c r="R47" s="321">
        <f>IFERROR(O47-N47,"-")</f>
        <v>1831</v>
      </c>
      <c r="S47" s="321">
        <f>IFERROR(O47-L47,"-")</f>
        <v>2266</v>
      </c>
      <c r="T47" s="322">
        <f>O47/$O$47</f>
        <v>1</v>
      </c>
    </row>
    <row r="48" spans="1:21" x14ac:dyDescent="0.25">
      <c r="A48" s="301" t="s">
        <v>92</v>
      </c>
      <c r="B48" s="302">
        <v>5685</v>
      </c>
      <c r="C48" s="302">
        <v>5912</v>
      </c>
      <c r="D48" s="302">
        <v>6735</v>
      </c>
      <c r="E48" s="302">
        <v>6735</v>
      </c>
      <c r="F48" s="303">
        <f>IFERROR(E48/C48-1,"-")</f>
        <v>0.13920838971583227</v>
      </c>
      <c r="G48" s="303">
        <f>IFERROR(E48/B48-1,"-")</f>
        <v>0.18469656992084427</v>
      </c>
      <c r="H48" s="302">
        <f>IFERROR(E48-C48,"-")</f>
        <v>823</v>
      </c>
      <c r="I48" s="302">
        <f>IFERROR(E48-B48,"-")</f>
        <v>1050</v>
      </c>
      <c r="J48" s="303">
        <f>E48/$E$47</f>
        <v>0.92551875772983372</v>
      </c>
      <c r="K48" s="319"/>
      <c r="L48" s="302">
        <v>16112</v>
      </c>
      <c r="M48" s="302">
        <v>14201</v>
      </c>
      <c r="N48" s="302">
        <v>16602</v>
      </c>
      <c r="O48" s="302">
        <v>18448</v>
      </c>
      <c r="P48" s="303">
        <f>IFERROR(O48/N48-1,"-")</f>
        <v>0.11119142272015425</v>
      </c>
      <c r="Q48" s="303">
        <f>IFERROR(O48/L48-1,"-")</f>
        <v>0.14498510427010913</v>
      </c>
      <c r="R48" s="302">
        <f>IFERROR(O48-N48,"-")</f>
        <v>1846</v>
      </c>
      <c r="S48" s="302">
        <f>IFERROR(O48-L48,"-")</f>
        <v>2336</v>
      </c>
      <c r="T48" s="303">
        <f>O48/$O$47</f>
        <v>0.92129444666400317</v>
      </c>
    </row>
    <row r="49" spans="1:20" x14ac:dyDescent="0.25">
      <c r="A49" s="301" t="s">
        <v>93</v>
      </c>
      <c r="B49" s="302">
        <v>570</v>
      </c>
      <c r="C49" s="302">
        <v>555</v>
      </c>
      <c r="D49" s="302">
        <v>542</v>
      </c>
      <c r="E49" s="302">
        <v>542</v>
      </c>
      <c r="F49" s="303">
        <f>IFERROR(E49/C49-1,"-")</f>
        <v>-2.3423423423423406E-2</v>
      </c>
      <c r="G49" s="303">
        <f>IFERROR(E49/B49-1,"-")</f>
        <v>-4.9122807017543901E-2</v>
      </c>
      <c r="H49" s="302">
        <f>IFERROR(E49-C49,"-")</f>
        <v>-13</v>
      </c>
      <c r="I49" s="302">
        <f>IFERROR(E49-B49,"-")</f>
        <v>-28</v>
      </c>
      <c r="J49" s="303">
        <f>E49/$E$47</f>
        <v>7.4481242270166281E-2</v>
      </c>
      <c r="K49" s="319"/>
      <c r="L49" s="302">
        <v>1646</v>
      </c>
      <c r="M49" s="302">
        <v>1408</v>
      </c>
      <c r="N49" s="302">
        <v>1591</v>
      </c>
      <c r="O49" s="302">
        <v>1576</v>
      </c>
      <c r="P49" s="303">
        <f>IFERROR(O49/N49-1,"-")</f>
        <v>-9.4280326838466211E-3</v>
      </c>
      <c r="Q49" s="303">
        <f>IFERROR(O49/L49-1,"-")</f>
        <v>-4.2527339003645248E-2</v>
      </c>
      <c r="R49" s="302">
        <f>IFERROR(O49-N49,"-")</f>
        <v>-15</v>
      </c>
      <c r="S49" s="302">
        <f>IFERROR(O49-L49,"-")</f>
        <v>-70</v>
      </c>
      <c r="T49" s="303">
        <f>O49/$O$47</f>
        <v>7.8705553335996797E-2</v>
      </c>
    </row>
    <row r="50" spans="1:20" ht="21" x14ac:dyDescent="0.35">
      <c r="A50" s="491" t="s">
        <v>110</v>
      </c>
      <c r="B50" s="491"/>
      <c r="C50" s="491"/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  <c r="S50" s="491"/>
      <c r="T50" s="491"/>
    </row>
    <row r="51" spans="1:20" x14ac:dyDescent="0.25">
      <c r="A51" s="54"/>
      <c r="B51" s="373" t="s">
        <v>145</v>
      </c>
      <c r="C51" s="374"/>
      <c r="D51" s="374"/>
      <c r="E51" s="374"/>
      <c r="F51" s="374"/>
      <c r="G51" s="374"/>
      <c r="H51" s="374"/>
      <c r="I51" s="374"/>
      <c r="J51" s="375"/>
      <c r="K51" s="318"/>
      <c r="L51" s="373" t="str">
        <f>CONCATENATE("acumulado ",B51)</f>
        <v>acumulado marzo</v>
      </c>
      <c r="M51" s="374"/>
      <c r="N51" s="374"/>
      <c r="O51" s="374"/>
      <c r="P51" s="374"/>
      <c r="Q51" s="374"/>
      <c r="R51" s="374"/>
      <c r="S51" s="374"/>
      <c r="T51" s="375"/>
    </row>
    <row r="52" spans="1:20" x14ac:dyDescent="0.25">
      <c r="A52" s="4" t="s">
        <v>95</v>
      </c>
      <c r="B52" s="5">
        <f>B$6</f>
        <v>2019</v>
      </c>
      <c r="C52" s="5">
        <f t="shared" ref="C52:E52" si="17">C$6</f>
        <v>2022</v>
      </c>
      <c r="D52" s="5">
        <f t="shared" si="17"/>
        <v>2023</v>
      </c>
      <c r="E52" s="5">
        <f t="shared" si="17"/>
        <v>2024</v>
      </c>
      <c r="F52" s="5" t="str">
        <f>CONCATENATE("var ",RIGHT(E52,2),"/",RIGHT(C52,2))</f>
        <v>var 24/22</v>
      </c>
      <c r="G52" s="5" t="str">
        <f>CONCATENATE("var ",RIGHT(E52,2),"/",RIGHT(B52,2))</f>
        <v>var 24/19</v>
      </c>
      <c r="H52" s="5" t="str">
        <f>CONCATENATE("dif ",RIGHT(E52,2),"-",RIGHT(C52,2))</f>
        <v>dif 24-22</v>
      </c>
      <c r="I52" s="5" t="str">
        <f>CONCATENATE("dif ",RIGHT(E52,2),"-",RIGHT(B52,2))</f>
        <v>dif 24-19</v>
      </c>
      <c r="J52" s="5" t="str">
        <f>CONCATENATE("cuota ",RIGHT(E52,2))</f>
        <v>cuota 24</v>
      </c>
      <c r="K52" s="319"/>
      <c r="L52" s="5">
        <f>L$6</f>
        <v>2019</v>
      </c>
      <c r="M52" s="5">
        <f>M$6</f>
        <v>2022</v>
      </c>
      <c r="N52" s="5">
        <f t="shared" ref="N52:O52" si="18">N$6</f>
        <v>2023</v>
      </c>
      <c r="O52" s="5">
        <f t="shared" si="18"/>
        <v>2024</v>
      </c>
      <c r="P52" s="5" t="str">
        <f>CONCATENATE("var ",RIGHT(O52,2),"/",RIGHT(N52,2))</f>
        <v>var 24/23</v>
      </c>
      <c r="Q52" s="5" t="str">
        <f>CONCATENATE("var ",RIGHT(O52,2),"/",RIGHT(L52,2))</f>
        <v>var 24/19</v>
      </c>
      <c r="R52" s="5" t="str">
        <f>CONCATENATE("dif ",RIGHT(O52,2),"-",RIGHT(N52,2))</f>
        <v>dif 24-23</v>
      </c>
      <c r="S52" s="5" t="str">
        <f>CONCATENATE("dif ",RIGHT(O52,2),"-",RIGHT(L52,2))</f>
        <v>dif 24-19</v>
      </c>
      <c r="T52" s="5" t="str">
        <f>CONCATENATE("cuota ",RIGHT(O52,2))</f>
        <v>cuota 24</v>
      </c>
    </row>
    <row r="53" spans="1:20" x14ac:dyDescent="0.25">
      <c r="A53" s="324" t="s">
        <v>96</v>
      </c>
      <c r="B53" s="325">
        <v>6255</v>
      </c>
      <c r="C53" s="325">
        <v>6467</v>
      </c>
      <c r="D53" s="325">
        <v>7277</v>
      </c>
      <c r="E53" s="325">
        <v>7277</v>
      </c>
      <c r="F53" s="326">
        <f t="shared" ref="F53:F75" si="19">IFERROR(E53/C53-1,"-")</f>
        <v>0.12525127570743777</v>
      </c>
      <c r="G53" s="326">
        <f t="shared" ref="G53:G75" si="20">IFERROR(E53/B53-1,"-")</f>
        <v>0.16338928856914459</v>
      </c>
      <c r="H53" s="325">
        <f t="shared" ref="H53:H75" si="21">IFERROR(E53-C53,"-")</f>
        <v>810</v>
      </c>
      <c r="I53" s="325">
        <f t="shared" ref="I53:I75" si="22">IFERROR(E53-B53,"-")</f>
        <v>1022</v>
      </c>
      <c r="J53" s="326">
        <f t="shared" ref="J53:J60" si="23">IFERROR(E53/$E$53,"-")</f>
        <v>1</v>
      </c>
      <c r="K53" s="323"/>
      <c r="L53" s="325">
        <v>17758</v>
      </c>
      <c r="M53" s="325">
        <v>15609</v>
      </c>
      <c r="N53" s="325">
        <v>18193</v>
      </c>
      <c r="O53" s="325">
        <v>20024</v>
      </c>
      <c r="P53" s="326">
        <f t="shared" ref="P53:P75" si="24">IFERROR(O53/N53-1,"-")</f>
        <v>0.1006431044907381</v>
      </c>
      <c r="Q53" s="326">
        <f t="shared" ref="Q53:Q75" si="25">IFERROR(O53/L53-1,"-")</f>
        <v>0.12760445996170744</v>
      </c>
      <c r="R53" s="325">
        <f t="shared" ref="R53:R75" si="26">IFERROR(O53-N53,"-")</f>
        <v>1831</v>
      </c>
      <c r="S53" s="325">
        <f t="shared" ref="S53:S75" si="27">IFERROR(O53-L53,"-")</f>
        <v>2266</v>
      </c>
      <c r="T53" s="326">
        <f>O53/$O$53</f>
        <v>1</v>
      </c>
    </row>
    <row r="54" spans="1:20" x14ac:dyDescent="0.25">
      <c r="A54" s="327" t="s">
        <v>97</v>
      </c>
      <c r="B54" s="328">
        <v>3339</v>
      </c>
      <c r="C54" s="328">
        <v>3324</v>
      </c>
      <c r="D54" s="328">
        <v>3716</v>
      </c>
      <c r="E54" s="328">
        <v>3716</v>
      </c>
      <c r="F54" s="329">
        <f t="shared" si="19"/>
        <v>0.1179302045728039</v>
      </c>
      <c r="G54" s="329">
        <f t="shared" si="20"/>
        <v>0.1129080563042828</v>
      </c>
      <c r="H54" s="328">
        <f t="shared" si="21"/>
        <v>392</v>
      </c>
      <c r="I54" s="328">
        <f t="shared" si="22"/>
        <v>377</v>
      </c>
      <c r="J54" s="329">
        <f t="shared" si="23"/>
        <v>0.51064999312903669</v>
      </c>
      <c r="K54" s="330"/>
      <c r="L54" s="328">
        <v>9398</v>
      </c>
      <c r="M54" s="328">
        <v>7756</v>
      </c>
      <c r="N54" s="328">
        <v>9083</v>
      </c>
      <c r="O54" s="328">
        <v>9945</v>
      </c>
      <c r="P54" s="329">
        <f t="shared" si="24"/>
        <v>9.4902565231751668E-2</v>
      </c>
      <c r="Q54" s="329">
        <f t="shared" si="25"/>
        <v>5.820387316450315E-2</v>
      </c>
      <c r="R54" s="328">
        <f t="shared" si="26"/>
        <v>862</v>
      </c>
      <c r="S54" s="328">
        <f t="shared" si="27"/>
        <v>547</v>
      </c>
      <c r="T54" s="329">
        <f t="shared" ref="T54:T75" si="28">O54/$O$53</f>
        <v>0.49665401518178187</v>
      </c>
    </row>
    <row r="55" spans="1:20" x14ac:dyDescent="0.25">
      <c r="A55" s="301" t="s">
        <v>98</v>
      </c>
      <c r="B55" s="302">
        <v>2366</v>
      </c>
      <c r="C55" s="302">
        <v>2246</v>
      </c>
      <c r="D55" s="302">
        <v>2404</v>
      </c>
      <c r="E55" s="302">
        <v>2404</v>
      </c>
      <c r="F55" s="303">
        <f>IFERROR(E55/C55-1,"-")</f>
        <v>7.0347284060552129E-2</v>
      </c>
      <c r="G55" s="303">
        <f t="shared" si="20"/>
        <v>1.606086221470826E-2</v>
      </c>
      <c r="H55" s="302">
        <f t="shared" si="21"/>
        <v>158</v>
      </c>
      <c r="I55" s="302">
        <f t="shared" si="22"/>
        <v>38</v>
      </c>
      <c r="J55" s="303">
        <f t="shared" si="23"/>
        <v>0.3303559158994091</v>
      </c>
      <c r="K55" s="319"/>
      <c r="L55" s="302">
        <v>6563</v>
      </c>
      <c r="M55" s="302">
        <v>5192</v>
      </c>
      <c r="N55" s="302">
        <v>5974</v>
      </c>
      <c r="O55" s="302">
        <v>6369</v>
      </c>
      <c r="P55" s="303">
        <f t="shared" si="24"/>
        <v>6.6119852695011749E-2</v>
      </c>
      <c r="Q55" s="303">
        <f t="shared" si="25"/>
        <v>-2.9559652597897279E-2</v>
      </c>
      <c r="R55" s="302">
        <f t="shared" si="26"/>
        <v>395</v>
      </c>
      <c r="S55" s="302">
        <f t="shared" si="27"/>
        <v>-194</v>
      </c>
      <c r="T55" s="303">
        <f t="shared" si="28"/>
        <v>0.31806831801837793</v>
      </c>
    </row>
    <row r="56" spans="1:20" x14ac:dyDescent="0.25">
      <c r="A56" s="301" t="s">
        <v>99</v>
      </c>
      <c r="B56" s="302">
        <v>973</v>
      </c>
      <c r="C56" s="302">
        <v>1078</v>
      </c>
      <c r="D56" s="302">
        <v>1312</v>
      </c>
      <c r="E56" s="302">
        <v>1312</v>
      </c>
      <c r="F56" s="303">
        <f>IFERROR(E56/C56-1,"-")</f>
        <v>0.21706864564007411</v>
      </c>
      <c r="G56" s="303">
        <f t="shared" si="20"/>
        <v>0.3484069886947585</v>
      </c>
      <c r="H56" s="302">
        <f t="shared" si="21"/>
        <v>234</v>
      </c>
      <c r="I56" s="302">
        <f t="shared" si="22"/>
        <v>339</v>
      </c>
      <c r="J56" s="303">
        <f t="shared" si="23"/>
        <v>0.18029407722962759</v>
      </c>
      <c r="K56" s="319"/>
      <c r="L56" s="302">
        <v>2835</v>
      </c>
      <c r="M56" s="302">
        <v>2564</v>
      </c>
      <c r="N56" s="302">
        <v>3109</v>
      </c>
      <c r="O56" s="302">
        <v>3576</v>
      </c>
      <c r="P56" s="303">
        <f t="shared" si="24"/>
        <v>0.15020907044065623</v>
      </c>
      <c r="Q56" s="303">
        <f t="shared" si="25"/>
        <v>0.26137566137566148</v>
      </c>
      <c r="R56" s="302">
        <f t="shared" si="26"/>
        <v>467</v>
      </c>
      <c r="S56" s="302">
        <f t="shared" si="27"/>
        <v>741</v>
      </c>
      <c r="T56" s="303">
        <f t="shared" si="28"/>
        <v>0.17858569716340392</v>
      </c>
    </row>
    <row r="57" spans="1:20" x14ac:dyDescent="0.25">
      <c r="A57" s="327" t="s">
        <v>100</v>
      </c>
      <c r="B57" s="328">
        <v>2916</v>
      </c>
      <c r="C57" s="328">
        <v>3143</v>
      </c>
      <c r="D57" s="328">
        <v>3561</v>
      </c>
      <c r="E57" s="328">
        <v>3561</v>
      </c>
      <c r="F57" s="329">
        <f t="shared" si="19"/>
        <v>0.13299395482023546</v>
      </c>
      <c r="G57" s="329">
        <f t="shared" si="20"/>
        <v>0.2211934156378601</v>
      </c>
      <c r="H57" s="328">
        <f t="shared" si="21"/>
        <v>418</v>
      </c>
      <c r="I57" s="328">
        <f t="shared" si="22"/>
        <v>645</v>
      </c>
      <c r="J57" s="329">
        <f t="shared" si="23"/>
        <v>0.48935000687096331</v>
      </c>
      <c r="K57" s="330"/>
      <c r="L57" s="328">
        <v>8360</v>
      </c>
      <c r="M57" s="328">
        <v>7853</v>
      </c>
      <c r="N57" s="328">
        <v>9110</v>
      </c>
      <c r="O57" s="328">
        <v>10079</v>
      </c>
      <c r="P57" s="329">
        <f t="shared" si="24"/>
        <v>0.10636663007683866</v>
      </c>
      <c r="Q57" s="329">
        <f t="shared" si="25"/>
        <v>0.20562200956937793</v>
      </c>
      <c r="R57" s="328">
        <f t="shared" si="26"/>
        <v>969</v>
      </c>
      <c r="S57" s="328">
        <f t="shared" si="27"/>
        <v>1719</v>
      </c>
      <c r="T57" s="329">
        <f t="shared" si="28"/>
        <v>0.50334598481821813</v>
      </c>
    </row>
    <row r="58" spans="1:20" x14ac:dyDescent="0.25">
      <c r="A58" s="301" t="s">
        <v>28</v>
      </c>
      <c r="B58" s="302">
        <v>1132</v>
      </c>
      <c r="C58" s="302">
        <v>1275</v>
      </c>
      <c r="D58" s="302">
        <v>1392</v>
      </c>
      <c r="E58" s="302">
        <v>1392</v>
      </c>
      <c r="F58" s="303">
        <f t="shared" si="19"/>
        <v>9.176470588235297E-2</v>
      </c>
      <c r="G58" s="303">
        <f t="shared" si="20"/>
        <v>0.22968197879858665</v>
      </c>
      <c r="H58" s="302">
        <f t="shared" si="21"/>
        <v>117</v>
      </c>
      <c r="I58" s="302">
        <f t="shared" si="22"/>
        <v>260</v>
      </c>
      <c r="J58" s="303">
        <f t="shared" si="23"/>
        <v>0.19128761852411708</v>
      </c>
      <c r="K58" s="319"/>
      <c r="L58" s="302">
        <v>3142</v>
      </c>
      <c r="M58" s="302">
        <v>3058</v>
      </c>
      <c r="N58" s="302">
        <v>3602</v>
      </c>
      <c r="O58" s="302">
        <v>3912</v>
      </c>
      <c r="P58" s="303">
        <f t="shared" si="24"/>
        <v>8.6063298167684543E-2</v>
      </c>
      <c r="Q58" s="303">
        <f t="shared" si="25"/>
        <v>0.24506683640992999</v>
      </c>
      <c r="R58" s="302">
        <f t="shared" si="26"/>
        <v>310</v>
      </c>
      <c r="S58" s="302">
        <f t="shared" si="27"/>
        <v>770</v>
      </c>
      <c r="T58" s="303">
        <f t="shared" si="28"/>
        <v>0.19536556132640831</v>
      </c>
    </row>
    <row r="59" spans="1:20" x14ac:dyDescent="0.25">
      <c r="A59" s="301" t="s">
        <v>21</v>
      </c>
      <c r="B59" s="302">
        <v>512</v>
      </c>
      <c r="C59" s="302">
        <v>545</v>
      </c>
      <c r="D59" s="302">
        <v>610</v>
      </c>
      <c r="E59" s="302">
        <v>610</v>
      </c>
      <c r="F59" s="303">
        <f t="shared" si="19"/>
        <v>0.11926605504587151</v>
      </c>
      <c r="G59" s="303">
        <f t="shared" si="20"/>
        <v>0.19140625</v>
      </c>
      <c r="H59" s="302">
        <f t="shared" si="21"/>
        <v>65</v>
      </c>
      <c r="I59" s="302">
        <f t="shared" si="22"/>
        <v>98</v>
      </c>
      <c r="J59" s="303">
        <f t="shared" si="23"/>
        <v>8.3825752370482343E-2</v>
      </c>
      <c r="K59" s="319"/>
      <c r="L59" s="302">
        <v>1581</v>
      </c>
      <c r="M59" s="302">
        <v>1356</v>
      </c>
      <c r="N59" s="302">
        <v>1575</v>
      </c>
      <c r="O59" s="302">
        <v>1700</v>
      </c>
      <c r="P59" s="303">
        <f t="shared" si="24"/>
        <v>7.9365079365079305E-2</v>
      </c>
      <c r="Q59" s="303">
        <f t="shared" si="25"/>
        <v>7.5268817204301008E-2</v>
      </c>
      <c r="R59" s="302">
        <f t="shared" si="26"/>
        <v>125</v>
      </c>
      <c r="S59" s="302">
        <f t="shared" si="27"/>
        <v>119</v>
      </c>
      <c r="T59" s="303">
        <f t="shared" si="28"/>
        <v>8.4898122253296043E-2</v>
      </c>
    </row>
    <row r="60" spans="1:20" x14ac:dyDescent="0.25">
      <c r="A60" s="301" t="s">
        <v>101</v>
      </c>
      <c r="B60" s="302">
        <v>153</v>
      </c>
      <c r="C60" s="302">
        <v>146</v>
      </c>
      <c r="D60" s="302">
        <v>149</v>
      </c>
      <c r="E60" s="302">
        <v>149</v>
      </c>
      <c r="F60" s="303">
        <f t="shared" si="19"/>
        <v>2.0547945205479534E-2</v>
      </c>
      <c r="G60" s="303">
        <f t="shared" si="20"/>
        <v>-2.6143790849673221E-2</v>
      </c>
      <c r="H60" s="302">
        <f t="shared" si="21"/>
        <v>3</v>
      </c>
      <c r="I60" s="302">
        <f t="shared" si="22"/>
        <v>-4</v>
      </c>
      <c r="J60" s="303">
        <f t="shared" si="23"/>
        <v>2.0475470660986671E-2</v>
      </c>
      <c r="K60" s="319"/>
      <c r="L60" s="302">
        <v>433</v>
      </c>
      <c r="M60" s="302">
        <v>418</v>
      </c>
      <c r="N60" s="302">
        <v>435</v>
      </c>
      <c r="O60" s="302">
        <v>441</v>
      </c>
      <c r="P60" s="303">
        <f t="shared" si="24"/>
        <v>1.379310344827589E-2</v>
      </c>
      <c r="Q60" s="303">
        <f t="shared" si="25"/>
        <v>1.8475750577367167E-2</v>
      </c>
      <c r="R60" s="302">
        <f t="shared" si="26"/>
        <v>6</v>
      </c>
      <c r="S60" s="302">
        <f t="shared" si="27"/>
        <v>8</v>
      </c>
      <c r="T60" s="303">
        <f t="shared" si="28"/>
        <v>2.2023571713943268E-2</v>
      </c>
    </row>
    <row r="61" spans="1:20" x14ac:dyDescent="0.25">
      <c r="A61" s="301" t="s">
        <v>26</v>
      </c>
      <c r="B61" s="302">
        <v>109</v>
      </c>
      <c r="C61" s="302">
        <v>73</v>
      </c>
      <c r="D61" s="302">
        <v>83</v>
      </c>
      <c r="E61" s="302">
        <v>83</v>
      </c>
      <c r="F61" s="303">
        <f t="shared" si="19"/>
        <v>0.13698630136986312</v>
      </c>
      <c r="G61" s="303">
        <f t="shared" si="20"/>
        <v>-0.23853211009174313</v>
      </c>
      <c r="H61" s="302">
        <f t="shared" si="21"/>
        <v>10</v>
      </c>
      <c r="I61" s="302">
        <f t="shared" si="22"/>
        <v>-26</v>
      </c>
      <c r="J61" s="303">
        <f>IFERROR(E61/$E$53,"-")</f>
        <v>1.1405799093032843E-2</v>
      </c>
      <c r="K61" s="319"/>
      <c r="L61" s="302">
        <v>315</v>
      </c>
      <c r="M61" s="302">
        <v>173</v>
      </c>
      <c r="N61" s="302">
        <v>227</v>
      </c>
      <c r="O61" s="302">
        <v>242</v>
      </c>
      <c r="P61" s="303">
        <f t="shared" si="24"/>
        <v>6.6079295154185091E-2</v>
      </c>
      <c r="Q61" s="303">
        <f t="shared" si="25"/>
        <v>-0.2317460317460317</v>
      </c>
      <c r="R61" s="302">
        <f t="shared" si="26"/>
        <v>15</v>
      </c>
      <c r="S61" s="302">
        <f t="shared" si="27"/>
        <v>-73</v>
      </c>
      <c r="T61" s="303">
        <f t="shared" si="28"/>
        <v>1.208549740311626E-2</v>
      </c>
    </row>
    <row r="62" spans="1:20" x14ac:dyDescent="0.25">
      <c r="A62" s="301" t="s">
        <v>36</v>
      </c>
      <c r="B62" s="302">
        <v>86</v>
      </c>
      <c r="C62" s="302">
        <v>55</v>
      </c>
      <c r="D62" s="302">
        <v>69</v>
      </c>
      <c r="E62" s="302">
        <v>69</v>
      </c>
      <c r="F62" s="303">
        <f t="shared" si="19"/>
        <v>0.25454545454545463</v>
      </c>
      <c r="G62" s="303">
        <f t="shared" si="20"/>
        <v>-0.19767441860465118</v>
      </c>
      <c r="H62" s="302">
        <f t="shared" si="21"/>
        <v>14</v>
      </c>
      <c r="I62" s="302">
        <f t="shared" si="22"/>
        <v>-17</v>
      </c>
      <c r="J62" s="303">
        <f t="shared" ref="J62:J75" si="29">IFERROR(E62/$E$53,"-")</f>
        <v>9.4819293664971833E-3</v>
      </c>
      <c r="K62" s="319"/>
      <c r="L62" s="302">
        <v>238</v>
      </c>
      <c r="M62" s="302">
        <v>132</v>
      </c>
      <c r="N62" s="302">
        <v>177</v>
      </c>
      <c r="O62" s="302">
        <v>202</v>
      </c>
      <c r="P62" s="303">
        <f t="shared" si="24"/>
        <v>0.14124293785310726</v>
      </c>
      <c r="Q62" s="303">
        <f t="shared" si="25"/>
        <v>-0.15126050420168069</v>
      </c>
      <c r="R62" s="302">
        <f t="shared" si="26"/>
        <v>25</v>
      </c>
      <c r="S62" s="302">
        <f t="shared" si="27"/>
        <v>-36</v>
      </c>
      <c r="T62" s="303">
        <f t="shared" si="28"/>
        <v>1.0087894526568119E-2</v>
      </c>
    </row>
    <row r="63" spans="1:20" x14ac:dyDescent="0.25">
      <c r="A63" s="301" t="s">
        <v>29</v>
      </c>
      <c r="B63" s="302">
        <v>102</v>
      </c>
      <c r="C63" s="302">
        <v>151</v>
      </c>
      <c r="D63" s="302">
        <v>157</v>
      </c>
      <c r="E63" s="302">
        <v>157</v>
      </c>
      <c r="F63" s="303">
        <f t="shared" si="19"/>
        <v>3.9735099337748325E-2</v>
      </c>
      <c r="G63" s="303">
        <f t="shared" si="20"/>
        <v>0.53921568627450989</v>
      </c>
      <c r="H63" s="302">
        <f t="shared" si="21"/>
        <v>6</v>
      </c>
      <c r="I63" s="302">
        <f t="shared" si="22"/>
        <v>55</v>
      </c>
      <c r="J63" s="303">
        <f t="shared" si="29"/>
        <v>2.1574824790435619E-2</v>
      </c>
      <c r="K63" s="319"/>
      <c r="L63" s="302">
        <v>273</v>
      </c>
      <c r="M63" s="302">
        <v>340</v>
      </c>
      <c r="N63" s="302">
        <v>424</v>
      </c>
      <c r="O63" s="302">
        <v>409</v>
      </c>
      <c r="P63" s="303">
        <f t="shared" si="24"/>
        <v>-3.5377358490566002E-2</v>
      </c>
      <c r="Q63" s="303">
        <f t="shared" si="25"/>
        <v>0.49816849816849818</v>
      </c>
      <c r="R63" s="302">
        <f t="shared" si="26"/>
        <v>-15</v>
      </c>
      <c r="S63" s="302">
        <f t="shared" si="27"/>
        <v>136</v>
      </c>
      <c r="T63" s="303">
        <f t="shared" si="28"/>
        <v>2.0425489412704754E-2</v>
      </c>
    </row>
    <row r="64" spans="1:20" x14ac:dyDescent="0.25">
      <c r="A64" s="301" t="s">
        <v>102</v>
      </c>
      <c r="B64" s="302">
        <v>105</v>
      </c>
      <c r="C64" s="302">
        <v>116</v>
      </c>
      <c r="D64" s="302">
        <v>114</v>
      </c>
      <c r="E64" s="302">
        <v>114</v>
      </c>
      <c r="F64" s="303">
        <f t="shared" si="19"/>
        <v>-1.7241379310344862E-2</v>
      </c>
      <c r="G64" s="303">
        <f t="shared" si="20"/>
        <v>8.5714285714285632E-2</v>
      </c>
      <c r="H64" s="302">
        <f t="shared" si="21"/>
        <v>-2</v>
      </c>
      <c r="I64" s="302">
        <f t="shared" si="22"/>
        <v>9</v>
      </c>
      <c r="J64" s="303">
        <f t="shared" si="29"/>
        <v>1.5665796344647518E-2</v>
      </c>
      <c r="K64" s="319"/>
      <c r="L64" s="302">
        <v>284</v>
      </c>
      <c r="M64" s="302">
        <v>330</v>
      </c>
      <c r="N64" s="302">
        <v>333</v>
      </c>
      <c r="O64" s="302">
        <v>327</v>
      </c>
      <c r="P64" s="303">
        <f t="shared" si="24"/>
        <v>-1.8018018018018056E-2</v>
      </c>
      <c r="Q64" s="303">
        <f t="shared" si="25"/>
        <v>0.15140845070422526</v>
      </c>
      <c r="R64" s="302">
        <f t="shared" si="26"/>
        <v>-6</v>
      </c>
      <c r="S64" s="302">
        <f t="shared" si="27"/>
        <v>43</v>
      </c>
      <c r="T64" s="303">
        <f t="shared" si="28"/>
        <v>1.6330403515781064E-2</v>
      </c>
    </row>
    <row r="65" spans="1:20" x14ac:dyDescent="0.25">
      <c r="A65" s="301" t="s">
        <v>27</v>
      </c>
      <c r="B65" s="302">
        <v>13</v>
      </c>
      <c r="C65" s="302">
        <v>15</v>
      </c>
      <c r="D65" s="302">
        <v>14</v>
      </c>
      <c r="E65" s="302">
        <v>19</v>
      </c>
      <c r="F65" s="303">
        <f t="shared" si="19"/>
        <v>0.26666666666666661</v>
      </c>
      <c r="G65" s="303">
        <f t="shared" si="20"/>
        <v>0.46153846153846145</v>
      </c>
      <c r="H65" s="302">
        <f t="shared" si="21"/>
        <v>4</v>
      </c>
      <c r="I65" s="302">
        <f t="shared" si="22"/>
        <v>6</v>
      </c>
      <c r="J65" s="303">
        <f t="shared" si="29"/>
        <v>2.6109660574412533E-3</v>
      </c>
      <c r="K65" s="319"/>
      <c r="L65" s="302">
        <v>42</v>
      </c>
      <c r="M65" s="302">
        <v>47</v>
      </c>
      <c r="N65" s="302">
        <v>46</v>
      </c>
      <c r="O65" s="302">
        <v>53</v>
      </c>
      <c r="P65" s="303">
        <f t="shared" si="24"/>
        <v>0.15217391304347827</v>
      </c>
      <c r="Q65" s="303">
        <f t="shared" si="25"/>
        <v>0.26190476190476186</v>
      </c>
      <c r="R65" s="302">
        <f t="shared" si="26"/>
        <v>7</v>
      </c>
      <c r="S65" s="302">
        <f t="shared" si="27"/>
        <v>11</v>
      </c>
      <c r="T65" s="303">
        <f t="shared" si="28"/>
        <v>2.6468238114262885E-3</v>
      </c>
    </row>
    <row r="66" spans="1:20" x14ac:dyDescent="0.25">
      <c r="A66" s="301" t="s">
        <v>34</v>
      </c>
      <c r="B66" s="302">
        <v>134</v>
      </c>
      <c r="C66" s="302">
        <v>155</v>
      </c>
      <c r="D66" s="302">
        <v>193</v>
      </c>
      <c r="E66" s="302">
        <v>193</v>
      </c>
      <c r="F66" s="303">
        <f t="shared" si="19"/>
        <v>0.24516129032258061</v>
      </c>
      <c r="G66" s="303">
        <f t="shared" si="20"/>
        <v>0.44029850746268662</v>
      </c>
      <c r="H66" s="302">
        <f t="shared" si="21"/>
        <v>38</v>
      </c>
      <c r="I66" s="302">
        <f t="shared" si="22"/>
        <v>59</v>
      </c>
      <c r="J66" s="303">
        <f t="shared" si="29"/>
        <v>2.6521918372955887E-2</v>
      </c>
      <c r="K66" s="319"/>
      <c r="L66" s="302">
        <v>407</v>
      </c>
      <c r="M66" s="302">
        <v>462</v>
      </c>
      <c r="N66" s="302">
        <v>464</v>
      </c>
      <c r="O66" s="302">
        <v>574</v>
      </c>
      <c r="P66" s="303">
        <f t="shared" si="24"/>
        <v>0.23706896551724133</v>
      </c>
      <c r="Q66" s="303">
        <f t="shared" si="25"/>
        <v>0.41031941031941033</v>
      </c>
      <c r="R66" s="302">
        <f t="shared" si="26"/>
        <v>110</v>
      </c>
      <c r="S66" s="302">
        <f t="shared" si="27"/>
        <v>167</v>
      </c>
      <c r="T66" s="303">
        <f t="shared" si="28"/>
        <v>2.866560127846584E-2</v>
      </c>
    </row>
    <row r="67" spans="1:20" x14ac:dyDescent="0.25">
      <c r="A67" s="301" t="s">
        <v>24</v>
      </c>
      <c r="B67" s="302">
        <v>109</v>
      </c>
      <c r="C67" s="302">
        <v>92</v>
      </c>
      <c r="D67" s="302">
        <v>84</v>
      </c>
      <c r="E67" s="302">
        <v>84</v>
      </c>
      <c r="F67" s="303">
        <f t="shared" si="19"/>
        <v>-8.6956521739130488E-2</v>
      </c>
      <c r="G67" s="303">
        <f t="shared" si="20"/>
        <v>-0.22935779816513757</v>
      </c>
      <c r="H67" s="302">
        <f t="shared" si="21"/>
        <v>-8</v>
      </c>
      <c r="I67" s="302">
        <f t="shared" si="22"/>
        <v>-25</v>
      </c>
      <c r="J67" s="303">
        <f t="shared" si="29"/>
        <v>1.1543218359213962E-2</v>
      </c>
      <c r="K67" s="319"/>
      <c r="L67" s="302">
        <v>301</v>
      </c>
      <c r="M67" s="302">
        <v>225</v>
      </c>
      <c r="N67" s="302">
        <v>290</v>
      </c>
      <c r="O67" s="302">
        <v>242</v>
      </c>
      <c r="P67" s="303">
        <f t="shared" si="24"/>
        <v>-0.16551724137931034</v>
      </c>
      <c r="Q67" s="303">
        <f t="shared" si="25"/>
        <v>-0.1960132890365448</v>
      </c>
      <c r="R67" s="302">
        <f t="shared" si="26"/>
        <v>-48</v>
      </c>
      <c r="S67" s="302">
        <f t="shared" si="27"/>
        <v>-59</v>
      </c>
      <c r="T67" s="303">
        <f t="shared" si="28"/>
        <v>1.208549740311626E-2</v>
      </c>
    </row>
    <row r="68" spans="1:20" x14ac:dyDescent="0.25">
      <c r="A68" s="301" t="s">
        <v>42</v>
      </c>
      <c r="B68" s="302">
        <v>57</v>
      </c>
      <c r="C68" s="302">
        <v>53</v>
      </c>
      <c r="D68" s="302">
        <v>88</v>
      </c>
      <c r="E68" s="302">
        <v>88</v>
      </c>
      <c r="F68" s="303">
        <f t="shared" si="19"/>
        <v>0.66037735849056611</v>
      </c>
      <c r="G68" s="303">
        <f t="shared" si="20"/>
        <v>0.54385964912280693</v>
      </c>
      <c r="H68" s="302">
        <f t="shared" si="21"/>
        <v>35</v>
      </c>
      <c r="I68" s="302">
        <f t="shared" si="22"/>
        <v>31</v>
      </c>
      <c r="J68" s="303">
        <f t="shared" si="29"/>
        <v>1.2092895423938436E-2</v>
      </c>
      <c r="K68" s="319"/>
      <c r="L68" s="302">
        <v>169</v>
      </c>
      <c r="M68" s="302">
        <v>162</v>
      </c>
      <c r="N68" s="302">
        <v>160</v>
      </c>
      <c r="O68" s="302">
        <v>276</v>
      </c>
      <c r="P68" s="303">
        <f t="shared" si="24"/>
        <v>0.72500000000000009</v>
      </c>
      <c r="Q68" s="303">
        <f t="shared" si="25"/>
        <v>0.63313609467455612</v>
      </c>
      <c r="R68" s="302">
        <f t="shared" si="26"/>
        <v>116</v>
      </c>
      <c r="S68" s="302">
        <f t="shared" si="27"/>
        <v>107</v>
      </c>
      <c r="T68" s="303">
        <f t="shared" si="28"/>
        <v>1.3783459848182182E-2</v>
      </c>
    </row>
    <row r="69" spans="1:20" x14ac:dyDescent="0.25">
      <c r="A69" s="301" t="s">
        <v>32</v>
      </c>
      <c r="B69" s="302">
        <v>77</v>
      </c>
      <c r="C69" s="302">
        <v>86</v>
      </c>
      <c r="D69" s="302">
        <v>132</v>
      </c>
      <c r="E69" s="302">
        <v>132</v>
      </c>
      <c r="F69" s="303">
        <f t="shared" si="19"/>
        <v>0.53488372093023262</v>
      </c>
      <c r="G69" s="303">
        <f t="shared" si="20"/>
        <v>0.71428571428571419</v>
      </c>
      <c r="H69" s="302">
        <f t="shared" si="21"/>
        <v>46</v>
      </c>
      <c r="I69" s="302">
        <f t="shared" si="22"/>
        <v>55</v>
      </c>
      <c r="J69" s="303">
        <f t="shared" si="29"/>
        <v>1.8139343135907655E-2</v>
      </c>
      <c r="K69" s="319"/>
      <c r="L69" s="302">
        <v>215</v>
      </c>
      <c r="M69" s="302">
        <v>246</v>
      </c>
      <c r="N69" s="302">
        <v>255</v>
      </c>
      <c r="O69" s="302">
        <v>380</v>
      </c>
      <c r="P69" s="303">
        <f t="shared" si="24"/>
        <v>0.49019607843137258</v>
      </c>
      <c r="Q69" s="303">
        <f t="shared" si="25"/>
        <v>0.76744186046511631</v>
      </c>
      <c r="R69" s="302">
        <f t="shared" si="26"/>
        <v>125</v>
      </c>
      <c r="S69" s="302">
        <f t="shared" si="27"/>
        <v>165</v>
      </c>
      <c r="T69" s="303">
        <f t="shared" si="28"/>
        <v>1.8977227327207351E-2</v>
      </c>
    </row>
    <row r="70" spans="1:20" x14ac:dyDescent="0.25">
      <c r="A70" s="301" t="s">
        <v>43</v>
      </c>
      <c r="B70" s="302">
        <v>63</v>
      </c>
      <c r="C70" s="302">
        <v>77</v>
      </c>
      <c r="D70" s="302">
        <v>85</v>
      </c>
      <c r="E70" s="302">
        <v>85</v>
      </c>
      <c r="F70" s="303">
        <f t="shared" si="19"/>
        <v>0.10389610389610393</v>
      </c>
      <c r="G70" s="303">
        <f t="shared" si="20"/>
        <v>0.3492063492063493</v>
      </c>
      <c r="H70" s="302">
        <f t="shared" si="21"/>
        <v>8</v>
      </c>
      <c r="I70" s="302">
        <f t="shared" si="22"/>
        <v>22</v>
      </c>
      <c r="J70" s="303">
        <f t="shared" si="29"/>
        <v>1.168063762539508E-2</v>
      </c>
      <c r="K70" s="319"/>
      <c r="L70" s="302">
        <v>186</v>
      </c>
      <c r="M70" s="302">
        <v>190</v>
      </c>
      <c r="N70" s="302">
        <v>229</v>
      </c>
      <c r="O70" s="302">
        <v>233</v>
      </c>
      <c r="P70" s="303">
        <f t="shared" si="24"/>
        <v>1.7467248908296984E-2</v>
      </c>
      <c r="Q70" s="303">
        <f t="shared" si="25"/>
        <v>0.25268817204301075</v>
      </c>
      <c r="R70" s="302">
        <f t="shared" si="26"/>
        <v>4</v>
      </c>
      <c r="S70" s="302">
        <f t="shared" si="27"/>
        <v>47</v>
      </c>
      <c r="T70" s="303">
        <f t="shared" si="28"/>
        <v>1.1636036755892929E-2</v>
      </c>
    </row>
    <row r="71" spans="1:20" x14ac:dyDescent="0.25">
      <c r="A71" s="301" t="s">
        <v>35</v>
      </c>
      <c r="B71" s="302">
        <v>70</v>
      </c>
      <c r="C71" s="302">
        <v>48</v>
      </c>
      <c r="D71" s="302">
        <v>66</v>
      </c>
      <c r="E71" s="302">
        <v>66</v>
      </c>
      <c r="F71" s="303">
        <f t="shared" si="19"/>
        <v>0.375</v>
      </c>
      <c r="G71" s="303">
        <f t="shared" si="20"/>
        <v>-5.7142857142857162E-2</v>
      </c>
      <c r="H71" s="302">
        <f t="shared" si="21"/>
        <v>18</v>
      </c>
      <c r="I71" s="302">
        <f t="shared" si="22"/>
        <v>-4</v>
      </c>
      <c r="J71" s="303">
        <f t="shared" si="29"/>
        <v>9.0696715679538277E-3</v>
      </c>
      <c r="K71" s="319"/>
      <c r="L71" s="302">
        <v>184</v>
      </c>
      <c r="M71" s="302">
        <v>107</v>
      </c>
      <c r="N71" s="302">
        <v>153</v>
      </c>
      <c r="O71" s="302">
        <v>184</v>
      </c>
      <c r="P71" s="303">
        <f t="shared" si="24"/>
        <v>0.20261437908496727</v>
      </c>
      <c r="Q71" s="303">
        <f t="shared" si="25"/>
        <v>0</v>
      </c>
      <c r="R71" s="302">
        <f t="shared" si="26"/>
        <v>31</v>
      </c>
      <c r="S71" s="302">
        <f t="shared" si="27"/>
        <v>0</v>
      </c>
      <c r="T71" s="303">
        <f t="shared" si="28"/>
        <v>9.1889732321214536E-3</v>
      </c>
    </row>
    <row r="72" spans="1:20" x14ac:dyDescent="0.25">
      <c r="A72" s="301" t="s">
        <v>22</v>
      </c>
      <c r="B72" s="302">
        <v>48</v>
      </c>
      <c r="C72" s="302">
        <v>44</v>
      </c>
      <c r="D72" s="302">
        <v>65</v>
      </c>
      <c r="E72" s="302">
        <v>65</v>
      </c>
      <c r="F72" s="303">
        <f t="shared" si="19"/>
        <v>0.47727272727272729</v>
      </c>
      <c r="G72" s="303">
        <f t="shared" si="20"/>
        <v>0.35416666666666674</v>
      </c>
      <c r="H72" s="302">
        <f t="shared" si="21"/>
        <v>21</v>
      </c>
      <c r="I72" s="302">
        <f t="shared" si="22"/>
        <v>17</v>
      </c>
      <c r="J72" s="303">
        <f t="shared" si="29"/>
        <v>8.9322523017727092E-3</v>
      </c>
      <c r="K72" s="319"/>
      <c r="L72" s="302">
        <v>137</v>
      </c>
      <c r="M72" s="302">
        <v>109</v>
      </c>
      <c r="N72" s="302">
        <v>129</v>
      </c>
      <c r="O72" s="302">
        <v>185</v>
      </c>
      <c r="P72" s="303">
        <f t="shared" si="24"/>
        <v>0.43410852713178305</v>
      </c>
      <c r="Q72" s="303">
        <f t="shared" si="25"/>
        <v>0.35036496350364965</v>
      </c>
      <c r="R72" s="302">
        <f t="shared" si="26"/>
        <v>56</v>
      </c>
      <c r="S72" s="302">
        <f t="shared" si="27"/>
        <v>48</v>
      </c>
      <c r="T72" s="303">
        <f t="shared" si="28"/>
        <v>9.2389133040351578E-3</v>
      </c>
    </row>
    <row r="73" spans="1:20" x14ac:dyDescent="0.25">
      <c r="A73" s="301" t="s">
        <v>39</v>
      </c>
      <c r="B73" s="302">
        <v>21</v>
      </c>
      <c r="C73" s="302">
        <v>56</v>
      </c>
      <c r="D73" s="302">
        <v>34</v>
      </c>
      <c r="E73" s="302">
        <v>34</v>
      </c>
      <c r="F73" s="303">
        <f t="shared" si="19"/>
        <v>-0.3928571428571429</v>
      </c>
      <c r="G73" s="303">
        <f t="shared" si="20"/>
        <v>0.61904761904761907</v>
      </c>
      <c r="H73" s="302">
        <f t="shared" si="21"/>
        <v>-22</v>
      </c>
      <c r="I73" s="302">
        <f t="shared" si="22"/>
        <v>13</v>
      </c>
      <c r="J73" s="303">
        <f t="shared" si="29"/>
        <v>4.6722550501580324E-3</v>
      </c>
      <c r="K73" s="319"/>
      <c r="L73" s="302">
        <v>62</v>
      </c>
      <c r="M73" s="302">
        <v>140</v>
      </c>
      <c r="N73" s="302">
        <v>169</v>
      </c>
      <c r="O73" s="302">
        <v>97</v>
      </c>
      <c r="P73" s="303">
        <f t="shared" si="24"/>
        <v>-0.42603550295857984</v>
      </c>
      <c r="Q73" s="303">
        <f t="shared" si="25"/>
        <v>0.56451612903225801</v>
      </c>
      <c r="R73" s="302">
        <f t="shared" si="26"/>
        <v>-72</v>
      </c>
      <c r="S73" s="302">
        <f t="shared" si="27"/>
        <v>35</v>
      </c>
      <c r="T73" s="303">
        <f t="shared" si="28"/>
        <v>4.8441869756292453E-3</v>
      </c>
    </row>
    <row r="74" spans="1:20" x14ac:dyDescent="0.25">
      <c r="A74" s="301" t="s">
        <v>111</v>
      </c>
      <c r="B74" s="302" t="s">
        <v>146</v>
      </c>
      <c r="C74" s="302" t="s">
        <v>146</v>
      </c>
      <c r="D74" s="302" t="s">
        <v>146</v>
      </c>
      <c r="E74" s="302" t="s">
        <v>146</v>
      </c>
      <c r="F74" s="303" t="str">
        <f t="shared" si="19"/>
        <v>-</v>
      </c>
      <c r="G74" s="303" t="str">
        <f t="shared" si="20"/>
        <v>-</v>
      </c>
      <c r="H74" s="302" t="str">
        <f t="shared" si="21"/>
        <v>-</v>
      </c>
      <c r="I74" s="302" t="str">
        <f t="shared" si="22"/>
        <v>-</v>
      </c>
      <c r="J74" s="303" t="str">
        <f t="shared" si="29"/>
        <v>-</v>
      </c>
      <c r="K74" s="319"/>
      <c r="L74" s="302" t="s">
        <v>146</v>
      </c>
      <c r="M74" s="302" t="s">
        <v>146</v>
      </c>
      <c r="N74" s="302" t="s">
        <v>146</v>
      </c>
      <c r="O74" s="302" t="s">
        <v>146</v>
      </c>
      <c r="P74" s="303" t="str">
        <f t="shared" si="24"/>
        <v>-</v>
      </c>
      <c r="Q74" s="303" t="str">
        <f t="shared" si="25"/>
        <v>-</v>
      </c>
      <c r="R74" s="302" t="str">
        <f t="shared" si="26"/>
        <v>-</v>
      </c>
      <c r="S74" s="302" t="str">
        <f t="shared" si="27"/>
        <v>-</v>
      </c>
      <c r="T74" s="303" t="e">
        <f t="shared" si="28"/>
        <v>#VALUE!</v>
      </c>
    </row>
    <row r="75" spans="1:20" x14ac:dyDescent="0.25">
      <c r="A75" s="301" t="s">
        <v>105</v>
      </c>
      <c r="B75" s="302">
        <v>7</v>
      </c>
      <c r="C75" s="302">
        <v>6</v>
      </c>
      <c r="D75" s="302">
        <v>16</v>
      </c>
      <c r="E75" s="302">
        <v>16</v>
      </c>
      <c r="F75" s="303">
        <f t="shared" si="19"/>
        <v>1.6666666666666665</v>
      </c>
      <c r="G75" s="303">
        <f t="shared" si="20"/>
        <v>1.2857142857142856</v>
      </c>
      <c r="H75" s="302">
        <f t="shared" si="21"/>
        <v>10</v>
      </c>
      <c r="I75" s="302">
        <f t="shared" si="22"/>
        <v>9</v>
      </c>
      <c r="J75" s="303">
        <f t="shared" si="29"/>
        <v>2.1987082588978977E-3</v>
      </c>
      <c r="K75" s="319"/>
      <c r="L75" s="302">
        <v>26</v>
      </c>
      <c r="M75" s="302">
        <v>9</v>
      </c>
      <c r="N75" s="302">
        <v>17</v>
      </c>
      <c r="O75" s="302">
        <v>29</v>
      </c>
      <c r="P75" s="303">
        <f t="shared" si="24"/>
        <v>0.70588235294117641</v>
      </c>
      <c r="Q75" s="303">
        <f t="shared" si="25"/>
        <v>0.11538461538461542</v>
      </c>
      <c r="R75" s="302">
        <f t="shared" si="26"/>
        <v>12</v>
      </c>
      <c r="S75" s="302">
        <f t="shared" si="27"/>
        <v>3</v>
      </c>
      <c r="T75" s="303">
        <f t="shared" si="28"/>
        <v>1.4482620854974031E-3</v>
      </c>
    </row>
    <row r="76" spans="1:20" ht="21" x14ac:dyDescent="0.35">
      <c r="A76" s="491" t="s">
        <v>112</v>
      </c>
      <c r="B76" s="491"/>
      <c r="C76" s="491"/>
      <c r="D76" s="491"/>
      <c r="E76" s="491"/>
      <c r="F76" s="491"/>
      <c r="G76" s="491"/>
      <c r="H76" s="491"/>
      <c r="I76" s="491"/>
      <c r="J76" s="491"/>
      <c r="K76" s="491"/>
      <c r="L76" s="491"/>
      <c r="M76" s="491"/>
      <c r="N76" s="491"/>
      <c r="O76" s="491"/>
      <c r="P76" s="491"/>
      <c r="Q76" s="491"/>
      <c r="R76" s="491"/>
      <c r="S76" s="491"/>
      <c r="T76" s="491"/>
    </row>
    <row r="77" spans="1:20" x14ac:dyDescent="0.25">
      <c r="A77" s="54"/>
      <c r="B77" s="373" t="s">
        <v>145</v>
      </c>
      <c r="C77" s="374"/>
      <c r="D77" s="374"/>
      <c r="E77" s="374"/>
      <c r="F77" s="374"/>
      <c r="G77" s="374"/>
      <c r="H77" s="374"/>
      <c r="I77" s="374"/>
      <c r="J77" s="375"/>
      <c r="K77" s="318"/>
      <c r="L77" s="373" t="str">
        <f>CONCATENATE("acumulado ",B77)</f>
        <v>acumulado marzo</v>
      </c>
      <c r="M77" s="374"/>
      <c r="N77" s="374"/>
      <c r="O77" s="374"/>
      <c r="P77" s="374"/>
      <c r="Q77" s="374"/>
      <c r="R77" s="374"/>
      <c r="S77" s="374"/>
      <c r="T77" s="375"/>
    </row>
    <row r="78" spans="1:20" x14ac:dyDescent="0.25">
      <c r="A78" s="4"/>
      <c r="B78" s="5">
        <f>B$6</f>
        <v>2019</v>
      </c>
      <c r="C78" s="5">
        <f t="shared" ref="C78:E78" si="30">C$6</f>
        <v>2022</v>
      </c>
      <c r="D78" s="5">
        <f t="shared" si="30"/>
        <v>2023</v>
      </c>
      <c r="E78" s="5">
        <f t="shared" si="30"/>
        <v>2024</v>
      </c>
      <c r="F78" s="5" t="str">
        <f>CONCATENATE("var ",RIGHT(E78,2),"/",RIGHT(C78,2))</f>
        <v>var 24/22</v>
      </c>
      <c r="G78" s="5" t="str">
        <f>CONCATENATE("var ",RIGHT(E78,2),"/",RIGHT(B78,2))</f>
        <v>var 24/19</v>
      </c>
      <c r="H78" s="5" t="str">
        <f>CONCATENATE("dif ",RIGHT(E78,2),"-",RIGHT(C78,2))</f>
        <v>dif 24-22</v>
      </c>
      <c r="I78" s="5" t="str">
        <f>CONCATENATE("dif ",RIGHT(E78,2),"-",RIGHT(B78,2))</f>
        <v>dif 24-19</v>
      </c>
      <c r="J78" s="5" t="str">
        <f>CONCATENATE("cuota ",RIGHT(E78,2))</f>
        <v>cuota 24</v>
      </c>
      <c r="K78" s="319"/>
      <c r="L78" s="5">
        <f>L$6</f>
        <v>2019</v>
      </c>
      <c r="M78" s="5">
        <f>M$6</f>
        <v>2022</v>
      </c>
      <c r="N78" s="5">
        <f t="shared" ref="N78:O78" si="31">N$6</f>
        <v>2023</v>
      </c>
      <c r="O78" s="5">
        <f t="shared" si="31"/>
        <v>2024</v>
      </c>
      <c r="P78" s="5" t="str">
        <f>CONCATENATE("var ",RIGHT(O78,2),"/",RIGHT(N78,2))</f>
        <v>var 24/23</v>
      </c>
      <c r="Q78" s="5" t="str">
        <f>CONCATENATE("var ",RIGHT(O78,2),"/",RIGHT(L78,2))</f>
        <v>var 24/19</v>
      </c>
      <c r="R78" s="5" t="str">
        <f>CONCATENATE("dif ",RIGHT(O78,2),"-",RIGHT(N78,2))</f>
        <v>dif 24-23</v>
      </c>
      <c r="S78" s="5" t="str">
        <f>CONCATENATE("dif ",RIGHT(O78,2),"-",RIGHT(L78,2))</f>
        <v>dif 24-19</v>
      </c>
      <c r="T78" s="5" t="str">
        <f>CONCATENATE("cuota ",RIGHT(O78,2))</f>
        <v>cuota 24</v>
      </c>
    </row>
    <row r="79" spans="1:20" x14ac:dyDescent="0.25">
      <c r="A79" s="320" t="s">
        <v>91</v>
      </c>
      <c r="B79" s="321">
        <v>6255</v>
      </c>
      <c r="C79" s="321">
        <v>6467</v>
      </c>
      <c r="D79" s="321">
        <v>7277</v>
      </c>
      <c r="E79" s="321">
        <v>7277</v>
      </c>
      <c r="F79" s="322">
        <f>IFERROR(E79/C79-1,"-")</f>
        <v>0.12525127570743777</v>
      </c>
      <c r="G79" s="322">
        <f>IFERROR(E79/B79-1,"-")</f>
        <v>0.16338928856914459</v>
      </c>
      <c r="H79" s="321">
        <f>IFERROR(E79-C79,"-")</f>
        <v>810</v>
      </c>
      <c r="I79" s="321">
        <f>IFERROR(E79-B79,"-")</f>
        <v>1022</v>
      </c>
      <c r="J79" s="322">
        <f>E79/$E$79</f>
        <v>1</v>
      </c>
      <c r="K79" s="323"/>
      <c r="L79" s="321">
        <v>17758</v>
      </c>
      <c r="M79" s="321">
        <v>15609</v>
      </c>
      <c r="N79" s="321">
        <v>18193</v>
      </c>
      <c r="O79" s="321">
        <v>20024</v>
      </c>
      <c r="P79" s="322">
        <f>IFERROR(O79/N79-1,"-")</f>
        <v>0.1006431044907381</v>
      </c>
      <c r="Q79" s="322">
        <f>IFERROR(O79/L79-1,"-")</f>
        <v>0.12760445996170744</v>
      </c>
      <c r="R79" s="321">
        <f>IFERROR(O79-N79,"-")</f>
        <v>1831</v>
      </c>
      <c r="S79" s="321">
        <f>IFERROR(O79-L79,"-")</f>
        <v>2266</v>
      </c>
      <c r="T79" s="322">
        <f>O79/$O$79</f>
        <v>1</v>
      </c>
    </row>
    <row r="80" spans="1:20" x14ac:dyDescent="0.25">
      <c r="A80" s="301" t="s">
        <v>107</v>
      </c>
      <c r="B80" s="302">
        <v>2989</v>
      </c>
      <c r="C80" s="302">
        <v>2891</v>
      </c>
      <c r="D80" s="302">
        <v>3237</v>
      </c>
      <c r="E80" s="302">
        <v>3237</v>
      </c>
      <c r="F80" s="303">
        <f>IFERROR(E80/C80-1,"-")</f>
        <v>0.11968177101349009</v>
      </c>
      <c r="G80" s="303">
        <f>IFERROR(E80/B80-1,"-")</f>
        <v>8.2970893275343016E-2</v>
      </c>
      <c r="H80" s="302">
        <f>IFERROR(E80-C80,"-")</f>
        <v>346</v>
      </c>
      <c r="I80" s="302">
        <f>IFERROR(E80-B80,"-")</f>
        <v>248</v>
      </c>
      <c r="J80" s="303">
        <f>E80/$E$79</f>
        <v>0.4448261646282809</v>
      </c>
      <c r="K80" s="319"/>
      <c r="L80" s="302">
        <v>8386</v>
      </c>
      <c r="M80" s="302">
        <v>7063</v>
      </c>
      <c r="N80" s="302">
        <v>7846</v>
      </c>
      <c r="O80" s="302">
        <v>8622</v>
      </c>
      <c r="P80" s="303">
        <f>IFERROR(O80/N80-1,"-")</f>
        <v>9.8903900076471984E-2</v>
      </c>
      <c r="Q80" s="303">
        <f>IFERROR(O80/L80-1,"-")</f>
        <v>2.814214166467921E-2</v>
      </c>
      <c r="R80" s="302">
        <f>IFERROR(O80-N80,"-")</f>
        <v>776</v>
      </c>
      <c r="S80" s="302">
        <f>IFERROR(O80-L80,"-")</f>
        <v>236</v>
      </c>
      <c r="T80" s="303">
        <f>O80/$O$79</f>
        <v>0.43058330003995204</v>
      </c>
    </row>
    <row r="81" spans="1:20" x14ac:dyDescent="0.25">
      <c r="A81" s="301" t="s">
        <v>108</v>
      </c>
      <c r="B81" s="302">
        <v>3266</v>
      </c>
      <c r="C81" s="302">
        <v>3576</v>
      </c>
      <c r="D81" s="302">
        <v>4040</v>
      </c>
      <c r="E81" s="302">
        <v>4040</v>
      </c>
      <c r="F81" s="303">
        <f>IFERROR(E81/C81-1,"-")</f>
        <v>0.12975391498881428</v>
      </c>
      <c r="G81" s="303">
        <f>IFERROR(E81/B81-1,"-")</f>
        <v>0.23698714023270062</v>
      </c>
      <c r="H81" s="302">
        <f>IFERROR(E81-C81,"-")</f>
        <v>464</v>
      </c>
      <c r="I81" s="302">
        <f>IFERROR(E81-B81,"-")</f>
        <v>774</v>
      </c>
      <c r="J81" s="303">
        <f>E81/$E$79</f>
        <v>0.55517383537171916</v>
      </c>
      <c r="K81" s="319"/>
      <c r="L81" s="302">
        <v>9372</v>
      </c>
      <c r="M81" s="302">
        <v>8546</v>
      </c>
      <c r="N81" s="302">
        <v>10347</v>
      </c>
      <c r="O81" s="302">
        <v>11402</v>
      </c>
      <c r="P81" s="303">
        <f>IFERROR(O81/N81-1,"-")</f>
        <v>0.10196192132985415</v>
      </c>
      <c r="Q81" s="303">
        <f>IFERROR(O81/L81-1,"-")</f>
        <v>0.21660264618011094</v>
      </c>
      <c r="R81" s="302">
        <f>IFERROR(O81-N81,"-")</f>
        <v>1055</v>
      </c>
      <c r="S81" s="302">
        <f>IFERROR(O81-L81,"-")</f>
        <v>2030</v>
      </c>
      <c r="T81" s="303">
        <f>O81/$O$79</f>
        <v>0.56941669996004796</v>
      </c>
    </row>
    <row r="82" spans="1:20" ht="21" x14ac:dyDescent="0.35">
      <c r="A82" s="491" t="s">
        <v>113</v>
      </c>
      <c r="B82" s="491"/>
      <c r="C82" s="491"/>
      <c r="D82" s="491"/>
      <c r="E82" s="491"/>
      <c r="F82" s="491"/>
      <c r="G82" s="491"/>
      <c r="H82" s="491"/>
      <c r="I82" s="491"/>
      <c r="J82" s="491"/>
      <c r="K82" s="491"/>
      <c r="L82" s="491"/>
      <c r="M82" s="491"/>
      <c r="N82" s="491"/>
      <c r="O82" s="491"/>
      <c r="P82" s="491"/>
      <c r="Q82" s="491"/>
      <c r="R82" s="491"/>
      <c r="S82" s="491"/>
      <c r="T82" s="491"/>
    </row>
    <row r="324" spans="2:20" ht="15" hidden="1" customHeight="1" x14ac:dyDescent="0.25">
      <c r="B324" s="495"/>
      <c r="C324" s="495"/>
      <c r="D324" s="495"/>
      <c r="E324" s="495"/>
      <c r="F324" s="495"/>
      <c r="G324" s="495"/>
      <c r="H324" s="495"/>
      <c r="I324" s="495"/>
      <c r="J324" s="495"/>
      <c r="K324" s="331"/>
      <c r="L324"/>
      <c r="M324"/>
      <c r="N324"/>
      <c r="O324"/>
      <c r="P324"/>
      <c r="Q324"/>
      <c r="R324"/>
      <c r="S324"/>
      <c r="T324"/>
    </row>
    <row r="325" spans="2:20" ht="15" hidden="1" customHeight="1" x14ac:dyDescent="0.25">
      <c r="B325"/>
      <c r="D325"/>
      <c r="E325"/>
      <c r="F325"/>
      <c r="G325"/>
      <c r="H325"/>
      <c r="I325"/>
      <c r="J325"/>
      <c r="K325" s="319"/>
      <c r="M325"/>
      <c r="O325"/>
      <c r="Q325"/>
      <c r="S325"/>
      <c r="T325"/>
    </row>
    <row r="326" spans="2:20" ht="15" hidden="1" customHeight="1" x14ac:dyDescent="0.25">
      <c r="B326"/>
      <c r="D326"/>
      <c r="E326"/>
      <c r="F326"/>
      <c r="G326"/>
      <c r="H326"/>
      <c r="I326"/>
      <c r="J326"/>
      <c r="K326" s="319"/>
      <c r="M326"/>
      <c r="O326"/>
      <c r="Q326"/>
      <c r="S326"/>
      <c r="T326"/>
    </row>
    <row r="327" spans="2:20" ht="15" hidden="1" customHeight="1" x14ac:dyDescent="0.25">
      <c r="B327"/>
      <c r="D327"/>
      <c r="E327"/>
      <c r="F327"/>
      <c r="G327"/>
      <c r="H327"/>
      <c r="I327"/>
      <c r="J327"/>
      <c r="K327" s="319"/>
      <c r="M327"/>
      <c r="O327"/>
      <c r="Q327"/>
      <c r="S327"/>
      <c r="T327"/>
    </row>
    <row r="328" spans="2:20" ht="15" hidden="1" customHeight="1" x14ac:dyDescent="0.25">
      <c r="B328"/>
      <c r="D328"/>
      <c r="E328"/>
      <c r="F328"/>
      <c r="G328"/>
      <c r="H328"/>
      <c r="I328"/>
      <c r="J328"/>
      <c r="K328" s="319"/>
      <c r="M328"/>
      <c r="O328"/>
      <c r="Q328"/>
      <c r="S328"/>
      <c r="T328"/>
    </row>
    <row r="329" spans="2:20" ht="15" hidden="1" customHeight="1" x14ac:dyDescent="0.25">
      <c r="B329"/>
      <c r="D329"/>
      <c r="E329"/>
      <c r="F329"/>
      <c r="G329"/>
      <c r="H329"/>
      <c r="I329"/>
      <c r="J329"/>
      <c r="K329" s="319"/>
      <c r="M329"/>
      <c r="O329"/>
      <c r="Q329"/>
      <c r="S329"/>
      <c r="T329"/>
    </row>
    <row r="330" spans="2:20" ht="15" hidden="1" customHeight="1" x14ac:dyDescent="0.25">
      <c r="B330"/>
      <c r="D330"/>
      <c r="E330"/>
      <c r="F330"/>
      <c r="G330"/>
      <c r="H330"/>
      <c r="I330"/>
      <c r="J330"/>
      <c r="K330" s="319"/>
      <c r="M330"/>
      <c r="O330"/>
      <c r="Q330"/>
      <c r="S330"/>
      <c r="T330"/>
    </row>
    <row r="331" spans="2:20" ht="15" hidden="1" customHeight="1" x14ac:dyDescent="0.25">
      <c r="B331"/>
      <c r="D331"/>
      <c r="E331"/>
      <c r="F331"/>
      <c r="G331"/>
      <c r="H331"/>
      <c r="I331"/>
      <c r="J331"/>
      <c r="K331" s="319"/>
      <c r="M331"/>
      <c r="O331"/>
      <c r="Q331"/>
      <c r="S331"/>
      <c r="T331"/>
    </row>
    <row r="332" spans="2:20" ht="15" hidden="1" customHeight="1" x14ac:dyDescent="0.25">
      <c r="B332"/>
      <c r="D332"/>
      <c r="E332"/>
      <c r="F332"/>
      <c r="G332"/>
      <c r="H332"/>
      <c r="I332"/>
      <c r="J332"/>
      <c r="K332" s="319"/>
      <c r="M332"/>
      <c r="O332"/>
      <c r="Q332"/>
      <c r="S332"/>
      <c r="T332"/>
    </row>
    <row r="333" spans="2:20" ht="15" hidden="1" customHeight="1" x14ac:dyDescent="0.25">
      <c r="B333"/>
      <c r="D333"/>
      <c r="E333"/>
      <c r="F333"/>
      <c r="G333"/>
      <c r="H333"/>
      <c r="I333"/>
      <c r="J333"/>
      <c r="K333" s="319"/>
      <c r="M333"/>
      <c r="O333"/>
      <c r="Q333"/>
      <c r="S333"/>
      <c r="T333"/>
    </row>
    <row r="334" spans="2:20" ht="15" hidden="1" customHeight="1" x14ac:dyDescent="0.25">
      <c r="B334"/>
      <c r="D334"/>
      <c r="E334"/>
      <c r="F334"/>
      <c r="G334"/>
      <c r="H334"/>
      <c r="I334"/>
      <c r="J334"/>
      <c r="K334" s="319"/>
      <c r="M334"/>
      <c r="O334"/>
      <c r="Q334"/>
      <c r="S334"/>
      <c r="T334"/>
    </row>
    <row r="335" spans="2:20" ht="15" hidden="1" customHeight="1" x14ac:dyDescent="0.25">
      <c r="B335"/>
      <c r="D335"/>
      <c r="E335"/>
      <c r="F335"/>
      <c r="G335"/>
      <c r="H335"/>
      <c r="I335"/>
      <c r="J335"/>
      <c r="K335" s="319"/>
      <c r="M335"/>
      <c r="O335"/>
      <c r="Q335"/>
      <c r="S335"/>
      <c r="T335"/>
    </row>
    <row r="336" spans="2:20" ht="15" hidden="1" customHeight="1" x14ac:dyDescent="0.25">
      <c r="B336"/>
      <c r="D336"/>
      <c r="E336"/>
      <c r="F336"/>
      <c r="G336"/>
      <c r="H336"/>
      <c r="I336"/>
      <c r="J336"/>
      <c r="K336" s="319"/>
      <c r="M336"/>
      <c r="O336"/>
      <c r="Q336"/>
      <c r="S336"/>
      <c r="T336"/>
    </row>
    <row r="337" spans="2:20" ht="15" hidden="1" customHeight="1" x14ac:dyDescent="0.25">
      <c r="B337"/>
      <c r="E337"/>
      <c r="F337"/>
      <c r="G337"/>
      <c r="H337"/>
      <c r="I337"/>
      <c r="J337"/>
      <c r="K337" s="319"/>
      <c r="M337"/>
      <c r="O337"/>
      <c r="Q337"/>
      <c r="S337"/>
      <c r="T337"/>
    </row>
    <row r="339" spans="2:20" ht="15" hidden="1" customHeight="1" x14ac:dyDescent="0.25">
      <c r="B339" s="495"/>
      <c r="C339" s="495"/>
      <c r="D339" s="495"/>
      <c r="E339" s="495"/>
      <c r="F339" s="495"/>
      <c r="G339" s="495"/>
      <c r="H339" s="495"/>
      <c r="I339" s="495"/>
      <c r="J339" s="495"/>
      <c r="K339" s="331"/>
      <c r="L339"/>
      <c r="M339"/>
      <c r="N339"/>
      <c r="O339"/>
      <c r="P339"/>
      <c r="Q339"/>
      <c r="R339"/>
      <c r="S339"/>
      <c r="T339"/>
    </row>
    <row r="340" spans="2:20" ht="15" hidden="1" customHeight="1" x14ac:dyDescent="0.25">
      <c r="B340"/>
      <c r="D340"/>
      <c r="E340"/>
      <c r="F340"/>
      <c r="G340"/>
      <c r="H340"/>
      <c r="I340"/>
      <c r="J340"/>
      <c r="K340" s="319"/>
      <c r="M340"/>
      <c r="P340"/>
      <c r="R340"/>
      <c r="T340"/>
    </row>
    <row r="341" spans="2:20" ht="15" hidden="1" customHeight="1" x14ac:dyDescent="0.25">
      <c r="B341"/>
      <c r="D341"/>
      <c r="E341"/>
      <c r="F341"/>
      <c r="G341"/>
      <c r="H341"/>
      <c r="I341"/>
      <c r="J341"/>
      <c r="K341" s="319"/>
      <c r="M341"/>
      <c r="P341"/>
      <c r="R341"/>
      <c r="T341"/>
    </row>
    <row r="342" spans="2:20" ht="15" hidden="1" customHeight="1" x14ac:dyDescent="0.25">
      <c r="B342"/>
      <c r="D342"/>
      <c r="E342"/>
      <c r="F342"/>
      <c r="G342"/>
      <c r="H342"/>
      <c r="I342"/>
      <c r="J342"/>
      <c r="K342" s="319"/>
      <c r="M342"/>
      <c r="P342"/>
      <c r="R342"/>
      <c r="T342"/>
    </row>
    <row r="343" spans="2:20" ht="15" hidden="1" customHeight="1" x14ac:dyDescent="0.25">
      <c r="B343"/>
      <c r="D343"/>
      <c r="E343"/>
      <c r="F343"/>
      <c r="G343"/>
      <c r="H343"/>
      <c r="I343"/>
      <c r="J343"/>
      <c r="K343" s="319"/>
      <c r="M343"/>
      <c r="P343"/>
      <c r="R343"/>
      <c r="T343"/>
    </row>
    <row r="344" spans="2:20" ht="15" hidden="1" customHeight="1" x14ac:dyDescent="0.25">
      <c r="B344"/>
      <c r="D344"/>
      <c r="E344"/>
      <c r="F344"/>
      <c r="G344"/>
      <c r="H344"/>
      <c r="I344"/>
      <c r="J344"/>
      <c r="K344" s="319"/>
      <c r="M344"/>
      <c r="P344"/>
      <c r="R344"/>
      <c r="T344"/>
    </row>
    <row r="345" spans="2:20" ht="15" hidden="1" customHeight="1" x14ac:dyDescent="0.25">
      <c r="B345"/>
      <c r="D345"/>
      <c r="E345"/>
      <c r="F345"/>
      <c r="G345"/>
      <c r="H345"/>
      <c r="I345"/>
      <c r="J345"/>
      <c r="K345" s="319"/>
      <c r="M345"/>
      <c r="P345"/>
      <c r="R345"/>
      <c r="T345"/>
    </row>
    <row r="346" spans="2:20" ht="15" hidden="1" customHeight="1" x14ac:dyDescent="0.25">
      <c r="B346"/>
      <c r="D346"/>
      <c r="E346"/>
      <c r="F346"/>
      <c r="G346"/>
      <c r="H346"/>
      <c r="I346"/>
      <c r="J346"/>
      <c r="K346" s="319"/>
      <c r="M346"/>
      <c r="P346"/>
      <c r="R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319"/>
      <c r="M347"/>
      <c r="P347"/>
      <c r="R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319"/>
      <c r="M348"/>
      <c r="P348"/>
      <c r="R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319"/>
      <c r="M349"/>
      <c r="P349"/>
      <c r="R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319"/>
      <c r="M350"/>
      <c r="P350"/>
      <c r="R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319"/>
      <c r="M351"/>
      <c r="P351"/>
      <c r="R351"/>
      <c r="T351"/>
    </row>
    <row r="353" spans="2:20" ht="15" hidden="1" customHeight="1" x14ac:dyDescent="0.25">
      <c r="B353" s="495"/>
      <c r="C353" s="495"/>
      <c r="D353" s="495"/>
      <c r="E353" s="495"/>
      <c r="F353" s="495"/>
      <c r="G353" s="495"/>
      <c r="H353" s="495"/>
      <c r="I353" s="495"/>
      <c r="J353" s="495"/>
      <c r="K353" s="331"/>
      <c r="L353"/>
      <c r="M353"/>
      <c r="N353"/>
      <c r="O353"/>
      <c r="P353"/>
      <c r="Q353"/>
      <c r="R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319"/>
      <c r="M354"/>
      <c r="P354"/>
      <c r="R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319"/>
      <c r="M355"/>
      <c r="P355"/>
      <c r="R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319"/>
      <c r="M356"/>
      <c r="P356"/>
      <c r="R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319"/>
      <c r="M357"/>
      <c r="P357"/>
      <c r="R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319"/>
      <c r="M358"/>
      <c r="P358"/>
      <c r="R358"/>
      <c r="T358"/>
    </row>
    <row r="359" spans="2:20" ht="15" hidden="1" customHeight="1" x14ac:dyDescent="0.25">
      <c r="B359"/>
      <c r="D359"/>
      <c r="E359"/>
      <c r="F359"/>
      <c r="G359"/>
      <c r="H359"/>
      <c r="I359"/>
      <c r="J359"/>
      <c r="K359" s="319"/>
      <c r="M359"/>
      <c r="P359"/>
      <c r="R359"/>
      <c r="T359"/>
    </row>
    <row r="360" spans="2:20" ht="15" hidden="1" customHeight="1" x14ac:dyDescent="0.25">
      <c r="B360"/>
      <c r="D360"/>
      <c r="E360"/>
      <c r="F360"/>
      <c r="G360"/>
      <c r="H360"/>
      <c r="I360"/>
      <c r="J360"/>
      <c r="K360" s="319"/>
      <c r="M360"/>
      <c r="P360"/>
      <c r="R360"/>
      <c r="T360"/>
    </row>
    <row r="361" spans="2:20" ht="15" hidden="1" customHeight="1" x14ac:dyDescent="0.25">
      <c r="B361"/>
      <c r="D361"/>
      <c r="E361"/>
      <c r="F361"/>
      <c r="G361"/>
      <c r="H361"/>
      <c r="I361"/>
      <c r="J361"/>
      <c r="K361" s="319"/>
      <c r="M361"/>
      <c r="P361"/>
      <c r="R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319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319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319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319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319"/>
      <c r="M366"/>
      <c r="P366"/>
      <c r="R366"/>
      <c r="T366"/>
    </row>
    <row r="368" spans="2:20" ht="15" hidden="1" customHeight="1" x14ac:dyDescent="0.25">
      <c r="B368" s="495"/>
      <c r="C368" s="495"/>
      <c r="D368" s="495"/>
      <c r="E368" s="495"/>
      <c r="F368" s="495"/>
      <c r="G368" s="495"/>
      <c r="H368" s="495"/>
      <c r="I368" s="495"/>
      <c r="J368" s="495"/>
      <c r="K368" s="331"/>
      <c r="L368"/>
      <c r="M368"/>
      <c r="N368"/>
      <c r="O368"/>
      <c r="P368"/>
      <c r="Q368"/>
      <c r="R368"/>
      <c r="S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319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319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319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319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319"/>
      <c r="M373"/>
      <c r="P373"/>
      <c r="R373"/>
      <c r="T373"/>
    </row>
    <row r="374" spans="2:20" ht="15" hidden="1" customHeight="1" x14ac:dyDescent="0.25">
      <c r="B374"/>
      <c r="D374"/>
      <c r="E374"/>
      <c r="F374"/>
      <c r="G374"/>
      <c r="H374"/>
      <c r="I374"/>
      <c r="J374"/>
      <c r="K374" s="319"/>
      <c r="M374"/>
      <c r="P374"/>
      <c r="R374"/>
      <c r="T374"/>
    </row>
    <row r="375" spans="2:20" ht="15" hidden="1" customHeight="1" x14ac:dyDescent="0.25">
      <c r="B375"/>
      <c r="D375"/>
      <c r="E375"/>
      <c r="F375"/>
      <c r="G375"/>
      <c r="H375"/>
      <c r="I375"/>
      <c r="J375"/>
      <c r="K375" s="319"/>
      <c r="M375"/>
      <c r="P375"/>
      <c r="R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319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319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319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319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319"/>
      <c r="M380"/>
      <c r="P380"/>
      <c r="R380"/>
      <c r="T380"/>
    </row>
  </sheetData>
  <mergeCells count="26">
    <mergeCell ref="B353:J353"/>
    <mergeCell ref="B368:J368"/>
    <mergeCell ref="A76:T76"/>
    <mergeCell ref="B77:J77"/>
    <mergeCell ref="L77:T77"/>
    <mergeCell ref="A82:T82"/>
    <mergeCell ref="B324:J324"/>
    <mergeCell ref="B339:J339"/>
    <mergeCell ref="A44:T44"/>
    <mergeCell ref="B45:J45"/>
    <mergeCell ref="L45:T45"/>
    <mergeCell ref="A50:T50"/>
    <mergeCell ref="B51:J51"/>
    <mergeCell ref="L51:T51"/>
    <mergeCell ref="A10:T10"/>
    <mergeCell ref="B11:J11"/>
    <mergeCell ref="L11:T11"/>
    <mergeCell ref="A38:T38"/>
    <mergeCell ref="B39:J39"/>
    <mergeCell ref="L39:T3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C1F7-60E7-4F6E-A5C4-B7F947B87966}">
  <sheetPr codeName="Hoja11"/>
  <dimension ref="A1:T380"/>
  <sheetViews>
    <sheetView tabSelected="1" workbookViewId="0">
      <selection activeCell="A16" sqref="A16"/>
    </sheetView>
  </sheetViews>
  <sheetFormatPr baseColWidth="10" defaultColWidth="11.42578125" defaultRowHeight="15" x14ac:dyDescent="0.25"/>
  <cols>
    <col min="1" max="1" width="55.42578125" customWidth="1"/>
    <col min="2" max="5" width="11.42578125" style="332" customWidth="1"/>
    <col min="6" max="6" width="12.28515625" style="332" bestFit="1" customWidth="1"/>
    <col min="7" max="7" width="12.28515625" style="332" customWidth="1"/>
    <col min="8" max="9" width="12.7109375" style="332" customWidth="1"/>
    <col min="10" max="10" width="11.42578125" style="332" customWidth="1"/>
    <col min="11" max="11" width="1.28515625" style="332" customWidth="1"/>
    <col min="12" max="14" width="12.5703125" style="332" customWidth="1"/>
    <col min="15" max="17" width="11.42578125" style="332" customWidth="1"/>
    <col min="18" max="19" width="14" style="332" customWidth="1"/>
    <col min="20" max="20" width="11.42578125" style="332" customWidth="1"/>
  </cols>
  <sheetData>
    <row r="1" spans="1:20" ht="53.25" customHeight="1" x14ac:dyDescent="0.25">
      <c r="A1" s="379" t="s">
        <v>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2" spans="1:20" ht="36.75" customHeight="1" x14ac:dyDescent="0.25">
      <c r="A2" s="496" t="s">
        <v>114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</row>
    <row r="3" spans="1:20" ht="21" x14ac:dyDescent="0.25">
      <c r="A3" s="382" t="s">
        <v>115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4"/>
    </row>
    <row r="4" spans="1:20" ht="21" x14ac:dyDescent="0.35">
      <c r="A4" s="497" t="s">
        <v>116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</row>
    <row r="5" spans="1:20" x14ac:dyDescent="0.25">
      <c r="A5" s="54"/>
      <c r="B5" s="373" t="s">
        <v>145</v>
      </c>
      <c r="C5" s="374"/>
      <c r="D5" s="374"/>
      <c r="E5" s="374"/>
      <c r="F5" s="374"/>
      <c r="G5" s="374"/>
      <c r="H5" s="374"/>
      <c r="I5" s="374"/>
      <c r="J5" s="375"/>
      <c r="K5" s="333"/>
      <c r="L5" s="373" t="str">
        <f>CONCATENATE("acumulado ",B5)</f>
        <v>acumulado marzo</v>
      </c>
      <c r="M5" s="374"/>
      <c r="N5" s="374"/>
      <c r="O5" s="374"/>
      <c r="P5" s="374"/>
      <c r="Q5" s="374"/>
      <c r="R5" s="374"/>
      <c r="S5" s="374"/>
      <c r="T5" s="375"/>
    </row>
    <row r="6" spans="1:20" x14ac:dyDescent="0.25">
      <c r="A6" s="1"/>
      <c r="B6" s="334">
        <v>2019</v>
      </c>
      <c r="C6" s="334">
        <v>2022</v>
      </c>
      <c r="D6" s="334">
        <v>2023</v>
      </c>
      <c r="E6" s="334">
        <v>2024</v>
      </c>
      <c r="F6" s="334" t="str">
        <f>CONCATENATE("var ",RIGHT(E6,2),"/",RIGHT(D6,2))</f>
        <v>var 24/23</v>
      </c>
      <c r="G6" s="334" t="str">
        <f>CONCATENATE("var ",RIGHT(E6,2),"/",RIGHT(B6,2))</f>
        <v>var 24/19</v>
      </c>
      <c r="H6" s="334" t="str">
        <f>CONCATENATE("dif ",RIGHT(E6,2),"-",RIGHT(D6,2))</f>
        <v>dif 24-23</v>
      </c>
      <c r="I6" s="334" t="str">
        <f>CONCATENATE("dif ",RIGHT(E6,2),"-",RIGHT(B6,2))</f>
        <v>dif 24-19</v>
      </c>
      <c r="J6" s="334" t="str">
        <f>CONCATENATE("cuota ",RIGHT(E6,2))</f>
        <v>cuota 24</v>
      </c>
      <c r="K6" s="333"/>
      <c r="L6" s="334">
        <v>2019</v>
      </c>
      <c r="M6" s="334">
        <v>2022</v>
      </c>
      <c r="N6" s="334">
        <v>2023</v>
      </c>
      <c r="O6" s="334">
        <v>2024</v>
      </c>
      <c r="P6" s="334" t="str">
        <f>CONCATENATE("var ",RIGHT(O6,2),"/",RIGHT(N6,2))</f>
        <v>var 24/23</v>
      </c>
      <c r="Q6" s="334" t="str">
        <f>CONCATENATE("var ",RIGHT(O6,2),"/",RIGHT(L6,2))</f>
        <v>var 24/19</v>
      </c>
      <c r="R6" s="334" t="str">
        <f>CONCATENATE("dif ",RIGHT(O6,2),"-",RIGHT(N6,2))</f>
        <v>dif 24-23</v>
      </c>
      <c r="S6" s="334" t="str">
        <f>CONCATENATE("dif ",RIGHT(O6,2),"-",RIGHT(L6,2))</f>
        <v>dif 24-19</v>
      </c>
      <c r="T6" s="335" t="str">
        <f>CONCATENATE("cuota ",RIGHT(O6,2))</f>
        <v>cuota 24</v>
      </c>
    </row>
    <row r="7" spans="1:20" x14ac:dyDescent="0.25">
      <c r="A7" s="336" t="s">
        <v>117</v>
      </c>
      <c r="B7" s="337">
        <v>579224</v>
      </c>
      <c r="C7" s="337">
        <v>549699</v>
      </c>
      <c r="D7" s="337">
        <v>593981</v>
      </c>
      <c r="E7" s="337">
        <v>688942</v>
      </c>
      <c r="F7" s="338">
        <f>E7/D7-1</f>
        <v>0.15987211712159133</v>
      </c>
      <c r="G7" s="338">
        <f>E7/B7-1</f>
        <v>0.18942239962432494</v>
      </c>
      <c r="H7" s="337">
        <f>E7-D7</f>
        <v>94961</v>
      </c>
      <c r="I7" s="337">
        <f>E7-B7</f>
        <v>109718</v>
      </c>
      <c r="J7" s="338">
        <f t="shared" ref="J7:J18" si="0">E7/$E$7</f>
        <v>1</v>
      </c>
      <c r="K7" s="333"/>
      <c r="L7" s="337">
        <v>1615705</v>
      </c>
      <c r="M7" s="337">
        <v>1403221</v>
      </c>
      <c r="N7" s="337">
        <v>1719545</v>
      </c>
      <c r="O7" s="337">
        <v>1977040</v>
      </c>
      <c r="P7" s="338">
        <f>O7/N7-1</f>
        <v>0.14974600839175478</v>
      </c>
      <c r="Q7" s="338">
        <f>O7/L7-1</f>
        <v>0.22363921631733508</v>
      </c>
      <c r="R7" s="337">
        <f>O7-N7</f>
        <v>257495</v>
      </c>
      <c r="S7" s="337">
        <f>O7-L7</f>
        <v>361335</v>
      </c>
      <c r="T7" s="338">
        <f>O7/$O$7</f>
        <v>1</v>
      </c>
    </row>
    <row r="8" spans="1:20" x14ac:dyDescent="0.25">
      <c r="A8" s="339" t="s">
        <v>118</v>
      </c>
      <c r="B8" s="340">
        <v>77319</v>
      </c>
      <c r="C8" s="340">
        <v>54323</v>
      </c>
      <c r="D8" s="340">
        <v>63907</v>
      </c>
      <c r="E8" s="340">
        <v>62564</v>
      </c>
      <c r="F8" s="341">
        <f t="shared" ref="F8:F18" si="1">E8/D8-1</f>
        <v>-2.1014912294427868E-2</v>
      </c>
      <c r="G8" s="341">
        <f>E8/B8-1</f>
        <v>-0.19083278366248912</v>
      </c>
      <c r="H8" s="340">
        <f t="shared" ref="H8:H18" si="2">E8-D8</f>
        <v>-1343</v>
      </c>
      <c r="I8" s="340">
        <f t="shared" ref="I8:I18" si="3">E8-B8</f>
        <v>-14755</v>
      </c>
      <c r="J8" s="341">
        <f t="shared" si="0"/>
        <v>9.0811708387643658E-2</v>
      </c>
      <c r="K8" s="333"/>
      <c r="L8" s="340">
        <v>180264</v>
      </c>
      <c r="M8" s="340">
        <v>144703</v>
      </c>
      <c r="N8" s="340">
        <v>193322</v>
      </c>
      <c r="O8" s="340">
        <v>196518</v>
      </c>
      <c r="P8" s="341">
        <f>O8/N8-1</f>
        <v>1.6532003600211009E-2</v>
      </c>
      <c r="Q8" s="341">
        <f t="shared" ref="Q8:Q18" si="4">O8/L8-1</f>
        <v>9.0167753960857411E-2</v>
      </c>
      <c r="R8" s="340">
        <f t="shared" ref="R8:R18" si="5">O8-N8</f>
        <v>3196</v>
      </c>
      <c r="S8" s="340">
        <f t="shared" ref="S8:S18" si="6">O8-L8</f>
        <v>16254</v>
      </c>
      <c r="T8" s="338">
        <f t="shared" ref="T8:T18" si="7">O8/$O$7</f>
        <v>9.9400113300691942E-2</v>
      </c>
    </row>
    <row r="9" spans="1:20" x14ac:dyDescent="0.25">
      <c r="A9" s="339" t="s">
        <v>119</v>
      </c>
      <c r="B9" s="340">
        <v>501905</v>
      </c>
      <c r="C9" s="340">
        <v>495375</v>
      </c>
      <c r="D9" s="340">
        <v>530074</v>
      </c>
      <c r="E9" s="340">
        <v>626378</v>
      </c>
      <c r="F9" s="341">
        <f>E9/D9-1</f>
        <v>0.18168029369484251</v>
      </c>
      <c r="G9" s="341">
        <f t="shared" ref="G9:G18" si="8">E9/B9-1</f>
        <v>0.2480011157489963</v>
      </c>
      <c r="H9" s="340">
        <f t="shared" si="2"/>
        <v>96304</v>
      </c>
      <c r="I9" s="340">
        <f t="shared" si="3"/>
        <v>124473</v>
      </c>
      <c r="J9" s="341">
        <f t="shared" si="0"/>
        <v>0.90918829161235637</v>
      </c>
      <c r="K9" s="333"/>
      <c r="L9" s="340">
        <v>1435441</v>
      </c>
      <c r="M9" s="340">
        <v>1258518</v>
      </c>
      <c r="N9" s="340">
        <v>1526225</v>
      </c>
      <c r="O9" s="340">
        <v>1780522</v>
      </c>
      <c r="P9" s="341">
        <f>O9/N9-1</f>
        <v>0.16661829022588415</v>
      </c>
      <c r="Q9" s="341">
        <f t="shared" si="4"/>
        <v>0.24040068522495872</v>
      </c>
      <c r="R9" s="340">
        <f t="shared" si="5"/>
        <v>254297</v>
      </c>
      <c r="S9" s="340">
        <f t="shared" si="6"/>
        <v>345081</v>
      </c>
      <c r="T9" s="338">
        <f t="shared" si="7"/>
        <v>0.90059988669930802</v>
      </c>
    </row>
    <row r="10" spans="1:20" x14ac:dyDescent="0.25">
      <c r="A10" s="301" t="s">
        <v>21</v>
      </c>
      <c r="B10" s="342">
        <v>85795</v>
      </c>
      <c r="C10" s="342">
        <v>78859</v>
      </c>
      <c r="D10" s="342">
        <v>88466</v>
      </c>
      <c r="E10" s="342">
        <v>102331</v>
      </c>
      <c r="F10" s="343">
        <f t="shared" si="1"/>
        <v>0.1567268781226685</v>
      </c>
      <c r="G10" s="343">
        <f t="shared" si="8"/>
        <v>0.19273850457485864</v>
      </c>
      <c r="H10" s="342">
        <f t="shared" si="2"/>
        <v>13865</v>
      </c>
      <c r="I10" s="342">
        <f t="shared" si="3"/>
        <v>16536</v>
      </c>
      <c r="J10" s="343">
        <f t="shared" si="0"/>
        <v>0.14853354854254786</v>
      </c>
      <c r="K10" s="333"/>
      <c r="L10" s="342">
        <v>255055</v>
      </c>
      <c r="M10" s="342">
        <v>191031</v>
      </c>
      <c r="N10" s="342">
        <v>240946</v>
      </c>
      <c r="O10" s="342">
        <v>292480</v>
      </c>
      <c r="P10" s="343">
        <f t="shared" ref="P10:P18" si="9">O10/N10-1</f>
        <v>0.21388194865239507</v>
      </c>
      <c r="Q10" s="343">
        <f t="shared" si="4"/>
        <v>0.14673305757581701</v>
      </c>
      <c r="R10" s="342">
        <f t="shared" si="5"/>
        <v>51534</v>
      </c>
      <c r="S10" s="342">
        <f t="shared" si="6"/>
        <v>37425</v>
      </c>
      <c r="T10" s="338">
        <f t="shared" si="7"/>
        <v>0.14793833205195647</v>
      </c>
    </row>
    <row r="11" spans="1:20" x14ac:dyDescent="0.25">
      <c r="A11" s="301" t="s">
        <v>31</v>
      </c>
      <c r="B11" s="342">
        <v>20168</v>
      </c>
      <c r="C11" s="342">
        <v>20121</v>
      </c>
      <c r="D11" s="342">
        <v>19539</v>
      </c>
      <c r="E11" s="342">
        <v>21324</v>
      </c>
      <c r="F11" s="171">
        <f t="shared" si="1"/>
        <v>9.1355750038384809E-2</v>
      </c>
      <c r="G11" s="171">
        <f t="shared" si="8"/>
        <v>5.7318524395081338E-2</v>
      </c>
      <c r="H11" s="194">
        <f t="shared" si="2"/>
        <v>1785</v>
      </c>
      <c r="I11" s="194">
        <f t="shared" si="3"/>
        <v>1156</v>
      </c>
      <c r="J11" s="171">
        <f t="shared" si="0"/>
        <v>3.095180726389159E-2</v>
      </c>
      <c r="K11" s="333"/>
      <c r="L11" s="342">
        <v>58099</v>
      </c>
      <c r="M11" s="342">
        <v>56339</v>
      </c>
      <c r="N11" s="342">
        <v>58144</v>
      </c>
      <c r="O11" s="342">
        <v>65594</v>
      </c>
      <c r="P11" s="171">
        <f t="shared" si="9"/>
        <v>0.12813015960374252</v>
      </c>
      <c r="Q11" s="171">
        <f t="shared" si="4"/>
        <v>0.12900394154804729</v>
      </c>
      <c r="R11" s="194">
        <f t="shared" si="5"/>
        <v>7450</v>
      </c>
      <c r="S11" s="194">
        <f>O11-L11</f>
        <v>7495</v>
      </c>
      <c r="T11" s="338">
        <f t="shared" si="7"/>
        <v>3.3177882086351314E-2</v>
      </c>
    </row>
    <row r="12" spans="1:20" x14ac:dyDescent="0.25">
      <c r="A12" s="301" t="s">
        <v>29</v>
      </c>
      <c r="B12" s="342">
        <v>20380</v>
      </c>
      <c r="C12" s="342">
        <v>30044</v>
      </c>
      <c r="D12" s="342">
        <v>30281</v>
      </c>
      <c r="E12" s="342">
        <v>39298</v>
      </c>
      <c r="F12" s="171">
        <f t="shared" si="1"/>
        <v>0.29777748423103589</v>
      </c>
      <c r="G12" s="171">
        <f t="shared" si="8"/>
        <v>0.92826300294406283</v>
      </c>
      <c r="H12" s="194">
        <f t="shared" si="2"/>
        <v>9017</v>
      </c>
      <c r="I12" s="194">
        <f t="shared" si="3"/>
        <v>18918</v>
      </c>
      <c r="J12" s="171">
        <f t="shared" si="0"/>
        <v>5.7041086187226211E-2</v>
      </c>
      <c r="K12" s="333"/>
      <c r="L12" s="342">
        <v>56830</v>
      </c>
      <c r="M12" s="342">
        <v>83272</v>
      </c>
      <c r="N12" s="342">
        <v>90443</v>
      </c>
      <c r="O12" s="342">
        <v>102989</v>
      </c>
      <c r="P12" s="171">
        <f t="shared" si="9"/>
        <v>0.13871720310029523</v>
      </c>
      <c r="Q12" s="171">
        <f t="shared" si="4"/>
        <v>0.81222945627309517</v>
      </c>
      <c r="R12" s="194">
        <f t="shared" si="5"/>
        <v>12546</v>
      </c>
      <c r="S12" s="194">
        <f t="shared" si="6"/>
        <v>46159</v>
      </c>
      <c r="T12" s="338">
        <f>O12/$O$7</f>
        <v>5.209252215433173E-2</v>
      </c>
    </row>
    <row r="13" spans="1:20" x14ac:dyDescent="0.25">
      <c r="A13" s="301" t="s">
        <v>30</v>
      </c>
      <c r="B13" s="342">
        <v>15839</v>
      </c>
      <c r="C13" s="342">
        <v>18259</v>
      </c>
      <c r="D13" s="342">
        <v>18805</v>
      </c>
      <c r="E13" s="342">
        <v>19036</v>
      </c>
      <c r="F13" s="171">
        <f t="shared" si="1"/>
        <v>1.2283967030045195E-2</v>
      </c>
      <c r="G13" s="171">
        <f t="shared" si="8"/>
        <v>0.20184355072921267</v>
      </c>
      <c r="H13" s="194">
        <f t="shared" si="2"/>
        <v>231</v>
      </c>
      <c r="I13" s="194">
        <f t="shared" si="3"/>
        <v>3197</v>
      </c>
      <c r="J13" s="171">
        <f t="shared" si="0"/>
        <v>2.763077298234104E-2</v>
      </c>
      <c r="K13" s="333"/>
      <c r="L13" s="342">
        <v>47804</v>
      </c>
      <c r="M13" s="342">
        <v>55578</v>
      </c>
      <c r="N13" s="342">
        <v>49702</v>
      </c>
      <c r="O13" s="342">
        <v>61003</v>
      </c>
      <c r="P13" s="171">
        <f t="shared" si="9"/>
        <v>0.22737515592933888</v>
      </c>
      <c r="Q13" s="171">
        <f t="shared" si="4"/>
        <v>0.27610660195799519</v>
      </c>
      <c r="R13" s="194">
        <f t="shared" si="5"/>
        <v>11301</v>
      </c>
      <c r="S13" s="194">
        <f t="shared" si="6"/>
        <v>13199</v>
      </c>
      <c r="T13" s="338">
        <f t="shared" si="7"/>
        <v>3.0855723708169788E-2</v>
      </c>
    </row>
    <row r="14" spans="1:20" x14ac:dyDescent="0.25">
      <c r="A14" s="301" t="s">
        <v>32</v>
      </c>
      <c r="B14" s="342">
        <v>12967</v>
      </c>
      <c r="C14" s="342">
        <v>15780</v>
      </c>
      <c r="D14" s="342">
        <v>16198</v>
      </c>
      <c r="E14" s="342">
        <v>28174</v>
      </c>
      <c r="F14" s="171">
        <f t="shared" si="1"/>
        <v>0.73935053710334619</v>
      </c>
      <c r="G14" s="171">
        <f t="shared" si="8"/>
        <v>1.1727462018971235</v>
      </c>
      <c r="H14" s="194">
        <f t="shared" si="2"/>
        <v>11976</v>
      </c>
      <c r="I14" s="194">
        <f t="shared" si="3"/>
        <v>15207</v>
      </c>
      <c r="J14" s="171">
        <f t="shared" si="0"/>
        <v>4.0894589094582705E-2</v>
      </c>
      <c r="K14" s="333"/>
      <c r="L14" s="342">
        <v>35914</v>
      </c>
      <c r="M14" s="342">
        <v>44492</v>
      </c>
      <c r="N14" s="342">
        <v>46249</v>
      </c>
      <c r="O14" s="342">
        <v>70271</v>
      </c>
      <c r="P14" s="171">
        <f t="shared" si="9"/>
        <v>0.51940582499081067</v>
      </c>
      <c r="Q14" s="171">
        <f t="shared" si="4"/>
        <v>0.95664643314584841</v>
      </c>
      <c r="R14" s="194">
        <f t="shared" si="5"/>
        <v>24022</v>
      </c>
      <c r="S14" s="194">
        <f t="shared" si="6"/>
        <v>34357</v>
      </c>
      <c r="T14" s="338">
        <f t="shared" si="7"/>
        <v>3.5543539837332577E-2</v>
      </c>
    </row>
    <row r="15" spans="1:20" x14ac:dyDescent="0.25">
      <c r="A15" s="301" t="s">
        <v>34</v>
      </c>
      <c r="B15" s="342">
        <v>22701</v>
      </c>
      <c r="C15" s="342">
        <v>28148</v>
      </c>
      <c r="D15" s="342">
        <v>26386</v>
      </c>
      <c r="E15" s="342">
        <v>34470</v>
      </c>
      <c r="F15" s="171">
        <f t="shared" si="1"/>
        <v>0.30637459258697786</v>
      </c>
      <c r="G15" s="171">
        <f t="shared" si="8"/>
        <v>0.51843531121977016</v>
      </c>
      <c r="H15" s="194">
        <f t="shared" si="2"/>
        <v>8084</v>
      </c>
      <c r="I15" s="194">
        <f t="shared" si="3"/>
        <v>11769</v>
      </c>
      <c r="J15" s="171">
        <f t="shared" si="0"/>
        <v>5.003323937283545E-2</v>
      </c>
      <c r="K15" s="333"/>
      <c r="L15" s="342">
        <v>66677</v>
      </c>
      <c r="M15" s="342">
        <v>67464</v>
      </c>
      <c r="N15" s="342">
        <v>79148</v>
      </c>
      <c r="O15" s="342">
        <v>105174</v>
      </c>
      <c r="P15" s="171">
        <f t="shared" si="9"/>
        <v>0.32882700763127315</v>
      </c>
      <c r="Q15" s="171">
        <f t="shared" si="4"/>
        <v>0.57736550834620637</v>
      </c>
      <c r="R15" s="194">
        <f t="shared" si="5"/>
        <v>26026</v>
      </c>
      <c r="S15" s="194">
        <f t="shared" si="6"/>
        <v>38497</v>
      </c>
      <c r="T15" s="338">
        <f t="shared" si="7"/>
        <v>5.3197709707441428E-2</v>
      </c>
    </row>
    <row r="16" spans="1:20" x14ac:dyDescent="0.25">
      <c r="A16" s="301" t="s">
        <v>120</v>
      </c>
      <c r="B16" s="342">
        <v>63341</v>
      </c>
      <c r="C16" s="342">
        <v>35515</v>
      </c>
      <c r="D16" s="342">
        <v>44794</v>
      </c>
      <c r="E16" s="342">
        <v>54180</v>
      </c>
      <c r="F16" s="171">
        <f t="shared" si="1"/>
        <v>0.20953699156136985</v>
      </c>
      <c r="G16" s="171">
        <f t="shared" si="8"/>
        <v>-0.14462986059582261</v>
      </c>
      <c r="H16" s="194">
        <f t="shared" si="2"/>
        <v>9386</v>
      </c>
      <c r="I16" s="194">
        <f t="shared" si="3"/>
        <v>-9161</v>
      </c>
      <c r="J16" s="171">
        <f t="shared" si="0"/>
        <v>7.8642324027276611E-2</v>
      </c>
      <c r="K16" s="333"/>
      <c r="L16" s="342">
        <v>181737</v>
      </c>
      <c r="M16" s="342">
        <v>106576</v>
      </c>
      <c r="N16" s="342">
        <v>157553</v>
      </c>
      <c r="O16" s="342">
        <v>167044</v>
      </c>
      <c r="P16" s="171">
        <f t="shared" si="9"/>
        <v>6.0240046206673226E-2</v>
      </c>
      <c r="Q16" s="171">
        <f t="shared" si="4"/>
        <v>-8.0847598452709168E-2</v>
      </c>
      <c r="R16" s="194">
        <f t="shared" si="5"/>
        <v>9491</v>
      </c>
      <c r="S16" s="194">
        <f t="shared" si="6"/>
        <v>-14693</v>
      </c>
      <c r="T16" s="338">
        <f t="shared" si="7"/>
        <v>8.4491967790231867E-2</v>
      </c>
    </row>
    <row r="17" spans="1:20" x14ac:dyDescent="0.25">
      <c r="A17" s="301" t="s">
        <v>28</v>
      </c>
      <c r="B17" s="342">
        <v>199642</v>
      </c>
      <c r="C17" s="342">
        <v>208490</v>
      </c>
      <c r="D17" s="342">
        <v>216636</v>
      </c>
      <c r="E17" s="342">
        <v>245384</v>
      </c>
      <c r="F17" s="171">
        <f t="shared" si="1"/>
        <v>0.13270185934009127</v>
      </c>
      <c r="G17" s="171">
        <f t="shared" si="8"/>
        <v>0.22912012502379264</v>
      </c>
      <c r="H17" s="194">
        <f t="shared" si="2"/>
        <v>28748</v>
      </c>
      <c r="I17" s="194">
        <f t="shared" si="3"/>
        <v>45742</v>
      </c>
      <c r="J17" s="171">
        <f t="shared" si="0"/>
        <v>0.35617512069230789</v>
      </c>
      <c r="K17" s="333"/>
      <c r="L17" s="342">
        <v>553688</v>
      </c>
      <c r="M17" s="342">
        <v>476435</v>
      </c>
      <c r="N17" s="342">
        <v>587287</v>
      </c>
      <c r="O17" s="342">
        <v>672839</v>
      </c>
      <c r="P17" s="171">
        <f t="shared" si="9"/>
        <v>0.14567323982992986</v>
      </c>
      <c r="Q17" s="171">
        <f t="shared" si="4"/>
        <v>0.21519520018494176</v>
      </c>
      <c r="R17" s="194">
        <f t="shared" si="5"/>
        <v>85552</v>
      </c>
      <c r="S17" s="194">
        <f t="shared" si="6"/>
        <v>119151</v>
      </c>
      <c r="T17" s="338">
        <f t="shared" si="7"/>
        <v>0.34032644761866226</v>
      </c>
    </row>
    <row r="18" spans="1:20" x14ac:dyDescent="0.25">
      <c r="A18" s="301" t="s">
        <v>45</v>
      </c>
      <c r="B18" s="342">
        <v>61073</v>
      </c>
      <c r="C18" s="342">
        <v>60160</v>
      </c>
      <c r="D18" s="342">
        <v>68969</v>
      </c>
      <c r="E18" s="342">
        <v>82182</v>
      </c>
      <c r="F18" s="171">
        <f t="shared" si="1"/>
        <v>0.19157882526932379</v>
      </c>
      <c r="G18" s="171">
        <f t="shared" si="8"/>
        <v>0.34563555089810549</v>
      </c>
      <c r="H18" s="194">
        <f t="shared" si="2"/>
        <v>13213</v>
      </c>
      <c r="I18" s="194">
        <f t="shared" si="3"/>
        <v>21109</v>
      </c>
      <c r="J18" s="171">
        <f t="shared" si="0"/>
        <v>0.11928725495034415</v>
      </c>
      <c r="K18" s="333"/>
      <c r="L18" s="342">
        <v>179638</v>
      </c>
      <c r="M18" s="342">
        <v>177332</v>
      </c>
      <c r="N18" s="342">
        <v>216753</v>
      </c>
      <c r="O18" s="342">
        <v>243131</v>
      </c>
      <c r="P18" s="171">
        <f t="shared" si="9"/>
        <v>0.12169612415975783</v>
      </c>
      <c r="Q18" s="171">
        <f t="shared" si="4"/>
        <v>0.3534497155390286</v>
      </c>
      <c r="R18" s="194">
        <f t="shared" si="5"/>
        <v>26378</v>
      </c>
      <c r="S18" s="194">
        <f t="shared" si="6"/>
        <v>63493</v>
      </c>
      <c r="T18" s="338">
        <f t="shared" si="7"/>
        <v>0.12297727916481205</v>
      </c>
    </row>
    <row r="19" spans="1:20" ht="21" x14ac:dyDescent="0.35">
      <c r="A19" s="498" t="s">
        <v>121</v>
      </c>
      <c r="B19" s="498"/>
      <c r="C19" s="498"/>
      <c r="D19" s="498"/>
      <c r="E19" s="498"/>
      <c r="F19" s="498"/>
      <c r="G19" s="498"/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</row>
    <row r="20" spans="1:20" x14ac:dyDescent="0.25">
      <c r="A20" s="54"/>
      <c r="B20" s="373" t="s">
        <v>145</v>
      </c>
      <c r="C20" s="374"/>
      <c r="D20" s="374"/>
      <c r="E20" s="374"/>
      <c r="F20" s="374"/>
      <c r="G20" s="374"/>
      <c r="H20" s="374"/>
      <c r="I20" s="374"/>
      <c r="J20" s="375"/>
      <c r="K20" s="344"/>
      <c r="L20" s="373" t="str">
        <f>CONCATENATE("acumulado ",B20)</f>
        <v>acumulado marzo</v>
      </c>
      <c r="M20" s="374"/>
      <c r="N20" s="374"/>
      <c r="O20" s="374"/>
      <c r="P20" s="374"/>
      <c r="Q20" s="374"/>
      <c r="R20" s="374"/>
      <c r="S20" s="374"/>
      <c r="T20" s="375"/>
    </row>
    <row r="21" spans="1:20" x14ac:dyDescent="0.25">
      <c r="A21" s="4"/>
      <c r="B21" s="5">
        <v>2019</v>
      </c>
      <c r="C21" s="5">
        <v>2022</v>
      </c>
      <c r="D21" s="5">
        <v>2023</v>
      </c>
      <c r="E21" s="5">
        <v>2024</v>
      </c>
      <c r="F21" s="5" t="str">
        <f>CONCATENATE("var ",RIGHT(E21,2),"/",RIGHT(D21,2))</f>
        <v>var 24/23</v>
      </c>
      <c r="G21" s="5" t="str">
        <f>CONCATENATE("var ",RIGHT(E21,2),"/",RIGHT(B21,2))</f>
        <v>var 24/19</v>
      </c>
      <c r="H21" s="5" t="str">
        <f>CONCATENATE("dif ",RIGHT(E21,2),"-",RIGHT(D21,2))</f>
        <v>dif 24-23</v>
      </c>
      <c r="I21" s="5" t="str">
        <f>CONCATENATE("dif ",RIGHT(E21,2),"-",RIGHT(B21,2))</f>
        <v>dif 24-19</v>
      </c>
      <c r="J21" s="5" t="str">
        <f>CONCATENATE("cuota ",RIGHT(E21,2))</f>
        <v>cuota 24</v>
      </c>
      <c r="K21" s="344"/>
      <c r="L21" s="5">
        <v>2019</v>
      </c>
      <c r="M21" s="5">
        <v>2022</v>
      </c>
      <c r="N21" s="5">
        <v>2023</v>
      </c>
      <c r="O21" s="5">
        <v>2024</v>
      </c>
      <c r="P21" s="5" t="str">
        <f>CONCATENATE("var ",RIGHT(O21,2),"/",RIGHT(N21,2))</f>
        <v>var 24/23</v>
      </c>
      <c r="Q21" s="5" t="str">
        <f>CONCATENATE("var ",RIGHT(O21,2),"/",RIGHT(L21,2))</f>
        <v>var 24/19</v>
      </c>
      <c r="R21" s="5" t="str">
        <f>CONCATENATE("dif ",RIGHT(O21,2),"-",RIGHT(N21,2))</f>
        <v>dif 24-23</v>
      </c>
      <c r="S21" s="5" t="str">
        <f>CONCATENATE("dif ",RIGHT(O21,2),"-",RIGHT(L21,2))</f>
        <v>dif 24-19</v>
      </c>
      <c r="T21" s="5" t="str">
        <f>CONCATENATE("cuota ",RIGHT(O21,2))</f>
        <v>cuota 24</v>
      </c>
    </row>
    <row r="22" spans="1:20" x14ac:dyDescent="0.25">
      <c r="A22" s="345" t="s">
        <v>122</v>
      </c>
      <c r="B22" s="346">
        <v>579224</v>
      </c>
      <c r="C22" s="346">
        <v>549699</v>
      </c>
      <c r="D22" s="346">
        <v>593981</v>
      </c>
      <c r="E22" s="346">
        <v>688942</v>
      </c>
      <c r="F22" s="347">
        <f t="shared" ref="F22:F26" si="10">E22/D22-1</f>
        <v>0.15987211712159133</v>
      </c>
      <c r="G22" s="347">
        <f t="shared" ref="G22:G26" si="11">E22/B22-1</f>
        <v>0.18942239962432494</v>
      </c>
      <c r="H22" s="346">
        <f t="shared" ref="H22:H26" si="12">E22-D22</f>
        <v>94961</v>
      </c>
      <c r="I22" s="346">
        <f t="shared" ref="I22:I26" si="13">E22-B22</f>
        <v>109718</v>
      </c>
      <c r="J22" s="347">
        <f>E22/$E$22</f>
        <v>1</v>
      </c>
      <c r="K22" s="344"/>
      <c r="L22" s="346">
        <v>1615705</v>
      </c>
      <c r="M22" s="346">
        <v>1403221</v>
      </c>
      <c r="N22" s="346">
        <v>1719545</v>
      </c>
      <c r="O22" s="346">
        <v>1977040</v>
      </c>
      <c r="P22" s="347">
        <f t="shared" ref="P22" si="14">O22/N22-1</f>
        <v>0.14974600839175478</v>
      </c>
      <c r="Q22" s="347">
        <f t="shared" ref="Q22:Q26" si="15">O22/L22-1</f>
        <v>0.22363921631733508</v>
      </c>
      <c r="R22" s="346">
        <f t="shared" ref="R22:R26" si="16">O22-N22</f>
        <v>257495</v>
      </c>
      <c r="S22" s="346">
        <f t="shared" ref="S22:S26" si="17">O22-L22</f>
        <v>361335</v>
      </c>
      <c r="T22" s="347">
        <f>O22/$O$22</f>
        <v>1</v>
      </c>
    </row>
    <row r="23" spans="1:20" x14ac:dyDescent="0.25">
      <c r="A23" s="301" t="s">
        <v>123</v>
      </c>
      <c r="B23" s="342">
        <v>397606</v>
      </c>
      <c r="C23" s="342">
        <v>369607</v>
      </c>
      <c r="D23" s="342">
        <v>351462</v>
      </c>
      <c r="E23" s="342">
        <v>457392</v>
      </c>
      <c r="F23" s="343">
        <f>E23/D23-1</f>
        <v>0.30139815968724926</v>
      </c>
      <c r="G23" s="343">
        <f t="shared" si="11"/>
        <v>0.15036493413077268</v>
      </c>
      <c r="H23" s="342">
        <f t="shared" si="12"/>
        <v>105930</v>
      </c>
      <c r="I23" s="342">
        <f t="shared" si="13"/>
        <v>59786</v>
      </c>
      <c r="J23" s="343">
        <f>E23/$E$22</f>
        <v>0.66390494410269663</v>
      </c>
      <c r="K23" s="344"/>
      <c r="L23" s="342">
        <v>1059415</v>
      </c>
      <c r="M23" s="342">
        <v>882973</v>
      </c>
      <c r="N23" s="342">
        <v>1021149</v>
      </c>
      <c r="O23" s="342">
        <v>1281517</v>
      </c>
      <c r="P23" s="343">
        <f>O23/N23-1</f>
        <v>0.25497552267103041</v>
      </c>
      <c r="Q23" s="343">
        <f t="shared" si="15"/>
        <v>0.20964588947673946</v>
      </c>
      <c r="R23" s="342">
        <f t="shared" si="16"/>
        <v>260368</v>
      </c>
      <c r="S23" s="342">
        <f t="shared" si="17"/>
        <v>222102</v>
      </c>
      <c r="T23" s="347">
        <f t="shared" ref="T23:T26" si="18">O23/$O$22</f>
        <v>0.64819983409541537</v>
      </c>
    </row>
    <row r="24" spans="1:20" x14ac:dyDescent="0.25">
      <c r="A24" s="301" t="s">
        <v>124</v>
      </c>
      <c r="B24" s="342">
        <v>145118</v>
      </c>
      <c r="C24" s="342">
        <v>139314</v>
      </c>
      <c r="D24" s="342">
        <v>176911</v>
      </c>
      <c r="E24" s="342">
        <v>179978</v>
      </c>
      <c r="F24" s="343">
        <f t="shared" si="10"/>
        <v>1.7336400789097262E-2</v>
      </c>
      <c r="G24" s="343">
        <f t="shared" si="11"/>
        <v>0.24021830510343301</v>
      </c>
      <c r="H24" s="342">
        <f t="shared" si="12"/>
        <v>3067</v>
      </c>
      <c r="I24" s="342">
        <f t="shared" si="13"/>
        <v>34860</v>
      </c>
      <c r="J24" s="343">
        <f>E24/$E$22</f>
        <v>0.26123824647067534</v>
      </c>
      <c r="K24" s="344"/>
      <c r="L24" s="342">
        <v>433034</v>
      </c>
      <c r="M24" s="342">
        <v>390698</v>
      </c>
      <c r="N24" s="342">
        <v>507050</v>
      </c>
      <c r="O24" s="342">
        <v>520937</v>
      </c>
      <c r="P24" s="343">
        <f t="shared" ref="P24:P26" si="19">O24/N24-1</f>
        <v>2.7387831574795296E-2</v>
      </c>
      <c r="Q24" s="343">
        <f t="shared" si="15"/>
        <v>0.20299329844769698</v>
      </c>
      <c r="R24" s="342">
        <f t="shared" si="16"/>
        <v>13887</v>
      </c>
      <c r="S24" s="342">
        <f t="shared" si="17"/>
        <v>87903</v>
      </c>
      <c r="T24" s="347">
        <f t="shared" si="18"/>
        <v>0.26349340428114759</v>
      </c>
    </row>
    <row r="25" spans="1:20" x14ac:dyDescent="0.25">
      <c r="A25" s="301" t="s">
        <v>125</v>
      </c>
      <c r="B25" s="342">
        <v>23589</v>
      </c>
      <c r="C25" s="342">
        <v>25936</v>
      </c>
      <c r="D25" s="342">
        <v>39273</v>
      </c>
      <c r="E25" s="342">
        <v>30691</v>
      </c>
      <c r="F25" s="343">
        <f t="shared" si="10"/>
        <v>-0.21852163063682428</v>
      </c>
      <c r="G25" s="343">
        <f t="shared" si="11"/>
        <v>0.30107253380813082</v>
      </c>
      <c r="H25" s="342">
        <f t="shared" si="12"/>
        <v>-8582</v>
      </c>
      <c r="I25" s="342">
        <f t="shared" si="13"/>
        <v>7102</v>
      </c>
      <c r="J25" s="343">
        <f>E25/$E$22</f>
        <v>4.4548017104487754E-2</v>
      </c>
      <c r="K25" s="344"/>
      <c r="L25" s="342">
        <v>92896</v>
      </c>
      <c r="M25" s="342">
        <v>94050</v>
      </c>
      <c r="N25" s="342">
        <v>134583</v>
      </c>
      <c r="O25" s="342">
        <v>125578</v>
      </c>
      <c r="P25" s="343">
        <f t="shared" si="19"/>
        <v>-6.6910382440575678E-2</v>
      </c>
      <c r="Q25" s="343">
        <f t="shared" si="15"/>
        <v>0.35181277988287984</v>
      </c>
      <c r="R25" s="342">
        <f t="shared" si="16"/>
        <v>-9005</v>
      </c>
      <c r="S25" s="342">
        <f t="shared" si="17"/>
        <v>32682</v>
      </c>
      <c r="T25" s="347">
        <f t="shared" si="18"/>
        <v>6.3518188807510215E-2</v>
      </c>
    </row>
    <row r="26" spans="1:20" x14ac:dyDescent="0.25">
      <c r="A26" s="301" t="s">
        <v>126</v>
      </c>
      <c r="B26" s="342">
        <v>12912</v>
      </c>
      <c r="C26" s="342">
        <v>14841</v>
      </c>
      <c r="D26" s="342">
        <v>26335</v>
      </c>
      <c r="E26" s="342">
        <v>20881</v>
      </c>
      <c r="F26" s="343">
        <f t="shared" si="10"/>
        <v>-0.20710081640402511</v>
      </c>
      <c r="G26" s="343">
        <f t="shared" si="11"/>
        <v>0.61717781908302349</v>
      </c>
      <c r="H26" s="342">
        <f t="shared" si="12"/>
        <v>-5454</v>
      </c>
      <c r="I26" s="342">
        <f t="shared" si="13"/>
        <v>7969</v>
      </c>
      <c r="J26" s="343">
        <f>E26/$E$22</f>
        <v>3.0308792322140326E-2</v>
      </c>
      <c r="K26" s="344"/>
      <c r="L26" s="342">
        <v>30361</v>
      </c>
      <c r="M26" s="342">
        <v>35499</v>
      </c>
      <c r="N26" s="342">
        <v>56764</v>
      </c>
      <c r="O26" s="342">
        <v>49009</v>
      </c>
      <c r="P26" s="343">
        <f t="shared" si="19"/>
        <v>-0.13661827919103653</v>
      </c>
      <c r="Q26" s="343">
        <f t="shared" si="15"/>
        <v>0.61420901814828244</v>
      </c>
      <c r="R26" s="342">
        <f t="shared" si="16"/>
        <v>-7755</v>
      </c>
      <c r="S26" s="342">
        <f t="shared" si="17"/>
        <v>18648</v>
      </c>
      <c r="T26" s="347">
        <f t="shared" si="18"/>
        <v>2.4789078622587304E-2</v>
      </c>
    </row>
    <row r="27" spans="1:20" ht="21" x14ac:dyDescent="0.35">
      <c r="A27" s="499" t="s">
        <v>127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</row>
    <row r="28" spans="1:20" x14ac:dyDescent="0.25">
      <c r="A28" s="54"/>
      <c r="B28" s="373" t="s">
        <v>145</v>
      </c>
      <c r="C28" s="374"/>
      <c r="D28" s="374"/>
      <c r="E28" s="374"/>
      <c r="F28" s="374"/>
      <c r="G28" s="374"/>
      <c r="H28" s="374"/>
      <c r="I28" s="374"/>
      <c r="J28" s="375"/>
      <c r="K28" s="348"/>
      <c r="L28" s="373" t="str">
        <f>CONCATENATE("acumulado ",B28)</f>
        <v>acumulado marzo</v>
      </c>
      <c r="M28" s="374"/>
      <c r="N28" s="374"/>
      <c r="O28" s="374"/>
      <c r="P28" s="374"/>
      <c r="Q28" s="374"/>
      <c r="R28" s="374"/>
      <c r="S28" s="374"/>
      <c r="T28" s="375"/>
    </row>
    <row r="29" spans="1:20" x14ac:dyDescent="0.25">
      <c r="A29" s="4"/>
      <c r="B29" s="5">
        <v>2019</v>
      </c>
      <c r="C29" s="5">
        <v>2022</v>
      </c>
      <c r="D29" s="5">
        <v>2023</v>
      </c>
      <c r="E29" s="5">
        <v>2024</v>
      </c>
      <c r="F29" s="5" t="str">
        <f>CONCATENATE("var ",RIGHT(E29,2),"/",RIGHT(D29,2))</f>
        <v>var 24/23</v>
      </c>
      <c r="G29" s="5" t="str">
        <f>CONCATENATE("var ",RIGHT(E29,2),"/",RIGHT(B29,2))</f>
        <v>var 24/19</v>
      </c>
      <c r="H29" s="5" t="str">
        <f>CONCATENATE("dif ",RIGHT(E29,2),"-",RIGHT(D29,2))</f>
        <v>dif 24-23</v>
      </c>
      <c r="I29" s="5" t="str">
        <f>CONCATENATE("dif ",RIGHT(E29,2),"-",RIGHT(B29,2))</f>
        <v>dif 24-19</v>
      </c>
      <c r="J29" s="5" t="str">
        <f>CONCATENATE("cuota ",RIGHT(E29,2))</f>
        <v>cuota 24</v>
      </c>
      <c r="K29" s="348"/>
      <c r="L29" s="5">
        <v>2019</v>
      </c>
      <c r="M29" s="5">
        <v>2022</v>
      </c>
      <c r="N29" s="5">
        <v>2023</v>
      </c>
      <c r="O29" s="5">
        <v>2024</v>
      </c>
      <c r="P29" s="5" t="str">
        <f>CONCATENATE("var ",RIGHT(O29,2),"/",RIGHT(N29,2))</f>
        <v>var 24/23</v>
      </c>
      <c r="Q29" s="5" t="str">
        <f>CONCATENATE("var ",RIGHT(O29,2),"/",RIGHT(L29,2))</f>
        <v>var 24/19</v>
      </c>
      <c r="R29" s="5" t="str">
        <f>CONCATENATE("dif ",RIGHT(O29,2),"-",RIGHT(N29,2))</f>
        <v>dif 24-23</v>
      </c>
      <c r="S29" s="5" t="str">
        <f>CONCATENATE("dif ",RIGHT(O29,2),"-",RIGHT(L29,2))</f>
        <v>dif 24-19</v>
      </c>
      <c r="T29" s="5" t="str">
        <f>CONCATENATE("cuota ",RIGHT(O29,2))</f>
        <v>cuota 24</v>
      </c>
    </row>
    <row r="30" spans="1:20" x14ac:dyDescent="0.25">
      <c r="A30" s="349" t="s">
        <v>128</v>
      </c>
      <c r="B30" s="350">
        <v>579224</v>
      </c>
      <c r="C30" s="350">
        <v>549699</v>
      </c>
      <c r="D30" s="350">
        <v>593981</v>
      </c>
      <c r="E30" s="350">
        <v>688942</v>
      </c>
      <c r="F30" s="351">
        <f t="shared" ref="F30:F37" si="20">E30/D30-1</f>
        <v>0.15987211712159133</v>
      </c>
      <c r="G30" s="351">
        <f t="shared" ref="G30:G37" si="21">E30/B30-1</f>
        <v>0.18942239962432494</v>
      </c>
      <c r="H30" s="350">
        <f t="shared" ref="H30:H37" si="22">E30-D30</f>
        <v>94961</v>
      </c>
      <c r="I30" s="350">
        <f t="shared" ref="I30:I37" si="23">E30-B30</f>
        <v>109718</v>
      </c>
      <c r="J30" s="351">
        <f>E30/$E$30</f>
        <v>1</v>
      </c>
      <c r="K30" s="352"/>
      <c r="L30" s="350">
        <v>1615705</v>
      </c>
      <c r="M30" s="350">
        <v>1403221</v>
      </c>
      <c r="N30" s="350">
        <v>1719545</v>
      </c>
      <c r="O30" s="350">
        <v>1977040</v>
      </c>
      <c r="P30" s="351">
        <f t="shared" ref="P30:P37" si="24">O30/N30-1</f>
        <v>0.14974600839175478</v>
      </c>
      <c r="Q30" s="351">
        <f t="shared" ref="Q30:Q37" si="25">O30/L30-1</f>
        <v>0.22363921631733508</v>
      </c>
      <c r="R30" s="350">
        <f t="shared" ref="R30:R37" si="26">O30-N30</f>
        <v>257495</v>
      </c>
      <c r="S30" s="350">
        <f t="shared" ref="S30:S37" si="27">O30-L30</f>
        <v>361335</v>
      </c>
      <c r="T30" s="351">
        <f>O30/$O$30</f>
        <v>1</v>
      </c>
    </row>
    <row r="31" spans="1:20" x14ac:dyDescent="0.25">
      <c r="A31" s="301" t="s">
        <v>129</v>
      </c>
      <c r="B31" s="302">
        <v>437479</v>
      </c>
      <c r="C31" s="302">
        <v>394248</v>
      </c>
      <c r="D31" s="302">
        <v>468376</v>
      </c>
      <c r="E31" s="302">
        <v>539535</v>
      </c>
      <c r="F31" s="304">
        <f t="shared" si="20"/>
        <v>0.15192708422293211</v>
      </c>
      <c r="G31" s="304">
        <f t="shared" si="21"/>
        <v>0.23328205468148178</v>
      </c>
      <c r="H31" s="302">
        <f t="shared" si="22"/>
        <v>71159</v>
      </c>
      <c r="I31" s="302">
        <f t="shared" si="23"/>
        <v>102056</v>
      </c>
      <c r="J31" s="304">
        <f t="shared" ref="J31:J37" si="28">E31/$E$30</f>
        <v>0.78313559051415071</v>
      </c>
      <c r="K31" s="348"/>
      <c r="L31" s="302">
        <v>1206855</v>
      </c>
      <c r="M31" s="302">
        <v>996090</v>
      </c>
      <c r="N31" s="302">
        <v>1303853</v>
      </c>
      <c r="O31" s="302">
        <v>1494938</v>
      </c>
      <c r="P31" s="304">
        <f t="shared" si="24"/>
        <v>0.14655409773954586</v>
      </c>
      <c r="Q31" s="304">
        <f t="shared" si="25"/>
        <v>0.23870556114860531</v>
      </c>
      <c r="R31" s="302">
        <f t="shared" si="26"/>
        <v>191085</v>
      </c>
      <c r="S31" s="302">
        <f t="shared" si="27"/>
        <v>288083</v>
      </c>
      <c r="T31" s="351">
        <f t="shared" ref="T31:T37" si="29">O31/$O$30</f>
        <v>0.75614959737789822</v>
      </c>
    </row>
    <row r="32" spans="1:20" x14ac:dyDescent="0.25">
      <c r="A32" s="353" t="s">
        <v>130</v>
      </c>
      <c r="B32" s="302">
        <v>390161</v>
      </c>
      <c r="C32" s="302">
        <v>376801</v>
      </c>
      <c r="D32" s="302">
        <v>364105</v>
      </c>
      <c r="E32" s="302">
        <v>419412</v>
      </c>
      <c r="F32" s="304">
        <f t="shared" si="20"/>
        <v>0.15189849081995588</v>
      </c>
      <c r="G32" s="304">
        <f t="shared" si="21"/>
        <v>7.497161428230914E-2</v>
      </c>
      <c r="H32" s="302">
        <f t="shared" si="22"/>
        <v>55307</v>
      </c>
      <c r="I32" s="302">
        <f t="shared" si="23"/>
        <v>29251</v>
      </c>
      <c r="J32" s="304">
        <f>E32/$E$30</f>
        <v>0.60877693622975515</v>
      </c>
      <c r="K32" s="348"/>
      <c r="L32" s="302">
        <v>1079482</v>
      </c>
      <c r="M32" s="302">
        <v>942900</v>
      </c>
      <c r="N32" s="302">
        <v>1032309</v>
      </c>
      <c r="O32" s="302">
        <v>1161414</v>
      </c>
      <c r="P32" s="304">
        <f t="shared" si="24"/>
        <v>0.12506429760856497</v>
      </c>
      <c r="Q32" s="304">
        <f t="shared" si="25"/>
        <v>7.5899366548029423E-2</v>
      </c>
      <c r="R32" s="302">
        <f t="shared" si="26"/>
        <v>129105</v>
      </c>
      <c r="S32" s="302">
        <f t="shared" si="27"/>
        <v>81932</v>
      </c>
      <c r="T32" s="351">
        <f t="shared" si="29"/>
        <v>0.58745093675393523</v>
      </c>
    </row>
    <row r="33" spans="1:20" x14ac:dyDescent="0.25">
      <c r="A33" s="353" t="s">
        <v>11</v>
      </c>
      <c r="B33" s="302">
        <v>47318</v>
      </c>
      <c r="C33" s="302">
        <v>17448</v>
      </c>
      <c r="D33" s="302">
        <v>104271</v>
      </c>
      <c r="E33" s="302">
        <v>120123</v>
      </c>
      <c r="F33" s="304">
        <f t="shared" si="20"/>
        <v>0.1520269298270851</v>
      </c>
      <c r="G33" s="304">
        <f t="shared" si="21"/>
        <v>1.5386322329768798</v>
      </c>
      <c r="H33" s="302">
        <f t="shared" si="22"/>
        <v>15852</v>
      </c>
      <c r="I33" s="302">
        <f t="shared" si="23"/>
        <v>72805</v>
      </c>
      <c r="J33" s="304">
        <f t="shared" si="28"/>
        <v>0.17435865428439548</v>
      </c>
      <c r="K33" s="348"/>
      <c r="L33" s="302">
        <v>127373</v>
      </c>
      <c r="M33" s="302">
        <v>53192</v>
      </c>
      <c r="N33" s="302">
        <v>271544</v>
      </c>
      <c r="O33" s="302">
        <v>333523</v>
      </c>
      <c r="P33" s="304">
        <f t="shared" si="24"/>
        <v>0.22824661933241019</v>
      </c>
      <c r="Q33" s="304">
        <f t="shared" si="25"/>
        <v>1.6184748730107636</v>
      </c>
      <c r="R33" s="302">
        <f t="shared" si="26"/>
        <v>61979</v>
      </c>
      <c r="S33" s="302">
        <f t="shared" si="27"/>
        <v>206150</v>
      </c>
      <c r="T33" s="351">
        <f t="shared" si="29"/>
        <v>0.16869815481730263</v>
      </c>
    </row>
    <row r="34" spans="1:20" x14ac:dyDescent="0.25">
      <c r="A34" s="301" t="s">
        <v>131</v>
      </c>
      <c r="B34" s="302">
        <v>60706</v>
      </c>
      <c r="C34" s="302">
        <v>36388</v>
      </c>
      <c r="D34" s="302">
        <v>29802</v>
      </c>
      <c r="E34" s="302">
        <v>30999</v>
      </c>
      <c r="F34" s="304">
        <f t="shared" si="20"/>
        <v>4.0165089591302605E-2</v>
      </c>
      <c r="G34" s="304">
        <f t="shared" si="21"/>
        <v>-0.4893585477547524</v>
      </c>
      <c r="H34" s="302">
        <f t="shared" si="22"/>
        <v>1197</v>
      </c>
      <c r="I34" s="302">
        <f t="shared" si="23"/>
        <v>-29707</v>
      </c>
      <c r="J34" s="304">
        <f t="shared" si="28"/>
        <v>4.4995079411619558E-2</v>
      </c>
      <c r="K34" s="348"/>
      <c r="L34" s="302">
        <v>166609</v>
      </c>
      <c r="M34" s="302">
        <v>93140</v>
      </c>
      <c r="N34" s="302">
        <v>114788</v>
      </c>
      <c r="O34" s="302">
        <v>117605</v>
      </c>
      <c r="P34" s="304">
        <f t="shared" si="24"/>
        <v>2.4540892776248491E-2</v>
      </c>
      <c r="Q34" s="304">
        <f t="shared" si="25"/>
        <v>-0.29412576751556041</v>
      </c>
      <c r="R34" s="302">
        <f t="shared" si="26"/>
        <v>2817</v>
      </c>
      <c r="S34" s="302">
        <f t="shared" si="27"/>
        <v>-49004</v>
      </c>
      <c r="T34" s="351">
        <f t="shared" si="29"/>
        <v>5.9485392303645857E-2</v>
      </c>
    </row>
    <row r="35" spans="1:20" x14ac:dyDescent="0.25">
      <c r="A35" s="301" t="s">
        <v>132</v>
      </c>
      <c r="B35" s="302">
        <v>15280</v>
      </c>
      <c r="C35" s="302">
        <v>23211</v>
      </c>
      <c r="D35" s="302">
        <v>24732</v>
      </c>
      <c r="E35" s="302">
        <v>22538</v>
      </c>
      <c r="F35" s="304">
        <f t="shared" si="20"/>
        <v>-8.8710981724082205E-2</v>
      </c>
      <c r="G35" s="304">
        <f t="shared" si="21"/>
        <v>0.47500000000000009</v>
      </c>
      <c r="H35" s="302">
        <f t="shared" si="22"/>
        <v>-2194</v>
      </c>
      <c r="I35" s="302">
        <f t="shared" si="23"/>
        <v>7258</v>
      </c>
      <c r="J35" s="304">
        <f t="shared" si="28"/>
        <v>3.271392947446955E-2</v>
      </c>
      <c r="K35" s="348"/>
      <c r="L35" s="302">
        <v>54904</v>
      </c>
      <c r="M35" s="302">
        <v>65138</v>
      </c>
      <c r="N35" s="302">
        <v>68541</v>
      </c>
      <c r="O35" s="302">
        <v>61272</v>
      </c>
      <c r="P35" s="304">
        <f t="shared" si="24"/>
        <v>-0.10605331115682581</v>
      </c>
      <c r="Q35" s="304">
        <f t="shared" si="25"/>
        <v>0.1159842634416437</v>
      </c>
      <c r="R35" s="302">
        <f t="shared" si="26"/>
        <v>-7269</v>
      </c>
      <c r="S35" s="302">
        <f t="shared" si="27"/>
        <v>6368</v>
      </c>
      <c r="T35" s="351">
        <f t="shared" si="29"/>
        <v>3.0991785699834094E-2</v>
      </c>
    </row>
    <row r="36" spans="1:20" x14ac:dyDescent="0.25">
      <c r="A36" s="301" t="s">
        <v>133</v>
      </c>
      <c r="B36" s="302">
        <v>29453</v>
      </c>
      <c r="C36" s="302">
        <v>21197</v>
      </c>
      <c r="D36" s="302">
        <v>18104</v>
      </c>
      <c r="E36" s="302">
        <v>25470</v>
      </c>
      <c r="F36" s="304">
        <f t="shared" si="20"/>
        <v>0.40687140963323021</v>
      </c>
      <c r="G36" s="304">
        <f t="shared" si="21"/>
        <v>-0.13523240416935456</v>
      </c>
      <c r="H36" s="302">
        <f t="shared" si="22"/>
        <v>7366</v>
      </c>
      <c r="I36" s="302">
        <f t="shared" si="23"/>
        <v>-3983</v>
      </c>
      <c r="J36" s="304">
        <f t="shared" si="28"/>
        <v>3.6969730398204781E-2</v>
      </c>
      <c r="K36" s="348"/>
      <c r="L36" s="302">
        <v>91437</v>
      </c>
      <c r="M36" s="302">
        <v>55664</v>
      </c>
      <c r="N36" s="302">
        <v>74106</v>
      </c>
      <c r="O36" s="302">
        <v>129238</v>
      </c>
      <c r="P36" s="304">
        <f t="shared" si="24"/>
        <v>0.7439613526570048</v>
      </c>
      <c r="Q36" s="304">
        <f t="shared" si="25"/>
        <v>0.41341032623555019</v>
      </c>
      <c r="R36" s="302">
        <f t="shared" si="26"/>
        <v>55132</v>
      </c>
      <c r="S36" s="302">
        <f t="shared" si="27"/>
        <v>37801</v>
      </c>
      <c r="T36" s="351">
        <f t="shared" si="29"/>
        <v>6.5369441184801522E-2</v>
      </c>
    </row>
    <row r="37" spans="1:20" x14ac:dyDescent="0.25">
      <c r="A37" s="301" t="s">
        <v>134</v>
      </c>
      <c r="B37" s="302">
        <v>36305</v>
      </c>
      <c r="C37" s="302">
        <v>74655</v>
      </c>
      <c r="D37" s="302">
        <v>52966</v>
      </c>
      <c r="E37" s="302">
        <v>70400</v>
      </c>
      <c r="F37" s="304">
        <f t="shared" si="20"/>
        <v>0.32915455197673982</v>
      </c>
      <c r="G37" s="304">
        <f t="shared" si="21"/>
        <v>0.93912684203277785</v>
      </c>
      <c r="H37" s="302">
        <f t="shared" si="22"/>
        <v>17434</v>
      </c>
      <c r="I37" s="302">
        <f t="shared" si="23"/>
        <v>34095</v>
      </c>
      <c r="J37" s="304">
        <f t="shared" si="28"/>
        <v>0.10218567020155543</v>
      </c>
      <c r="K37" s="348"/>
      <c r="L37" s="302">
        <v>95899</v>
      </c>
      <c r="M37" s="302">
        <v>193190</v>
      </c>
      <c r="N37" s="302">
        <v>158256</v>
      </c>
      <c r="O37" s="302">
        <v>173987</v>
      </c>
      <c r="P37" s="304">
        <f t="shared" si="24"/>
        <v>9.9402234354463603E-2</v>
      </c>
      <c r="Q37" s="304">
        <f t="shared" si="25"/>
        <v>0.81427335008707069</v>
      </c>
      <c r="R37" s="302">
        <f t="shared" si="26"/>
        <v>15731</v>
      </c>
      <c r="S37" s="302">
        <f t="shared" si="27"/>
        <v>78088</v>
      </c>
      <c r="T37" s="351">
        <f t="shared" si="29"/>
        <v>8.800378343382026E-2</v>
      </c>
    </row>
    <row r="38" spans="1:20" ht="21" x14ac:dyDescent="0.35">
      <c r="A38" s="500" t="s">
        <v>135</v>
      </c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</row>
    <row r="39" spans="1:20" x14ac:dyDescent="0.25">
      <c r="A39" s="54"/>
      <c r="B39" s="373" t="s">
        <v>145</v>
      </c>
      <c r="C39" s="374"/>
      <c r="D39" s="374"/>
      <c r="E39" s="374"/>
      <c r="F39" s="374"/>
      <c r="G39" s="374"/>
      <c r="H39" s="374"/>
      <c r="I39" s="374"/>
      <c r="J39" s="375"/>
      <c r="K39" s="354"/>
      <c r="L39" s="373" t="str">
        <f>CONCATENATE("acumulado ",B39)</f>
        <v>acumulado marzo</v>
      </c>
      <c r="M39" s="374"/>
      <c r="N39" s="374"/>
      <c r="O39" s="374"/>
      <c r="P39" s="374"/>
      <c r="Q39" s="374"/>
      <c r="R39" s="374"/>
      <c r="S39" s="374"/>
      <c r="T39" s="375"/>
    </row>
    <row r="40" spans="1:20" x14ac:dyDescent="0.25">
      <c r="A40" s="4"/>
      <c r="B40" s="5">
        <v>2019</v>
      </c>
      <c r="C40" s="5">
        <v>2022</v>
      </c>
      <c r="D40" s="5">
        <v>2023</v>
      </c>
      <c r="E40" s="5">
        <v>2024</v>
      </c>
      <c r="F40" s="5" t="str">
        <f>CONCATENATE("var ",RIGHT(E40,2),"/",RIGHT(D40,2))</f>
        <v>var 24/23</v>
      </c>
      <c r="G40" s="5" t="str">
        <f>CONCATENATE("var ",RIGHT(E40,2),"/",RIGHT(B40,2))</f>
        <v>var 24/19</v>
      </c>
      <c r="H40" s="5" t="str">
        <f>CONCATENATE("dif ",RIGHT(E40,2),"-",RIGHT(D40,2))</f>
        <v>dif 24-23</v>
      </c>
      <c r="I40" s="5" t="str">
        <f>CONCATENATE("dif ",RIGHT(E40,2),"-",RIGHT(B40,2))</f>
        <v>dif 24-19</v>
      </c>
      <c r="J40" s="5" t="str">
        <f>CONCATENATE("cuota ",RIGHT(E40,2))</f>
        <v>cuota 24</v>
      </c>
      <c r="K40" s="354"/>
      <c r="L40" s="5">
        <v>2019</v>
      </c>
      <c r="M40" s="5">
        <v>2022</v>
      </c>
      <c r="N40" s="5">
        <v>2023</v>
      </c>
      <c r="O40" s="5">
        <v>2024</v>
      </c>
      <c r="P40" s="5" t="str">
        <f>CONCATENATE("var ",RIGHT(O40,2),"/",RIGHT(N40,2))</f>
        <v>var 24/23</v>
      </c>
      <c r="Q40" s="5" t="str">
        <f>CONCATENATE("var ",RIGHT(O40,2),"/",RIGHT(L40,2))</f>
        <v>var 24/19</v>
      </c>
      <c r="R40" s="5" t="str">
        <f>CONCATENATE("dif ",RIGHT(O40,2),"-",RIGHT(N40,2))</f>
        <v>dif 24-23</v>
      </c>
      <c r="S40" s="5" t="str">
        <f>CONCATENATE("dif ",RIGHT(O40,2),"-",RIGHT(L40,2))</f>
        <v>dif 24-19</v>
      </c>
      <c r="T40" s="5" t="str">
        <f>CONCATENATE("cuota ",RIGHT(O40,2))</f>
        <v>cuota 24</v>
      </c>
    </row>
    <row r="41" spans="1:20" x14ac:dyDescent="0.25">
      <c r="A41" s="355" t="s">
        <v>136</v>
      </c>
      <c r="B41" s="356">
        <v>579224</v>
      </c>
      <c r="C41" s="356">
        <v>549699</v>
      </c>
      <c r="D41" s="356">
        <v>593981</v>
      </c>
      <c r="E41" s="356">
        <v>688942</v>
      </c>
      <c r="F41" s="357">
        <f t="shared" ref="F41:F45" si="30">E41/D41-1</f>
        <v>0.15987211712159133</v>
      </c>
      <c r="G41" s="357">
        <f t="shared" ref="G41:G45" si="31">E41/B41-1</f>
        <v>0.18942239962432494</v>
      </c>
      <c r="H41" s="356">
        <f t="shared" ref="H41:H45" si="32">E41-D41</f>
        <v>94961</v>
      </c>
      <c r="I41" s="356">
        <f t="shared" ref="I41:I45" si="33">E41-B41</f>
        <v>109718</v>
      </c>
      <c r="J41" s="357">
        <f>E41/$E$41</f>
        <v>1</v>
      </c>
      <c r="K41" s="358"/>
      <c r="L41" s="356">
        <v>1615705</v>
      </c>
      <c r="M41" s="356">
        <v>1403221</v>
      </c>
      <c r="N41" s="356">
        <v>1719545</v>
      </c>
      <c r="O41" s="356">
        <v>1977040</v>
      </c>
      <c r="P41" s="357">
        <f t="shared" ref="P41:P45" si="34">O41/N41-1</f>
        <v>0.14974600839175478</v>
      </c>
      <c r="Q41" s="357">
        <f t="shared" ref="Q41:Q45" si="35">O41/L41-1</f>
        <v>0.22363921631733508</v>
      </c>
      <c r="R41" s="356">
        <f t="shared" ref="R41:R45" si="36">O41-N41</f>
        <v>257495</v>
      </c>
      <c r="S41" s="356">
        <f t="shared" ref="S41:S45" si="37">O41-L41</f>
        <v>361335</v>
      </c>
      <c r="T41" s="357">
        <f>O41/$O$41</f>
        <v>1</v>
      </c>
    </row>
    <row r="42" spans="1:20" x14ac:dyDescent="0.25">
      <c r="A42" s="301" t="s">
        <v>137</v>
      </c>
      <c r="B42" s="302">
        <v>553979</v>
      </c>
      <c r="C42" s="302">
        <v>520903</v>
      </c>
      <c r="D42" s="302">
        <v>570619</v>
      </c>
      <c r="E42" s="302">
        <v>665704</v>
      </c>
      <c r="F42" s="303">
        <f t="shared" si="30"/>
        <v>0.16663482989525402</v>
      </c>
      <c r="G42" s="303">
        <f t="shared" si="31"/>
        <v>0.20167731989840765</v>
      </c>
      <c r="H42" s="302">
        <f t="shared" si="32"/>
        <v>95085</v>
      </c>
      <c r="I42" s="302">
        <f t="shared" si="33"/>
        <v>111725</v>
      </c>
      <c r="J42" s="303">
        <f>E42/$E$41</f>
        <v>0.9662700198275036</v>
      </c>
      <c r="K42" s="354"/>
      <c r="L42" s="302">
        <v>1549148</v>
      </c>
      <c r="M42" s="302">
        <v>1333190</v>
      </c>
      <c r="N42" s="302">
        <v>1636569</v>
      </c>
      <c r="O42" s="302">
        <v>1898021</v>
      </c>
      <c r="P42" s="303">
        <f t="shared" si="34"/>
        <v>0.15975617282253296</v>
      </c>
      <c r="Q42" s="303">
        <f t="shared" si="35"/>
        <v>0.22520314392169105</v>
      </c>
      <c r="R42" s="302">
        <f t="shared" si="36"/>
        <v>261452</v>
      </c>
      <c r="S42" s="302">
        <f t="shared" si="37"/>
        <v>348873</v>
      </c>
      <c r="T42" s="357">
        <f t="shared" ref="T42:T45" si="38">O42/$O$41</f>
        <v>0.96003166349694491</v>
      </c>
    </row>
    <row r="43" spans="1:20" x14ac:dyDescent="0.25">
      <c r="A43" s="301" t="s">
        <v>138</v>
      </c>
      <c r="B43" s="302">
        <v>7797</v>
      </c>
      <c r="C43" s="302">
        <v>10609</v>
      </c>
      <c r="D43" s="302">
        <v>8530</v>
      </c>
      <c r="E43" s="302">
        <v>6621</v>
      </c>
      <c r="F43" s="303">
        <f t="shared" si="30"/>
        <v>-0.22379835873388043</v>
      </c>
      <c r="G43" s="303">
        <f t="shared" si="31"/>
        <v>-0.15082724124663327</v>
      </c>
      <c r="H43" s="302">
        <f t="shared" si="32"/>
        <v>-1909</v>
      </c>
      <c r="I43" s="302">
        <f t="shared" si="33"/>
        <v>-1176</v>
      </c>
      <c r="J43" s="303">
        <f>E43/$E$41</f>
        <v>9.6103881023366262E-3</v>
      </c>
      <c r="K43" s="354"/>
      <c r="L43" s="302">
        <v>25723</v>
      </c>
      <c r="M43" s="302">
        <v>28790</v>
      </c>
      <c r="N43" s="302">
        <v>40699</v>
      </c>
      <c r="O43" s="302">
        <v>33338</v>
      </c>
      <c r="P43" s="303">
        <f t="shared" si="34"/>
        <v>-0.18086439470257254</v>
      </c>
      <c r="Q43" s="303">
        <f t="shared" si="35"/>
        <v>0.29603856470862655</v>
      </c>
      <c r="R43" s="302">
        <f t="shared" si="36"/>
        <v>-7361</v>
      </c>
      <c r="S43" s="302">
        <f t="shared" si="37"/>
        <v>7615</v>
      </c>
      <c r="T43" s="357">
        <f t="shared" si="38"/>
        <v>1.6862582446485655E-2</v>
      </c>
    </row>
    <row r="44" spans="1:20" x14ac:dyDescent="0.25">
      <c r="A44" s="359" t="s">
        <v>139</v>
      </c>
      <c r="B44" s="302">
        <v>14968</v>
      </c>
      <c r="C44" s="302">
        <v>10769</v>
      </c>
      <c r="D44" s="302">
        <v>9754</v>
      </c>
      <c r="E44" s="302">
        <v>10600</v>
      </c>
      <c r="F44" s="303">
        <f t="shared" si="30"/>
        <v>8.6733647734262842E-2</v>
      </c>
      <c r="G44" s="303">
        <f t="shared" si="31"/>
        <v>-0.29182255478353825</v>
      </c>
      <c r="H44" s="302">
        <f t="shared" si="32"/>
        <v>846</v>
      </c>
      <c r="I44" s="302">
        <f t="shared" si="33"/>
        <v>-4368</v>
      </c>
      <c r="J44" s="303">
        <f>E44/$E$41</f>
        <v>1.5385910570120561E-2</v>
      </c>
      <c r="K44" s="354"/>
      <c r="L44" s="302">
        <v>35558</v>
      </c>
      <c r="M44" s="302">
        <v>26241</v>
      </c>
      <c r="N44" s="302">
        <v>28315</v>
      </c>
      <c r="O44" s="302">
        <v>32055</v>
      </c>
      <c r="P44" s="303">
        <f t="shared" si="34"/>
        <v>0.13208546706692559</v>
      </c>
      <c r="Q44" s="303">
        <f t="shared" si="35"/>
        <v>-9.8515102086731532E-2</v>
      </c>
      <c r="R44" s="302">
        <f t="shared" si="36"/>
        <v>3740</v>
      </c>
      <c r="S44" s="302">
        <f t="shared" si="37"/>
        <v>-3503</v>
      </c>
      <c r="T44" s="357">
        <f t="shared" si="38"/>
        <v>1.6213632501112775E-2</v>
      </c>
    </row>
    <row r="45" spans="1:20" x14ac:dyDescent="0.25">
      <c r="A45" s="301" t="s">
        <v>140</v>
      </c>
      <c r="B45" s="302">
        <v>2479</v>
      </c>
      <c r="C45" s="302">
        <v>7418</v>
      </c>
      <c r="D45" s="302">
        <v>5078</v>
      </c>
      <c r="E45" s="302">
        <v>6017</v>
      </c>
      <c r="F45" s="303">
        <f t="shared" si="30"/>
        <v>0.18491532099251673</v>
      </c>
      <c r="G45" s="303">
        <f t="shared" si="31"/>
        <v>1.4271883824122629</v>
      </c>
      <c r="H45" s="302">
        <f t="shared" si="32"/>
        <v>939</v>
      </c>
      <c r="I45" s="302">
        <f t="shared" si="33"/>
        <v>3538</v>
      </c>
      <c r="J45" s="303">
        <f>E45/$E$41</f>
        <v>8.7336815000391907E-3</v>
      </c>
      <c r="K45" s="354"/>
      <c r="L45" s="302">
        <v>5275</v>
      </c>
      <c r="M45" s="302">
        <v>15001</v>
      </c>
      <c r="N45" s="302">
        <v>13964</v>
      </c>
      <c r="O45" s="302">
        <v>13626</v>
      </c>
      <c r="P45" s="303">
        <f t="shared" si="34"/>
        <v>-2.4205098825551441E-2</v>
      </c>
      <c r="Q45" s="303">
        <f t="shared" si="35"/>
        <v>1.583127962085308</v>
      </c>
      <c r="R45" s="302">
        <f t="shared" si="36"/>
        <v>-338</v>
      </c>
      <c r="S45" s="302">
        <f t="shared" si="37"/>
        <v>8351</v>
      </c>
      <c r="T45" s="357">
        <f t="shared" si="38"/>
        <v>6.8921215554566427E-3</v>
      </c>
    </row>
    <row r="46" spans="1:20" ht="21" x14ac:dyDescent="0.35">
      <c r="A46" s="501" t="s">
        <v>141</v>
      </c>
      <c r="B46" s="501"/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</row>
    <row r="47" spans="1:20" x14ac:dyDescent="0.25">
      <c r="A47" s="54"/>
      <c r="B47" s="373" t="s">
        <v>145</v>
      </c>
      <c r="C47" s="374"/>
      <c r="D47" s="374"/>
      <c r="E47" s="374"/>
      <c r="F47" s="374"/>
      <c r="G47" s="374"/>
      <c r="H47" s="374"/>
      <c r="I47" s="374"/>
      <c r="J47" s="375"/>
      <c r="K47" s="360"/>
      <c r="L47" s="373" t="str">
        <f>CONCATENATE("acumulado ",B47)</f>
        <v>acumulado marzo</v>
      </c>
      <c r="M47" s="374"/>
      <c r="N47" s="374"/>
      <c r="O47" s="374"/>
      <c r="P47" s="374"/>
      <c r="Q47" s="374"/>
      <c r="R47" s="374"/>
      <c r="S47" s="374"/>
      <c r="T47" s="375"/>
    </row>
    <row r="48" spans="1:20" x14ac:dyDescent="0.25">
      <c r="A48" s="4"/>
      <c r="B48" s="5">
        <v>2019</v>
      </c>
      <c r="C48" s="5">
        <v>2022</v>
      </c>
      <c r="D48" s="5">
        <v>2023</v>
      </c>
      <c r="E48" s="5">
        <v>2024</v>
      </c>
      <c r="F48" s="5" t="str">
        <f>CONCATENATE("var ",RIGHT(E48,2),"/",RIGHT(D48,2))</f>
        <v>var 24/23</v>
      </c>
      <c r="G48" s="5" t="str">
        <f>CONCATENATE("var ",RIGHT(E48,2),"/",RIGHT(B48,2))</f>
        <v>var 24/19</v>
      </c>
      <c r="H48" s="5" t="str">
        <f>CONCATENATE("dif ",RIGHT(E48,2),"-",RIGHT(D48,2))</f>
        <v>dif 24-23</v>
      </c>
      <c r="I48" s="5" t="str">
        <f>CONCATENATE("dif ",RIGHT(E48,2),"-",RIGHT(B48,2))</f>
        <v>dif 24-19</v>
      </c>
      <c r="J48" s="5" t="str">
        <f>CONCATENATE("cuota ",RIGHT(E48,2))</f>
        <v>cuota 24</v>
      </c>
      <c r="K48" s="360"/>
      <c r="L48" s="5">
        <v>2019</v>
      </c>
      <c r="M48" s="5">
        <v>2022</v>
      </c>
      <c r="N48" s="5">
        <v>2023</v>
      </c>
      <c r="O48" s="5">
        <v>2024</v>
      </c>
      <c r="P48" s="5" t="str">
        <f>CONCATENATE("var ",RIGHT(O48,2),"/",RIGHT(N48,2))</f>
        <v>var 24/23</v>
      </c>
      <c r="Q48" s="5" t="str">
        <f>CONCATENATE("var ",RIGHT(O48,2),"/",RIGHT(L48,2))</f>
        <v>var 24/19</v>
      </c>
      <c r="R48" s="5" t="str">
        <f>CONCATENATE("dif ",RIGHT(O48,2),"-",RIGHT(N48,2))</f>
        <v>dif 24-23</v>
      </c>
      <c r="S48" s="5" t="str">
        <f>CONCATENATE("dif ",RIGHT(O48,2),"-",RIGHT(L48,2))</f>
        <v>dif 24-19</v>
      </c>
      <c r="T48" s="5" t="str">
        <f>CONCATENATE("cuota ",RIGHT(O48,2))</f>
        <v>cuota 24</v>
      </c>
    </row>
    <row r="49" spans="1:20" x14ac:dyDescent="0.25">
      <c r="A49" s="361" t="s">
        <v>117</v>
      </c>
      <c r="B49" s="362">
        <v>579224</v>
      </c>
      <c r="C49" s="362">
        <v>549699</v>
      </c>
      <c r="D49" s="362">
        <v>593981</v>
      </c>
      <c r="E49" s="362">
        <v>688942</v>
      </c>
      <c r="F49" s="363">
        <f t="shared" ref="F49:F51" si="39">E49/D49-1</f>
        <v>0.15987211712159133</v>
      </c>
      <c r="G49" s="363">
        <f>E49/B49-1</f>
        <v>0.18942239962432494</v>
      </c>
      <c r="H49" s="362">
        <f t="shared" ref="H49:H51" si="40">E49-D49</f>
        <v>94961</v>
      </c>
      <c r="I49" s="362">
        <f t="shared" ref="I49:I51" si="41">E49-B49</f>
        <v>109718</v>
      </c>
      <c r="J49" s="363">
        <f>E49/$E$49</f>
        <v>1</v>
      </c>
      <c r="K49" s="364"/>
      <c r="L49" s="362">
        <v>1615705</v>
      </c>
      <c r="M49" s="362">
        <v>1403221</v>
      </c>
      <c r="N49" s="362">
        <v>1719545</v>
      </c>
      <c r="O49" s="362">
        <v>1977040</v>
      </c>
      <c r="P49" s="363">
        <f t="shared" ref="P49:P51" si="42">O49/N49-1</f>
        <v>0.14974600839175478</v>
      </c>
      <c r="Q49" s="363">
        <f t="shared" ref="Q49:Q51" si="43">O49/L49-1</f>
        <v>0.22363921631733508</v>
      </c>
      <c r="R49" s="362">
        <f t="shared" ref="R49:R51" si="44">O49-N49</f>
        <v>257495</v>
      </c>
      <c r="S49" s="362">
        <f t="shared" ref="S49:S51" si="45">O49-L49</f>
        <v>361335</v>
      </c>
      <c r="T49" s="363">
        <f>O49/$O$49</f>
        <v>1</v>
      </c>
    </row>
    <row r="50" spans="1:20" x14ac:dyDescent="0.25">
      <c r="A50" s="301" t="s">
        <v>142</v>
      </c>
      <c r="B50" s="302">
        <v>278964</v>
      </c>
      <c r="C50" s="302">
        <v>237328</v>
      </c>
      <c r="D50" s="302">
        <v>239561</v>
      </c>
      <c r="E50" s="302">
        <v>294810</v>
      </c>
      <c r="F50" s="303">
        <f t="shared" si="39"/>
        <v>0.2306260200950907</v>
      </c>
      <c r="G50" s="303">
        <f t="shared" ref="G50:G51" si="46">E50/B50-1</f>
        <v>5.6803028347743867E-2</v>
      </c>
      <c r="H50" s="302">
        <f t="shared" si="40"/>
        <v>55249</v>
      </c>
      <c r="I50" s="302">
        <f t="shared" si="41"/>
        <v>15846</v>
      </c>
      <c r="J50" s="303">
        <f>E50/$E$49</f>
        <v>0.42791700897898516</v>
      </c>
      <c r="K50" s="360"/>
      <c r="L50" s="302">
        <v>772295</v>
      </c>
      <c r="M50" s="302">
        <v>588746</v>
      </c>
      <c r="N50" s="302">
        <v>639105</v>
      </c>
      <c r="O50" s="302">
        <v>819178</v>
      </c>
      <c r="P50" s="303">
        <f t="shared" si="42"/>
        <v>0.28175808356999243</v>
      </c>
      <c r="Q50" s="303">
        <f>O50/L50-1</f>
        <v>6.070607734091249E-2</v>
      </c>
      <c r="R50" s="302">
        <f>O50-N50</f>
        <v>180073</v>
      </c>
      <c r="S50" s="302">
        <f>O50-L50</f>
        <v>46883</v>
      </c>
      <c r="T50" s="363">
        <f t="shared" ref="T50:T51" si="47">O50/$O$49</f>
        <v>0.4143456885040262</v>
      </c>
    </row>
    <row r="51" spans="1:20" x14ac:dyDescent="0.25">
      <c r="A51" s="301" t="s">
        <v>143</v>
      </c>
      <c r="B51" s="302">
        <v>300260</v>
      </c>
      <c r="C51" s="302">
        <v>312371</v>
      </c>
      <c r="D51" s="302">
        <v>354420</v>
      </c>
      <c r="E51" s="302">
        <v>394132</v>
      </c>
      <c r="F51" s="303">
        <f t="shared" si="39"/>
        <v>0.11204785282997576</v>
      </c>
      <c r="G51" s="303">
        <f t="shared" si="46"/>
        <v>0.3126357157130486</v>
      </c>
      <c r="H51" s="302">
        <f t="shared" si="40"/>
        <v>39712</v>
      </c>
      <c r="I51" s="302">
        <f t="shared" si="41"/>
        <v>93872</v>
      </c>
      <c r="J51" s="303">
        <f>E51/$E$49</f>
        <v>0.57208299102101479</v>
      </c>
      <c r="K51" s="360"/>
      <c r="L51" s="302">
        <v>843409</v>
      </c>
      <c r="M51" s="302">
        <v>814475</v>
      </c>
      <c r="N51" s="302">
        <v>1080440</v>
      </c>
      <c r="O51" s="302">
        <v>1157862</v>
      </c>
      <c r="P51" s="303">
        <f t="shared" si="42"/>
        <v>7.1657843100958907E-2</v>
      </c>
      <c r="Q51" s="303">
        <f t="shared" si="43"/>
        <v>0.37283571790199055</v>
      </c>
      <c r="R51" s="302">
        <f t="shared" si="44"/>
        <v>77422</v>
      </c>
      <c r="S51" s="302">
        <f t="shared" si="45"/>
        <v>314453</v>
      </c>
      <c r="T51" s="363">
        <f t="shared" si="47"/>
        <v>0.5856543114959738</v>
      </c>
    </row>
    <row r="52" spans="1:20" ht="21" x14ac:dyDescent="0.35">
      <c r="A52" s="491" t="s">
        <v>144</v>
      </c>
      <c r="B52" s="491"/>
      <c r="C52" s="491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</row>
    <row r="324" spans="2:20" x14ac:dyDescent="0.25">
      <c r="B324" s="495"/>
      <c r="C324" s="495"/>
      <c r="D324" s="495"/>
      <c r="E324" s="495"/>
      <c r="F324" s="495"/>
      <c r="G324" s="495"/>
      <c r="H324" s="495"/>
      <c r="I324" s="495"/>
      <c r="J324" s="495"/>
      <c r="K324" s="33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319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319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319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319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319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319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319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319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319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319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319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319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319"/>
      <c r="M337"/>
      <c r="O337"/>
      <c r="Q337"/>
      <c r="S337"/>
      <c r="T337"/>
    </row>
    <row r="339" spans="2:20" x14ac:dyDescent="0.25">
      <c r="B339" s="495"/>
      <c r="C339" s="495"/>
      <c r="D339" s="495"/>
      <c r="E339" s="495"/>
      <c r="F339" s="495"/>
      <c r="G339" s="495"/>
      <c r="H339" s="495"/>
      <c r="I339" s="495"/>
      <c r="J339" s="495"/>
      <c r="K339" s="33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319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319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319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319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319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319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319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319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319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319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319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319"/>
      <c r="M351"/>
      <c r="P351"/>
      <c r="R351"/>
      <c r="T351"/>
    </row>
    <row r="353" spans="2:20" x14ac:dyDescent="0.25">
      <c r="B353" s="495"/>
      <c r="C353" s="495"/>
      <c r="D353" s="495"/>
      <c r="E353" s="495"/>
      <c r="F353" s="495"/>
      <c r="G353" s="495"/>
      <c r="H353" s="495"/>
      <c r="I353" s="495"/>
      <c r="J353" s="495"/>
      <c r="K353" s="33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319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319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319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319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319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319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319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319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319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319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319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319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319"/>
      <c r="M366"/>
      <c r="P366"/>
      <c r="R366"/>
      <c r="T366"/>
    </row>
    <row r="368" spans="2:20" x14ac:dyDescent="0.25">
      <c r="B368" s="495"/>
      <c r="C368" s="495"/>
      <c r="D368" s="495"/>
      <c r="E368" s="495"/>
      <c r="F368" s="495"/>
      <c r="G368" s="495"/>
      <c r="H368" s="495"/>
      <c r="I368" s="495"/>
      <c r="J368" s="495"/>
      <c r="K368" s="33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319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319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319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319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319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319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319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319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319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319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319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319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9163ab-4d1c-46a7-8d61-b5cee27b7450" xsi:nil="true"/>
    <lcf76f155ced4ddcb4097134ff3c332f xmlns="9b82f571-e864-4b98-84bd-930f661ed42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D8AED-378A-41AC-99C8-33A328A62A9E}">
  <ds:schemaRefs>
    <ds:schemaRef ds:uri="http://schemas.microsoft.com/office/2006/metadata/properties"/>
    <ds:schemaRef ds:uri="http://schemas.microsoft.com/office/infopath/2007/PartnerControls"/>
    <ds:schemaRef ds:uri="8c9163ab-4d1c-46a7-8d61-b5cee27b7450"/>
    <ds:schemaRef ds:uri="9b82f571-e864-4b98-84bd-930f661ed42a"/>
  </ds:schemaRefs>
</ds:datastoreItem>
</file>

<file path=customXml/itemProps2.xml><?xml version="1.0" encoding="utf-8"?>
<ds:datastoreItem xmlns:ds="http://schemas.openxmlformats.org/officeDocument/2006/customXml" ds:itemID="{2F00FEA1-4651-430B-A7F0-9D7424F7E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309F4-4E79-4E7D-8AEF-6447B8802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2024-05-08T10:42:42Z</dcterms:created>
  <dcterms:modified xsi:type="dcterms:W3CDTF">2024-05-10T12:20:54Z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0x010100F969C42FB1FA284BA60CDF94DEB4DBF3</vt:lpwstr>
  </property>
</Properties>
</file>