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https://turismodetenerife.sharepoint.com/sites/INVESTIGACION/Documentos compartidos/General/BOLETIN ESTADÍSTICO SPET/INDICADORES TURISTICOS TENERIFE (NEW)/2024/"/>
    </mc:Choice>
  </mc:AlternateContent>
  <xr:revisionPtr revIDLastSave="0" documentId="8_{10E3E5BD-CA55-414D-9AAB-0E051D41DEE3}" xr6:coauthVersionLast="47" xr6:coauthVersionMax="47" xr10:uidLastSave="{00000000-0000-0000-0000-000000000000}"/>
  <bookViews>
    <workbookView xWindow="-120" yWindow="-120" windowWidth="29040" windowHeight="15720" xr2:uid="{A3AF1519-C933-4317-965D-D7D3A58B434B}"/>
  </bookViews>
  <sheets>
    <sheet name="Indicadores alojativos" sheetId="1" r:id="rId1"/>
    <sheet name="Pasajeros" sheetId="2" r:id="rId2"/>
    <sheet name="Turistas FRONTUR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48" i="3" l="1"/>
  <c r="Q48" i="3"/>
  <c r="I48" i="3"/>
  <c r="H48" i="3"/>
  <c r="L47" i="3"/>
  <c r="G40" i="3"/>
  <c r="F40" i="3"/>
  <c r="L39" i="3"/>
  <c r="T29" i="3"/>
  <c r="S29" i="3"/>
  <c r="J29" i="3"/>
  <c r="L28" i="3"/>
  <c r="T21" i="3"/>
  <c r="R21" i="3"/>
  <c r="Q21" i="3"/>
  <c r="J21" i="3"/>
  <c r="I21" i="3"/>
  <c r="H21" i="3"/>
  <c r="L20" i="3"/>
  <c r="P6" i="3"/>
  <c r="L5" i="3"/>
  <c r="F100" i="2"/>
  <c r="M99" i="2"/>
  <c r="M61" i="2"/>
  <c r="M55" i="2"/>
  <c r="C50" i="2"/>
  <c r="M49" i="2"/>
  <c r="O12" i="2"/>
  <c r="F12" i="2"/>
  <c r="E12" i="2"/>
  <c r="C12" i="2"/>
  <c r="M11" i="2"/>
  <c r="Q6" i="2"/>
  <c r="O62" i="2"/>
  <c r="N12" i="2"/>
  <c r="K6" i="2"/>
  <c r="H6" i="2"/>
  <c r="G6" i="2"/>
  <c r="J6" i="2"/>
  <c r="D50" i="2"/>
  <c r="M5" i="2"/>
  <c r="L368" i="1"/>
  <c r="L353" i="1"/>
  <c r="L339" i="1"/>
  <c r="L324" i="1"/>
  <c r="M57" i="1"/>
  <c r="B57" i="1"/>
  <c r="L22" i="1"/>
  <c r="C22" i="1"/>
  <c r="B22" i="1"/>
  <c r="J6" i="1"/>
  <c r="G6" i="1"/>
  <c r="F6" i="1"/>
  <c r="B136" i="1"/>
  <c r="L5" i="1"/>
  <c r="J15" i="1" l="1"/>
  <c r="H15" i="1"/>
  <c r="F15" i="1"/>
  <c r="J29" i="1"/>
  <c r="H29" i="1"/>
  <c r="F29" i="1"/>
  <c r="H65" i="1"/>
  <c r="F65" i="1"/>
  <c r="N147" i="1"/>
  <c r="N153" i="1"/>
  <c r="J31" i="1"/>
  <c r="J7" i="1"/>
  <c r="H7" i="1"/>
  <c r="F7" i="1"/>
  <c r="J11" i="1"/>
  <c r="H11" i="1"/>
  <c r="F11" i="1"/>
  <c r="J9" i="1"/>
  <c r="J17" i="1"/>
  <c r="J23" i="1"/>
  <c r="J52" i="1"/>
  <c r="J13" i="1"/>
  <c r="N143" i="1"/>
  <c r="F147" i="1"/>
  <c r="F153" i="1"/>
  <c r="J88" i="1"/>
  <c r="K16" i="2"/>
  <c r="J7" i="2"/>
  <c r="I7" i="2"/>
  <c r="H7" i="2"/>
  <c r="G7" i="2"/>
  <c r="K7" i="2"/>
  <c r="T9" i="2"/>
  <c r="R9" i="2"/>
  <c r="H36" i="3"/>
  <c r="F36" i="3"/>
  <c r="S18" i="3"/>
  <c r="R18" i="3"/>
  <c r="Q18" i="3"/>
  <c r="P18" i="3"/>
  <c r="J45" i="3"/>
  <c r="I45" i="3"/>
  <c r="H45" i="3"/>
  <c r="G45" i="3"/>
  <c r="F45" i="3"/>
  <c r="F49" i="3"/>
  <c r="J49" i="3"/>
  <c r="I49" i="3"/>
  <c r="H49" i="3"/>
  <c r="G49" i="3"/>
  <c r="T34" i="3"/>
  <c r="T31" i="3"/>
  <c r="T22" i="3"/>
  <c r="J50" i="3"/>
  <c r="I50" i="3"/>
  <c r="H50" i="3"/>
  <c r="G50" i="3"/>
  <c r="F50" i="3"/>
  <c r="H35" i="3"/>
  <c r="F35" i="3"/>
  <c r="T35" i="3"/>
  <c r="R35" i="3"/>
  <c r="P35" i="3"/>
  <c r="R14" i="3"/>
  <c r="P14" i="3"/>
  <c r="T25" i="3"/>
  <c r="T26" i="3"/>
  <c r="R26" i="3"/>
  <c r="P26" i="3"/>
  <c r="H32" i="3"/>
  <c r="F32" i="3"/>
  <c r="J44" i="3"/>
  <c r="H44" i="3"/>
  <c r="F44" i="3"/>
  <c r="R44" i="3"/>
  <c r="P44" i="3"/>
  <c r="H26" i="3"/>
  <c r="F26" i="3"/>
  <c r="H23" i="3"/>
  <c r="F23" i="3"/>
  <c r="J41" i="3"/>
  <c r="I41" i="3"/>
  <c r="H41" i="3"/>
  <c r="G41" i="3"/>
  <c r="F41" i="3"/>
  <c r="S51" i="3"/>
  <c r="Q51" i="3"/>
  <c r="T51" i="3"/>
  <c r="T23" i="3"/>
  <c r="S23" i="3"/>
  <c r="R23" i="3"/>
  <c r="Q23" i="3"/>
  <c r="P23" i="3"/>
  <c r="J43" i="3"/>
  <c r="T30" i="3"/>
  <c r="T49" i="3"/>
  <c r="S49" i="3"/>
  <c r="R49" i="3"/>
  <c r="Q49" i="3"/>
  <c r="P49" i="3"/>
  <c r="L277" i="1"/>
  <c r="L308" i="1"/>
  <c r="L292" i="1"/>
  <c r="L216" i="1"/>
  <c r="L261" i="1"/>
  <c r="L247" i="1"/>
  <c r="L231" i="1"/>
  <c r="L200" i="1"/>
  <c r="L151" i="1"/>
  <c r="L186" i="1"/>
  <c r="L135" i="1"/>
  <c r="L121" i="1"/>
  <c r="L70" i="1"/>
  <c r="L56" i="1"/>
  <c r="L86" i="1"/>
  <c r="L21" i="1"/>
  <c r="H6" i="1"/>
  <c r="Q6" i="1"/>
  <c r="D22" i="1"/>
  <c r="M22" i="1"/>
  <c r="D57" i="1"/>
  <c r="L122" i="1"/>
  <c r="I6" i="1"/>
  <c r="R6" i="1"/>
  <c r="E22" i="1"/>
  <c r="N22" i="1"/>
  <c r="E57" i="1"/>
  <c r="B71" i="1"/>
  <c r="C122" i="1"/>
  <c r="B369" i="1"/>
  <c r="B354" i="1"/>
  <c r="B340" i="1"/>
  <c r="B293" i="1"/>
  <c r="B278" i="1"/>
  <c r="B325" i="1"/>
  <c r="B232" i="1"/>
  <c r="B309" i="1"/>
  <c r="B262" i="1"/>
  <c r="B248" i="1"/>
  <c r="B217" i="1"/>
  <c r="B201" i="1"/>
  <c r="B152" i="1"/>
  <c r="B187" i="1"/>
  <c r="B122" i="1"/>
  <c r="B87" i="1"/>
  <c r="S6" i="1"/>
  <c r="O22" i="1"/>
  <c r="C71" i="1"/>
  <c r="P6" i="1"/>
  <c r="T6" i="1"/>
  <c r="L354" i="1"/>
  <c r="L369" i="1"/>
  <c r="L340" i="1"/>
  <c r="L293" i="1"/>
  <c r="L278" i="1"/>
  <c r="L325" i="1"/>
  <c r="L262" i="1"/>
  <c r="L217" i="1"/>
  <c r="L248" i="1"/>
  <c r="L232" i="1"/>
  <c r="L201" i="1"/>
  <c r="L152" i="1"/>
  <c r="L57" i="1"/>
  <c r="L136" i="1"/>
  <c r="L87" i="1"/>
  <c r="L309" i="1"/>
  <c r="L187" i="1"/>
  <c r="D369" i="1"/>
  <c r="D278" i="1"/>
  <c r="D325" i="1"/>
  <c r="D309" i="1"/>
  <c r="D293" i="1"/>
  <c r="D262" i="1"/>
  <c r="D248" i="1"/>
  <c r="D354" i="1"/>
  <c r="D340" i="1"/>
  <c r="D217" i="1"/>
  <c r="D201" i="1"/>
  <c r="D187" i="1"/>
  <c r="D232" i="1"/>
  <c r="D87" i="1"/>
  <c r="D152" i="1"/>
  <c r="D136" i="1"/>
  <c r="D122" i="1"/>
  <c r="D71" i="1"/>
  <c r="M369" i="1"/>
  <c r="M325" i="1"/>
  <c r="M354" i="1"/>
  <c r="M309" i="1"/>
  <c r="M278" i="1"/>
  <c r="M248" i="1"/>
  <c r="M340" i="1"/>
  <c r="M262" i="1"/>
  <c r="M232" i="1"/>
  <c r="M293" i="1"/>
  <c r="M201" i="1"/>
  <c r="M152" i="1"/>
  <c r="M217" i="1"/>
  <c r="M136" i="1"/>
  <c r="M87" i="1"/>
  <c r="M187" i="1"/>
  <c r="M122" i="1"/>
  <c r="M71" i="1"/>
  <c r="N57" i="1"/>
  <c r="C354" i="1"/>
  <c r="C369" i="1"/>
  <c r="C340" i="1"/>
  <c r="C325" i="1"/>
  <c r="C309" i="1"/>
  <c r="C217" i="1"/>
  <c r="C293" i="1"/>
  <c r="C278" i="1"/>
  <c r="C248" i="1"/>
  <c r="C136" i="1"/>
  <c r="C201" i="1"/>
  <c r="C152" i="1"/>
  <c r="C262" i="1"/>
  <c r="C187" i="1"/>
  <c r="C57" i="1"/>
  <c r="C87" i="1"/>
  <c r="C232" i="1"/>
  <c r="E369" i="1"/>
  <c r="E309" i="1"/>
  <c r="E354" i="1"/>
  <c r="E340" i="1"/>
  <c r="E293" i="1"/>
  <c r="E325" i="1"/>
  <c r="E278" i="1"/>
  <c r="E232" i="1"/>
  <c r="E201" i="1"/>
  <c r="F152" i="1"/>
  <c r="E262" i="1"/>
  <c r="F187" i="1"/>
  <c r="E248" i="1"/>
  <c r="E87" i="1"/>
  <c r="F136" i="1"/>
  <c r="E122" i="1"/>
  <c r="E71" i="1"/>
  <c r="E217" i="1"/>
  <c r="N369" i="1"/>
  <c r="N278" i="1"/>
  <c r="N354" i="1"/>
  <c r="N309" i="1"/>
  <c r="N340" i="1"/>
  <c r="N262" i="1"/>
  <c r="N217" i="1"/>
  <c r="N325" i="1"/>
  <c r="N293" i="1"/>
  <c r="N232" i="1"/>
  <c r="N248" i="1"/>
  <c r="N201" i="1"/>
  <c r="N152" i="1"/>
  <c r="N187" i="1"/>
  <c r="N136" i="1"/>
  <c r="N87" i="1"/>
  <c r="N122" i="1"/>
  <c r="N71" i="1"/>
  <c r="L71" i="1"/>
  <c r="O354" i="1"/>
  <c r="O325" i="1"/>
  <c r="O369" i="1"/>
  <c r="O309" i="1"/>
  <c r="O340" i="1"/>
  <c r="O293" i="1"/>
  <c r="O248" i="1"/>
  <c r="O232" i="1"/>
  <c r="O278" i="1"/>
  <c r="O262" i="1"/>
  <c r="P136" i="1"/>
  <c r="O201" i="1"/>
  <c r="P152" i="1"/>
  <c r="O217" i="1"/>
  <c r="P187" i="1"/>
  <c r="O87" i="1"/>
  <c r="O122" i="1"/>
  <c r="O71" i="1"/>
  <c r="O57" i="1"/>
  <c r="K12" i="2"/>
  <c r="J12" i="2"/>
  <c r="I12" i="2"/>
  <c r="H12" i="2"/>
  <c r="G12" i="2"/>
  <c r="N100" i="2"/>
  <c r="N62" i="2"/>
  <c r="N56" i="2"/>
  <c r="N50" i="2"/>
  <c r="J6" i="3"/>
  <c r="I6" i="3"/>
  <c r="H6" i="3"/>
  <c r="G6" i="3"/>
  <c r="F6" i="3"/>
  <c r="E100" i="2"/>
  <c r="I100" i="2" s="1"/>
  <c r="E62" i="2"/>
  <c r="E56" i="2"/>
  <c r="E50" i="2"/>
  <c r="P56" i="2"/>
  <c r="P50" i="2"/>
  <c r="P100" i="2"/>
  <c r="P62" i="2"/>
  <c r="U6" i="2"/>
  <c r="T6" i="2"/>
  <c r="S6" i="2"/>
  <c r="P12" i="2"/>
  <c r="R6" i="2"/>
  <c r="K100" i="2"/>
  <c r="H100" i="2"/>
  <c r="G100" i="2"/>
  <c r="I6" i="2"/>
  <c r="F62" i="2"/>
  <c r="O100" i="2"/>
  <c r="C100" i="2"/>
  <c r="J100" i="2" s="1"/>
  <c r="C62" i="2"/>
  <c r="C56" i="2"/>
  <c r="D100" i="2"/>
  <c r="D62" i="2"/>
  <c r="D56" i="2"/>
  <c r="M100" i="2"/>
  <c r="M62" i="2"/>
  <c r="M56" i="2"/>
  <c r="M50" i="2"/>
  <c r="F56" i="2"/>
  <c r="F50" i="2"/>
  <c r="O56" i="2"/>
  <c r="O50" i="2"/>
  <c r="D12" i="2"/>
  <c r="M12" i="2"/>
  <c r="T40" i="3"/>
  <c r="S40" i="3"/>
  <c r="R40" i="3"/>
  <c r="Q40" i="3"/>
  <c r="P40" i="3"/>
  <c r="T6" i="3"/>
  <c r="S6" i="3"/>
  <c r="R6" i="3"/>
  <c r="Q6" i="3"/>
  <c r="Q29" i="3"/>
  <c r="S21" i="3"/>
  <c r="H40" i="3"/>
  <c r="J48" i="3"/>
  <c r="S48" i="3"/>
  <c r="I40" i="3"/>
  <c r="T48" i="3"/>
  <c r="F29" i="3"/>
  <c r="J40" i="3"/>
  <c r="G29" i="3"/>
  <c r="P29" i="3"/>
  <c r="F21" i="3"/>
  <c r="H29" i="3"/>
  <c r="F48" i="3"/>
  <c r="G21" i="3"/>
  <c r="P21" i="3"/>
  <c r="I29" i="3"/>
  <c r="R29" i="3"/>
  <c r="G48" i="3"/>
  <c r="P48" i="3"/>
  <c r="S250" i="1" l="1"/>
  <c r="Q250" i="1"/>
  <c r="P250" i="1"/>
  <c r="T250" i="1"/>
  <c r="R250" i="1"/>
  <c r="I65" i="1"/>
  <c r="G65" i="1"/>
  <c r="I263" i="1"/>
  <c r="H263" i="1"/>
  <c r="G263" i="1"/>
  <c r="F263" i="1"/>
  <c r="R25" i="3"/>
  <c r="P25" i="3"/>
  <c r="S34" i="3"/>
  <c r="Q34" i="3"/>
  <c r="Q9" i="3"/>
  <c r="S9" i="3"/>
  <c r="U7" i="2"/>
  <c r="S7" i="2"/>
  <c r="R7" i="2"/>
  <c r="Q7" i="2"/>
  <c r="T7" i="2"/>
  <c r="U9" i="2"/>
  <c r="H14" i="2"/>
  <c r="G14" i="2"/>
  <c r="K14" i="2"/>
  <c r="J14" i="2"/>
  <c r="I14" i="2"/>
  <c r="C178" i="1"/>
  <c r="P170" i="1"/>
  <c r="S105" i="1"/>
  <c r="R105" i="1"/>
  <c r="Q105" i="1"/>
  <c r="P105" i="1"/>
  <c r="T105" i="1"/>
  <c r="S257" i="1"/>
  <c r="R257" i="1"/>
  <c r="Q257" i="1"/>
  <c r="P257" i="1"/>
  <c r="T257" i="1"/>
  <c r="Q237" i="1"/>
  <c r="T237" i="1"/>
  <c r="R237" i="1"/>
  <c r="P237" i="1"/>
  <c r="S237" i="1"/>
  <c r="R310" i="1"/>
  <c r="P310" i="1"/>
  <c r="S310" i="1"/>
  <c r="Q310" i="1"/>
  <c r="N167" i="1"/>
  <c r="G46" i="1"/>
  <c r="J46" i="1"/>
  <c r="I46" i="1"/>
  <c r="H46" i="1"/>
  <c r="F46" i="1"/>
  <c r="J253" i="1"/>
  <c r="I253" i="1"/>
  <c r="H253" i="1"/>
  <c r="G253" i="1"/>
  <c r="F253" i="1"/>
  <c r="J240" i="1"/>
  <c r="H240" i="1"/>
  <c r="G240" i="1"/>
  <c r="F240" i="1"/>
  <c r="I240" i="1"/>
  <c r="C138" i="1"/>
  <c r="R318" i="1"/>
  <c r="P318" i="1"/>
  <c r="S318" i="1"/>
  <c r="Q318" i="1"/>
  <c r="H310" i="1"/>
  <c r="F310" i="1"/>
  <c r="I310" i="1"/>
  <c r="G310" i="1"/>
  <c r="R7" i="3"/>
  <c r="Q7" i="3"/>
  <c r="P7" i="3"/>
  <c r="S7" i="3"/>
  <c r="T7" i="3"/>
  <c r="T14" i="3"/>
  <c r="T17" i="3"/>
  <c r="T13" i="3"/>
  <c r="T18" i="3"/>
  <c r="T9" i="3"/>
  <c r="T10" i="3"/>
  <c r="J17" i="3"/>
  <c r="I17" i="3"/>
  <c r="G17" i="3"/>
  <c r="F17" i="3"/>
  <c r="H17" i="3"/>
  <c r="F23" i="2"/>
  <c r="K24" i="2"/>
  <c r="J24" i="2"/>
  <c r="I24" i="2"/>
  <c r="H24" i="2"/>
  <c r="G24" i="2"/>
  <c r="K39" i="2"/>
  <c r="H39" i="2"/>
  <c r="G39" i="2"/>
  <c r="J39" i="2"/>
  <c r="I39" i="2"/>
  <c r="P163" i="1"/>
  <c r="Q98" i="1"/>
  <c r="P98" i="1"/>
  <c r="T98" i="1"/>
  <c r="S98" i="1"/>
  <c r="R98" i="1"/>
  <c r="E68" i="1"/>
  <c r="I58" i="1"/>
  <c r="G58" i="1"/>
  <c r="F58" i="1"/>
  <c r="J58" i="1"/>
  <c r="H58" i="1"/>
  <c r="J65" i="1"/>
  <c r="I35" i="1"/>
  <c r="J35" i="1"/>
  <c r="H35" i="1"/>
  <c r="G35" i="1"/>
  <c r="F35" i="1"/>
  <c r="H318" i="1"/>
  <c r="F318" i="1"/>
  <c r="I318" i="1"/>
  <c r="G318" i="1"/>
  <c r="C176" i="1"/>
  <c r="N173" i="1"/>
  <c r="N195" i="1"/>
  <c r="I287" i="1"/>
  <c r="H287" i="1"/>
  <c r="G287" i="1"/>
  <c r="F287" i="1"/>
  <c r="I41" i="2"/>
  <c r="H41" i="2"/>
  <c r="G41" i="2"/>
  <c r="K41" i="2"/>
  <c r="J41" i="2"/>
  <c r="P143" i="1"/>
  <c r="T78" i="1"/>
  <c r="S78" i="1"/>
  <c r="R78" i="1"/>
  <c r="Q78" i="1"/>
  <c r="P78" i="1"/>
  <c r="P138" i="1"/>
  <c r="T73" i="1"/>
  <c r="S73" i="1"/>
  <c r="R73" i="1"/>
  <c r="Q73" i="1"/>
  <c r="P73" i="1"/>
  <c r="S274" i="1"/>
  <c r="R274" i="1"/>
  <c r="Q274" i="1"/>
  <c r="P274" i="1"/>
  <c r="F77" i="1"/>
  <c r="J77" i="1"/>
  <c r="I77" i="1"/>
  <c r="F142" i="1"/>
  <c r="H77" i="1"/>
  <c r="G77" i="1"/>
  <c r="I226" i="1"/>
  <c r="H226" i="1"/>
  <c r="G226" i="1"/>
  <c r="F226" i="1"/>
  <c r="T40" i="1"/>
  <c r="R40" i="1"/>
  <c r="Q40" i="1"/>
  <c r="P40" i="1"/>
  <c r="S40" i="1"/>
  <c r="P34" i="3"/>
  <c r="R34" i="3"/>
  <c r="T116" i="1"/>
  <c r="S116" i="1"/>
  <c r="R116" i="1"/>
  <c r="Q116" i="1"/>
  <c r="P116" i="1"/>
  <c r="P181" i="1"/>
  <c r="F162" i="1"/>
  <c r="J97" i="1"/>
  <c r="I97" i="1"/>
  <c r="H97" i="1"/>
  <c r="G97" i="1"/>
  <c r="F97" i="1"/>
  <c r="C165" i="1"/>
  <c r="F159" i="1"/>
  <c r="H94" i="1"/>
  <c r="E119" i="1"/>
  <c r="G94" i="1"/>
  <c r="F94" i="1"/>
  <c r="J94" i="1"/>
  <c r="I94" i="1"/>
  <c r="P43" i="3"/>
  <c r="T43" i="3"/>
  <c r="S43" i="3"/>
  <c r="R43" i="3"/>
  <c r="Q43" i="3"/>
  <c r="K21" i="2"/>
  <c r="J21" i="2"/>
  <c r="I21" i="2"/>
  <c r="H21" i="2"/>
  <c r="G21" i="2"/>
  <c r="P194" i="1"/>
  <c r="P129" i="1"/>
  <c r="T129" i="1"/>
  <c r="S129" i="1"/>
  <c r="R129" i="1"/>
  <c r="Q129" i="1"/>
  <c r="P176" i="1"/>
  <c r="T111" i="1"/>
  <c r="S111" i="1"/>
  <c r="R111" i="1"/>
  <c r="Q111" i="1"/>
  <c r="P111" i="1"/>
  <c r="R300" i="1"/>
  <c r="Q300" i="1"/>
  <c r="P300" i="1"/>
  <c r="S300" i="1"/>
  <c r="F181" i="1"/>
  <c r="J116" i="1"/>
  <c r="I116" i="1"/>
  <c r="H116" i="1"/>
  <c r="G116" i="1"/>
  <c r="F116" i="1"/>
  <c r="N174" i="1"/>
  <c r="F180" i="1"/>
  <c r="F115" i="1"/>
  <c r="J115" i="1"/>
  <c r="I115" i="1"/>
  <c r="H115" i="1"/>
  <c r="G115" i="1"/>
  <c r="H301" i="1"/>
  <c r="G301" i="1"/>
  <c r="F301" i="1"/>
  <c r="I301" i="1"/>
  <c r="S283" i="1"/>
  <c r="R283" i="1"/>
  <c r="Q283" i="1"/>
  <c r="P283" i="1"/>
  <c r="R13" i="3"/>
  <c r="P13" i="3"/>
  <c r="R66" i="1"/>
  <c r="P66" i="1"/>
  <c r="T66" i="1"/>
  <c r="S66" i="1"/>
  <c r="Q66" i="1"/>
  <c r="F192" i="1"/>
  <c r="J127" i="1"/>
  <c r="I127" i="1"/>
  <c r="H127" i="1"/>
  <c r="G127" i="1"/>
  <c r="F127" i="1"/>
  <c r="I268" i="1"/>
  <c r="H268" i="1"/>
  <c r="G268" i="1"/>
  <c r="F268" i="1"/>
  <c r="C163" i="1"/>
  <c r="M137" i="1"/>
  <c r="B161" i="1"/>
  <c r="L154" i="1"/>
  <c r="C148" i="1"/>
  <c r="G9" i="1"/>
  <c r="I9" i="1"/>
  <c r="R31" i="3"/>
  <c r="P31" i="3"/>
  <c r="S14" i="3"/>
  <c r="Q14" i="3"/>
  <c r="G34" i="3"/>
  <c r="F34" i="3"/>
  <c r="J34" i="3"/>
  <c r="H34" i="3"/>
  <c r="I34" i="3"/>
  <c r="G25" i="3"/>
  <c r="F25" i="3"/>
  <c r="J25" i="3"/>
  <c r="I25" i="3"/>
  <c r="H25" i="3"/>
  <c r="R33" i="3"/>
  <c r="Q33" i="3"/>
  <c r="P33" i="3"/>
  <c r="T33" i="3"/>
  <c r="S33" i="3"/>
  <c r="I42" i="3"/>
  <c r="H42" i="3"/>
  <c r="G42" i="3"/>
  <c r="F42" i="3"/>
  <c r="J42" i="3"/>
  <c r="T50" i="3"/>
  <c r="S50" i="3"/>
  <c r="R50" i="3"/>
  <c r="Q50" i="3"/>
  <c r="P50" i="3"/>
  <c r="S31" i="3"/>
  <c r="Q31" i="3"/>
  <c r="R11" i="3"/>
  <c r="Q11" i="3"/>
  <c r="P11" i="3"/>
  <c r="T11" i="3"/>
  <c r="S11" i="3"/>
  <c r="R17" i="3"/>
  <c r="P17" i="3"/>
  <c r="I35" i="3"/>
  <c r="G35" i="3"/>
  <c r="C23" i="2"/>
  <c r="S9" i="2"/>
  <c r="Q9" i="2"/>
  <c r="J14" i="3"/>
  <c r="I14" i="3"/>
  <c r="H14" i="3"/>
  <c r="G14" i="3"/>
  <c r="F14" i="3"/>
  <c r="K28" i="2"/>
  <c r="J28" i="2"/>
  <c r="I28" i="2"/>
  <c r="H28" i="2"/>
  <c r="G28" i="2"/>
  <c r="K25" i="2"/>
  <c r="J25" i="2"/>
  <c r="I25" i="2"/>
  <c r="H25" i="2"/>
  <c r="G25" i="2"/>
  <c r="I18" i="2"/>
  <c r="H18" i="2"/>
  <c r="G18" i="2"/>
  <c r="K18" i="2"/>
  <c r="J18" i="2"/>
  <c r="K43" i="2"/>
  <c r="J43" i="2"/>
  <c r="I43" i="2"/>
  <c r="H43" i="2"/>
  <c r="G43" i="2"/>
  <c r="I45" i="2"/>
  <c r="H45" i="2"/>
  <c r="G45" i="2"/>
  <c r="K45" i="2"/>
  <c r="J45" i="2"/>
  <c r="L174" i="1"/>
  <c r="T44" i="1"/>
  <c r="R44" i="1"/>
  <c r="Q44" i="1"/>
  <c r="P44" i="1"/>
  <c r="S44" i="1"/>
  <c r="P147" i="1"/>
  <c r="T82" i="1"/>
  <c r="S82" i="1"/>
  <c r="R82" i="1"/>
  <c r="Q82" i="1"/>
  <c r="P82" i="1"/>
  <c r="P190" i="1"/>
  <c r="T125" i="1"/>
  <c r="S125" i="1"/>
  <c r="R125" i="1"/>
  <c r="Q125" i="1"/>
  <c r="P125" i="1"/>
  <c r="R37" i="1"/>
  <c r="P37" i="1"/>
  <c r="T37" i="1"/>
  <c r="S37" i="1"/>
  <c r="Q37" i="1"/>
  <c r="P174" i="1"/>
  <c r="S109" i="1"/>
  <c r="R109" i="1"/>
  <c r="Q109" i="1"/>
  <c r="P109" i="1"/>
  <c r="T109" i="1"/>
  <c r="Q102" i="1"/>
  <c r="P102" i="1"/>
  <c r="T102" i="1"/>
  <c r="P167" i="1"/>
  <c r="S102" i="1"/>
  <c r="R102" i="1"/>
  <c r="P142" i="1"/>
  <c r="T77" i="1"/>
  <c r="S77" i="1"/>
  <c r="R77" i="1"/>
  <c r="Q77" i="1"/>
  <c r="P77" i="1"/>
  <c r="P180" i="1"/>
  <c r="T115" i="1"/>
  <c r="S115" i="1"/>
  <c r="R115" i="1"/>
  <c r="Q115" i="1"/>
  <c r="P115" i="1"/>
  <c r="S264" i="1"/>
  <c r="R264" i="1"/>
  <c r="Q264" i="1"/>
  <c r="P264" i="1"/>
  <c r="S263" i="1"/>
  <c r="R263" i="1"/>
  <c r="Q263" i="1"/>
  <c r="P263" i="1"/>
  <c r="S281" i="1"/>
  <c r="R281" i="1"/>
  <c r="Q281" i="1"/>
  <c r="P281" i="1"/>
  <c r="S254" i="1"/>
  <c r="Q254" i="1"/>
  <c r="P254" i="1"/>
  <c r="T254" i="1"/>
  <c r="R254" i="1"/>
  <c r="Q241" i="1"/>
  <c r="T241" i="1"/>
  <c r="S241" i="1"/>
  <c r="R241" i="1"/>
  <c r="P241" i="1"/>
  <c r="S287" i="1"/>
  <c r="R287" i="1"/>
  <c r="Q287" i="1"/>
  <c r="P287" i="1"/>
  <c r="R301" i="1"/>
  <c r="Q301" i="1"/>
  <c r="P301" i="1"/>
  <c r="S301" i="1"/>
  <c r="R311" i="1"/>
  <c r="P311" i="1"/>
  <c r="S311" i="1"/>
  <c r="Q311" i="1"/>
  <c r="R319" i="1"/>
  <c r="P319" i="1"/>
  <c r="S319" i="1"/>
  <c r="Q319" i="1"/>
  <c r="N177" i="1"/>
  <c r="T32" i="1"/>
  <c r="P32" i="1"/>
  <c r="S32" i="1"/>
  <c r="R32" i="1"/>
  <c r="Q32" i="1"/>
  <c r="F18" i="1"/>
  <c r="J18" i="1"/>
  <c r="G18" i="1"/>
  <c r="I18" i="1"/>
  <c r="H18" i="1"/>
  <c r="G10" i="1"/>
  <c r="J10" i="1"/>
  <c r="I10" i="1"/>
  <c r="F10" i="1"/>
  <c r="H10" i="1"/>
  <c r="N140" i="1"/>
  <c r="N178" i="1"/>
  <c r="N171" i="1"/>
  <c r="N160" i="1"/>
  <c r="J239" i="1"/>
  <c r="I239" i="1"/>
  <c r="H239" i="1"/>
  <c r="G239" i="1"/>
  <c r="F239" i="1"/>
  <c r="I62" i="1"/>
  <c r="G62" i="1"/>
  <c r="F62" i="1"/>
  <c r="J62" i="1"/>
  <c r="H62" i="1"/>
  <c r="F166" i="1"/>
  <c r="J101" i="1"/>
  <c r="I101" i="1"/>
  <c r="H101" i="1"/>
  <c r="G101" i="1"/>
  <c r="F101" i="1"/>
  <c r="I128" i="1"/>
  <c r="F193" i="1"/>
  <c r="J128" i="1"/>
  <c r="H128" i="1"/>
  <c r="G128" i="1"/>
  <c r="F128" i="1"/>
  <c r="G50" i="1"/>
  <c r="J50" i="1"/>
  <c r="H50" i="1"/>
  <c r="F50" i="1"/>
  <c r="I50" i="1"/>
  <c r="F163" i="1"/>
  <c r="H98" i="1"/>
  <c r="G98" i="1"/>
  <c r="F98" i="1"/>
  <c r="J98" i="1"/>
  <c r="I98" i="1"/>
  <c r="J39" i="1"/>
  <c r="I39" i="1"/>
  <c r="H39" i="1"/>
  <c r="G39" i="1"/>
  <c r="F39" i="1"/>
  <c r="F81" i="1"/>
  <c r="F146" i="1"/>
  <c r="J81" i="1"/>
  <c r="I81" i="1"/>
  <c r="H81" i="1"/>
  <c r="G81" i="1"/>
  <c r="F189" i="1"/>
  <c r="F124" i="1"/>
  <c r="J124" i="1"/>
  <c r="I124" i="1"/>
  <c r="H124" i="1"/>
  <c r="G124" i="1"/>
  <c r="I267" i="1"/>
  <c r="H267" i="1"/>
  <c r="G267" i="1"/>
  <c r="F267" i="1"/>
  <c r="J235" i="1"/>
  <c r="I235" i="1"/>
  <c r="H235" i="1"/>
  <c r="G235" i="1"/>
  <c r="F235" i="1"/>
  <c r="I270" i="1"/>
  <c r="H270" i="1"/>
  <c r="G270" i="1"/>
  <c r="F270" i="1"/>
  <c r="J244" i="1"/>
  <c r="H244" i="1"/>
  <c r="G244" i="1"/>
  <c r="F244" i="1"/>
  <c r="I244" i="1"/>
  <c r="H233" i="1"/>
  <c r="F233" i="1"/>
  <c r="J233" i="1"/>
  <c r="I233" i="1"/>
  <c r="G233" i="1"/>
  <c r="I282" i="1"/>
  <c r="H282" i="1"/>
  <c r="G282" i="1"/>
  <c r="F282" i="1"/>
  <c r="H294" i="1"/>
  <c r="G294" i="1"/>
  <c r="F294" i="1"/>
  <c r="I294" i="1"/>
  <c r="H302" i="1"/>
  <c r="G302" i="1"/>
  <c r="F302" i="1"/>
  <c r="I302" i="1"/>
  <c r="H311" i="1"/>
  <c r="F311" i="1"/>
  <c r="I311" i="1"/>
  <c r="G311" i="1"/>
  <c r="H319" i="1"/>
  <c r="F319" i="1"/>
  <c r="I319" i="1"/>
  <c r="G319" i="1"/>
  <c r="C167" i="1"/>
  <c r="C142" i="1"/>
  <c r="C180" i="1"/>
  <c r="C169" i="1"/>
  <c r="J74" i="1"/>
  <c r="I74" i="1"/>
  <c r="H74" i="1"/>
  <c r="F139" i="1"/>
  <c r="G74" i="1"/>
  <c r="F74" i="1"/>
  <c r="T47" i="1"/>
  <c r="S47" i="1"/>
  <c r="R47" i="1"/>
  <c r="Q47" i="1"/>
  <c r="P47" i="1"/>
  <c r="M192" i="1"/>
  <c r="M166" i="1"/>
  <c r="M141" i="1"/>
  <c r="M183" i="1"/>
  <c r="M164" i="1"/>
  <c r="M143" i="1"/>
  <c r="M181" i="1"/>
  <c r="D68" i="1"/>
  <c r="D162" i="1"/>
  <c r="D192" i="1"/>
  <c r="D159" i="1"/>
  <c r="D119" i="1"/>
  <c r="D142" i="1"/>
  <c r="D180" i="1"/>
  <c r="D169" i="1"/>
  <c r="L137" i="1"/>
  <c r="L179" i="1"/>
  <c r="L168" i="1"/>
  <c r="L143" i="1"/>
  <c r="L181" i="1"/>
  <c r="C162" i="1"/>
  <c r="L68" i="1"/>
  <c r="B145" i="1"/>
  <c r="B133" i="1"/>
  <c r="B188" i="1"/>
  <c r="B142" i="1"/>
  <c r="B180" i="1"/>
  <c r="B165" i="1"/>
  <c r="B144" i="1"/>
  <c r="B182" i="1"/>
  <c r="L148" i="1"/>
  <c r="L140" i="1"/>
  <c r="L144" i="1"/>
  <c r="G31" i="1"/>
  <c r="I31" i="1"/>
  <c r="C27" i="1"/>
  <c r="M162" i="1"/>
  <c r="D191" i="1"/>
  <c r="L164" i="1"/>
  <c r="G34" i="1"/>
  <c r="J34" i="1"/>
  <c r="I34" i="1"/>
  <c r="F34" i="1"/>
  <c r="H34" i="1"/>
  <c r="B183" i="1"/>
  <c r="J12" i="1"/>
  <c r="I12" i="1"/>
  <c r="H12" i="1"/>
  <c r="G12" i="1"/>
  <c r="F12" i="1"/>
  <c r="J31" i="3"/>
  <c r="I31" i="3"/>
  <c r="H31" i="3"/>
  <c r="G31" i="3"/>
  <c r="F31" i="3"/>
  <c r="R30" i="3"/>
  <c r="P30" i="3"/>
  <c r="S22" i="3"/>
  <c r="Q22" i="3"/>
  <c r="I44" i="3"/>
  <c r="G44" i="3"/>
  <c r="I24" i="3"/>
  <c r="H24" i="3"/>
  <c r="G24" i="3"/>
  <c r="F24" i="3"/>
  <c r="J24" i="3"/>
  <c r="T36" i="3"/>
  <c r="S36" i="3"/>
  <c r="R36" i="3"/>
  <c r="Q36" i="3"/>
  <c r="P36" i="3"/>
  <c r="Q35" i="3"/>
  <c r="S35" i="3"/>
  <c r="R15" i="3"/>
  <c r="Q15" i="3"/>
  <c r="P15" i="3"/>
  <c r="T15" i="3"/>
  <c r="S15" i="3"/>
  <c r="T41" i="3"/>
  <c r="S41" i="3"/>
  <c r="R41" i="3"/>
  <c r="Q41" i="3"/>
  <c r="P41" i="3"/>
  <c r="T44" i="3"/>
  <c r="I32" i="3"/>
  <c r="G32" i="3"/>
  <c r="O97" i="2"/>
  <c r="G8" i="3"/>
  <c r="F8" i="3"/>
  <c r="J8" i="3"/>
  <c r="I8" i="3"/>
  <c r="H8" i="3"/>
  <c r="K32" i="2"/>
  <c r="J32" i="2"/>
  <c r="I32" i="2"/>
  <c r="H32" i="2"/>
  <c r="G32" i="2"/>
  <c r="K29" i="2"/>
  <c r="J29" i="2"/>
  <c r="I29" i="2"/>
  <c r="H29" i="2"/>
  <c r="G29" i="2"/>
  <c r="I22" i="2"/>
  <c r="H22" i="2"/>
  <c r="G22" i="2"/>
  <c r="K22" i="2"/>
  <c r="J22" i="2"/>
  <c r="K44" i="2"/>
  <c r="J44" i="2"/>
  <c r="I44" i="2"/>
  <c r="H44" i="2"/>
  <c r="G44" i="2"/>
  <c r="G42" i="2"/>
  <c r="K42" i="2"/>
  <c r="H42" i="2"/>
  <c r="J42" i="2"/>
  <c r="I42" i="2"/>
  <c r="C140" i="1"/>
  <c r="T48" i="1"/>
  <c r="R48" i="1"/>
  <c r="Q48" i="1"/>
  <c r="P48" i="1"/>
  <c r="S48" i="1"/>
  <c r="T88" i="1"/>
  <c r="S88" i="1"/>
  <c r="R88" i="1"/>
  <c r="Q88" i="1"/>
  <c r="P153" i="1"/>
  <c r="P88" i="1"/>
  <c r="P195" i="1"/>
  <c r="T130" i="1"/>
  <c r="S130" i="1"/>
  <c r="R130" i="1"/>
  <c r="Q130" i="1"/>
  <c r="P130" i="1"/>
  <c r="R41" i="1"/>
  <c r="P41" i="1"/>
  <c r="T41" i="1"/>
  <c r="S41" i="1"/>
  <c r="Q41" i="1"/>
  <c r="P140" i="1"/>
  <c r="S75" i="1"/>
  <c r="R75" i="1"/>
  <c r="Q75" i="1"/>
  <c r="P75" i="1"/>
  <c r="T75" i="1"/>
  <c r="P178" i="1"/>
  <c r="S113" i="1"/>
  <c r="R113" i="1"/>
  <c r="Q113" i="1"/>
  <c r="P113" i="1"/>
  <c r="T113" i="1"/>
  <c r="Q106" i="1"/>
  <c r="P106" i="1"/>
  <c r="P171" i="1"/>
  <c r="T106" i="1"/>
  <c r="S106" i="1"/>
  <c r="R106" i="1"/>
  <c r="P146" i="1"/>
  <c r="T81" i="1"/>
  <c r="S81" i="1"/>
  <c r="R81" i="1"/>
  <c r="Q81" i="1"/>
  <c r="P81" i="1"/>
  <c r="P189" i="1"/>
  <c r="T124" i="1"/>
  <c r="S124" i="1"/>
  <c r="R124" i="1"/>
  <c r="Q124" i="1"/>
  <c r="P124" i="1"/>
  <c r="S286" i="1"/>
  <c r="R286" i="1"/>
  <c r="Q286" i="1"/>
  <c r="P286" i="1"/>
  <c r="S282" i="1"/>
  <c r="R282" i="1"/>
  <c r="Q282" i="1"/>
  <c r="P282" i="1"/>
  <c r="S285" i="1"/>
  <c r="R285" i="1"/>
  <c r="Q285" i="1"/>
  <c r="P285" i="1"/>
  <c r="S258" i="1"/>
  <c r="Q258" i="1"/>
  <c r="P258" i="1"/>
  <c r="T258" i="1"/>
  <c r="R258" i="1"/>
  <c r="Q251" i="1"/>
  <c r="T251" i="1"/>
  <c r="S251" i="1"/>
  <c r="R251" i="1"/>
  <c r="P251" i="1"/>
  <c r="T234" i="1"/>
  <c r="S234" i="1"/>
  <c r="R234" i="1"/>
  <c r="Q234" i="1"/>
  <c r="P234" i="1"/>
  <c r="R294" i="1"/>
  <c r="Q294" i="1"/>
  <c r="P294" i="1"/>
  <c r="S294" i="1"/>
  <c r="R302" i="1"/>
  <c r="Q302" i="1"/>
  <c r="P302" i="1"/>
  <c r="S302" i="1"/>
  <c r="R312" i="1"/>
  <c r="P312" i="1"/>
  <c r="S312" i="1"/>
  <c r="Q312" i="1"/>
  <c r="R320" i="1"/>
  <c r="P320" i="1"/>
  <c r="S320" i="1"/>
  <c r="Q320" i="1"/>
  <c r="C174" i="1"/>
  <c r="F32" i="1"/>
  <c r="J32" i="1"/>
  <c r="G32" i="1"/>
  <c r="I32" i="1"/>
  <c r="H32" i="1"/>
  <c r="N144" i="1"/>
  <c r="N182" i="1"/>
  <c r="N175" i="1"/>
  <c r="N164" i="1"/>
  <c r="I33" i="1"/>
  <c r="G33" i="1"/>
  <c r="F33" i="1"/>
  <c r="H33" i="1"/>
  <c r="J33" i="1"/>
  <c r="I66" i="1"/>
  <c r="G66" i="1"/>
  <c r="F66" i="1"/>
  <c r="H66" i="1"/>
  <c r="J66" i="1"/>
  <c r="F170" i="1"/>
  <c r="J105" i="1"/>
  <c r="I105" i="1"/>
  <c r="H105" i="1"/>
  <c r="G105" i="1"/>
  <c r="F105" i="1"/>
  <c r="G129" i="1"/>
  <c r="J129" i="1"/>
  <c r="I129" i="1"/>
  <c r="H129" i="1"/>
  <c r="F129" i="1"/>
  <c r="F194" i="1"/>
  <c r="G59" i="1"/>
  <c r="J59" i="1"/>
  <c r="F59" i="1"/>
  <c r="I59" i="1"/>
  <c r="H59" i="1"/>
  <c r="F167" i="1"/>
  <c r="H102" i="1"/>
  <c r="G102" i="1"/>
  <c r="F102" i="1"/>
  <c r="J102" i="1"/>
  <c r="I102" i="1"/>
  <c r="J43" i="1"/>
  <c r="I43" i="1"/>
  <c r="H43" i="1"/>
  <c r="F43" i="1"/>
  <c r="G43" i="1"/>
  <c r="J249" i="1"/>
  <c r="I249" i="1"/>
  <c r="H249" i="1"/>
  <c r="G249" i="1"/>
  <c r="F249" i="1"/>
  <c r="I269" i="1"/>
  <c r="H269" i="1"/>
  <c r="G269" i="1"/>
  <c r="F269" i="1"/>
  <c r="F242" i="1"/>
  <c r="J242" i="1"/>
  <c r="I242" i="1"/>
  <c r="H242" i="1"/>
  <c r="G242" i="1"/>
  <c r="F195" i="1"/>
  <c r="J130" i="1"/>
  <c r="I130" i="1"/>
  <c r="H130" i="1"/>
  <c r="G130" i="1"/>
  <c r="F130" i="1"/>
  <c r="I288" i="1"/>
  <c r="H288" i="1"/>
  <c r="G288" i="1"/>
  <c r="F288" i="1"/>
  <c r="J250" i="1"/>
  <c r="H250" i="1"/>
  <c r="G250" i="1"/>
  <c r="F250" i="1"/>
  <c r="I250" i="1"/>
  <c r="H237" i="1"/>
  <c r="F237" i="1"/>
  <c r="J237" i="1"/>
  <c r="I237" i="1"/>
  <c r="G237" i="1"/>
  <c r="I286" i="1"/>
  <c r="H286" i="1"/>
  <c r="G286" i="1"/>
  <c r="F286" i="1"/>
  <c r="H295" i="1"/>
  <c r="G295" i="1"/>
  <c r="F295" i="1"/>
  <c r="I295" i="1"/>
  <c r="H303" i="1"/>
  <c r="G303" i="1"/>
  <c r="F303" i="1"/>
  <c r="I303" i="1"/>
  <c r="H312" i="1"/>
  <c r="F312" i="1"/>
  <c r="I312" i="1"/>
  <c r="G312" i="1"/>
  <c r="H320" i="1"/>
  <c r="F320" i="1"/>
  <c r="I320" i="1"/>
  <c r="G320" i="1"/>
  <c r="C193" i="1"/>
  <c r="C171" i="1"/>
  <c r="C146" i="1"/>
  <c r="C189" i="1"/>
  <c r="C173" i="1"/>
  <c r="C192" i="1"/>
  <c r="P72" i="1"/>
  <c r="P137" i="1"/>
  <c r="T72" i="1"/>
  <c r="S72" i="1"/>
  <c r="R72" i="1"/>
  <c r="Q72" i="1"/>
  <c r="Q31" i="1"/>
  <c r="P31" i="1"/>
  <c r="T31" i="1"/>
  <c r="S31" i="1"/>
  <c r="R31" i="1"/>
  <c r="Q17" i="1"/>
  <c r="P17" i="1"/>
  <c r="T17" i="1"/>
  <c r="R17" i="1"/>
  <c r="S17" i="1"/>
  <c r="P9" i="1"/>
  <c r="Q9" i="1"/>
  <c r="T9" i="1"/>
  <c r="S9" i="1"/>
  <c r="R9" i="1"/>
  <c r="M170" i="1"/>
  <c r="M145" i="1"/>
  <c r="M188" i="1"/>
  <c r="M133" i="1"/>
  <c r="M168" i="1"/>
  <c r="M147" i="1"/>
  <c r="M190" i="1"/>
  <c r="D166" i="1"/>
  <c r="D193" i="1"/>
  <c r="D163" i="1"/>
  <c r="D146" i="1"/>
  <c r="D189" i="1"/>
  <c r="D173" i="1"/>
  <c r="L141" i="1"/>
  <c r="L183" i="1"/>
  <c r="L172" i="1"/>
  <c r="L147" i="1"/>
  <c r="L190" i="1"/>
  <c r="N196" i="1"/>
  <c r="L158" i="1"/>
  <c r="H52" i="1"/>
  <c r="F52" i="1"/>
  <c r="H23" i="1"/>
  <c r="F23" i="1"/>
  <c r="F13" i="1"/>
  <c r="H13" i="1"/>
  <c r="B119" i="1"/>
  <c r="B159" i="1"/>
  <c r="B146" i="1"/>
  <c r="B189" i="1"/>
  <c r="B169" i="1"/>
  <c r="B148" i="1"/>
  <c r="L92" i="1"/>
  <c r="L155" i="1"/>
  <c r="T43" i="1"/>
  <c r="S43" i="1"/>
  <c r="R43" i="1"/>
  <c r="Q43" i="1"/>
  <c r="P43" i="1"/>
  <c r="C195" i="1"/>
  <c r="M54" i="1"/>
  <c r="D138" i="1"/>
  <c r="L166" i="1"/>
  <c r="D188" i="1"/>
  <c r="D133" i="1"/>
  <c r="D198" i="1" s="1"/>
  <c r="L177" i="1"/>
  <c r="B138" i="1"/>
  <c r="C144" i="1"/>
  <c r="G30" i="3"/>
  <c r="F30" i="3"/>
  <c r="J30" i="3"/>
  <c r="I30" i="3"/>
  <c r="H30" i="3"/>
  <c r="J35" i="3"/>
  <c r="J32" i="3"/>
  <c r="J36" i="3"/>
  <c r="P51" i="3"/>
  <c r="R51" i="3"/>
  <c r="T45" i="3"/>
  <c r="S45" i="3"/>
  <c r="R45" i="3"/>
  <c r="Q45" i="3"/>
  <c r="P45" i="3"/>
  <c r="I36" i="3"/>
  <c r="G36" i="3"/>
  <c r="J16" i="2"/>
  <c r="H16" i="2"/>
  <c r="G16" i="2"/>
  <c r="I16" i="2"/>
  <c r="J8" i="2"/>
  <c r="H8" i="2"/>
  <c r="G8" i="2"/>
  <c r="K8" i="2"/>
  <c r="I8" i="2"/>
  <c r="E73" i="2"/>
  <c r="J18" i="3"/>
  <c r="I18" i="3"/>
  <c r="H18" i="3"/>
  <c r="G18" i="3"/>
  <c r="F18" i="3"/>
  <c r="G12" i="3"/>
  <c r="F12" i="3"/>
  <c r="J12" i="3"/>
  <c r="I12" i="3"/>
  <c r="H12" i="3"/>
  <c r="O23" i="2"/>
  <c r="K36" i="2"/>
  <c r="J36" i="2"/>
  <c r="I36" i="2"/>
  <c r="H36" i="2"/>
  <c r="G36" i="2"/>
  <c r="K33" i="2"/>
  <c r="J33" i="2"/>
  <c r="I33" i="2"/>
  <c r="H33" i="2"/>
  <c r="G33" i="2"/>
  <c r="I26" i="2"/>
  <c r="H26" i="2"/>
  <c r="G26" i="2"/>
  <c r="K26" i="2"/>
  <c r="J26" i="2"/>
  <c r="K15" i="2"/>
  <c r="J15" i="2"/>
  <c r="I15" i="2"/>
  <c r="H15" i="2"/>
  <c r="G15" i="2"/>
  <c r="G46" i="2"/>
  <c r="K46" i="2"/>
  <c r="J46" i="2"/>
  <c r="I46" i="2"/>
  <c r="H46" i="2"/>
  <c r="N23" i="2"/>
  <c r="T52" i="1"/>
  <c r="R52" i="1"/>
  <c r="Q52" i="1"/>
  <c r="P52" i="1"/>
  <c r="S52" i="1"/>
  <c r="P161" i="1"/>
  <c r="T96" i="1"/>
  <c r="S96" i="1"/>
  <c r="R96" i="1"/>
  <c r="Q96" i="1"/>
  <c r="P96" i="1"/>
  <c r="P196" i="1"/>
  <c r="T131" i="1"/>
  <c r="S131" i="1"/>
  <c r="R131" i="1"/>
  <c r="Q131" i="1"/>
  <c r="P131" i="1"/>
  <c r="R45" i="1"/>
  <c r="P45" i="1"/>
  <c r="Q45" i="1"/>
  <c r="T45" i="1"/>
  <c r="S45" i="1"/>
  <c r="P144" i="1"/>
  <c r="S79" i="1"/>
  <c r="R79" i="1"/>
  <c r="Q79" i="1"/>
  <c r="P79" i="1"/>
  <c r="T79" i="1"/>
  <c r="P182" i="1"/>
  <c r="S117" i="1"/>
  <c r="R117" i="1"/>
  <c r="Q117" i="1"/>
  <c r="P117" i="1"/>
  <c r="T117" i="1"/>
  <c r="Q110" i="1"/>
  <c r="P110" i="1"/>
  <c r="P175" i="1"/>
  <c r="T110" i="1"/>
  <c r="S110" i="1"/>
  <c r="R110" i="1"/>
  <c r="S270" i="1"/>
  <c r="R270" i="1"/>
  <c r="Q270" i="1"/>
  <c r="P270" i="1"/>
  <c r="S289" i="1"/>
  <c r="R289" i="1"/>
  <c r="Q289" i="1"/>
  <c r="P289" i="1"/>
  <c r="S272" i="1"/>
  <c r="R272" i="1"/>
  <c r="Q272" i="1"/>
  <c r="P272" i="1"/>
  <c r="Q255" i="1"/>
  <c r="T255" i="1"/>
  <c r="S255" i="1"/>
  <c r="R255" i="1"/>
  <c r="P255" i="1"/>
  <c r="T238" i="1"/>
  <c r="S238" i="1"/>
  <c r="R238" i="1"/>
  <c r="Q238" i="1"/>
  <c r="P238" i="1"/>
  <c r="R295" i="1"/>
  <c r="Q295" i="1"/>
  <c r="P295" i="1"/>
  <c r="S295" i="1"/>
  <c r="R303" i="1"/>
  <c r="Q303" i="1"/>
  <c r="P303" i="1"/>
  <c r="S303" i="1"/>
  <c r="R313" i="1"/>
  <c r="P313" i="1"/>
  <c r="S313" i="1"/>
  <c r="Q313" i="1"/>
  <c r="L170" i="1"/>
  <c r="L54" i="1"/>
  <c r="N148" i="1"/>
  <c r="N137" i="1"/>
  <c r="N179" i="1"/>
  <c r="N190" i="1"/>
  <c r="N168" i="1"/>
  <c r="I37" i="1"/>
  <c r="G37" i="1"/>
  <c r="F37" i="1"/>
  <c r="J37" i="1"/>
  <c r="H37" i="1"/>
  <c r="F174" i="1"/>
  <c r="J109" i="1"/>
  <c r="I109" i="1"/>
  <c r="H109" i="1"/>
  <c r="G109" i="1"/>
  <c r="F109" i="1"/>
  <c r="G63" i="1"/>
  <c r="J63" i="1"/>
  <c r="I63" i="1"/>
  <c r="H63" i="1"/>
  <c r="F63" i="1"/>
  <c r="F171" i="1"/>
  <c r="H106" i="1"/>
  <c r="G106" i="1"/>
  <c r="F106" i="1"/>
  <c r="J106" i="1"/>
  <c r="I106" i="1"/>
  <c r="J47" i="1"/>
  <c r="I47" i="1"/>
  <c r="H47" i="1"/>
  <c r="G47" i="1"/>
  <c r="F47" i="1"/>
  <c r="F160" i="1"/>
  <c r="F95" i="1"/>
  <c r="J95" i="1"/>
  <c r="I95" i="1"/>
  <c r="H95" i="1"/>
  <c r="G95" i="1"/>
  <c r="I220" i="1"/>
  <c r="H220" i="1"/>
  <c r="G220" i="1"/>
  <c r="F220" i="1"/>
  <c r="I280" i="1"/>
  <c r="H280" i="1"/>
  <c r="G280" i="1"/>
  <c r="F280" i="1"/>
  <c r="F252" i="1"/>
  <c r="J252" i="1"/>
  <c r="I252" i="1"/>
  <c r="H252" i="1"/>
  <c r="G252" i="1"/>
  <c r="I221" i="1"/>
  <c r="H221" i="1"/>
  <c r="G221" i="1"/>
  <c r="F221" i="1"/>
  <c r="J254" i="1"/>
  <c r="H254" i="1"/>
  <c r="G254" i="1"/>
  <c r="F254" i="1"/>
  <c r="I254" i="1"/>
  <c r="H241" i="1"/>
  <c r="F241" i="1"/>
  <c r="I241" i="1"/>
  <c r="G241" i="1"/>
  <c r="J241" i="1"/>
  <c r="I271" i="1"/>
  <c r="H271" i="1"/>
  <c r="G271" i="1"/>
  <c r="F271" i="1"/>
  <c r="H296" i="1"/>
  <c r="G296" i="1"/>
  <c r="F296" i="1"/>
  <c r="I296" i="1"/>
  <c r="H304" i="1"/>
  <c r="G304" i="1"/>
  <c r="F304" i="1"/>
  <c r="I304" i="1"/>
  <c r="H313" i="1"/>
  <c r="F313" i="1"/>
  <c r="G313" i="1"/>
  <c r="I313" i="1"/>
  <c r="C175" i="1"/>
  <c r="C139" i="1"/>
  <c r="C177" i="1"/>
  <c r="C196" i="1"/>
  <c r="B54" i="1"/>
  <c r="G29" i="1"/>
  <c r="I29" i="1"/>
  <c r="I15" i="1"/>
  <c r="G15" i="1"/>
  <c r="G7" i="1"/>
  <c r="I7" i="1"/>
  <c r="M174" i="1"/>
  <c r="M159" i="1"/>
  <c r="M119" i="1"/>
  <c r="M184" i="1" s="1"/>
  <c r="M172" i="1"/>
  <c r="M153" i="1"/>
  <c r="M196" i="1"/>
  <c r="D196" i="1"/>
  <c r="D170" i="1"/>
  <c r="D194" i="1"/>
  <c r="D167" i="1"/>
  <c r="D139" i="1"/>
  <c r="D177" i="1"/>
  <c r="H273" i="1"/>
  <c r="F273" i="1"/>
  <c r="L145" i="1"/>
  <c r="L188" i="1"/>
  <c r="L133" i="1"/>
  <c r="L138" i="1"/>
  <c r="L176" i="1"/>
  <c r="L153" i="1"/>
  <c r="L197" i="1"/>
  <c r="F173" i="1"/>
  <c r="J108" i="1"/>
  <c r="I108" i="1"/>
  <c r="H108" i="1"/>
  <c r="G108" i="1"/>
  <c r="F108" i="1"/>
  <c r="M138" i="1"/>
  <c r="R12" i="1"/>
  <c r="Q12" i="1"/>
  <c r="P12" i="1"/>
  <c r="T12" i="1"/>
  <c r="S12" i="1"/>
  <c r="B163" i="1"/>
  <c r="B173" i="1"/>
  <c r="B154" i="1"/>
  <c r="B191" i="1"/>
  <c r="L156" i="1"/>
  <c r="I40" i="1"/>
  <c r="H40" i="1"/>
  <c r="G40" i="1"/>
  <c r="J40" i="1"/>
  <c r="F40" i="1"/>
  <c r="N54" i="1"/>
  <c r="C191" i="1"/>
  <c r="T60" i="1"/>
  <c r="S60" i="1"/>
  <c r="R60" i="1"/>
  <c r="Q60" i="1"/>
  <c r="P60" i="1"/>
  <c r="D54" i="1"/>
  <c r="T15" i="1"/>
  <c r="R15" i="1"/>
  <c r="S15" i="1"/>
  <c r="Q15" i="1"/>
  <c r="P15" i="1"/>
  <c r="T7" i="1"/>
  <c r="R7" i="1"/>
  <c r="S7" i="1"/>
  <c r="Q7" i="1"/>
  <c r="P7" i="1"/>
  <c r="M179" i="1"/>
  <c r="D165" i="1"/>
  <c r="B178" i="1"/>
  <c r="S17" i="3"/>
  <c r="Q17" i="3"/>
  <c r="F43" i="3"/>
  <c r="H43" i="3"/>
  <c r="J51" i="3"/>
  <c r="I51" i="3"/>
  <c r="H51" i="3"/>
  <c r="G51" i="3"/>
  <c r="F51" i="3"/>
  <c r="I37" i="3"/>
  <c r="H37" i="3"/>
  <c r="G37" i="3"/>
  <c r="F37" i="3"/>
  <c r="J37" i="3"/>
  <c r="I43" i="3"/>
  <c r="G43" i="3"/>
  <c r="G26" i="3"/>
  <c r="I26" i="3"/>
  <c r="R10" i="3"/>
  <c r="P10" i="3"/>
  <c r="J10" i="3"/>
  <c r="I10" i="3"/>
  <c r="H10" i="3"/>
  <c r="G10" i="3"/>
  <c r="F10" i="3"/>
  <c r="G16" i="3"/>
  <c r="F16" i="3"/>
  <c r="J16" i="3"/>
  <c r="I16" i="3"/>
  <c r="H16" i="3"/>
  <c r="K37" i="2"/>
  <c r="J37" i="2"/>
  <c r="I37" i="2"/>
  <c r="H37" i="2"/>
  <c r="G37" i="2"/>
  <c r="I30" i="2"/>
  <c r="H30" i="2"/>
  <c r="G30" i="2"/>
  <c r="K30" i="2"/>
  <c r="J30" i="2"/>
  <c r="G19" i="2"/>
  <c r="K19" i="2"/>
  <c r="J19" i="2"/>
  <c r="I19" i="2"/>
  <c r="H19" i="2"/>
  <c r="T100" i="1"/>
  <c r="S100" i="1"/>
  <c r="R100" i="1"/>
  <c r="Q100" i="1"/>
  <c r="P100" i="1"/>
  <c r="P165" i="1"/>
  <c r="R132" i="1"/>
  <c r="P197" i="1"/>
  <c r="T132" i="1"/>
  <c r="S132" i="1"/>
  <c r="Q132" i="1"/>
  <c r="P132" i="1"/>
  <c r="R49" i="1"/>
  <c r="P49" i="1"/>
  <c r="S49" i="1"/>
  <c r="T49" i="1"/>
  <c r="Q49" i="1"/>
  <c r="P148" i="1"/>
  <c r="S83" i="1"/>
  <c r="R83" i="1"/>
  <c r="Q83" i="1"/>
  <c r="P83" i="1"/>
  <c r="T83" i="1"/>
  <c r="P179" i="1"/>
  <c r="Q114" i="1"/>
  <c r="P114" i="1"/>
  <c r="T114" i="1"/>
  <c r="S114" i="1"/>
  <c r="R114" i="1"/>
  <c r="P160" i="1"/>
  <c r="T95" i="1"/>
  <c r="S95" i="1"/>
  <c r="R95" i="1"/>
  <c r="Q95" i="1"/>
  <c r="P95" i="1"/>
  <c r="S235" i="1"/>
  <c r="R235" i="1"/>
  <c r="Q235" i="1"/>
  <c r="P235" i="1"/>
  <c r="T235" i="1"/>
  <c r="S239" i="1"/>
  <c r="R239" i="1"/>
  <c r="Q239" i="1"/>
  <c r="P239" i="1"/>
  <c r="T239" i="1"/>
  <c r="S243" i="1"/>
  <c r="R243" i="1"/>
  <c r="Q243" i="1"/>
  <c r="P243" i="1"/>
  <c r="T243" i="1"/>
  <c r="S280" i="1"/>
  <c r="R280" i="1"/>
  <c r="Q280" i="1"/>
  <c r="P280" i="1"/>
  <c r="Q259" i="1"/>
  <c r="T259" i="1"/>
  <c r="P259" i="1"/>
  <c r="S259" i="1"/>
  <c r="R259" i="1"/>
  <c r="T242" i="1"/>
  <c r="S242" i="1"/>
  <c r="R242" i="1"/>
  <c r="Q242" i="1"/>
  <c r="P242" i="1"/>
  <c r="R296" i="1"/>
  <c r="Q296" i="1"/>
  <c r="P296" i="1"/>
  <c r="S296" i="1"/>
  <c r="R304" i="1"/>
  <c r="Q304" i="1"/>
  <c r="P304" i="1"/>
  <c r="S304" i="1"/>
  <c r="R314" i="1"/>
  <c r="P314" i="1"/>
  <c r="Q314" i="1"/>
  <c r="S314" i="1"/>
  <c r="F143" i="1"/>
  <c r="J78" i="1"/>
  <c r="I78" i="1"/>
  <c r="H78" i="1"/>
  <c r="G78" i="1"/>
  <c r="F78" i="1"/>
  <c r="I44" i="1"/>
  <c r="H44" i="1"/>
  <c r="G44" i="1"/>
  <c r="F44" i="1"/>
  <c r="J44" i="1"/>
  <c r="C54" i="1"/>
  <c r="N192" i="1"/>
  <c r="N154" i="1"/>
  <c r="N141" i="1"/>
  <c r="N183" i="1"/>
  <c r="N172" i="1"/>
  <c r="I41" i="1"/>
  <c r="G41" i="1"/>
  <c r="F41" i="1"/>
  <c r="J41" i="1"/>
  <c r="H41" i="1"/>
  <c r="J75" i="1"/>
  <c r="I75" i="1"/>
  <c r="H75" i="1"/>
  <c r="F140" i="1"/>
  <c r="G75" i="1"/>
  <c r="F75" i="1"/>
  <c r="F178" i="1"/>
  <c r="J113" i="1"/>
  <c r="I113" i="1"/>
  <c r="H113" i="1"/>
  <c r="G113" i="1"/>
  <c r="F113" i="1"/>
  <c r="I264" i="1"/>
  <c r="H264" i="1"/>
  <c r="G264" i="1"/>
  <c r="F264" i="1"/>
  <c r="G67" i="1"/>
  <c r="J67" i="1"/>
  <c r="I67" i="1"/>
  <c r="H67" i="1"/>
  <c r="F67" i="1"/>
  <c r="F175" i="1"/>
  <c r="H110" i="1"/>
  <c r="G110" i="1"/>
  <c r="F110" i="1"/>
  <c r="J110" i="1"/>
  <c r="I110" i="1"/>
  <c r="J51" i="1"/>
  <c r="I51" i="1"/>
  <c r="H51" i="1"/>
  <c r="G51" i="1"/>
  <c r="F51" i="1"/>
  <c r="F164" i="1"/>
  <c r="F99" i="1"/>
  <c r="J99" i="1"/>
  <c r="I99" i="1"/>
  <c r="H99" i="1"/>
  <c r="G99" i="1"/>
  <c r="I224" i="1"/>
  <c r="H224" i="1"/>
  <c r="G224" i="1"/>
  <c r="F224" i="1"/>
  <c r="I219" i="1"/>
  <c r="H219" i="1"/>
  <c r="G219" i="1"/>
  <c r="F219" i="1"/>
  <c r="I225" i="1"/>
  <c r="H225" i="1"/>
  <c r="G225" i="1"/>
  <c r="F225" i="1"/>
  <c r="J258" i="1"/>
  <c r="H258" i="1"/>
  <c r="G258" i="1"/>
  <c r="F258" i="1"/>
  <c r="I258" i="1"/>
  <c r="H251" i="1"/>
  <c r="F251" i="1"/>
  <c r="I251" i="1"/>
  <c r="G251" i="1"/>
  <c r="J251" i="1"/>
  <c r="I281" i="1"/>
  <c r="H281" i="1"/>
  <c r="G281" i="1"/>
  <c r="F281" i="1"/>
  <c r="H297" i="1"/>
  <c r="G297" i="1"/>
  <c r="F297" i="1"/>
  <c r="I297" i="1"/>
  <c r="H305" i="1"/>
  <c r="G305" i="1"/>
  <c r="F305" i="1"/>
  <c r="I305" i="1"/>
  <c r="H314" i="1"/>
  <c r="F314" i="1"/>
  <c r="I314" i="1"/>
  <c r="G314" i="1"/>
  <c r="C137" i="1"/>
  <c r="C179" i="1"/>
  <c r="C160" i="1"/>
  <c r="C143" i="1"/>
  <c r="C181" i="1"/>
  <c r="P63" i="1"/>
  <c r="T63" i="1"/>
  <c r="S63" i="1"/>
  <c r="R63" i="1"/>
  <c r="Q63" i="1"/>
  <c r="T39" i="1"/>
  <c r="S39" i="1"/>
  <c r="R39" i="1"/>
  <c r="Q39" i="1"/>
  <c r="P39" i="1"/>
  <c r="B27" i="1"/>
  <c r="M140" i="1"/>
  <c r="M178" i="1"/>
  <c r="M163" i="1"/>
  <c r="M176" i="1"/>
  <c r="M161" i="1"/>
  <c r="M197" i="1"/>
  <c r="D174" i="1"/>
  <c r="D195" i="1"/>
  <c r="D171" i="1"/>
  <c r="D160" i="1"/>
  <c r="D143" i="1"/>
  <c r="D181" i="1"/>
  <c r="S46" i="1"/>
  <c r="Q46" i="1"/>
  <c r="L119" i="1"/>
  <c r="L184" i="1" s="1"/>
  <c r="L159" i="1"/>
  <c r="L142" i="1"/>
  <c r="L180" i="1"/>
  <c r="L161" i="1"/>
  <c r="L192" i="1"/>
  <c r="C166" i="1"/>
  <c r="B68" i="1"/>
  <c r="B167" i="1"/>
  <c r="B160" i="1"/>
  <c r="B139" i="1"/>
  <c r="B177" i="1"/>
  <c r="B162" i="1"/>
  <c r="B193" i="1"/>
  <c r="M195" i="1"/>
  <c r="J30" i="1"/>
  <c r="I30" i="1"/>
  <c r="G30" i="1"/>
  <c r="H30" i="1"/>
  <c r="F30" i="1"/>
  <c r="E54" i="1"/>
  <c r="J16" i="1"/>
  <c r="I16" i="1"/>
  <c r="G16" i="1"/>
  <c r="H16" i="1"/>
  <c r="F16" i="1"/>
  <c r="I8" i="1"/>
  <c r="G8" i="1"/>
  <c r="H8" i="1"/>
  <c r="J8" i="1"/>
  <c r="F8" i="1"/>
  <c r="T29" i="1"/>
  <c r="S29" i="1"/>
  <c r="O54" i="1"/>
  <c r="R29" i="1"/>
  <c r="Q29" i="1"/>
  <c r="P29" i="1"/>
  <c r="G13" i="1"/>
  <c r="I13" i="1"/>
  <c r="M177" i="1"/>
  <c r="D176" i="1"/>
  <c r="N165" i="1"/>
  <c r="B141" i="1"/>
  <c r="I17" i="1"/>
  <c r="G17" i="1"/>
  <c r="R22" i="3"/>
  <c r="P22" i="3"/>
  <c r="T32" i="3"/>
  <c r="S32" i="3"/>
  <c r="R32" i="3"/>
  <c r="Q32" i="3"/>
  <c r="P32" i="3"/>
  <c r="P8" i="3"/>
  <c r="T8" i="3"/>
  <c r="S8" i="3"/>
  <c r="R8" i="3"/>
  <c r="Q8" i="3"/>
  <c r="I23" i="3"/>
  <c r="G23" i="3"/>
  <c r="E23" i="2"/>
  <c r="S8" i="2"/>
  <c r="Q8" i="2"/>
  <c r="U8" i="2"/>
  <c r="T8" i="2"/>
  <c r="R8" i="2"/>
  <c r="I7" i="3"/>
  <c r="H7" i="3"/>
  <c r="G7" i="3"/>
  <c r="F7" i="3"/>
  <c r="J7" i="3"/>
  <c r="K40" i="2"/>
  <c r="J40" i="2"/>
  <c r="I40" i="2"/>
  <c r="H40" i="2"/>
  <c r="G40" i="2"/>
  <c r="I34" i="2"/>
  <c r="H34" i="2"/>
  <c r="G34" i="2"/>
  <c r="K34" i="2"/>
  <c r="J34" i="2"/>
  <c r="G27" i="2"/>
  <c r="K27" i="2"/>
  <c r="J27" i="2"/>
  <c r="I27" i="2"/>
  <c r="H27" i="2"/>
  <c r="N47" i="2"/>
  <c r="C194" i="1"/>
  <c r="T24" i="1"/>
  <c r="S24" i="1"/>
  <c r="P24" i="1"/>
  <c r="R24" i="1"/>
  <c r="Q24" i="1"/>
  <c r="T61" i="1"/>
  <c r="R61" i="1"/>
  <c r="Q61" i="1"/>
  <c r="P61" i="1"/>
  <c r="S61" i="1"/>
  <c r="T104" i="1"/>
  <c r="S104" i="1"/>
  <c r="R104" i="1"/>
  <c r="Q104" i="1"/>
  <c r="P169" i="1"/>
  <c r="P104" i="1"/>
  <c r="P191" i="1"/>
  <c r="T126" i="1"/>
  <c r="S126" i="1"/>
  <c r="R126" i="1"/>
  <c r="Q126" i="1"/>
  <c r="P126" i="1"/>
  <c r="R53" i="1"/>
  <c r="P53" i="1"/>
  <c r="S53" i="1"/>
  <c r="Q53" i="1"/>
  <c r="T53" i="1"/>
  <c r="P154" i="1"/>
  <c r="S89" i="1"/>
  <c r="R89" i="1"/>
  <c r="Q89" i="1"/>
  <c r="P89" i="1"/>
  <c r="T89" i="1"/>
  <c r="Q76" i="1"/>
  <c r="P76" i="1"/>
  <c r="P141" i="1"/>
  <c r="T76" i="1"/>
  <c r="S76" i="1"/>
  <c r="R76" i="1"/>
  <c r="Q118" i="1"/>
  <c r="P118" i="1"/>
  <c r="T118" i="1"/>
  <c r="P183" i="1"/>
  <c r="S118" i="1"/>
  <c r="R118" i="1"/>
  <c r="P164" i="1"/>
  <c r="T99" i="1"/>
  <c r="S99" i="1"/>
  <c r="R99" i="1"/>
  <c r="Q99" i="1"/>
  <c r="P99" i="1"/>
  <c r="S265" i="1"/>
  <c r="R265" i="1"/>
  <c r="Q265" i="1"/>
  <c r="P265" i="1"/>
  <c r="S249" i="1"/>
  <c r="R249" i="1"/>
  <c r="Q249" i="1"/>
  <c r="P249" i="1"/>
  <c r="T249" i="1"/>
  <c r="S253" i="1"/>
  <c r="R253" i="1"/>
  <c r="Q253" i="1"/>
  <c r="P253" i="1"/>
  <c r="T253" i="1"/>
  <c r="S236" i="1"/>
  <c r="Q236" i="1"/>
  <c r="P236" i="1"/>
  <c r="T236" i="1"/>
  <c r="R236" i="1"/>
  <c r="S284" i="1"/>
  <c r="R284" i="1"/>
  <c r="Q284" i="1"/>
  <c r="P284" i="1"/>
  <c r="Q273" i="1"/>
  <c r="P273" i="1"/>
  <c r="S273" i="1"/>
  <c r="R273" i="1"/>
  <c r="R297" i="1"/>
  <c r="Q297" i="1"/>
  <c r="P297" i="1"/>
  <c r="S297" i="1"/>
  <c r="R305" i="1"/>
  <c r="Q305" i="1"/>
  <c r="P305" i="1"/>
  <c r="S305" i="1"/>
  <c r="R315" i="1"/>
  <c r="P315" i="1"/>
  <c r="S315" i="1"/>
  <c r="Q315" i="1"/>
  <c r="N139" i="1"/>
  <c r="L27" i="1"/>
  <c r="G14" i="1"/>
  <c r="J14" i="1"/>
  <c r="I14" i="1"/>
  <c r="H14" i="1"/>
  <c r="F14" i="1"/>
  <c r="N193" i="1"/>
  <c r="N68" i="1"/>
  <c r="N162" i="1"/>
  <c r="N145" i="1"/>
  <c r="N188" i="1"/>
  <c r="N133" i="1"/>
  <c r="N138" i="1"/>
  <c r="N176" i="1"/>
  <c r="I45" i="1"/>
  <c r="G45" i="1"/>
  <c r="F45" i="1"/>
  <c r="J45" i="1"/>
  <c r="H45" i="1"/>
  <c r="J79" i="1"/>
  <c r="I79" i="1"/>
  <c r="H79" i="1"/>
  <c r="G79" i="1"/>
  <c r="F144" i="1"/>
  <c r="F79" i="1"/>
  <c r="F182" i="1"/>
  <c r="J117" i="1"/>
  <c r="I117" i="1"/>
  <c r="H117" i="1"/>
  <c r="G117" i="1"/>
  <c r="F117" i="1"/>
  <c r="I284" i="1"/>
  <c r="H284" i="1"/>
  <c r="G284" i="1"/>
  <c r="F284" i="1"/>
  <c r="G72" i="1"/>
  <c r="F137" i="1"/>
  <c r="J72" i="1"/>
  <c r="I72" i="1"/>
  <c r="H72" i="1"/>
  <c r="F72" i="1"/>
  <c r="J82" i="1"/>
  <c r="F179" i="1"/>
  <c r="H114" i="1"/>
  <c r="G114" i="1"/>
  <c r="F114" i="1"/>
  <c r="J114" i="1"/>
  <c r="I114" i="1"/>
  <c r="J60" i="1"/>
  <c r="I60" i="1"/>
  <c r="H60" i="1"/>
  <c r="G60" i="1"/>
  <c r="F60" i="1"/>
  <c r="F168" i="1"/>
  <c r="F103" i="1"/>
  <c r="J103" i="1"/>
  <c r="I103" i="1"/>
  <c r="H103" i="1"/>
  <c r="G103" i="1"/>
  <c r="I228" i="1"/>
  <c r="H228" i="1"/>
  <c r="G228" i="1"/>
  <c r="F228" i="1"/>
  <c r="I223" i="1"/>
  <c r="H223" i="1"/>
  <c r="G223" i="1"/>
  <c r="F223" i="1"/>
  <c r="I266" i="1"/>
  <c r="H266" i="1"/>
  <c r="G266" i="1"/>
  <c r="F266" i="1"/>
  <c r="F234" i="1"/>
  <c r="J234" i="1"/>
  <c r="I234" i="1"/>
  <c r="G234" i="1"/>
  <c r="H234" i="1"/>
  <c r="F256" i="1"/>
  <c r="J256" i="1"/>
  <c r="I256" i="1"/>
  <c r="H256" i="1"/>
  <c r="G256" i="1"/>
  <c r="I274" i="1"/>
  <c r="H274" i="1"/>
  <c r="G274" i="1"/>
  <c r="F274" i="1"/>
  <c r="H255" i="1"/>
  <c r="F255" i="1"/>
  <c r="J255" i="1"/>
  <c r="I255" i="1"/>
  <c r="G255" i="1"/>
  <c r="I285" i="1"/>
  <c r="H285" i="1"/>
  <c r="G285" i="1"/>
  <c r="F285" i="1"/>
  <c r="H298" i="1"/>
  <c r="G298" i="1"/>
  <c r="F298" i="1"/>
  <c r="I298" i="1"/>
  <c r="H315" i="1"/>
  <c r="F315" i="1"/>
  <c r="I315" i="1"/>
  <c r="G315" i="1"/>
  <c r="P38" i="1"/>
  <c r="T38" i="1"/>
  <c r="S38" i="1"/>
  <c r="R38" i="1"/>
  <c r="Q38" i="1"/>
  <c r="C141" i="1"/>
  <c r="C183" i="1"/>
  <c r="C164" i="1"/>
  <c r="C147" i="1"/>
  <c r="C190" i="1"/>
  <c r="D197" i="1"/>
  <c r="I61" i="1"/>
  <c r="H61" i="1"/>
  <c r="G61" i="1"/>
  <c r="F61" i="1"/>
  <c r="J61" i="1"/>
  <c r="M144" i="1"/>
  <c r="M182" i="1"/>
  <c r="M167" i="1"/>
  <c r="M142" i="1"/>
  <c r="M180" i="1"/>
  <c r="M165" i="1"/>
  <c r="D140" i="1"/>
  <c r="D178" i="1"/>
  <c r="D175" i="1"/>
  <c r="D164" i="1"/>
  <c r="D147" i="1"/>
  <c r="H82" i="1"/>
  <c r="F82" i="1"/>
  <c r="D190" i="1"/>
  <c r="L163" i="1"/>
  <c r="L146" i="1"/>
  <c r="L189" i="1"/>
  <c r="L165" i="1"/>
  <c r="L193" i="1"/>
  <c r="L196" i="1"/>
  <c r="T64" i="1"/>
  <c r="S64" i="1"/>
  <c r="R64" i="1"/>
  <c r="Q64" i="1"/>
  <c r="P64" i="1"/>
  <c r="T10" i="1"/>
  <c r="S10" i="1"/>
  <c r="R10" i="1"/>
  <c r="Q10" i="1"/>
  <c r="P10" i="1"/>
  <c r="P42" i="1"/>
  <c r="T42" i="1"/>
  <c r="S42" i="1"/>
  <c r="R42" i="1"/>
  <c r="Q42" i="1"/>
  <c r="H31" i="1"/>
  <c r="F31" i="1"/>
  <c r="B171" i="1"/>
  <c r="B164" i="1"/>
  <c r="B143" i="1"/>
  <c r="B181" i="1"/>
  <c r="B166" i="1"/>
  <c r="B194" i="1"/>
  <c r="L191" i="1"/>
  <c r="P59" i="1"/>
  <c r="T59" i="1"/>
  <c r="S59" i="1"/>
  <c r="R59" i="1"/>
  <c r="Q59" i="1"/>
  <c r="L182" i="1"/>
  <c r="T36" i="1"/>
  <c r="R36" i="1"/>
  <c r="P36" i="1"/>
  <c r="S36" i="1"/>
  <c r="Q36" i="1"/>
  <c r="G23" i="1"/>
  <c r="I23" i="1"/>
  <c r="M160" i="1"/>
  <c r="D145" i="1"/>
  <c r="L175" i="1"/>
  <c r="B140" i="1"/>
  <c r="I52" i="1"/>
  <c r="G52" i="1"/>
  <c r="Q10" i="3"/>
  <c r="S10" i="3"/>
  <c r="J22" i="3"/>
  <c r="I22" i="3"/>
  <c r="H22" i="3"/>
  <c r="G22" i="3"/>
  <c r="F22" i="3"/>
  <c r="J23" i="3"/>
  <c r="J26" i="3"/>
  <c r="S44" i="3"/>
  <c r="Q44" i="3"/>
  <c r="S26" i="3"/>
  <c r="Q26" i="3"/>
  <c r="S13" i="3"/>
  <c r="Q13" i="3"/>
  <c r="R37" i="3"/>
  <c r="Q37" i="3"/>
  <c r="P37" i="3"/>
  <c r="S37" i="3"/>
  <c r="T37" i="3"/>
  <c r="I33" i="3"/>
  <c r="H33" i="3"/>
  <c r="G33" i="3"/>
  <c r="F33" i="3"/>
  <c r="J33" i="3"/>
  <c r="P12" i="3"/>
  <c r="T12" i="3"/>
  <c r="S12" i="3"/>
  <c r="Q12" i="3"/>
  <c r="R12" i="3"/>
  <c r="R42" i="3"/>
  <c r="Q42" i="3"/>
  <c r="P42" i="3"/>
  <c r="T42" i="3"/>
  <c r="S42" i="3"/>
  <c r="E47" i="2"/>
  <c r="I11" i="3"/>
  <c r="H11" i="3"/>
  <c r="G11" i="3"/>
  <c r="F11" i="3"/>
  <c r="J11" i="3"/>
  <c r="J9" i="3"/>
  <c r="I9" i="3"/>
  <c r="H9" i="3"/>
  <c r="G9" i="3"/>
  <c r="F9" i="3"/>
  <c r="O47" i="2"/>
  <c r="J13" i="2"/>
  <c r="I13" i="2"/>
  <c r="H13" i="2"/>
  <c r="G13" i="2"/>
  <c r="K13" i="2"/>
  <c r="I38" i="2"/>
  <c r="H38" i="2"/>
  <c r="G38" i="2"/>
  <c r="K38" i="2"/>
  <c r="J38" i="2"/>
  <c r="G31" i="2"/>
  <c r="K31" i="2"/>
  <c r="J31" i="2"/>
  <c r="I31" i="2"/>
  <c r="H31" i="2"/>
  <c r="F190" i="1"/>
  <c r="J125" i="1"/>
  <c r="I125" i="1"/>
  <c r="H125" i="1"/>
  <c r="G125" i="1"/>
  <c r="F125" i="1"/>
  <c r="T18" i="1"/>
  <c r="S18" i="1"/>
  <c r="R18" i="1"/>
  <c r="P18" i="1"/>
  <c r="Q18" i="1"/>
  <c r="T65" i="1"/>
  <c r="R65" i="1"/>
  <c r="Q65" i="1"/>
  <c r="P65" i="1"/>
  <c r="S65" i="1"/>
  <c r="T108" i="1"/>
  <c r="S108" i="1"/>
  <c r="P173" i="1"/>
  <c r="R108" i="1"/>
  <c r="Q108" i="1"/>
  <c r="P108" i="1"/>
  <c r="P192" i="1"/>
  <c r="T127" i="1"/>
  <c r="S127" i="1"/>
  <c r="R127" i="1"/>
  <c r="Q127" i="1"/>
  <c r="P127" i="1"/>
  <c r="R58" i="1"/>
  <c r="P58" i="1"/>
  <c r="O68" i="1"/>
  <c r="T58" i="1"/>
  <c r="S58" i="1"/>
  <c r="Q58" i="1"/>
  <c r="P162" i="1"/>
  <c r="S97" i="1"/>
  <c r="R97" i="1"/>
  <c r="Q97" i="1"/>
  <c r="P97" i="1"/>
  <c r="T97" i="1"/>
  <c r="P145" i="1"/>
  <c r="Q80" i="1"/>
  <c r="P80" i="1"/>
  <c r="T80" i="1"/>
  <c r="S80" i="1"/>
  <c r="R80" i="1"/>
  <c r="P188" i="1"/>
  <c r="Q123" i="1"/>
  <c r="P123" i="1"/>
  <c r="T123" i="1"/>
  <c r="O133" i="1"/>
  <c r="S123" i="1"/>
  <c r="R123" i="1"/>
  <c r="P168" i="1"/>
  <c r="T103" i="1"/>
  <c r="S103" i="1"/>
  <c r="R103" i="1"/>
  <c r="Q103" i="1"/>
  <c r="P103" i="1"/>
  <c r="S267" i="1"/>
  <c r="R267" i="1"/>
  <c r="Q267" i="1"/>
  <c r="P267" i="1"/>
  <c r="S240" i="1"/>
  <c r="Q240" i="1"/>
  <c r="P240" i="1"/>
  <c r="T240" i="1"/>
  <c r="R240" i="1"/>
  <c r="S288" i="1"/>
  <c r="R288" i="1"/>
  <c r="Q288" i="1"/>
  <c r="P288" i="1"/>
  <c r="P271" i="1"/>
  <c r="S271" i="1"/>
  <c r="R271" i="1"/>
  <c r="Q271" i="1"/>
  <c r="T252" i="1"/>
  <c r="S252" i="1"/>
  <c r="R252" i="1"/>
  <c r="Q252" i="1"/>
  <c r="P252" i="1"/>
  <c r="R298" i="1"/>
  <c r="Q298" i="1"/>
  <c r="P298" i="1"/>
  <c r="S298" i="1"/>
  <c r="R316" i="1"/>
  <c r="P316" i="1"/>
  <c r="S316" i="1"/>
  <c r="Q316" i="1"/>
  <c r="N197" i="1"/>
  <c r="N194" i="1"/>
  <c r="N166" i="1"/>
  <c r="R46" i="1"/>
  <c r="P46" i="1"/>
  <c r="N119" i="1"/>
  <c r="N184" i="1" s="1"/>
  <c r="N159" i="1"/>
  <c r="N142" i="1"/>
  <c r="N180" i="1"/>
  <c r="J131" i="1"/>
  <c r="I131" i="1"/>
  <c r="H131" i="1"/>
  <c r="G131" i="1"/>
  <c r="F131" i="1"/>
  <c r="F196" i="1"/>
  <c r="I49" i="1"/>
  <c r="G49" i="1"/>
  <c r="F49" i="1"/>
  <c r="H49" i="1"/>
  <c r="J49" i="1"/>
  <c r="J83" i="1"/>
  <c r="I83" i="1"/>
  <c r="F148" i="1"/>
  <c r="H83" i="1"/>
  <c r="G83" i="1"/>
  <c r="F83" i="1"/>
  <c r="G38" i="1"/>
  <c r="J38" i="1"/>
  <c r="F38" i="1"/>
  <c r="I38" i="1"/>
  <c r="H38" i="1"/>
  <c r="F141" i="1"/>
  <c r="H76" i="1"/>
  <c r="G76" i="1"/>
  <c r="F76" i="1"/>
  <c r="J76" i="1"/>
  <c r="I76" i="1"/>
  <c r="F183" i="1"/>
  <c r="H118" i="1"/>
  <c r="G118" i="1"/>
  <c r="F118" i="1"/>
  <c r="J118" i="1"/>
  <c r="I118" i="1"/>
  <c r="J64" i="1"/>
  <c r="I64" i="1"/>
  <c r="H64" i="1"/>
  <c r="G64" i="1"/>
  <c r="F64" i="1"/>
  <c r="F172" i="1"/>
  <c r="F107" i="1"/>
  <c r="J107" i="1"/>
  <c r="I107" i="1"/>
  <c r="H107" i="1"/>
  <c r="G107" i="1"/>
  <c r="F238" i="1"/>
  <c r="J238" i="1"/>
  <c r="I238" i="1"/>
  <c r="H238" i="1"/>
  <c r="G238" i="1"/>
  <c r="I227" i="1"/>
  <c r="H227" i="1"/>
  <c r="G227" i="1"/>
  <c r="F227" i="1"/>
  <c r="I218" i="1"/>
  <c r="H218" i="1"/>
  <c r="G218" i="1"/>
  <c r="F218" i="1"/>
  <c r="J257" i="1"/>
  <c r="I257" i="1"/>
  <c r="H257" i="1"/>
  <c r="G257" i="1"/>
  <c r="F257" i="1"/>
  <c r="I279" i="1"/>
  <c r="H279" i="1"/>
  <c r="G279" i="1"/>
  <c r="F279" i="1"/>
  <c r="H259" i="1"/>
  <c r="F259" i="1"/>
  <c r="J259" i="1"/>
  <c r="I259" i="1"/>
  <c r="G259" i="1"/>
  <c r="I289" i="1"/>
  <c r="H289" i="1"/>
  <c r="G289" i="1"/>
  <c r="F289" i="1"/>
  <c r="H299" i="1"/>
  <c r="G299" i="1"/>
  <c r="F299" i="1"/>
  <c r="I299" i="1"/>
  <c r="H316" i="1"/>
  <c r="F316" i="1"/>
  <c r="I316" i="1"/>
  <c r="G316" i="1"/>
  <c r="C145" i="1"/>
  <c r="C188" i="1"/>
  <c r="C133" i="1"/>
  <c r="C168" i="1"/>
  <c r="C153" i="1"/>
  <c r="F177" i="1"/>
  <c r="J112" i="1"/>
  <c r="I112" i="1"/>
  <c r="H112" i="1"/>
  <c r="G112" i="1"/>
  <c r="F112" i="1"/>
  <c r="T35" i="1"/>
  <c r="R35" i="1"/>
  <c r="Q35" i="1"/>
  <c r="P35" i="1"/>
  <c r="S35" i="1"/>
  <c r="P13" i="1"/>
  <c r="Q13" i="1"/>
  <c r="T13" i="1"/>
  <c r="R13" i="1"/>
  <c r="S13" i="1"/>
  <c r="M148" i="1"/>
  <c r="M171" i="1"/>
  <c r="M146" i="1"/>
  <c r="M189" i="1"/>
  <c r="M169" i="1"/>
  <c r="D144" i="1"/>
  <c r="D182" i="1"/>
  <c r="D137" i="1"/>
  <c r="D179" i="1"/>
  <c r="D168" i="1"/>
  <c r="D153" i="1"/>
  <c r="H88" i="1"/>
  <c r="F88" i="1"/>
  <c r="L167" i="1"/>
  <c r="L169" i="1"/>
  <c r="L194" i="1"/>
  <c r="B192" i="1"/>
  <c r="M194" i="1"/>
  <c r="S30" i="1"/>
  <c r="R30" i="1"/>
  <c r="Q30" i="1"/>
  <c r="P30" i="1"/>
  <c r="T30" i="1"/>
  <c r="F17" i="1"/>
  <c r="H17" i="1"/>
  <c r="H9" i="1"/>
  <c r="F9" i="1"/>
  <c r="B175" i="1"/>
  <c r="B168" i="1"/>
  <c r="B147" i="1"/>
  <c r="I82" i="1"/>
  <c r="G82" i="1"/>
  <c r="B190" i="1"/>
  <c r="B170" i="1"/>
  <c r="B195" i="1"/>
  <c r="I273" i="1"/>
  <c r="G273" i="1"/>
  <c r="C68" i="1"/>
  <c r="F165" i="1"/>
  <c r="J100" i="1"/>
  <c r="I100" i="1"/>
  <c r="H100" i="1"/>
  <c r="G100" i="1"/>
  <c r="F100" i="1"/>
  <c r="P34" i="1"/>
  <c r="T34" i="1"/>
  <c r="S34" i="1"/>
  <c r="R34" i="1"/>
  <c r="Q34" i="1"/>
  <c r="F161" i="1"/>
  <c r="J96" i="1"/>
  <c r="I96" i="1"/>
  <c r="H96" i="1"/>
  <c r="G96" i="1"/>
  <c r="F96" i="1"/>
  <c r="P50" i="1"/>
  <c r="T50" i="1"/>
  <c r="S50" i="1"/>
  <c r="R50" i="1"/>
  <c r="Q50" i="1"/>
  <c r="L178" i="1"/>
  <c r="M68" i="1"/>
  <c r="M139" i="1"/>
  <c r="D154" i="1"/>
  <c r="L139" i="1"/>
  <c r="B176" i="1"/>
  <c r="R24" i="3"/>
  <c r="Q24" i="3"/>
  <c r="P24" i="3"/>
  <c r="T24" i="3"/>
  <c r="S24" i="3"/>
  <c r="Q25" i="3"/>
  <c r="S25" i="3"/>
  <c r="Q30" i="3"/>
  <c r="S30" i="3"/>
  <c r="P16" i="3"/>
  <c r="T16" i="3"/>
  <c r="S16" i="3"/>
  <c r="R16" i="3"/>
  <c r="Q16" i="3"/>
  <c r="P9" i="3"/>
  <c r="R9" i="3"/>
  <c r="C47" i="2"/>
  <c r="H9" i="2"/>
  <c r="K9" i="2"/>
  <c r="G9" i="2"/>
  <c r="J9" i="2"/>
  <c r="I9" i="2"/>
  <c r="O73" i="2"/>
  <c r="I15" i="3"/>
  <c r="H15" i="3"/>
  <c r="G15" i="3"/>
  <c r="F15" i="3"/>
  <c r="J15" i="3"/>
  <c r="J13" i="3"/>
  <c r="I13" i="3"/>
  <c r="H13" i="3"/>
  <c r="G13" i="3"/>
  <c r="F13" i="3"/>
  <c r="K20" i="2"/>
  <c r="J20" i="2"/>
  <c r="I20" i="2"/>
  <c r="H20" i="2"/>
  <c r="G20" i="2"/>
  <c r="K17" i="2"/>
  <c r="J17" i="2"/>
  <c r="I17" i="2"/>
  <c r="H17" i="2"/>
  <c r="G17" i="2"/>
  <c r="F47" i="2"/>
  <c r="G35" i="2"/>
  <c r="K35" i="2"/>
  <c r="J35" i="2"/>
  <c r="I35" i="2"/>
  <c r="H35" i="2"/>
  <c r="N181" i="1"/>
  <c r="T14" i="1"/>
  <c r="P14" i="1"/>
  <c r="S14" i="1"/>
  <c r="R14" i="1"/>
  <c r="Q14" i="1"/>
  <c r="P139" i="1"/>
  <c r="T74" i="1"/>
  <c r="S74" i="1"/>
  <c r="R74" i="1"/>
  <c r="Q74" i="1"/>
  <c r="P74" i="1"/>
  <c r="P177" i="1"/>
  <c r="T112" i="1"/>
  <c r="S112" i="1"/>
  <c r="R112" i="1"/>
  <c r="Q112" i="1"/>
  <c r="P112" i="1"/>
  <c r="R128" i="1"/>
  <c r="P193" i="1"/>
  <c r="T128" i="1"/>
  <c r="S128" i="1"/>
  <c r="Q128" i="1"/>
  <c r="P128" i="1"/>
  <c r="R62" i="1"/>
  <c r="P62" i="1"/>
  <c r="Q62" i="1"/>
  <c r="S62" i="1"/>
  <c r="T62" i="1"/>
  <c r="P166" i="1"/>
  <c r="S101" i="1"/>
  <c r="R101" i="1"/>
  <c r="Q101" i="1"/>
  <c r="P101" i="1"/>
  <c r="T101" i="1"/>
  <c r="O119" i="1"/>
  <c r="Q94" i="1"/>
  <c r="P94" i="1"/>
  <c r="P159" i="1"/>
  <c r="T94" i="1"/>
  <c r="S94" i="1"/>
  <c r="R94" i="1"/>
  <c r="S268" i="1"/>
  <c r="R268" i="1"/>
  <c r="Q268" i="1"/>
  <c r="P268" i="1"/>
  <c r="P172" i="1"/>
  <c r="T107" i="1"/>
  <c r="S107" i="1"/>
  <c r="R107" i="1"/>
  <c r="Q107" i="1"/>
  <c r="P107" i="1"/>
  <c r="S269" i="1"/>
  <c r="R269" i="1"/>
  <c r="Q269" i="1"/>
  <c r="P269" i="1"/>
  <c r="S266" i="1"/>
  <c r="R266" i="1"/>
  <c r="Q266" i="1"/>
  <c r="P266" i="1"/>
  <c r="S244" i="1"/>
  <c r="Q244" i="1"/>
  <c r="P244" i="1"/>
  <c r="T244" i="1"/>
  <c r="R244" i="1"/>
  <c r="Q233" i="1"/>
  <c r="T233" i="1"/>
  <c r="S233" i="1"/>
  <c r="R233" i="1"/>
  <c r="P233" i="1"/>
  <c r="S279" i="1"/>
  <c r="R279" i="1"/>
  <c r="Q279" i="1"/>
  <c r="P279" i="1"/>
  <c r="T256" i="1"/>
  <c r="S256" i="1"/>
  <c r="R256" i="1"/>
  <c r="Q256" i="1"/>
  <c r="P256" i="1"/>
  <c r="R299" i="1"/>
  <c r="Q299" i="1"/>
  <c r="P299" i="1"/>
  <c r="S299" i="1"/>
  <c r="R317" i="1"/>
  <c r="P317" i="1"/>
  <c r="S317" i="1"/>
  <c r="Q317" i="1"/>
  <c r="M193" i="1"/>
  <c r="F24" i="1"/>
  <c r="G24" i="1"/>
  <c r="J24" i="1"/>
  <c r="I24" i="1"/>
  <c r="H24" i="1"/>
  <c r="N170" i="1"/>
  <c r="N163" i="1"/>
  <c r="N169" i="1"/>
  <c r="N146" i="1"/>
  <c r="N189" i="1"/>
  <c r="N191" i="1"/>
  <c r="I132" i="1"/>
  <c r="F197" i="1"/>
  <c r="J132" i="1"/>
  <c r="H132" i="1"/>
  <c r="G132" i="1"/>
  <c r="F132" i="1"/>
  <c r="I53" i="1"/>
  <c r="G53" i="1"/>
  <c r="F53" i="1"/>
  <c r="J53" i="1"/>
  <c r="H53" i="1"/>
  <c r="F154" i="1"/>
  <c r="J89" i="1"/>
  <c r="I89" i="1"/>
  <c r="H89" i="1"/>
  <c r="G89" i="1"/>
  <c r="F89" i="1"/>
  <c r="F191" i="1"/>
  <c r="J126" i="1"/>
  <c r="I126" i="1"/>
  <c r="H126" i="1"/>
  <c r="G126" i="1"/>
  <c r="F126" i="1"/>
  <c r="G42" i="1"/>
  <c r="J42" i="1"/>
  <c r="F42" i="1"/>
  <c r="I42" i="1"/>
  <c r="H42" i="1"/>
  <c r="F145" i="1"/>
  <c r="H80" i="1"/>
  <c r="G80" i="1"/>
  <c r="F80" i="1"/>
  <c r="J80" i="1"/>
  <c r="I80" i="1"/>
  <c r="H123" i="1"/>
  <c r="G123" i="1"/>
  <c r="F188" i="1"/>
  <c r="F123" i="1"/>
  <c r="E133" i="1"/>
  <c r="J123" i="1"/>
  <c r="I123" i="1"/>
  <c r="F138" i="1"/>
  <c r="J73" i="1"/>
  <c r="I73" i="1"/>
  <c r="H73" i="1"/>
  <c r="G73" i="1"/>
  <c r="F73" i="1"/>
  <c r="F176" i="1"/>
  <c r="F111" i="1"/>
  <c r="J111" i="1"/>
  <c r="I111" i="1"/>
  <c r="H111" i="1"/>
  <c r="G111" i="1"/>
  <c r="J243" i="1"/>
  <c r="I243" i="1"/>
  <c r="H243" i="1"/>
  <c r="G243" i="1"/>
  <c r="F243" i="1"/>
  <c r="I222" i="1"/>
  <c r="H222" i="1"/>
  <c r="G222" i="1"/>
  <c r="F222" i="1"/>
  <c r="I265" i="1"/>
  <c r="H265" i="1"/>
  <c r="G265" i="1"/>
  <c r="F265" i="1"/>
  <c r="J236" i="1"/>
  <c r="H236" i="1"/>
  <c r="G236" i="1"/>
  <c r="F236" i="1"/>
  <c r="I236" i="1"/>
  <c r="I283" i="1"/>
  <c r="H283" i="1"/>
  <c r="G283" i="1"/>
  <c r="F283" i="1"/>
  <c r="G272" i="1"/>
  <c r="F272" i="1"/>
  <c r="I272" i="1"/>
  <c r="H272" i="1"/>
  <c r="H300" i="1"/>
  <c r="G300" i="1"/>
  <c r="F300" i="1"/>
  <c r="I300" i="1"/>
  <c r="H317" i="1"/>
  <c r="F317" i="1"/>
  <c r="G317" i="1"/>
  <c r="I317" i="1"/>
  <c r="C119" i="1"/>
  <c r="C184" i="1" s="1"/>
  <c r="C159" i="1"/>
  <c r="C172" i="1"/>
  <c r="C161" i="1"/>
  <c r="C197" i="1"/>
  <c r="C170" i="1"/>
  <c r="Q23" i="1"/>
  <c r="P23" i="1"/>
  <c r="R23" i="1"/>
  <c r="T23" i="1"/>
  <c r="S23" i="1"/>
  <c r="T46" i="1"/>
  <c r="G11" i="1"/>
  <c r="I11" i="1"/>
  <c r="M154" i="1"/>
  <c r="M191" i="1"/>
  <c r="M175" i="1"/>
  <c r="M173" i="1"/>
  <c r="D148" i="1"/>
  <c r="D141" i="1"/>
  <c r="D183" i="1"/>
  <c r="D172" i="1"/>
  <c r="D161" i="1"/>
  <c r="L171" i="1"/>
  <c r="L160" i="1"/>
  <c r="L162" i="1"/>
  <c r="L173" i="1"/>
  <c r="L195" i="1"/>
  <c r="R33" i="1"/>
  <c r="S33" i="1"/>
  <c r="Q33" i="1"/>
  <c r="P33" i="1"/>
  <c r="T33" i="1"/>
  <c r="F169" i="1"/>
  <c r="J104" i="1"/>
  <c r="I104" i="1"/>
  <c r="H104" i="1"/>
  <c r="G104" i="1"/>
  <c r="F104" i="1"/>
  <c r="I36" i="1"/>
  <c r="G36" i="1"/>
  <c r="J36" i="1"/>
  <c r="H36" i="1"/>
  <c r="F36" i="1"/>
  <c r="S16" i="1"/>
  <c r="R16" i="1"/>
  <c r="P16" i="1"/>
  <c r="Q16" i="1"/>
  <c r="T16" i="1"/>
  <c r="R8" i="1"/>
  <c r="P8" i="1"/>
  <c r="Q8" i="1"/>
  <c r="T8" i="1"/>
  <c r="S8" i="1"/>
  <c r="B137" i="1"/>
  <c r="B179" i="1"/>
  <c r="B172" i="1"/>
  <c r="B153" i="1"/>
  <c r="G88" i="1"/>
  <c r="I88" i="1"/>
  <c r="B197" i="1"/>
  <c r="B174" i="1"/>
  <c r="B196" i="1"/>
  <c r="T51" i="1"/>
  <c r="S51" i="1"/>
  <c r="R51" i="1"/>
  <c r="Q51" i="1"/>
  <c r="P51" i="1"/>
  <c r="N161" i="1"/>
  <c r="C182" i="1"/>
  <c r="C154" i="1"/>
  <c r="I48" i="1"/>
  <c r="H48" i="1"/>
  <c r="G48" i="1"/>
  <c r="F48" i="1"/>
  <c r="J48" i="1"/>
  <c r="T11" i="1"/>
  <c r="S11" i="1"/>
  <c r="R11" i="1"/>
  <c r="Q11" i="1"/>
  <c r="P11" i="1"/>
  <c r="P67" i="1"/>
  <c r="T67" i="1"/>
  <c r="S67" i="1"/>
  <c r="R67" i="1"/>
  <c r="Q67" i="1"/>
  <c r="Q201" i="1"/>
  <c r="P201" i="1"/>
  <c r="S201" i="1"/>
  <c r="R201" i="1"/>
  <c r="I278" i="1"/>
  <c r="H278" i="1"/>
  <c r="G278" i="1"/>
  <c r="F278" i="1"/>
  <c r="H293" i="1"/>
  <c r="G293" i="1"/>
  <c r="F293" i="1"/>
  <c r="I293" i="1"/>
  <c r="U62" i="2"/>
  <c r="T62" i="2"/>
  <c r="S62" i="2"/>
  <c r="R62" i="2"/>
  <c r="Q62" i="2"/>
  <c r="S278" i="1"/>
  <c r="R278" i="1"/>
  <c r="Q278" i="1"/>
  <c r="P278" i="1"/>
  <c r="I217" i="1"/>
  <c r="H217" i="1"/>
  <c r="F217" i="1"/>
  <c r="U12" i="2"/>
  <c r="T12" i="2"/>
  <c r="S12" i="2"/>
  <c r="R12" i="2"/>
  <c r="Q12" i="2"/>
  <c r="U100" i="2"/>
  <c r="T100" i="2"/>
  <c r="S100" i="2"/>
  <c r="R100" i="2"/>
  <c r="Q100" i="2"/>
  <c r="R71" i="1"/>
  <c r="P71" i="1"/>
  <c r="Q71" i="1"/>
  <c r="T71" i="1"/>
  <c r="S71" i="1"/>
  <c r="R293" i="1"/>
  <c r="Q293" i="1"/>
  <c r="P293" i="1"/>
  <c r="S293" i="1"/>
  <c r="I187" i="1"/>
  <c r="G187" i="1"/>
  <c r="I147" i="1"/>
  <c r="G147" i="1"/>
  <c r="R50" i="2"/>
  <c r="Q50" i="2"/>
  <c r="U50" i="2"/>
  <c r="T50" i="2"/>
  <c r="S50" i="2"/>
  <c r="F87" i="1"/>
  <c r="J87" i="1"/>
  <c r="I87" i="1"/>
  <c r="H87" i="1"/>
  <c r="G87" i="1"/>
  <c r="I153" i="1"/>
  <c r="G153" i="1"/>
  <c r="U56" i="2"/>
  <c r="T56" i="2"/>
  <c r="S56" i="2"/>
  <c r="R56" i="2"/>
  <c r="Q56" i="2"/>
  <c r="T87" i="1"/>
  <c r="S87" i="1"/>
  <c r="R87" i="1"/>
  <c r="Q87" i="1"/>
  <c r="P87" i="1"/>
  <c r="S152" i="1"/>
  <c r="Q152" i="1"/>
  <c r="P369" i="1"/>
  <c r="T369" i="1"/>
  <c r="S369" i="1"/>
  <c r="R369" i="1"/>
  <c r="Q369" i="1"/>
  <c r="I71" i="1"/>
  <c r="G71" i="1"/>
  <c r="F71" i="1"/>
  <c r="J71" i="1"/>
  <c r="H71" i="1"/>
  <c r="I152" i="1"/>
  <c r="G152" i="1"/>
  <c r="G369" i="1"/>
  <c r="J369" i="1"/>
  <c r="I369" i="1"/>
  <c r="H369" i="1"/>
  <c r="F369" i="1"/>
  <c r="S22" i="1"/>
  <c r="R22" i="1"/>
  <c r="Q22" i="1"/>
  <c r="P22" i="1"/>
  <c r="T22" i="1"/>
  <c r="J22" i="1"/>
  <c r="I22" i="1"/>
  <c r="G22" i="1"/>
  <c r="H22" i="1"/>
  <c r="F22" i="1"/>
  <c r="I50" i="2"/>
  <c r="H50" i="2"/>
  <c r="G50" i="2"/>
  <c r="K50" i="2"/>
  <c r="J50" i="2"/>
  <c r="K62" i="2"/>
  <c r="J62" i="2"/>
  <c r="I62" i="2"/>
  <c r="H62" i="2"/>
  <c r="G62" i="2"/>
  <c r="T57" i="1"/>
  <c r="R57" i="1"/>
  <c r="Q57" i="1"/>
  <c r="P57" i="1"/>
  <c r="S57" i="1"/>
  <c r="S122" i="1"/>
  <c r="R122" i="1"/>
  <c r="Q122" i="1"/>
  <c r="P122" i="1"/>
  <c r="S136" i="1"/>
  <c r="Q136" i="1"/>
  <c r="T122" i="1"/>
  <c r="S232" i="1"/>
  <c r="Q232" i="1"/>
  <c r="P232" i="1"/>
  <c r="T232" i="1"/>
  <c r="R232" i="1"/>
  <c r="T325" i="1"/>
  <c r="S325" i="1"/>
  <c r="R325" i="1"/>
  <c r="Q325" i="1"/>
  <c r="P325" i="1"/>
  <c r="I262" i="1"/>
  <c r="H262" i="1"/>
  <c r="G262" i="1"/>
  <c r="F262" i="1"/>
  <c r="F201" i="1"/>
  <c r="H201" i="1"/>
  <c r="G201" i="1"/>
  <c r="G56" i="2"/>
  <c r="K56" i="2"/>
  <c r="J56" i="2"/>
  <c r="I56" i="2"/>
  <c r="H56" i="2"/>
  <c r="T248" i="1"/>
  <c r="S248" i="1"/>
  <c r="R248" i="1"/>
  <c r="Q248" i="1"/>
  <c r="P248" i="1"/>
  <c r="T354" i="1"/>
  <c r="R354" i="1"/>
  <c r="Q354" i="1"/>
  <c r="P354" i="1"/>
  <c r="S354" i="1"/>
  <c r="J340" i="1"/>
  <c r="I340" i="1"/>
  <c r="H340" i="1"/>
  <c r="G340" i="1"/>
  <c r="F340" i="1"/>
  <c r="S187" i="1"/>
  <c r="Q187" i="1"/>
  <c r="S262" i="1"/>
  <c r="R262" i="1"/>
  <c r="Q262" i="1"/>
  <c r="P262" i="1"/>
  <c r="T340" i="1"/>
  <c r="S340" i="1"/>
  <c r="R340" i="1"/>
  <c r="Q340" i="1"/>
  <c r="P340" i="1"/>
  <c r="J122" i="1"/>
  <c r="I122" i="1"/>
  <c r="H122" i="1"/>
  <c r="I136" i="1"/>
  <c r="G122" i="1"/>
  <c r="G136" i="1"/>
  <c r="F122" i="1"/>
  <c r="J232" i="1"/>
  <c r="H232" i="1"/>
  <c r="G232" i="1"/>
  <c r="F232" i="1"/>
  <c r="I232" i="1"/>
  <c r="I354" i="1"/>
  <c r="H354" i="1"/>
  <c r="G354" i="1"/>
  <c r="F354" i="1"/>
  <c r="J354" i="1"/>
  <c r="I57" i="1"/>
  <c r="H57" i="1"/>
  <c r="G57" i="1"/>
  <c r="F57" i="1"/>
  <c r="J57" i="1"/>
  <c r="S217" i="1"/>
  <c r="R217" i="1"/>
  <c r="Q217" i="1"/>
  <c r="P217" i="1"/>
  <c r="R309" i="1"/>
  <c r="P309" i="1"/>
  <c r="S309" i="1"/>
  <c r="Q309" i="1"/>
  <c r="F248" i="1"/>
  <c r="J248" i="1"/>
  <c r="I248" i="1"/>
  <c r="H248" i="1"/>
  <c r="G248" i="1"/>
  <c r="F325" i="1"/>
  <c r="J325" i="1"/>
  <c r="I325" i="1"/>
  <c r="H325" i="1"/>
  <c r="G325" i="1"/>
  <c r="H309" i="1"/>
  <c r="F309" i="1"/>
  <c r="G309" i="1"/>
  <c r="I309" i="1"/>
  <c r="M27" i="1" l="1"/>
  <c r="I359" i="1"/>
  <c r="G359" i="1"/>
  <c r="F359" i="1"/>
  <c r="J359" i="1"/>
  <c r="H359" i="1"/>
  <c r="J361" i="1"/>
  <c r="I361" i="1"/>
  <c r="H361" i="1"/>
  <c r="G361" i="1"/>
  <c r="F361" i="1"/>
  <c r="P356" i="1"/>
  <c r="T356" i="1"/>
  <c r="S356" i="1"/>
  <c r="R356" i="1"/>
  <c r="Q356" i="1"/>
  <c r="T366" i="1"/>
  <c r="R366" i="1"/>
  <c r="Q366" i="1"/>
  <c r="P366" i="1"/>
  <c r="S366" i="1"/>
  <c r="I203" i="1"/>
  <c r="G203" i="1"/>
  <c r="F203" i="1"/>
  <c r="H203" i="1"/>
  <c r="S330" i="1"/>
  <c r="R330" i="1"/>
  <c r="Q330" i="1"/>
  <c r="P330" i="1"/>
  <c r="T330" i="1"/>
  <c r="T344" i="1"/>
  <c r="S344" i="1"/>
  <c r="R344" i="1"/>
  <c r="Q344" i="1"/>
  <c r="P344" i="1"/>
  <c r="R350" i="1"/>
  <c r="P350" i="1"/>
  <c r="T350" i="1"/>
  <c r="S350" i="1"/>
  <c r="Q350" i="1"/>
  <c r="T25" i="1"/>
  <c r="O27" i="1"/>
  <c r="S25" i="1"/>
  <c r="R25" i="1"/>
  <c r="Q25" i="1"/>
  <c r="P25" i="1"/>
  <c r="P158" i="1"/>
  <c r="S93" i="1"/>
  <c r="R93" i="1"/>
  <c r="Q93" i="1"/>
  <c r="P93" i="1"/>
  <c r="T93" i="1"/>
  <c r="C158" i="1"/>
  <c r="I371" i="1"/>
  <c r="H371" i="1"/>
  <c r="G371" i="1"/>
  <c r="F371" i="1"/>
  <c r="J371" i="1"/>
  <c r="J370" i="1"/>
  <c r="I370" i="1"/>
  <c r="H370" i="1"/>
  <c r="G370" i="1"/>
  <c r="F370" i="1"/>
  <c r="P373" i="1"/>
  <c r="T373" i="1"/>
  <c r="S373" i="1"/>
  <c r="R373" i="1"/>
  <c r="Q373" i="1"/>
  <c r="R380" i="1"/>
  <c r="P380" i="1"/>
  <c r="Q380" i="1"/>
  <c r="T380" i="1"/>
  <c r="S380" i="1"/>
  <c r="T58" i="2"/>
  <c r="S58" i="2"/>
  <c r="R58" i="2"/>
  <c r="Q58" i="2"/>
  <c r="U58" i="2"/>
  <c r="C97" i="2"/>
  <c r="T53" i="2"/>
  <c r="S53" i="2"/>
  <c r="R53" i="2"/>
  <c r="Q53" i="2"/>
  <c r="U53" i="2"/>
  <c r="J102" i="2"/>
  <c r="I102" i="2"/>
  <c r="H102" i="2"/>
  <c r="K102" i="2"/>
  <c r="G102" i="2"/>
  <c r="U16" i="2"/>
  <c r="T16" i="2"/>
  <c r="S16" i="2"/>
  <c r="R16" i="2"/>
  <c r="Q16" i="2"/>
  <c r="R34" i="2"/>
  <c r="Q34" i="2"/>
  <c r="U34" i="2"/>
  <c r="T34" i="2"/>
  <c r="S34" i="2"/>
  <c r="T40" i="2"/>
  <c r="S40" i="2"/>
  <c r="R40" i="2"/>
  <c r="Q40" i="2"/>
  <c r="U40" i="2"/>
  <c r="U87" i="2"/>
  <c r="T87" i="2"/>
  <c r="S87" i="2"/>
  <c r="R87" i="2"/>
  <c r="Q87" i="2"/>
  <c r="I68" i="2"/>
  <c r="H68" i="2"/>
  <c r="G68" i="2"/>
  <c r="K68" i="2"/>
  <c r="J68" i="2"/>
  <c r="J79" i="2"/>
  <c r="I79" i="2"/>
  <c r="H79" i="2"/>
  <c r="K79" i="2"/>
  <c r="G79" i="2"/>
  <c r="U65" i="2"/>
  <c r="T65" i="2"/>
  <c r="S65" i="2"/>
  <c r="R65" i="2"/>
  <c r="Q65" i="2"/>
  <c r="K96" i="2"/>
  <c r="J96" i="2"/>
  <c r="I96" i="2"/>
  <c r="H96" i="2"/>
  <c r="G96" i="2"/>
  <c r="R85" i="2"/>
  <c r="Q85" i="2"/>
  <c r="U85" i="2"/>
  <c r="S85" i="2"/>
  <c r="T85" i="2"/>
  <c r="G86" i="2"/>
  <c r="K86" i="2"/>
  <c r="J86" i="2"/>
  <c r="I86" i="2"/>
  <c r="H86" i="2"/>
  <c r="U90" i="2"/>
  <c r="T90" i="2"/>
  <c r="S90" i="2"/>
  <c r="R90" i="2"/>
  <c r="Q90" i="2"/>
  <c r="S213" i="1"/>
  <c r="R213" i="1"/>
  <c r="Q213" i="1"/>
  <c r="P213" i="1"/>
  <c r="S226" i="1"/>
  <c r="R226" i="1"/>
  <c r="Q226" i="1"/>
  <c r="P226" i="1"/>
  <c r="S207" i="1"/>
  <c r="R207" i="1"/>
  <c r="Q207" i="1"/>
  <c r="P207" i="1"/>
  <c r="S220" i="1"/>
  <c r="R220" i="1"/>
  <c r="Q220" i="1"/>
  <c r="P220" i="1"/>
  <c r="S212" i="1"/>
  <c r="R212" i="1"/>
  <c r="Q212" i="1"/>
  <c r="P212" i="1"/>
  <c r="N158" i="1"/>
  <c r="N155" i="1"/>
  <c r="N92" i="1"/>
  <c r="G337" i="1"/>
  <c r="F337" i="1"/>
  <c r="J337" i="1"/>
  <c r="I337" i="1"/>
  <c r="H337" i="1"/>
  <c r="I350" i="1"/>
  <c r="G350" i="1"/>
  <c r="J350" i="1"/>
  <c r="H350" i="1"/>
  <c r="F350" i="1"/>
  <c r="M158" i="1"/>
  <c r="I363" i="1"/>
  <c r="G363" i="1"/>
  <c r="F363" i="1"/>
  <c r="J363" i="1"/>
  <c r="H363" i="1"/>
  <c r="J365" i="1"/>
  <c r="I365" i="1"/>
  <c r="H365" i="1"/>
  <c r="G365" i="1"/>
  <c r="F365" i="1"/>
  <c r="T361" i="1"/>
  <c r="S361" i="1"/>
  <c r="R361" i="1"/>
  <c r="Q361" i="1"/>
  <c r="P361" i="1"/>
  <c r="I205" i="1"/>
  <c r="H205" i="1"/>
  <c r="F205" i="1"/>
  <c r="G205" i="1"/>
  <c r="T348" i="1"/>
  <c r="R348" i="1"/>
  <c r="S348" i="1"/>
  <c r="Q348" i="1"/>
  <c r="P348" i="1"/>
  <c r="T329" i="1"/>
  <c r="S329" i="1"/>
  <c r="R329" i="1"/>
  <c r="Q329" i="1"/>
  <c r="P329" i="1"/>
  <c r="J26" i="1"/>
  <c r="I26" i="1"/>
  <c r="H26" i="1"/>
  <c r="G26" i="1"/>
  <c r="F26" i="1"/>
  <c r="Q90" i="1"/>
  <c r="P90" i="1"/>
  <c r="P155" i="1"/>
  <c r="T90" i="1"/>
  <c r="O92" i="1"/>
  <c r="S90" i="1"/>
  <c r="R90" i="1"/>
  <c r="C92" i="1"/>
  <c r="C157" i="1" s="1"/>
  <c r="C155" i="1"/>
  <c r="J374" i="1"/>
  <c r="I374" i="1"/>
  <c r="H374" i="1"/>
  <c r="G374" i="1"/>
  <c r="F374" i="1"/>
  <c r="C73" i="2"/>
  <c r="F155" i="1"/>
  <c r="H90" i="1"/>
  <c r="G90" i="1"/>
  <c r="F90" i="1"/>
  <c r="J90" i="1"/>
  <c r="I90" i="1"/>
  <c r="E92" i="1"/>
  <c r="U20" i="2"/>
  <c r="T20" i="2"/>
  <c r="S20" i="2"/>
  <c r="R20" i="2"/>
  <c r="Q20" i="2"/>
  <c r="S13" i="2"/>
  <c r="R13" i="2"/>
  <c r="Q13" i="2"/>
  <c r="T13" i="2"/>
  <c r="U13" i="2"/>
  <c r="U39" i="2"/>
  <c r="T39" i="2"/>
  <c r="S39" i="2"/>
  <c r="R39" i="2"/>
  <c r="Q39" i="2"/>
  <c r="R38" i="2"/>
  <c r="Q38" i="2"/>
  <c r="U38" i="2"/>
  <c r="T38" i="2"/>
  <c r="S38" i="2"/>
  <c r="T44" i="2"/>
  <c r="S44" i="2"/>
  <c r="R44" i="2"/>
  <c r="Q44" i="2"/>
  <c r="U44" i="2"/>
  <c r="G74" i="2"/>
  <c r="K74" i="2"/>
  <c r="J74" i="2"/>
  <c r="F73" i="2"/>
  <c r="I74" i="2"/>
  <c r="H74" i="2"/>
  <c r="U91" i="2"/>
  <c r="T91" i="2"/>
  <c r="S91" i="2"/>
  <c r="R91" i="2"/>
  <c r="Q91" i="2"/>
  <c r="T63" i="2"/>
  <c r="S63" i="2"/>
  <c r="R63" i="2"/>
  <c r="Q63" i="2"/>
  <c r="U63" i="2"/>
  <c r="I72" i="2"/>
  <c r="H72" i="2"/>
  <c r="G72" i="2"/>
  <c r="K72" i="2"/>
  <c r="J72" i="2"/>
  <c r="K87" i="2"/>
  <c r="J87" i="2"/>
  <c r="I87" i="2"/>
  <c r="H87" i="2"/>
  <c r="G87" i="2"/>
  <c r="U69" i="2"/>
  <c r="T69" i="2"/>
  <c r="S69" i="2"/>
  <c r="R69" i="2"/>
  <c r="Q69" i="2"/>
  <c r="T76" i="2"/>
  <c r="S76" i="2"/>
  <c r="Q76" i="2"/>
  <c r="U76" i="2"/>
  <c r="R76" i="2"/>
  <c r="T96" i="2"/>
  <c r="S96" i="2"/>
  <c r="R96" i="2"/>
  <c r="Q96" i="2"/>
  <c r="U96" i="2"/>
  <c r="G90" i="2"/>
  <c r="K90" i="2"/>
  <c r="J90" i="2"/>
  <c r="I90" i="2"/>
  <c r="H90" i="2"/>
  <c r="M47" i="2"/>
  <c r="S210" i="1"/>
  <c r="R210" i="1"/>
  <c r="Q210" i="1"/>
  <c r="P210" i="1"/>
  <c r="S222" i="1"/>
  <c r="R222" i="1"/>
  <c r="Q222" i="1"/>
  <c r="P222" i="1"/>
  <c r="S209" i="1"/>
  <c r="R209" i="1"/>
  <c r="Q209" i="1"/>
  <c r="P209" i="1"/>
  <c r="S208" i="1"/>
  <c r="R208" i="1"/>
  <c r="Q208" i="1"/>
  <c r="P208" i="1"/>
  <c r="I345" i="1"/>
  <c r="H345" i="1"/>
  <c r="G345" i="1"/>
  <c r="F345" i="1"/>
  <c r="J345" i="1"/>
  <c r="J330" i="1"/>
  <c r="I330" i="1"/>
  <c r="H330" i="1"/>
  <c r="G330" i="1"/>
  <c r="F330" i="1"/>
  <c r="N156" i="1"/>
  <c r="F329" i="1"/>
  <c r="J329" i="1"/>
  <c r="I329" i="1"/>
  <c r="H329" i="1"/>
  <c r="G329" i="1"/>
  <c r="J348" i="1"/>
  <c r="I348" i="1"/>
  <c r="H348" i="1"/>
  <c r="G348" i="1"/>
  <c r="F348" i="1"/>
  <c r="G342" i="1"/>
  <c r="F342" i="1"/>
  <c r="J342" i="1"/>
  <c r="I342" i="1"/>
  <c r="H342" i="1"/>
  <c r="G351" i="1"/>
  <c r="J351" i="1"/>
  <c r="I351" i="1"/>
  <c r="H351" i="1"/>
  <c r="F351" i="1"/>
  <c r="M155" i="1"/>
  <c r="M92" i="1"/>
  <c r="M157" i="1" s="1"/>
  <c r="I366" i="1"/>
  <c r="H366" i="1"/>
  <c r="G366" i="1"/>
  <c r="F366" i="1"/>
  <c r="J366" i="1"/>
  <c r="P360" i="1"/>
  <c r="T360" i="1"/>
  <c r="S360" i="1"/>
  <c r="R360" i="1"/>
  <c r="Q360" i="1"/>
  <c r="I204" i="1"/>
  <c r="H204" i="1"/>
  <c r="G204" i="1"/>
  <c r="F204" i="1"/>
  <c r="I207" i="1"/>
  <c r="H207" i="1"/>
  <c r="F207" i="1"/>
  <c r="G207" i="1"/>
  <c r="S334" i="1"/>
  <c r="R334" i="1"/>
  <c r="Q334" i="1"/>
  <c r="P334" i="1"/>
  <c r="T334" i="1"/>
  <c r="P351" i="1"/>
  <c r="T351" i="1"/>
  <c r="S351" i="1"/>
  <c r="R351" i="1"/>
  <c r="Q351" i="1"/>
  <c r="T333" i="1"/>
  <c r="S333" i="1"/>
  <c r="R333" i="1"/>
  <c r="Q333" i="1"/>
  <c r="P333" i="1"/>
  <c r="J75" i="2"/>
  <c r="I75" i="2"/>
  <c r="H75" i="2"/>
  <c r="K75" i="2"/>
  <c r="G75" i="2"/>
  <c r="S26" i="1"/>
  <c r="R26" i="1"/>
  <c r="P26" i="1"/>
  <c r="Q26" i="1"/>
  <c r="T26" i="1"/>
  <c r="P156" i="1"/>
  <c r="T91" i="1"/>
  <c r="S91" i="1"/>
  <c r="R91" i="1"/>
  <c r="Q91" i="1"/>
  <c r="P91" i="1"/>
  <c r="C156" i="1"/>
  <c r="I372" i="1"/>
  <c r="G372" i="1"/>
  <c r="F372" i="1"/>
  <c r="J372" i="1"/>
  <c r="H372" i="1"/>
  <c r="J378" i="1"/>
  <c r="I378" i="1"/>
  <c r="H378" i="1"/>
  <c r="G378" i="1"/>
  <c r="F378" i="1"/>
  <c r="T378" i="1"/>
  <c r="S378" i="1"/>
  <c r="R378" i="1"/>
  <c r="Q378" i="1"/>
  <c r="P378" i="1"/>
  <c r="T371" i="1"/>
  <c r="R371" i="1"/>
  <c r="Q371" i="1"/>
  <c r="P371" i="1"/>
  <c r="S371" i="1"/>
  <c r="I59" i="2"/>
  <c r="H59" i="2"/>
  <c r="G59" i="2"/>
  <c r="K59" i="2"/>
  <c r="J59" i="2"/>
  <c r="F156" i="1"/>
  <c r="F91" i="1"/>
  <c r="J91" i="1"/>
  <c r="I91" i="1"/>
  <c r="H91" i="1"/>
  <c r="G91" i="1"/>
  <c r="U52" i="2"/>
  <c r="T52" i="2"/>
  <c r="S52" i="2"/>
  <c r="R52" i="2"/>
  <c r="Q52" i="2"/>
  <c r="G51" i="2"/>
  <c r="K51" i="2"/>
  <c r="J51" i="2"/>
  <c r="I51" i="2"/>
  <c r="H51" i="2"/>
  <c r="T101" i="2"/>
  <c r="S101" i="2"/>
  <c r="U101" i="2"/>
  <c r="R101" i="2"/>
  <c r="Q101" i="2"/>
  <c r="P23" i="2"/>
  <c r="U24" i="2"/>
  <c r="T24" i="2"/>
  <c r="S24" i="2"/>
  <c r="R24" i="2"/>
  <c r="Q24" i="2"/>
  <c r="T17" i="2"/>
  <c r="S17" i="2"/>
  <c r="R17" i="2"/>
  <c r="P47" i="2"/>
  <c r="Q17" i="2"/>
  <c r="U17" i="2"/>
  <c r="R41" i="2"/>
  <c r="Q41" i="2"/>
  <c r="U41" i="2"/>
  <c r="T41" i="2"/>
  <c r="S41" i="2"/>
  <c r="U66" i="2"/>
  <c r="T66" i="2"/>
  <c r="S66" i="2"/>
  <c r="R66" i="2"/>
  <c r="Q66" i="2"/>
  <c r="P97" i="2"/>
  <c r="T67" i="2"/>
  <c r="S67" i="2"/>
  <c r="R67" i="2"/>
  <c r="Q67" i="2"/>
  <c r="U67" i="2"/>
  <c r="K91" i="2"/>
  <c r="J91" i="2"/>
  <c r="I91" i="2"/>
  <c r="H91" i="2"/>
  <c r="G91" i="2"/>
  <c r="T80" i="2"/>
  <c r="S80" i="2"/>
  <c r="Q80" i="2"/>
  <c r="U80" i="2"/>
  <c r="R80" i="2"/>
  <c r="I77" i="2"/>
  <c r="H77" i="2"/>
  <c r="K77" i="2"/>
  <c r="J77" i="2"/>
  <c r="G77" i="2"/>
  <c r="R89" i="2"/>
  <c r="Q89" i="2"/>
  <c r="U89" i="2"/>
  <c r="T89" i="2"/>
  <c r="S89" i="2"/>
  <c r="G94" i="2"/>
  <c r="K94" i="2"/>
  <c r="J94" i="2"/>
  <c r="I94" i="2"/>
  <c r="H94" i="2"/>
  <c r="U94" i="2"/>
  <c r="T94" i="2"/>
  <c r="S94" i="2"/>
  <c r="Q94" i="2"/>
  <c r="R94" i="2"/>
  <c r="J347" i="1"/>
  <c r="I347" i="1"/>
  <c r="H347" i="1"/>
  <c r="G347" i="1"/>
  <c r="F347" i="1"/>
  <c r="J344" i="1"/>
  <c r="I344" i="1"/>
  <c r="H344" i="1"/>
  <c r="G344" i="1"/>
  <c r="F344" i="1"/>
  <c r="F333" i="1"/>
  <c r="J333" i="1"/>
  <c r="I333" i="1"/>
  <c r="H333" i="1"/>
  <c r="G333" i="1"/>
  <c r="G346" i="1"/>
  <c r="F346" i="1"/>
  <c r="J346" i="1"/>
  <c r="I346" i="1"/>
  <c r="H346" i="1"/>
  <c r="M156" i="1"/>
  <c r="I358" i="1"/>
  <c r="H358" i="1"/>
  <c r="G358" i="1"/>
  <c r="F358" i="1"/>
  <c r="J358" i="1"/>
  <c r="R355" i="1"/>
  <c r="P355" i="1"/>
  <c r="T355" i="1"/>
  <c r="S355" i="1"/>
  <c r="Q355" i="1"/>
  <c r="I206" i="1"/>
  <c r="H206" i="1"/>
  <c r="G206" i="1"/>
  <c r="F206" i="1"/>
  <c r="I209" i="1"/>
  <c r="H209" i="1"/>
  <c r="F209" i="1"/>
  <c r="G209" i="1"/>
  <c r="S326" i="1"/>
  <c r="R326" i="1"/>
  <c r="Q326" i="1"/>
  <c r="P326" i="1"/>
  <c r="T326" i="1"/>
  <c r="Q328" i="1"/>
  <c r="T328" i="1"/>
  <c r="P328" i="1"/>
  <c r="S328" i="1"/>
  <c r="R328" i="1"/>
  <c r="P337" i="1"/>
  <c r="T337" i="1"/>
  <c r="S337" i="1"/>
  <c r="R337" i="1"/>
  <c r="Q337" i="1"/>
  <c r="D158" i="1"/>
  <c r="I376" i="1"/>
  <c r="G376" i="1"/>
  <c r="F376" i="1"/>
  <c r="J376" i="1"/>
  <c r="H376" i="1"/>
  <c r="P377" i="1"/>
  <c r="T377" i="1"/>
  <c r="S377" i="1"/>
  <c r="R377" i="1"/>
  <c r="Q377" i="1"/>
  <c r="T375" i="1"/>
  <c r="R375" i="1"/>
  <c r="Q375" i="1"/>
  <c r="P375" i="1"/>
  <c r="S375" i="1"/>
  <c r="R59" i="2"/>
  <c r="Q59" i="2"/>
  <c r="U59" i="2"/>
  <c r="T59" i="2"/>
  <c r="S59" i="2"/>
  <c r="D97" i="2"/>
  <c r="N97" i="2"/>
  <c r="U28" i="2"/>
  <c r="T28" i="2"/>
  <c r="S28" i="2"/>
  <c r="R28" i="2"/>
  <c r="Q28" i="2"/>
  <c r="T21" i="2"/>
  <c r="S21" i="2"/>
  <c r="R21" i="2"/>
  <c r="Q21" i="2"/>
  <c r="U21" i="2"/>
  <c r="Q14" i="2"/>
  <c r="U14" i="2"/>
  <c r="T14" i="2"/>
  <c r="S14" i="2"/>
  <c r="R14" i="2"/>
  <c r="U15" i="2"/>
  <c r="T15" i="2"/>
  <c r="S15" i="2"/>
  <c r="R15" i="2"/>
  <c r="Q15" i="2"/>
  <c r="R45" i="2"/>
  <c r="Q45" i="2"/>
  <c r="S45" i="2"/>
  <c r="U45" i="2"/>
  <c r="T45" i="2"/>
  <c r="K63" i="2"/>
  <c r="J63" i="2"/>
  <c r="I63" i="2"/>
  <c r="H63" i="2"/>
  <c r="G63" i="2"/>
  <c r="K70" i="2"/>
  <c r="J70" i="2"/>
  <c r="I70" i="2"/>
  <c r="H70" i="2"/>
  <c r="G70" i="2"/>
  <c r="T71" i="2"/>
  <c r="S71" i="2"/>
  <c r="R71" i="2"/>
  <c r="Q71" i="2"/>
  <c r="U71" i="2"/>
  <c r="U95" i="2"/>
  <c r="T95" i="2"/>
  <c r="S95" i="2"/>
  <c r="R95" i="2"/>
  <c r="Q95" i="2"/>
  <c r="G65" i="2"/>
  <c r="K65" i="2"/>
  <c r="I65" i="2"/>
  <c r="H65" i="2"/>
  <c r="J65" i="2"/>
  <c r="K76" i="2"/>
  <c r="J76" i="2"/>
  <c r="H76" i="2"/>
  <c r="G76" i="2"/>
  <c r="I76" i="2"/>
  <c r="T84" i="2"/>
  <c r="S84" i="2"/>
  <c r="R84" i="2"/>
  <c r="Q84" i="2"/>
  <c r="U84" i="2"/>
  <c r="I81" i="2"/>
  <c r="H81" i="2"/>
  <c r="G81" i="2"/>
  <c r="K81" i="2"/>
  <c r="J81" i="2"/>
  <c r="U74" i="2"/>
  <c r="T74" i="2"/>
  <c r="S74" i="2"/>
  <c r="R74" i="2"/>
  <c r="Q74" i="2"/>
  <c r="P73" i="2"/>
  <c r="S206" i="1"/>
  <c r="R206" i="1"/>
  <c r="Q206" i="1"/>
  <c r="P206" i="1"/>
  <c r="J335" i="1"/>
  <c r="H335" i="1"/>
  <c r="G335" i="1"/>
  <c r="F335" i="1"/>
  <c r="I335" i="1"/>
  <c r="J326" i="1"/>
  <c r="I326" i="1"/>
  <c r="H326" i="1"/>
  <c r="G326" i="1"/>
  <c r="F326" i="1"/>
  <c r="H328" i="1"/>
  <c r="F328" i="1"/>
  <c r="J328" i="1"/>
  <c r="I328" i="1"/>
  <c r="G328" i="1"/>
  <c r="I362" i="1"/>
  <c r="H362" i="1"/>
  <c r="G362" i="1"/>
  <c r="F362" i="1"/>
  <c r="J362" i="1"/>
  <c r="G356" i="1"/>
  <c r="J356" i="1"/>
  <c r="H356" i="1"/>
  <c r="F356" i="1"/>
  <c r="I356" i="1"/>
  <c r="T365" i="1"/>
  <c r="S365" i="1"/>
  <c r="R365" i="1"/>
  <c r="Q365" i="1"/>
  <c r="P365" i="1"/>
  <c r="R359" i="1"/>
  <c r="P359" i="1"/>
  <c r="S359" i="1"/>
  <c r="Q359" i="1"/>
  <c r="T359" i="1"/>
  <c r="I208" i="1"/>
  <c r="H208" i="1"/>
  <c r="G208" i="1"/>
  <c r="F208" i="1"/>
  <c r="I212" i="1"/>
  <c r="H212" i="1"/>
  <c r="F212" i="1"/>
  <c r="G212" i="1"/>
  <c r="T343" i="1"/>
  <c r="S343" i="1"/>
  <c r="R343" i="1"/>
  <c r="Q343" i="1"/>
  <c r="P343" i="1"/>
  <c r="Q332" i="1"/>
  <c r="T332" i="1"/>
  <c r="S332" i="1"/>
  <c r="R332" i="1"/>
  <c r="P332" i="1"/>
  <c r="P342" i="1"/>
  <c r="T342" i="1"/>
  <c r="S342" i="1"/>
  <c r="R342" i="1"/>
  <c r="Q342" i="1"/>
  <c r="J25" i="1"/>
  <c r="E27" i="1"/>
  <c r="I25" i="1"/>
  <c r="H25" i="1"/>
  <c r="G25" i="1"/>
  <c r="F25" i="1"/>
  <c r="D155" i="1"/>
  <c r="D92" i="1"/>
  <c r="I380" i="1"/>
  <c r="G380" i="1"/>
  <c r="F380" i="1"/>
  <c r="J380" i="1"/>
  <c r="H380" i="1"/>
  <c r="T370" i="1"/>
  <c r="S370" i="1"/>
  <c r="R370" i="1"/>
  <c r="Q370" i="1"/>
  <c r="P370" i="1"/>
  <c r="T379" i="1"/>
  <c r="R379" i="1"/>
  <c r="Q379" i="1"/>
  <c r="P379" i="1"/>
  <c r="S379" i="1"/>
  <c r="K57" i="2"/>
  <c r="J57" i="2"/>
  <c r="I57" i="2"/>
  <c r="H57" i="2"/>
  <c r="G57" i="2"/>
  <c r="M97" i="2"/>
  <c r="U51" i="2"/>
  <c r="T51" i="2"/>
  <c r="S51" i="2"/>
  <c r="R51" i="2"/>
  <c r="Q51" i="2"/>
  <c r="N73" i="2"/>
  <c r="U32" i="2"/>
  <c r="T32" i="2"/>
  <c r="S32" i="2"/>
  <c r="R32" i="2"/>
  <c r="Q32" i="2"/>
  <c r="T25" i="2"/>
  <c r="S25" i="2"/>
  <c r="R25" i="2"/>
  <c r="Q25" i="2"/>
  <c r="U25" i="2"/>
  <c r="R18" i="2"/>
  <c r="Q18" i="2"/>
  <c r="U18" i="2"/>
  <c r="T18" i="2"/>
  <c r="S18" i="2"/>
  <c r="U19" i="2"/>
  <c r="T19" i="2"/>
  <c r="S19" i="2"/>
  <c r="R19" i="2"/>
  <c r="Q19" i="2"/>
  <c r="U42" i="2"/>
  <c r="T42" i="2"/>
  <c r="S42" i="2"/>
  <c r="R42" i="2"/>
  <c r="Q42" i="2"/>
  <c r="D47" i="2"/>
  <c r="K95" i="2"/>
  <c r="J95" i="2"/>
  <c r="I95" i="2"/>
  <c r="H95" i="2"/>
  <c r="G95" i="2"/>
  <c r="K71" i="2"/>
  <c r="J71" i="2"/>
  <c r="I71" i="2"/>
  <c r="H71" i="2"/>
  <c r="G71" i="2"/>
  <c r="R77" i="2"/>
  <c r="Q77" i="2"/>
  <c r="U77" i="2"/>
  <c r="T77" i="2"/>
  <c r="S77" i="2"/>
  <c r="G69" i="2"/>
  <c r="K69" i="2"/>
  <c r="J69" i="2"/>
  <c r="I69" i="2"/>
  <c r="H69" i="2"/>
  <c r="K80" i="2"/>
  <c r="J80" i="2"/>
  <c r="H80" i="2"/>
  <c r="G80" i="2"/>
  <c r="I80" i="2"/>
  <c r="I85" i="2"/>
  <c r="H85" i="2"/>
  <c r="G85" i="2"/>
  <c r="K85" i="2"/>
  <c r="J85" i="2"/>
  <c r="R93" i="2"/>
  <c r="Q93" i="2"/>
  <c r="U93" i="2"/>
  <c r="T93" i="2"/>
  <c r="S93" i="2"/>
  <c r="U78" i="2"/>
  <c r="T78" i="2"/>
  <c r="S78" i="2"/>
  <c r="R78" i="2"/>
  <c r="Q78" i="2"/>
  <c r="S227" i="1"/>
  <c r="R227" i="1"/>
  <c r="Q227" i="1"/>
  <c r="P227" i="1"/>
  <c r="S211" i="1"/>
  <c r="R211" i="1"/>
  <c r="Q211" i="1"/>
  <c r="P211" i="1"/>
  <c r="S225" i="1"/>
  <c r="R225" i="1"/>
  <c r="Q225" i="1"/>
  <c r="P225" i="1"/>
  <c r="S224" i="1"/>
  <c r="R224" i="1"/>
  <c r="Q224" i="1"/>
  <c r="P224" i="1"/>
  <c r="D27" i="1"/>
  <c r="N27" i="1"/>
  <c r="H332" i="1"/>
  <c r="F332" i="1"/>
  <c r="G332" i="1"/>
  <c r="J332" i="1"/>
  <c r="I332" i="1"/>
  <c r="I349" i="1"/>
  <c r="G349" i="1"/>
  <c r="F349" i="1"/>
  <c r="J349" i="1"/>
  <c r="H349" i="1"/>
  <c r="G360" i="1"/>
  <c r="J360" i="1"/>
  <c r="I360" i="1"/>
  <c r="H360" i="1"/>
  <c r="F360" i="1"/>
  <c r="P364" i="1"/>
  <c r="T364" i="1"/>
  <c r="S364" i="1"/>
  <c r="R364" i="1"/>
  <c r="Q364" i="1"/>
  <c r="R363" i="1"/>
  <c r="P363" i="1"/>
  <c r="T363" i="1"/>
  <c r="S363" i="1"/>
  <c r="Q363" i="1"/>
  <c r="I210" i="1"/>
  <c r="H210" i="1"/>
  <c r="G210" i="1"/>
  <c r="F210" i="1"/>
  <c r="S327" i="1"/>
  <c r="Q327" i="1"/>
  <c r="P327" i="1"/>
  <c r="T327" i="1"/>
  <c r="R327" i="1"/>
  <c r="R336" i="1"/>
  <c r="Q336" i="1"/>
  <c r="P336" i="1"/>
  <c r="T336" i="1"/>
  <c r="S336" i="1"/>
  <c r="P346" i="1"/>
  <c r="T346" i="1"/>
  <c r="S346" i="1"/>
  <c r="R346" i="1"/>
  <c r="Q346" i="1"/>
  <c r="B155" i="1"/>
  <c r="B92" i="1"/>
  <c r="B157" i="1" s="1"/>
  <c r="D156" i="1"/>
  <c r="I375" i="1"/>
  <c r="H375" i="1"/>
  <c r="G375" i="1"/>
  <c r="F375" i="1"/>
  <c r="J375" i="1"/>
  <c r="G373" i="1"/>
  <c r="J373" i="1"/>
  <c r="I373" i="1"/>
  <c r="H373" i="1"/>
  <c r="F373" i="1"/>
  <c r="K58" i="2"/>
  <c r="J58" i="2"/>
  <c r="I58" i="2"/>
  <c r="H58" i="2"/>
  <c r="G58" i="2"/>
  <c r="K52" i="2"/>
  <c r="J52" i="2"/>
  <c r="I52" i="2"/>
  <c r="G52" i="2"/>
  <c r="H52" i="2"/>
  <c r="S102" i="2"/>
  <c r="R102" i="2"/>
  <c r="Q102" i="2"/>
  <c r="U102" i="2"/>
  <c r="T102" i="2"/>
  <c r="U36" i="2"/>
  <c r="T36" i="2"/>
  <c r="S36" i="2"/>
  <c r="R36" i="2"/>
  <c r="Q36" i="2"/>
  <c r="T29" i="2"/>
  <c r="S29" i="2"/>
  <c r="R29" i="2"/>
  <c r="Q29" i="2"/>
  <c r="U29" i="2"/>
  <c r="R22" i="2"/>
  <c r="Q22" i="2"/>
  <c r="U22" i="2"/>
  <c r="T22" i="2"/>
  <c r="S22" i="2"/>
  <c r="U27" i="2"/>
  <c r="T27" i="2"/>
  <c r="S27" i="2"/>
  <c r="R27" i="2"/>
  <c r="Q27" i="2"/>
  <c r="U46" i="2"/>
  <c r="T46" i="2"/>
  <c r="S46" i="2"/>
  <c r="R46" i="2"/>
  <c r="Q46" i="2"/>
  <c r="D23" i="2"/>
  <c r="U70" i="2"/>
  <c r="T70" i="2"/>
  <c r="S70" i="2"/>
  <c r="R70" i="2"/>
  <c r="Q70" i="2"/>
  <c r="U79" i="2"/>
  <c r="S79" i="2"/>
  <c r="R79" i="2"/>
  <c r="Q79" i="2"/>
  <c r="T79" i="2"/>
  <c r="K83" i="2"/>
  <c r="J83" i="2"/>
  <c r="I83" i="2"/>
  <c r="H83" i="2"/>
  <c r="G83" i="2"/>
  <c r="R64" i="2"/>
  <c r="Q64" i="2"/>
  <c r="U64" i="2"/>
  <c r="T64" i="2"/>
  <c r="S64" i="2"/>
  <c r="U75" i="2"/>
  <c r="S75" i="2"/>
  <c r="R75" i="2"/>
  <c r="Q75" i="2"/>
  <c r="T75" i="2"/>
  <c r="K84" i="2"/>
  <c r="J84" i="2"/>
  <c r="I84" i="2"/>
  <c r="H84" i="2"/>
  <c r="G84" i="2"/>
  <c r="T88" i="2"/>
  <c r="S88" i="2"/>
  <c r="R88" i="2"/>
  <c r="Q88" i="2"/>
  <c r="U88" i="2"/>
  <c r="I89" i="2"/>
  <c r="H89" i="2"/>
  <c r="G89" i="2"/>
  <c r="J89" i="2"/>
  <c r="K89" i="2"/>
  <c r="U82" i="2"/>
  <c r="T82" i="2"/>
  <c r="S82" i="2"/>
  <c r="R82" i="2"/>
  <c r="Q82" i="2"/>
  <c r="S223" i="1"/>
  <c r="R223" i="1"/>
  <c r="Q223" i="1"/>
  <c r="P223" i="1"/>
  <c r="I336" i="1"/>
  <c r="H336" i="1"/>
  <c r="G336" i="1"/>
  <c r="F336" i="1"/>
  <c r="J336" i="1"/>
  <c r="G364" i="1"/>
  <c r="J364" i="1"/>
  <c r="I364" i="1"/>
  <c r="H364" i="1"/>
  <c r="F364" i="1"/>
  <c r="T358" i="1"/>
  <c r="R358" i="1"/>
  <c r="Q358" i="1"/>
  <c r="P358" i="1"/>
  <c r="S358" i="1"/>
  <c r="I211" i="1"/>
  <c r="H211" i="1"/>
  <c r="G211" i="1"/>
  <c r="F211" i="1"/>
  <c r="I213" i="1"/>
  <c r="H213" i="1"/>
  <c r="G213" i="1"/>
  <c r="F213" i="1"/>
  <c r="T347" i="1"/>
  <c r="S347" i="1"/>
  <c r="R347" i="1"/>
  <c r="Q347" i="1"/>
  <c r="P347" i="1"/>
  <c r="S331" i="1"/>
  <c r="Q331" i="1"/>
  <c r="P331" i="1"/>
  <c r="T331" i="1"/>
  <c r="R331" i="1"/>
  <c r="R341" i="1"/>
  <c r="Q341" i="1"/>
  <c r="P341" i="1"/>
  <c r="T341" i="1"/>
  <c r="S341" i="1"/>
  <c r="T349" i="1"/>
  <c r="R349" i="1"/>
  <c r="P349" i="1"/>
  <c r="S349" i="1"/>
  <c r="Q349" i="1"/>
  <c r="B156" i="1"/>
  <c r="G377" i="1"/>
  <c r="J377" i="1"/>
  <c r="F377" i="1"/>
  <c r="I377" i="1"/>
  <c r="H377" i="1"/>
  <c r="R372" i="1"/>
  <c r="P372" i="1"/>
  <c r="T372" i="1"/>
  <c r="S372" i="1"/>
  <c r="Q372" i="1"/>
  <c r="U57" i="2"/>
  <c r="T57" i="2"/>
  <c r="S57" i="2"/>
  <c r="R57" i="2"/>
  <c r="Q57" i="2"/>
  <c r="K53" i="2"/>
  <c r="J53" i="2"/>
  <c r="I53" i="2"/>
  <c r="H53" i="2"/>
  <c r="G53" i="2"/>
  <c r="D73" i="2"/>
  <c r="H103" i="2"/>
  <c r="G103" i="2"/>
  <c r="K103" i="2"/>
  <c r="J103" i="2"/>
  <c r="I103" i="2"/>
  <c r="U43" i="2"/>
  <c r="T43" i="2"/>
  <c r="S43" i="2"/>
  <c r="R43" i="2"/>
  <c r="Q43" i="2"/>
  <c r="T33" i="2"/>
  <c r="S33" i="2"/>
  <c r="R33" i="2"/>
  <c r="Q33" i="2"/>
  <c r="U33" i="2"/>
  <c r="R26" i="2"/>
  <c r="Q26" i="2"/>
  <c r="U26" i="2"/>
  <c r="T26" i="2"/>
  <c r="S26" i="2"/>
  <c r="U31" i="2"/>
  <c r="T31" i="2"/>
  <c r="S31" i="2"/>
  <c r="R31" i="2"/>
  <c r="Q31" i="2"/>
  <c r="K66" i="2"/>
  <c r="J66" i="2"/>
  <c r="I66" i="2"/>
  <c r="H66" i="2"/>
  <c r="G66" i="2"/>
  <c r="E97" i="2"/>
  <c r="R68" i="2"/>
  <c r="Q68" i="2"/>
  <c r="T68" i="2"/>
  <c r="S68" i="2"/>
  <c r="U68" i="2"/>
  <c r="U83" i="2"/>
  <c r="T83" i="2"/>
  <c r="S83" i="2"/>
  <c r="R83" i="2"/>
  <c r="Q83" i="2"/>
  <c r="K88" i="2"/>
  <c r="J88" i="2"/>
  <c r="I88" i="2"/>
  <c r="H88" i="2"/>
  <c r="G88" i="2"/>
  <c r="I93" i="2"/>
  <c r="H93" i="2"/>
  <c r="G93" i="2"/>
  <c r="J93" i="2"/>
  <c r="K93" i="2"/>
  <c r="G78" i="2"/>
  <c r="K78" i="2"/>
  <c r="J78" i="2"/>
  <c r="H78" i="2"/>
  <c r="I78" i="2"/>
  <c r="U86" i="2"/>
  <c r="T86" i="2"/>
  <c r="S86" i="2"/>
  <c r="R86" i="2"/>
  <c r="Q86" i="2"/>
  <c r="S204" i="1"/>
  <c r="R204" i="1"/>
  <c r="Q204" i="1"/>
  <c r="P204" i="1"/>
  <c r="S221" i="1"/>
  <c r="R221" i="1"/>
  <c r="Q221" i="1"/>
  <c r="P221" i="1"/>
  <c r="S219" i="1"/>
  <c r="R219" i="1"/>
  <c r="Q219" i="1"/>
  <c r="P219" i="1"/>
  <c r="J327" i="1"/>
  <c r="H327" i="1"/>
  <c r="G327" i="1"/>
  <c r="F327" i="1"/>
  <c r="I327" i="1"/>
  <c r="J334" i="1"/>
  <c r="I334" i="1"/>
  <c r="H334" i="1"/>
  <c r="G334" i="1"/>
  <c r="F334" i="1"/>
  <c r="J331" i="1"/>
  <c r="H331" i="1"/>
  <c r="G331" i="1"/>
  <c r="F331" i="1"/>
  <c r="I331" i="1"/>
  <c r="I341" i="1"/>
  <c r="H341" i="1"/>
  <c r="G341" i="1"/>
  <c r="F341" i="1"/>
  <c r="J341" i="1"/>
  <c r="J343" i="1"/>
  <c r="I343" i="1"/>
  <c r="H343" i="1"/>
  <c r="G343" i="1"/>
  <c r="F343" i="1"/>
  <c r="I355" i="1"/>
  <c r="G355" i="1"/>
  <c r="F355" i="1"/>
  <c r="J355" i="1"/>
  <c r="H355" i="1"/>
  <c r="J357" i="1"/>
  <c r="I357" i="1"/>
  <c r="H357" i="1"/>
  <c r="G357" i="1"/>
  <c r="F357" i="1"/>
  <c r="T357" i="1"/>
  <c r="S357" i="1"/>
  <c r="R357" i="1"/>
  <c r="Q357" i="1"/>
  <c r="P357" i="1"/>
  <c r="T362" i="1"/>
  <c r="R362" i="1"/>
  <c r="Q362" i="1"/>
  <c r="P362" i="1"/>
  <c r="S362" i="1"/>
  <c r="G202" i="1"/>
  <c r="F202" i="1"/>
  <c r="I202" i="1"/>
  <c r="H202" i="1"/>
  <c r="T335" i="1"/>
  <c r="S335" i="1"/>
  <c r="R335" i="1"/>
  <c r="Q335" i="1"/>
  <c r="P335" i="1"/>
  <c r="R345" i="1"/>
  <c r="Q345" i="1"/>
  <c r="P345" i="1"/>
  <c r="T345" i="1"/>
  <c r="S345" i="1"/>
  <c r="F28" i="1"/>
  <c r="J28" i="1"/>
  <c r="G28" i="1"/>
  <c r="I28" i="1"/>
  <c r="H28" i="1"/>
  <c r="B158" i="1"/>
  <c r="T28" i="1"/>
  <c r="S28" i="1"/>
  <c r="P28" i="1"/>
  <c r="R28" i="1"/>
  <c r="Q28" i="1"/>
  <c r="I379" i="1"/>
  <c r="H379" i="1"/>
  <c r="G379" i="1"/>
  <c r="F379" i="1"/>
  <c r="J379" i="1"/>
  <c r="T374" i="1"/>
  <c r="S374" i="1"/>
  <c r="R374" i="1"/>
  <c r="Q374" i="1"/>
  <c r="P374" i="1"/>
  <c r="R376" i="1"/>
  <c r="P376" i="1"/>
  <c r="T376" i="1"/>
  <c r="S376" i="1"/>
  <c r="Q376" i="1"/>
  <c r="M73" i="2"/>
  <c r="F158" i="1"/>
  <c r="J93" i="1"/>
  <c r="I93" i="1"/>
  <c r="H93" i="1"/>
  <c r="G93" i="1"/>
  <c r="F93" i="1"/>
  <c r="K101" i="2"/>
  <c r="J101" i="2"/>
  <c r="I101" i="2"/>
  <c r="H101" i="2"/>
  <c r="G101" i="2"/>
  <c r="Q103" i="2"/>
  <c r="U103" i="2"/>
  <c r="T103" i="2"/>
  <c r="S103" i="2"/>
  <c r="R103" i="2"/>
  <c r="T37" i="2"/>
  <c r="S37" i="2"/>
  <c r="R37" i="2"/>
  <c r="Q37" i="2"/>
  <c r="U37" i="2"/>
  <c r="R30" i="2"/>
  <c r="Q30" i="2"/>
  <c r="U30" i="2"/>
  <c r="T30" i="2"/>
  <c r="S30" i="2"/>
  <c r="U35" i="2"/>
  <c r="T35" i="2"/>
  <c r="S35" i="2"/>
  <c r="R35" i="2"/>
  <c r="Q35" i="2"/>
  <c r="F97" i="2"/>
  <c r="K67" i="2"/>
  <c r="J67" i="2"/>
  <c r="I67" i="2"/>
  <c r="H67" i="2"/>
  <c r="G67" i="2"/>
  <c r="I64" i="2"/>
  <c r="H64" i="2"/>
  <c r="G64" i="2"/>
  <c r="K64" i="2"/>
  <c r="J64" i="2"/>
  <c r="R72" i="2"/>
  <c r="Q72" i="2"/>
  <c r="U72" i="2"/>
  <c r="T72" i="2"/>
  <c r="S72" i="2"/>
  <c r="K92" i="2"/>
  <c r="J92" i="2"/>
  <c r="I92" i="2"/>
  <c r="H92" i="2"/>
  <c r="G92" i="2"/>
  <c r="T92" i="2"/>
  <c r="S92" i="2"/>
  <c r="R92" i="2"/>
  <c r="Q92" i="2"/>
  <c r="U92" i="2"/>
  <c r="R81" i="2"/>
  <c r="Q81" i="2"/>
  <c r="U81" i="2"/>
  <c r="T81" i="2"/>
  <c r="S81" i="2"/>
  <c r="G82" i="2"/>
  <c r="K82" i="2"/>
  <c r="J82" i="2"/>
  <c r="H82" i="2"/>
  <c r="I82" i="2"/>
  <c r="M23" i="2"/>
  <c r="S218" i="1"/>
  <c r="R218" i="1"/>
  <c r="Q218" i="1"/>
  <c r="P218" i="1"/>
  <c r="Q202" i="1"/>
  <c r="P202" i="1"/>
  <c r="S202" i="1"/>
  <c r="R202" i="1"/>
  <c r="S205" i="1"/>
  <c r="R205" i="1"/>
  <c r="Q205" i="1"/>
  <c r="P205" i="1"/>
  <c r="S203" i="1"/>
  <c r="R203" i="1"/>
  <c r="Q203" i="1"/>
  <c r="P203" i="1"/>
  <c r="G176" i="1"/>
  <c r="I176" i="1"/>
  <c r="S172" i="1"/>
  <c r="Q172" i="1"/>
  <c r="S159" i="1"/>
  <c r="Q159" i="1"/>
  <c r="S145" i="1"/>
  <c r="Q145" i="1"/>
  <c r="S173" i="1"/>
  <c r="Q173" i="1"/>
  <c r="I137" i="1"/>
  <c r="G137" i="1"/>
  <c r="S169" i="1"/>
  <c r="Q169" i="1"/>
  <c r="S140" i="1"/>
  <c r="Q140" i="1"/>
  <c r="D184" i="1"/>
  <c r="I193" i="1"/>
  <c r="G193" i="1"/>
  <c r="S138" i="1"/>
  <c r="Q138" i="1"/>
  <c r="G133" i="1"/>
  <c r="J133" i="1"/>
  <c r="I133" i="1"/>
  <c r="H133" i="1"/>
  <c r="F198" i="1"/>
  <c r="F133" i="1"/>
  <c r="S166" i="1"/>
  <c r="Q166" i="1"/>
  <c r="I177" i="1"/>
  <c r="G177" i="1"/>
  <c r="S141" i="1"/>
  <c r="Q141" i="1"/>
  <c r="G54" i="1"/>
  <c r="J54" i="1"/>
  <c r="I54" i="1"/>
  <c r="H54" i="1"/>
  <c r="F54" i="1"/>
  <c r="I140" i="1"/>
  <c r="G140" i="1"/>
  <c r="S179" i="1"/>
  <c r="Q179" i="1"/>
  <c r="G160" i="1"/>
  <c r="I160" i="1"/>
  <c r="L157" i="1"/>
  <c r="S171" i="1"/>
  <c r="Q171" i="1"/>
  <c r="S178" i="1"/>
  <c r="Q178" i="1"/>
  <c r="S142" i="1"/>
  <c r="Q142" i="1"/>
  <c r="S190" i="1"/>
  <c r="Q190" i="1"/>
  <c r="I192" i="1"/>
  <c r="G192" i="1"/>
  <c r="S139" i="1"/>
  <c r="Q139" i="1"/>
  <c r="S168" i="1"/>
  <c r="Q168" i="1"/>
  <c r="Q188" i="1"/>
  <c r="S188" i="1"/>
  <c r="I190" i="1"/>
  <c r="G190" i="1"/>
  <c r="I179" i="1"/>
  <c r="G179" i="1"/>
  <c r="N198" i="1"/>
  <c r="S183" i="1"/>
  <c r="Q183" i="1"/>
  <c r="S154" i="1"/>
  <c r="Q154" i="1"/>
  <c r="S197" i="1"/>
  <c r="Q197" i="1"/>
  <c r="L198" i="1"/>
  <c r="S144" i="1"/>
  <c r="Q144" i="1"/>
  <c r="B198" i="1"/>
  <c r="I146" i="1"/>
  <c r="G146" i="1"/>
  <c r="S180" i="1"/>
  <c r="Q180" i="1"/>
  <c r="I142" i="1"/>
  <c r="G142" i="1"/>
  <c r="S163" i="1"/>
  <c r="Q163" i="1"/>
  <c r="S170" i="1"/>
  <c r="Q170" i="1"/>
  <c r="I188" i="1"/>
  <c r="G188" i="1"/>
  <c r="I145" i="1"/>
  <c r="G145" i="1"/>
  <c r="P184" i="1"/>
  <c r="T119" i="1"/>
  <c r="S119" i="1"/>
  <c r="R119" i="1"/>
  <c r="Q119" i="1"/>
  <c r="P119" i="1"/>
  <c r="S193" i="1"/>
  <c r="Q193" i="1"/>
  <c r="S177" i="1"/>
  <c r="Q177" i="1"/>
  <c r="I172" i="1"/>
  <c r="G172" i="1"/>
  <c r="T68" i="1"/>
  <c r="S68" i="1"/>
  <c r="R68" i="1"/>
  <c r="Q68" i="1"/>
  <c r="P68" i="1"/>
  <c r="I182" i="1"/>
  <c r="G182" i="1"/>
  <c r="S160" i="1"/>
  <c r="Q160" i="1"/>
  <c r="I173" i="1"/>
  <c r="G173" i="1"/>
  <c r="S175" i="1"/>
  <c r="Q175" i="1"/>
  <c r="S182" i="1"/>
  <c r="Q182" i="1"/>
  <c r="S195" i="1"/>
  <c r="Q195" i="1"/>
  <c r="I154" i="1"/>
  <c r="G154" i="1"/>
  <c r="I161" i="1"/>
  <c r="G161" i="1"/>
  <c r="C198" i="1"/>
  <c r="I141" i="1"/>
  <c r="G141" i="1"/>
  <c r="S192" i="1"/>
  <c r="Q192" i="1"/>
  <c r="P54" i="1"/>
  <c r="T54" i="1"/>
  <c r="S54" i="1"/>
  <c r="R54" i="1"/>
  <c r="Q54" i="1"/>
  <c r="I164" i="1"/>
  <c r="G164" i="1"/>
  <c r="I143" i="1"/>
  <c r="G143" i="1"/>
  <c r="I171" i="1"/>
  <c r="G171" i="1"/>
  <c r="S161" i="1"/>
  <c r="Q161" i="1"/>
  <c r="M198" i="1"/>
  <c r="I194" i="1"/>
  <c r="G194" i="1"/>
  <c r="S167" i="1"/>
  <c r="Q167" i="1"/>
  <c r="J68" i="1"/>
  <c r="I68" i="1"/>
  <c r="H68" i="1"/>
  <c r="F68" i="1"/>
  <c r="G68" i="1"/>
  <c r="I169" i="1"/>
  <c r="G169" i="1"/>
  <c r="I148" i="1"/>
  <c r="G148" i="1"/>
  <c r="I196" i="1"/>
  <c r="G196" i="1"/>
  <c r="P198" i="1"/>
  <c r="P133" i="1"/>
  <c r="T133" i="1"/>
  <c r="S133" i="1"/>
  <c r="R133" i="1"/>
  <c r="Q133" i="1"/>
  <c r="I144" i="1"/>
  <c r="G144" i="1"/>
  <c r="S191" i="1"/>
  <c r="Q191" i="1"/>
  <c r="S165" i="1"/>
  <c r="Q165" i="1"/>
  <c r="S137" i="1"/>
  <c r="Q137" i="1"/>
  <c r="I195" i="1"/>
  <c r="G195" i="1"/>
  <c r="S189" i="1"/>
  <c r="Q189" i="1"/>
  <c r="S146" i="1"/>
  <c r="Q146" i="1"/>
  <c r="I139" i="1"/>
  <c r="G139" i="1"/>
  <c r="I189" i="1"/>
  <c r="G189" i="1"/>
  <c r="S174" i="1"/>
  <c r="Q174" i="1"/>
  <c r="I181" i="1"/>
  <c r="G181" i="1"/>
  <c r="F184" i="1"/>
  <c r="F119" i="1"/>
  <c r="J119" i="1"/>
  <c r="I119" i="1"/>
  <c r="H119" i="1"/>
  <c r="G119" i="1"/>
  <c r="G23" i="2"/>
  <c r="K23" i="2"/>
  <c r="J23" i="2"/>
  <c r="I23" i="2"/>
  <c r="H23" i="2"/>
  <c r="I138" i="1"/>
  <c r="G138" i="1"/>
  <c r="I191" i="1"/>
  <c r="G191" i="1"/>
  <c r="I197" i="1"/>
  <c r="G197" i="1"/>
  <c r="K47" i="2"/>
  <c r="J47" i="2"/>
  <c r="I47" i="2"/>
  <c r="H47" i="2"/>
  <c r="G47" i="2"/>
  <c r="I183" i="1"/>
  <c r="G183" i="1"/>
  <c r="I178" i="1"/>
  <c r="G178" i="1"/>
  <c r="S196" i="1"/>
  <c r="Q196" i="1"/>
  <c r="I167" i="1"/>
  <c r="G167" i="1"/>
  <c r="S153" i="1"/>
  <c r="Q153" i="1"/>
  <c r="I163" i="1"/>
  <c r="G163" i="1"/>
  <c r="I180" i="1"/>
  <c r="G180" i="1"/>
  <c r="S194" i="1"/>
  <c r="Q194" i="1"/>
  <c r="I162" i="1"/>
  <c r="G162" i="1"/>
  <c r="I165" i="1"/>
  <c r="G165" i="1"/>
  <c r="S162" i="1"/>
  <c r="Q162" i="1"/>
  <c r="I168" i="1"/>
  <c r="G168" i="1"/>
  <c r="S164" i="1"/>
  <c r="Q164" i="1"/>
  <c r="I175" i="1"/>
  <c r="G175" i="1"/>
  <c r="Q148" i="1"/>
  <c r="S148" i="1"/>
  <c r="I174" i="1"/>
  <c r="G174" i="1"/>
  <c r="B184" i="1"/>
  <c r="I170" i="1"/>
  <c r="G170" i="1"/>
  <c r="I166" i="1"/>
  <c r="G166" i="1"/>
  <c r="S147" i="1"/>
  <c r="Q147" i="1"/>
  <c r="S176" i="1"/>
  <c r="Q176" i="1"/>
  <c r="I159" i="1"/>
  <c r="G159" i="1"/>
  <c r="S181" i="1"/>
  <c r="Q181" i="1"/>
  <c r="S143" i="1"/>
  <c r="Q143" i="1"/>
  <c r="S228" i="1" l="1"/>
  <c r="R228" i="1"/>
  <c r="Q228" i="1"/>
  <c r="P228" i="1"/>
  <c r="I198" i="1"/>
  <c r="G198" i="1"/>
  <c r="D157" i="1"/>
  <c r="I156" i="1"/>
  <c r="G156" i="1"/>
  <c r="S156" i="1"/>
  <c r="Q156" i="1"/>
  <c r="I73" i="2"/>
  <c r="G73" i="2"/>
  <c r="K73" i="2"/>
  <c r="J73" i="2"/>
  <c r="H73" i="2"/>
  <c r="S155" i="1"/>
  <c r="Q155" i="1"/>
  <c r="N157" i="1"/>
  <c r="S158" i="1"/>
  <c r="Q158" i="1"/>
  <c r="Q198" i="1"/>
  <c r="S198" i="1"/>
  <c r="U47" i="2"/>
  <c r="T47" i="2"/>
  <c r="S47" i="2"/>
  <c r="R47" i="2"/>
  <c r="Q47" i="2"/>
  <c r="U23" i="2"/>
  <c r="T23" i="2"/>
  <c r="S23" i="2"/>
  <c r="R23" i="2"/>
  <c r="Q23" i="2"/>
  <c r="I155" i="1"/>
  <c r="G155" i="1"/>
  <c r="I184" i="1"/>
  <c r="G184" i="1"/>
  <c r="S184" i="1"/>
  <c r="Q184" i="1"/>
  <c r="I158" i="1"/>
  <c r="G158" i="1"/>
  <c r="R97" i="2"/>
  <c r="Q97" i="2"/>
  <c r="U97" i="2"/>
  <c r="T97" i="2"/>
  <c r="S97" i="2"/>
  <c r="F157" i="1"/>
  <c r="J92" i="1"/>
  <c r="I92" i="1"/>
  <c r="H92" i="1"/>
  <c r="G92" i="1"/>
  <c r="F92" i="1"/>
  <c r="Q27" i="1"/>
  <c r="P27" i="1"/>
  <c r="R27" i="1"/>
  <c r="T27" i="1"/>
  <c r="S27" i="1"/>
  <c r="I97" i="2"/>
  <c r="H97" i="2"/>
  <c r="G97" i="2"/>
  <c r="K97" i="2"/>
  <c r="J97" i="2"/>
  <c r="H27" i="1"/>
  <c r="G27" i="1"/>
  <c r="F27" i="1"/>
  <c r="I27" i="1"/>
  <c r="J27" i="1"/>
  <c r="R73" i="2"/>
  <c r="U73" i="2"/>
  <c r="T73" i="2"/>
  <c r="S73" i="2"/>
  <c r="Q73" i="2"/>
  <c r="T92" i="1"/>
  <c r="S92" i="1"/>
  <c r="P157" i="1"/>
  <c r="R92" i="1"/>
  <c r="Q92" i="1"/>
  <c r="P92" i="1"/>
  <c r="I157" i="1" l="1"/>
  <c r="G157" i="1"/>
  <c r="S157" i="1"/>
  <c r="Q157" i="1"/>
</calcChain>
</file>

<file path=xl/sharedStrings.xml><?xml version="1.0" encoding="utf-8"?>
<sst xmlns="http://schemas.openxmlformats.org/spreadsheetml/2006/main" count="601" uniqueCount="154">
  <si>
    <t>Indicadores Turísticos Tenerife</t>
  </si>
  <si>
    <t>Fuente: Encuestas de Alojamientos Turístico ISTAC</t>
  </si>
  <si>
    <t>Viajeros entrados en hoteles y apartamentos. Indicadores de capacidad. Indicadores de ocupación y de rentabilidad.</t>
  </si>
  <si>
    <t>Viajeros entrados en establecimientos alojativos (hoteles y apartamentos)</t>
  </si>
  <si>
    <t>Total (hotel + apartamento)</t>
  </si>
  <si>
    <t>Hoteles</t>
  </si>
  <si>
    <t>5 estrellas</t>
  </si>
  <si>
    <t>4 estrellas</t>
  </si>
  <si>
    <t>3 estrellas</t>
  </si>
  <si>
    <t>2 estrellas</t>
  </si>
  <si>
    <t>1 estrella</t>
  </si>
  <si>
    <t>Apartamentos</t>
  </si>
  <si>
    <t>4, 5 estrellas</t>
  </si>
  <si>
    <t>nd: dato no disponible ya que en algunos meses no se ha publicado el dato desagregado por tipología y categoría alojativa</t>
  </si>
  <si>
    <t>Viajeros entrados en establecimientos alojativos (hoteles y apartamentos) según lugar de residencia</t>
  </si>
  <si>
    <t>Total lugares de residencia</t>
  </si>
  <si>
    <t>Total residentes en España</t>
  </si>
  <si>
    <t>Canarias</t>
  </si>
  <si>
    <t>Residentes en Tenerife</t>
  </si>
  <si>
    <t>Resto Canarias</t>
  </si>
  <si>
    <t>Resto de España</t>
  </si>
  <si>
    <t>Total residentes en el extranjero</t>
  </si>
  <si>
    <t>Alemania</t>
  </si>
  <si>
    <t>Austria</t>
  </si>
  <si>
    <t>Canada</t>
  </si>
  <si>
    <t>Dinamarca</t>
  </si>
  <si>
    <t>Estados Unidos</t>
  </si>
  <si>
    <t>Finlandia</t>
  </si>
  <si>
    <t>Luxemburgo</t>
  </si>
  <si>
    <t>Reino Unido</t>
  </si>
  <si>
    <t>Francia</t>
  </si>
  <si>
    <t>Países Bajos</t>
  </si>
  <si>
    <t>Bélgica</t>
  </si>
  <si>
    <t>Irlanda</t>
  </si>
  <si>
    <t>Islandia</t>
  </si>
  <si>
    <t>Italia</t>
  </si>
  <si>
    <t>Noruega</t>
  </si>
  <si>
    <t>Suecia</t>
  </si>
  <si>
    <t>República Checa</t>
  </si>
  <si>
    <t>Hungría</t>
  </si>
  <si>
    <t>Portugal</t>
  </si>
  <si>
    <t>Lituania</t>
  </si>
  <si>
    <t>Rumania</t>
  </si>
  <si>
    <t>Polonia</t>
  </si>
  <si>
    <t>Suiza</t>
  </si>
  <si>
    <t>Rusia</t>
  </si>
  <si>
    <t>Otros países</t>
  </si>
  <si>
    <t>Viajeros entrados en establecimientos alojativos (hoteles y apartamentos) según municipio de alojamiento</t>
  </si>
  <si>
    <t>Total municipios de alojamiento</t>
  </si>
  <si>
    <t>Adeje</t>
  </si>
  <si>
    <t>Arona</t>
  </si>
  <si>
    <t>Granadilla de Abona</t>
  </si>
  <si>
    <t>Puerto de la Cruz</t>
  </si>
  <si>
    <t>San Miguel de Abona</t>
  </si>
  <si>
    <t>Santa Cruz de Tenerife</t>
  </si>
  <si>
    <t>San Cristóbal de La Laguna</t>
  </si>
  <si>
    <t>Santiago del Teide</t>
  </si>
  <si>
    <t>Guía de Isora</t>
  </si>
  <si>
    <t>Resto de municipios de Tenerife</t>
  </si>
  <si>
    <t>Pernoctaciones en establecimientos alojativos (hoteles y apartamentos)</t>
  </si>
  <si>
    <t>Pernoctaciones en establecimientos alojativos (hoteles y apartamentos) según lugar de residencia</t>
  </si>
  <si>
    <t>Pernoctaciones en establecimientos alojativos (hoteles y apartamentos) según municipio de alojamiento</t>
  </si>
  <si>
    <r>
      <t xml:space="preserve">Estancia media en establecimientos alojativos (hoteles y apartamentos) </t>
    </r>
    <r>
      <rPr>
        <sz val="12"/>
        <color theme="1"/>
        <rFont val="Aptos Narrow"/>
        <family val="2"/>
        <scheme val="minor"/>
      </rPr>
      <t>(en días)</t>
    </r>
  </si>
  <si>
    <r>
      <t>Estancia media  según lugar de residencia</t>
    </r>
    <r>
      <rPr>
        <sz val="12"/>
        <color theme="1"/>
        <rFont val="Aptos Narrow"/>
        <family val="2"/>
        <scheme val="minor"/>
      </rPr>
      <t xml:space="preserve"> (en días)</t>
    </r>
  </si>
  <si>
    <t>Resto España</t>
  </si>
  <si>
    <r>
      <t>Estancia media  según municipio de alojamiento</t>
    </r>
    <r>
      <rPr>
        <sz val="12"/>
        <color theme="1"/>
        <rFont val="Aptos Narrow"/>
        <family val="2"/>
        <scheme val="minor"/>
      </rPr>
      <t xml:space="preserve"> (en días)</t>
    </r>
  </si>
  <si>
    <t>Tasas de ocupación por plaza en establecimientos alojativos (hoteles y apartamentos)</t>
  </si>
  <si>
    <t>dif 24-19</t>
  </si>
  <si>
    <t>Tasas de ocupación según municipio de alojamiento</t>
  </si>
  <si>
    <t>var 24/19</t>
  </si>
  <si>
    <t>Indicadores de rentabilidad alojativa (hoteles y apartamentos)</t>
  </si>
  <si>
    <t>Ingresos totales según tipología y categoría alojativa</t>
  </si>
  <si>
    <t>5 Estrellas</t>
  </si>
  <si>
    <t>4 Estrellas</t>
  </si>
  <si>
    <t>3 Estrellas</t>
  </si>
  <si>
    <t>2 Estrellas</t>
  </si>
  <si>
    <t>1 Estrella</t>
  </si>
  <si>
    <t>Ingresos totales según municipio del alojamiento</t>
  </si>
  <si>
    <t>Tarifa media diaria (ADR) según tipología y categoría alojativa</t>
  </si>
  <si>
    <t>Tarifa media diaria (ADR) según municipio del alojamiento</t>
  </si>
  <si>
    <t>Resto de Tenerife</t>
  </si>
  <si>
    <t>Ingresos por habitación disponible (RevPAR) según tipología y categoría alojativa</t>
  </si>
  <si>
    <t>Ingresos por habitación disponible (RevPAR) según municipio del alojamiento</t>
  </si>
  <si>
    <t>Establecimientos abiertos y plazas ofertadas</t>
  </si>
  <si>
    <t>Número de establecimientos abiertos por tipología y categoría</t>
  </si>
  <si>
    <t>Número de establecimientos abiertos por municipio</t>
  </si>
  <si>
    <t>Número de plazas por tipología y categoría</t>
  </si>
  <si>
    <t>Número de plazas ofertadas por municipio</t>
  </si>
  <si>
    <t>Fuente: Encuestas de Alojamientos Turístico ISTAC. Elaboración Turismo de Tenerife</t>
  </si>
  <si>
    <t>Fuente: Estadísticas de tráfico aéreo - AENA</t>
  </si>
  <si>
    <t>Pasajeros llegados a los aeropuertos de Tenerife</t>
  </si>
  <si>
    <t>Pasajeros llegados a los aeropuertos de Tenerife según tipo de servicio</t>
  </si>
  <si>
    <t>Total llegadas</t>
  </si>
  <si>
    <t>llegadas regulares</t>
  </si>
  <si>
    <t>llegadas no regulares</t>
  </si>
  <si>
    <t>Pasajeros llegados a los aeropuertos de Tenerife procedencia del vuelo</t>
  </si>
  <si>
    <t>Procedencia del vuelo</t>
  </si>
  <si>
    <t>Total</t>
  </si>
  <si>
    <t>España</t>
  </si>
  <si>
    <t>aeropuertos insulares</t>
  </si>
  <si>
    <t>aeropuertos peninsulares</t>
  </si>
  <si>
    <t>Extranjero</t>
  </si>
  <si>
    <t>Belgica</t>
  </si>
  <si>
    <t>Holanda</t>
  </si>
  <si>
    <t>Países Nórdicos</t>
  </si>
  <si>
    <t>Federacion Rusa</t>
  </si>
  <si>
    <t>Republica Checa</t>
  </si>
  <si>
    <t>Estonia</t>
  </si>
  <si>
    <t>Hungria</t>
  </si>
  <si>
    <t>Letonia</t>
  </si>
  <si>
    <t>Marruecos</t>
  </si>
  <si>
    <t>Rumanía</t>
  </si>
  <si>
    <t>Ucrania</t>
  </si>
  <si>
    <t>Venezuela</t>
  </si>
  <si>
    <t>Resto países</t>
  </si>
  <si>
    <t>Pasajeros llegados a los aeropuertos de Tenerife según aeropuerto de llegada</t>
  </si>
  <si>
    <t>Tenerife Norte - Los Rodeos</t>
  </si>
  <si>
    <t>Tenerife Sur - Reina Sofía</t>
  </si>
  <si>
    <t>Operaciones de llegada a los aeropuertos de Tenerife según tipo de servicio</t>
  </si>
  <si>
    <t>Operaciones de llegada a los aeropuertos de Tenerife según procedencia del vuelo</t>
  </si>
  <si>
    <t>Operaciones de llegada a los aeropuertos de Tenerife según aeropuerto de llegada</t>
  </si>
  <si>
    <t>Fuente: AENA. Elaboración Turismo de Tenerife</t>
  </si>
  <si>
    <t>Fuente: Estadísticas de Movimientos Turísticos en Fronteras de Canarias 
FRONTUR ISTAC (turistas residentes en el extranjero y en Península)</t>
  </si>
  <si>
    <t>Entrada de turistas en Tenerife - procedencia y características del viaje</t>
  </si>
  <si>
    <t>Turistas entrados en Tenerife según lugar de residencia</t>
  </si>
  <si>
    <t>TOTAL</t>
  </si>
  <si>
    <t>TOTAL RESIDENTES EN ESPAÑA</t>
  </si>
  <si>
    <t>TOTAL RESIDENTES EN EL EXTRANJERO</t>
  </si>
  <si>
    <t>Turistas entrados en Tenerife según número de pernoctaciones realizadas</t>
  </si>
  <si>
    <t>TOTAL NOCHES</t>
  </si>
  <si>
    <t>De 1 a 7 noches</t>
  </si>
  <si>
    <t>De 8 a 15 noches</t>
  </si>
  <si>
    <t>De 16 a 31 noches</t>
  </si>
  <si>
    <t>Más de 31 noches</t>
  </si>
  <si>
    <t>Turistas entrados en Tenerife según tipo de alojamiento utilizado</t>
  </si>
  <si>
    <t>TOTAL ALOJAMIENTO</t>
  </si>
  <si>
    <t>Hoteles y alojamientos similares</t>
  </si>
  <si>
    <t>Hoteles y alojamientos similares excepto apartamentos</t>
  </si>
  <si>
    <t>Vivienda de amigos y familiares</t>
  </si>
  <si>
    <t>Vivienda propia</t>
  </si>
  <si>
    <t>Cruceros</t>
  </si>
  <si>
    <t>Otro</t>
  </si>
  <si>
    <t>Turistas entrados en Tenerife según motivo del viaje</t>
  </si>
  <si>
    <t>TOTAL MOTIVOS</t>
  </si>
  <si>
    <t>Vacaciones, recreo y ocio</t>
  </si>
  <si>
    <t>Visita y salud</t>
  </si>
  <si>
    <t>Negocios y motivos profesionales</t>
  </si>
  <si>
    <t>Educación, religión, compras y otros motivos personales</t>
  </si>
  <si>
    <t>Turistas entrados en Tenerife según forma de contratación del viaje</t>
  </si>
  <si>
    <t>Si contrataron un paquete turístico</t>
  </si>
  <si>
    <t>No contrataron un paquete turístico</t>
  </si>
  <si>
    <t>Fuente: FRONTUR - ISTAC. Elaboración Turismo de Tenerife</t>
  </si>
  <si>
    <t>junio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</si>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</sst>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164" formatCode="0.0%"/>
    <numFmt numFmtId="165" formatCode="0.0"/>
    <numFmt numFmtId="166" formatCode="#,##0.0"/>
    <numFmt numFmtId="167" formatCode="#,##0\ &quot;€&quot;"/>
    <numFmt numFmtId="168" formatCode="#,##0.0\ &quot;€&quot;"/>
    <numFmt numFmtId="169" formatCode="#,##0.00\ &quot;€&quot;"/>
  </numFmts>
  <fonts count="3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36"/>
      <color theme="1"/>
      <name val="Aptos Narrow"/>
      <family val="2"/>
      <scheme val="minor"/>
    </font>
    <font>
      <b/>
      <sz val="16"/>
      <color theme="0"/>
      <name val="Aptos Narrow"/>
      <family val="2"/>
      <scheme val="minor"/>
    </font>
    <font>
      <b/>
      <sz val="16"/>
      <color theme="1" tint="0.34998626667073579"/>
      <name val="Aptos Narrow"/>
      <family val="2"/>
      <scheme val="minor"/>
    </font>
    <font>
      <sz val="16"/>
      <color theme="1"/>
      <name val="Aptos Narrow"/>
      <family val="2"/>
      <scheme val="minor"/>
    </font>
    <font>
      <b/>
      <sz val="11"/>
      <color rgb="FF147DFC"/>
      <name val="Aptos Narrow"/>
      <family val="2"/>
      <scheme val="minor"/>
    </font>
    <font>
      <sz val="11"/>
      <color rgb="FF147DFC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color rgb="FF0FACCB"/>
      <name val="Aptos Narrow"/>
      <family val="2"/>
      <scheme val="minor"/>
    </font>
    <font>
      <sz val="11"/>
      <color rgb="FF0FACCB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1"/>
      <color rgb="FFE29700"/>
      <name val="Aptos Narrow"/>
      <family val="2"/>
      <scheme val="minor"/>
    </font>
    <font>
      <sz val="11"/>
      <color rgb="FFE29700"/>
      <name val="Aptos Narrow"/>
      <family val="2"/>
      <scheme val="minor"/>
    </font>
    <font>
      <b/>
      <sz val="11"/>
      <color theme="9" tint="-0.249977111117893"/>
      <name val="Aptos Narrow"/>
      <family val="2"/>
      <scheme val="minor"/>
    </font>
    <font>
      <sz val="11"/>
      <color theme="9" tint="-0.249977111117893"/>
      <name val="Aptos Narrow"/>
      <family val="2"/>
      <scheme val="minor"/>
    </font>
    <font>
      <sz val="18"/>
      <color theme="0"/>
      <name val="Aptos Narrow"/>
      <family val="2"/>
      <scheme val="minor"/>
    </font>
    <font>
      <b/>
      <sz val="11"/>
      <color rgb="FF666633"/>
      <name val="Aptos Narrow"/>
      <family val="2"/>
      <scheme val="minor"/>
    </font>
    <font>
      <sz val="11"/>
      <color rgb="FF666633"/>
      <name val="Aptos Narrow"/>
      <family val="2"/>
      <scheme val="minor"/>
    </font>
    <font>
      <b/>
      <sz val="11"/>
      <color theme="8" tint="-0.249977111117893"/>
      <name val="Aptos Narrow"/>
      <family val="2"/>
      <scheme val="minor"/>
    </font>
    <font>
      <sz val="11"/>
      <color theme="8" tint="-0.249977111117893"/>
      <name val="Aptos Narrow"/>
      <family val="2"/>
      <scheme val="minor"/>
    </font>
    <font>
      <b/>
      <sz val="11"/>
      <color rgb="FFF79057"/>
      <name val="Aptos Narrow"/>
      <family val="2"/>
      <scheme val="minor"/>
    </font>
    <font>
      <sz val="11"/>
      <color rgb="FFF79057"/>
      <name val="Aptos Narrow"/>
      <family val="2"/>
      <scheme val="minor"/>
    </font>
    <font>
      <b/>
      <sz val="11"/>
      <color theme="5" tint="-0.249977111117893"/>
      <name val="Aptos Narrow"/>
      <family val="2"/>
      <scheme val="minor"/>
    </font>
    <font>
      <sz val="11"/>
      <color theme="5" tint="-0.249977111117893"/>
      <name val="Aptos Narrow"/>
      <family val="2"/>
      <scheme val="minor"/>
    </font>
    <font>
      <b/>
      <sz val="11"/>
      <color theme="8"/>
      <name val="Aptos Narrow"/>
      <family val="2"/>
      <scheme val="minor"/>
    </font>
    <font>
      <sz val="11"/>
      <color theme="8"/>
      <name val="Aptos Narrow"/>
      <family val="2"/>
      <scheme val="minor"/>
    </font>
    <font>
      <sz val="11"/>
      <color rgb="FFD8767F"/>
      <name val="Aptos Narrow"/>
      <family val="2"/>
      <scheme val="minor"/>
    </font>
    <font>
      <b/>
      <sz val="11"/>
      <color theme="4"/>
      <name val="Aptos Narrow"/>
      <family val="2"/>
      <scheme val="minor"/>
    </font>
    <font>
      <sz val="11"/>
      <color theme="4"/>
      <name val="Aptos Narrow"/>
      <family val="2"/>
      <scheme val="minor"/>
    </font>
    <font>
      <b/>
      <sz val="11"/>
      <color rgb="FF77CCD7"/>
      <name val="Aptos Narrow"/>
      <family val="2"/>
      <scheme val="minor"/>
    </font>
    <font>
      <b/>
      <sz val="11"/>
      <color rgb="FF8DC192"/>
      <name val="Aptos Narrow"/>
      <family val="2"/>
      <scheme val="minor"/>
    </font>
    <font>
      <sz val="11"/>
      <color rgb="FF8DC192"/>
      <name val="Aptos Narrow"/>
      <family val="2"/>
      <scheme val="minor"/>
    </font>
    <font>
      <b/>
      <sz val="11"/>
      <color rgb="FF60A4EE"/>
      <name val="Aptos Narrow"/>
      <family val="2"/>
      <scheme val="minor"/>
    </font>
    <font>
      <sz val="11"/>
      <color rgb="FF60A4EE"/>
      <name val="Aptos Narrow"/>
      <family val="2"/>
      <scheme val="minor"/>
    </font>
    <font>
      <b/>
      <sz val="11"/>
      <color rgb="FFD8767F"/>
      <name val="Aptos Narrow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ACD1FE"/>
        <bgColor indexed="64"/>
      </patternFill>
    </fill>
    <fill>
      <patternFill patternType="solid">
        <fgColor rgb="FFB1EDF9"/>
        <bgColor indexed="64"/>
      </patternFill>
    </fill>
    <fill>
      <patternFill patternType="solid">
        <fgColor rgb="FFB1F6F9"/>
        <bgColor indexed="64"/>
      </patternFill>
    </fill>
    <fill>
      <patternFill patternType="solid">
        <fgColor rgb="FFFFE2A7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666633"/>
        <bgColor indexed="64"/>
      </patternFill>
    </fill>
    <fill>
      <patternFill patternType="solid">
        <fgColor rgb="FFC1BF7F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9AB7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77CCD7"/>
        <bgColor indexed="64"/>
      </patternFill>
    </fill>
    <fill>
      <patternFill patternType="solid">
        <fgColor rgb="FF8DC192"/>
        <bgColor indexed="64"/>
      </patternFill>
    </fill>
    <fill>
      <patternFill patternType="solid">
        <fgColor rgb="FF60A4EE"/>
        <bgColor indexed="64"/>
      </patternFill>
    </fill>
    <fill>
      <patternFill patternType="solid">
        <fgColor rgb="FFD8767F"/>
        <bgColor indexed="64"/>
      </patternFill>
    </fill>
  </fills>
  <borders count="157">
    <border>
      <left/>
      <right/>
      <top/>
      <bottom/>
      <diagonal/>
    </border>
    <border>
      <left style="dashed">
        <color theme="0" tint="-0.499984740745262"/>
      </left>
      <right/>
      <top style="dashed">
        <color theme="0" tint="-0.499984740745262"/>
      </top>
      <bottom style="dashed">
        <color theme="0" tint="-0.499984740745262"/>
      </bottom>
      <diagonal/>
    </border>
    <border>
      <left/>
      <right/>
      <top style="dashed">
        <color theme="0" tint="-0.499984740745262"/>
      </top>
      <bottom style="dashed">
        <color theme="0" tint="-0.499984740745262"/>
      </bottom>
      <diagonal/>
    </border>
    <border>
      <left/>
      <right style="dashed">
        <color theme="0" tint="-0.499984740745262"/>
      </right>
      <top style="dashed">
        <color theme="0" tint="-0.499984740745262"/>
      </top>
      <bottom style="dashed">
        <color theme="0" tint="-0.499984740745262"/>
      </bottom>
      <diagonal/>
    </border>
    <border>
      <left style="hair">
        <color rgb="FF0070C0"/>
      </left>
      <right/>
      <top/>
      <bottom style="hair">
        <color rgb="FF0070C0"/>
      </bottom>
      <diagonal/>
    </border>
    <border>
      <left/>
      <right/>
      <top/>
      <bottom style="hair">
        <color rgb="FF0070C0"/>
      </bottom>
      <diagonal/>
    </border>
    <border>
      <left/>
      <right style="hair">
        <color rgb="FF0070C0"/>
      </right>
      <top/>
      <bottom style="hair">
        <color rgb="FF0070C0"/>
      </bottom>
      <diagonal/>
    </border>
    <border>
      <left style="dashed">
        <color theme="0" tint="-0.34998626667073579"/>
      </left>
      <right style="dashed">
        <color theme="0" tint="-0.34998626667073579"/>
      </right>
      <top/>
      <bottom/>
      <diagonal/>
    </border>
    <border>
      <left style="dashed">
        <color theme="0" tint="-0.34998626667073579"/>
      </left>
      <right/>
      <top style="dashed">
        <color theme="0" tint="-0.34998626667073579"/>
      </top>
      <bottom style="dashed">
        <color theme="0" tint="-0.34998626667073579"/>
      </bottom>
      <diagonal/>
    </border>
    <border>
      <left/>
      <right/>
      <top style="dashed">
        <color theme="0" tint="-0.34998626667073579"/>
      </top>
      <bottom style="dashed">
        <color theme="0" tint="-0.34998626667073579"/>
      </bottom>
      <diagonal/>
    </border>
    <border>
      <left/>
      <right style="dashed">
        <color theme="0" tint="-0.34998626667073579"/>
      </right>
      <top style="dashed">
        <color theme="0" tint="-0.34998626667073579"/>
      </top>
      <bottom style="dashed">
        <color theme="0" tint="-0.34998626667073579"/>
      </bottom>
      <diagonal/>
    </border>
    <border>
      <left style="dashed">
        <color theme="0" tint="-0.34998626667073579"/>
      </left>
      <right style="dashed">
        <color theme="0" tint="-0.34998626667073579"/>
      </right>
      <top/>
      <bottom style="dashed">
        <color theme="0" tint="-0.34998626667073579"/>
      </bottom>
      <diagonal/>
    </border>
    <border>
      <left style="dashed">
        <color theme="0" tint="-0.34998626667073579"/>
      </left>
      <right style="dashed">
        <color theme="0" tint="-0.34998626667073579"/>
      </right>
      <top style="dashed">
        <color theme="0" tint="-0.34998626667073579"/>
      </top>
      <bottom style="dashed">
        <color theme="0" tint="-0.34998626667073579"/>
      </bottom>
      <diagonal/>
    </border>
    <border>
      <left style="hair">
        <color rgb="FFACD1FE"/>
      </left>
      <right style="hair">
        <color rgb="FFACD1FE"/>
      </right>
      <top/>
      <bottom style="hair">
        <color rgb="FFACD1FE"/>
      </bottom>
      <diagonal/>
    </border>
    <border>
      <left style="hair">
        <color rgb="FFACD1FE"/>
      </left>
      <right style="hair">
        <color rgb="FFACD1FE"/>
      </right>
      <top style="hair">
        <color rgb="FFACD1FE"/>
      </top>
      <bottom/>
      <diagonal/>
    </border>
    <border>
      <left style="hair">
        <color rgb="FFACD1FE"/>
      </left>
      <right style="hair">
        <color rgb="FFACD1FE"/>
      </right>
      <top style="hair">
        <color rgb="FFACD1FE"/>
      </top>
      <bottom style="hair">
        <color rgb="FFACD1FE"/>
      </bottom>
      <diagonal/>
    </border>
    <border>
      <left style="hair">
        <color rgb="FFACD1FE"/>
      </left>
      <right style="hair">
        <color rgb="FFACD1FE"/>
      </right>
      <top/>
      <bottom/>
      <diagonal/>
    </border>
    <border>
      <left style="hair">
        <color theme="0" tint="-0.24994659260841701"/>
      </left>
      <right style="hair">
        <color theme="0" tint="-0.24994659260841701"/>
      </right>
      <top style="hair">
        <color rgb="FFACD1FE"/>
      </top>
      <bottom style="hair">
        <color theme="0" tint="-4.9989318521683403E-2"/>
      </bottom>
      <diagonal/>
    </border>
    <border>
      <left style="hair">
        <color theme="0" tint="-0.24994659260841701"/>
      </left>
      <right style="hair">
        <color theme="0" tint="-0.24994659260841701"/>
      </right>
      <top/>
      <bottom/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4.9989318521683403E-2"/>
      </top>
      <bottom style="hair">
        <color theme="0" tint="-4.9989318521683403E-2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4.9989318521683403E-2"/>
      </top>
      <bottom style="hair">
        <color rgb="FFACD1FE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rgb="FF666633"/>
      </top>
      <bottom style="hair">
        <color theme="0" tint="-4.9989318521683403E-2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4.9989318521683403E-2"/>
      </top>
      <bottom style="dashed">
        <color theme="0" tint="-0.34998626667073579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4.9989318521683403E-2"/>
      </top>
      <bottom/>
      <diagonal/>
    </border>
    <border>
      <left style="hair">
        <color theme="0" tint="-0.24994659260841701"/>
      </left>
      <right style="hair">
        <color theme="0" tint="-0.24994659260841701"/>
      </right>
      <top/>
      <bottom style="hair">
        <color rgb="FF0070C0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hair">
        <color rgb="FF0070C0"/>
      </left>
      <right/>
      <top style="hair">
        <color rgb="FF0070C0"/>
      </top>
      <bottom style="hair">
        <color rgb="FF0070C0"/>
      </bottom>
      <diagonal/>
    </border>
    <border>
      <left/>
      <right/>
      <top style="hair">
        <color rgb="FF0070C0"/>
      </top>
      <bottom style="hair">
        <color rgb="FF0070C0"/>
      </bottom>
      <diagonal/>
    </border>
    <border>
      <left/>
      <right style="hair">
        <color rgb="FF0070C0"/>
      </right>
      <top style="hair">
        <color rgb="FF0070C0"/>
      </top>
      <bottom style="hair">
        <color rgb="FF0070C0"/>
      </bottom>
      <diagonal/>
    </border>
    <border>
      <left style="hair">
        <color theme="0" tint="-0.24994659260841701"/>
      </left>
      <right style="hair">
        <color theme="0" tint="-0.24994659260841701"/>
      </right>
      <top/>
      <bottom style="hair">
        <color theme="0" tint="-4.9989318521683403E-2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4.9989318521683403E-2"/>
      </top>
      <bottom style="hair">
        <color theme="0" tint="-0.24994659260841701"/>
      </bottom>
      <diagonal/>
    </border>
    <border>
      <left style="dashed">
        <color theme="0" tint="-0.34998626667073579"/>
      </left>
      <right style="dashed">
        <color theme="0" tint="-0.34998626667073579"/>
      </right>
      <top style="dashed">
        <color theme="0" tint="-0.34998626667073579"/>
      </top>
      <bottom/>
      <diagonal/>
    </border>
    <border>
      <left style="hair">
        <color rgb="FF0FACCB"/>
      </left>
      <right style="hair">
        <color rgb="FF0FACCB"/>
      </right>
      <top/>
      <bottom style="hair">
        <color rgb="FF0FACCB"/>
      </bottom>
      <diagonal/>
    </border>
    <border>
      <left style="hair">
        <color rgb="FF0FACCB"/>
      </left>
      <right style="hair">
        <color rgb="FF0FACCB"/>
      </right>
      <top style="hair">
        <color rgb="FFACD1FE"/>
      </top>
      <bottom style="hair">
        <color rgb="FF0FACCB"/>
      </bottom>
      <diagonal/>
    </border>
    <border>
      <left style="hair">
        <color rgb="FF0FACCB"/>
      </left>
      <right style="hair">
        <color rgb="FF0FACCB"/>
      </right>
      <top style="hair">
        <color rgb="FF0FACCB"/>
      </top>
      <bottom style="hair">
        <color rgb="FF0FACCB"/>
      </bottom>
      <diagonal/>
    </border>
    <border>
      <left style="hair">
        <color rgb="FF0FACCB"/>
      </left>
      <right style="hair">
        <color rgb="FF0FACCB"/>
      </right>
      <top/>
      <bottom/>
      <diagonal/>
    </border>
    <border>
      <left/>
      <right style="hair">
        <color theme="0" tint="-0.24994659260841701"/>
      </right>
      <top/>
      <bottom/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4.9989318521683403E-2"/>
      </top>
      <bottom style="hair">
        <color rgb="FF0FACCB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rgb="FF0FACCB"/>
      </top>
      <bottom style="hair">
        <color theme="0" tint="-4.9989318521683403E-2"/>
      </bottom>
      <diagonal/>
    </border>
    <border>
      <left style="hair">
        <color theme="0" tint="-0.24994659260841701"/>
      </left>
      <right style="hair">
        <color theme="0" tint="-0.24994659260841701"/>
      </right>
      <top style="dashed">
        <color theme="0" tint="-0.34998626667073579"/>
      </top>
      <bottom style="hair">
        <color theme="0" tint="-4.9989318521683403E-2"/>
      </bottom>
      <diagonal/>
    </border>
    <border>
      <left style="dashed">
        <color theme="0" tint="-0.34998626667073579"/>
      </left>
      <right/>
      <top/>
      <bottom style="dashed">
        <color theme="0" tint="-0.34998626667073579"/>
      </bottom>
      <diagonal/>
    </border>
    <border>
      <left style="hair">
        <color rgb="FFE29700"/>
      </left>
      <right style="hair">
        <color rgb="FFE29700"/>
      </right>
      <top style="dashed">
        <color theme="0" tint="-0.34998626667073579"/>
      </top>
      <bottom style="hair">
        <color rgb="FFE29700"/>
      </bottom>
      <diagonal/>
    </border>
    <border>
      <left style="hair">
        <color rgb="FFE29700"/>
      </left>
      <right/>
      <top style="dashed">
        <color theme="0" tint="-0.34998626667073579"/>
      </top>
      <bottom style="hair">
        <color rgb="FFE29700"/>
      </bottom>
      <diagonal/>
    </border>
    <border>
      <left/>
      <right style="hair">
        <color rgb="FFE29700"/>
      </right>
      <top style="dashed">
        <color theme="0" tint="-0.34998626667073579"/>
      </top>
      <bottom style="hair">
        <color rgb="FFE29700"/>
      </bottom>
      <diagonal/>
    </border>
    <border>
      <left style="hair">
        <color rgb="FFE29700"/>
      </left>
      <right style="hair">
        <color rgb="FFE29700"/>
      </right>
      <top style="hair">
        <color rgb="FFE29700"/>
      </top>
      <bottom style="hair">
        <color rgb="FFE29700"/>
      </bottom>
      <diagonal/>
    </border>
    <border>
      <left style="hair">
        <color rgb="FFE29700"/>
      </left>
      <right/>
      <top style="hair">
        <color rgb="FFE29700"/>
      </top>
      <bottom style="hair">
        <color rgb="FFE29700"/>
      </bottom>
      <diagonal/>
    </border>
    <border>
      <left/>
      <right style="hair">
        <color rgb="FFE29700"/>
      </right>
      <top style="hair">
        <color rgb="FFE29700"/>
      </top>
      <bottom style="hair">
        <color rgb="FFE29700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rgb="FFE29700"/>
      </top>
      <bottom style="hair">
        <color theme="0" tint="-4.9989318521683403E-2"/>
      </bottom>
      <diagonal/>
    </border>
    <border>
      <left style="hair">
        <color theme="0" tint="-0.24994659260841701"/>
      </left>
      <right/>
      <top style="hair">
        <color rgb="FFE29700"/>
      </top>
      <bottom style="hair">
        <color theme="0" tint="-4.9989318521683403E-2"/>
      </bottom>
      <diagonal/>
    </border>
    <border>
      <left/>
      <right style="hair">
        <color theme="0" tint="-0.24994659260841701"/>
      </right>
      <top style="hair">
        <color rgb="FFE29700"/>
      </top>
      <bottom style="hair">
        <color theme="0" tint="-4.9989318521683403E-2"/>
      </bottom>
      <diagonal/>
    </border>
    <border>
      <left style="hair">
        <color theme="0" tint="-0.24994659260841701"/>
      </left>
      <right/>
      <top style="hair">
        <color theme="0" tint="-4.9989318521683403E-2"/>
      </top>
      <bottom style="hair">
        <color theme="0" tint="-4.9989318521683403E-2"/>
      </bottom>
      <diagonal/>
    </border>
    <border>
      <left/>
      <right style="hair">
        <color theme="0" tint="-0.24994659260841701"/>
      </right>
      <top style="hair">
        <color theme="0" tint="-4.9989318521683403E-2"/>
      </top>
      <bottom style="hair">
        <color theme="0" tint="-4.9989318521683403E-2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4.9989318521683403E-2"/>
      </top>
      <bottom style="hair">
        <color rgb="FFE29700"/>
      </bottom>
      <diagonal/>
    </border>
    <border>
      <left style="hair">
        <color theme="0" tint="-0.24994659260841701"/>
      </left>
      <right/>
      <top style="hair">
        <color theme="0" tint="-4.9989318521683403E-2"/>
      </top>
      <bottom style="hair">
        <color rgb="FFE29700"/>
      </bottom>
      <diagonal/>
    </border>
    <border>
      <left/>
      <right style="hair">
        <color theme="0" tint="-0.24994659260841701"/>
      </right>
      <top style="hair">
        <color theme="0" tint="-4.9989318521683403E-2"/>
      </top>
      <bottom style="hair">
        <color rgb="FFE29700"/>
      </bottom>
      <diagonal/>
    </border>
    <border>
      <left style="hair">
        <color rgb="FFE29700"/>
      </left>
      <right style="hair">
        <color rgb="FFE29700"/>
      </right>
      <top/>
      <bottom style="hair">
        <color rgb="FFE29700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rgb="FFE29700"/>
      </top>
      <bottom style="dashed">
        <color theme="0" tint="-4.9989318521683403E-2"/>
      </bottom>
      <diagonal/>
    </border>
    <border>
      <left style="hair">
        <color theme="0" tint="-0.24994659260841701"/>
      </left>
      <right/>
      <top style="hair">
        <color rgb="FFE29700"/>
      </top>
      <bottom style="dashed">
        <color theme="0" tint="-4.9989318521683403E-2"/>
      </bottom>
      <diagonal/>
    </border>
    <border>
      <left/>
      <right style="hair">
        <color theme="0" tint="-0.24994659260841701"/>
      </right>
      <top style="hair">
        <color rgb="FFE29700"/>
      </top>
      <bottom style="dashed">
        <color theme="0" tint="-4.9989318521683403E-2"/>
      </bottom>
      <diagonal/>
    </border>
    <border>
      <left style="hair">
        <color theme="0" tint="-0.24994659260841701"/>
      </left>
      <right style="hair">
        <color theme="0" tint="-0.24994659260841701"/>
      </right>
      <top style="dashed">
        <color theme="0" tint="-4.9989318521683403E-2"/>
      </top>
      <bottom style="dashed">
        <color theme="0" tint="-4.9989318521683403E-2"/>
      </bottom>
      <diagonal/>
    </border>
    <border>
      <left style="hair">
        <color theme="0" tint="-0.24994659260841701"/>
      </left>
      <right/>
      <top style="dashed">
        <color theme="0" tint="-4.9989318521683403E-2"/>
      </top>
      <bottom style="dashed">
        <color theme="0" tint="-4.9989318521683403E-2"/>
      </bottom>
      <diagonal/>
    </border>
    <border>
      <left/>
      <right style="hair">
        <color theme="0" tint="-0.24994659260841701"/>
      </right>
      <top style="dashed">
        <color theme="0" tint="-4.9989318521683403E-2"/>
      </top>
      <bottom style="dashed">
        <color theme="0" tint="-4.9989318521683403E-2"/>
      </bottom>
      <diagonal/>
    </border>
    <border>
      <left style="hair">
        <color theme="0" tint="-0.24994659260841701"/>
      </left>
      <right style="hair">
        <color theme="0" tint="-0.24994659260841701"/>
      </right>
      <top style="dashed">
        <color theme="0" tint="-4.9989318521683403E-2"/>
      </top>
      <bottom style="dashed">
        <color theme="0" tint="-0.34998626667073579"/>
      </bottom>
      <diagonal/>
    </border>
    <border>
      <left style="hair">
        <color theme="0" tint="-0.24994659260841701"/>
      </left>
      <right/>
      <top style="dashed">
        <color theme="0" tint="-4.9989318521683403E-2"/>
      </top>
      <bottom style="thin">
        <color theme="0" tint="-0.24994659260841701"/>
      </bottom>
      <diagonal/>
    </border>
    <border>
      <left/>
      <right style="hair">
        <color theme="0" tint="-0.24994659260841701"/>
      </right>
      <top style="dashed">
        <color theme="0" tint="-4.9989318521683403E-2"/>
      </top>
      <bottom style="thin">
        <color theme="0" tint="-0.24994659260841701"/>
      </bottom>
      <diagonal/>
    </border>
    <border>
      <left style="hair">
        <color rgb="FFE29700"/>
      </left>
      <right/>
      <top style="dashed">
        <color theme="0" tint="-0.34998626667073579"/>
      </top>
      <bottom style="dashed">
        <color theme="0" tint="-0.34998626667073579"/>
      </bottom>
      <diagonal/>
    </border>
    <border>
      <left/>
      <right style="hair">
        <color rgb="FFE29700"/>
      </right>
      <top style="dashed">
        <color theme="0" tint="-0.34998626667073579"/>
      </top>
      <bottom style="dashed">
        <color theme="0" tint="-0.34998626667073579"/>
      </bottom>
      <diagonal/>
    </border>
    <border>
      <left style="hair">
        <color theme="0" tint="-0.24994659260841701"/>
      </left>
      <right/>
      <top style="hair">
        <color rgb="FFE29700"/>
      </top>
      <bottom style="hair">
        <color rgb="FFE29700"/>
      </bottom>
      <diagonal/>
    </border>
    <border>
      <left/>
      <right style="hair">
        <color theme="0" tint="-0.24994659260841701"/>
      </right>
      <top style="hair">
        <color rgb="FFE29700"/>
      </top>
      <bottom style="hair">
        <color rgb="FFE29700"/>
      </bottom>
      <diagonal/>
    </border>
    <border>
      <left style="hair">
        <color theme="0" tint="-0.24994659260841701"/>
      </left>
      <right style="hair">
        <color theme="0" tint="-0.24994659260841701"/>
      </right>
      <top/>
      <bottom style="dashed">
        <color theme="0" tint="-4.9989318521683403E-2"/>
      </bottom>
      <diagonal/>
    </border>
    <border>
      <left style="hair">
        <color theme="0" tint="-0.24994659260841701"/>
      </left>
      <right style="hair">
        <color theme="0" tint="-0.24994659260841701"/>
      </right>
      <top style="dashed">
        <color theme="0" tint="-0.34998626667073579"/>
      </top>
      <bottom style="dashed">
        <color theme="0" tint="-4.9989318521683403E-2"/>
      </bottom>
      <diagonal/>
    </border>
    <border>
      <left style="hair">
        <color theme="0" tint="-0.24994659260841701"/>
      </left>
      <right/>
      <top style="dashed">
        <color theme="0" tint="-0.34998626667073579"/>
      </top>
      <bottom style="dashed">
        <color theme="0" tint="-4.9989318521683403E-2"/>
      </bottom>
      <diagonal/>
    </border>
    <border>
      <left/>
      <right style="hair">
        <color theme="0" tint="-0.24994659260841701"/>
      </right>
      <top style="dashed">
        <color theme="0" tint="-0.34998626667073579"/>
      </top>
      <bottom style="dashed">
        <color theme="0" tint="-4.9989318521683403E-2"/>
      </bottom>
      <diagonal/>
    </border>
    <border>
      <left style="hair">
        <color theme="0" tint="-0.24994659260841701"/>
      </left>
      <right style="hair">
        <color theme="0" tint="-0.24994659260841701"/>
      </right>
      <top style="dashed">
        <color theme="0" tint="-4.9989318521683403E-2"/>
      </top>
      <bottom/>
      <diagonal/>
    </border>
    <border>
      <left style="hair">
        <color theme="0" tint="-0.24994659260841701"/>
      </left>
      <right/>
      <top style="dashed">
        <color theme="0" tint="-4.9989318521683403E-2"/>
      </top>
      <bottom style="dashed">
        <color theme="0" tint="-0.34998626667073579"/>
      </bottom>
      <diagonal/>
    </border>
    <border>
      <left/>
      <right style="hair">
        <color theme="0" tint="-0.24994659260841701"/>
      </right>
      <top style="dashed">
        <color theme="0" tint="-4.9989318521683403E-2"/>
      </top>
      <bottom style="dashed">
        <color theme="0" tint="-0.34998626667073579"/>
      </bottom>
      <diagonal/>
    </border>
    <border>
      <left style="hair">
        <color theme="9" tint="-0.24994659260841701"/>
      </left>
      <right style="hair">
        <color theme="9" tint="-0.24994659260841701"/>
      </right>
      <top style="dashed">
        <color theme="0" tint="-0.34998626667073579"/>
      </top>
      <bottom style="hair">
        <color theme="9" tint="-0.24994659260841701"/>
      </bottom>
      <diagonal/>
    </border>
    <border>
      <left style="hair">
        <color theme="9" tint="-0.24994659260841701"/>
      </left>
      <right/>
      <top style="dashed">
        <color theme="0" tint="-0.34998626667073579"/>
      </top>
      <bottom style="hair">
        <color theme="9" tint="-0.24994659260841701"/>
      </bottom>
      <diagonal/>
    </border>
    <border>
      <left/>
      <right style="hair">
        <color theme="9" tint="-0.24994659260841701"/>
      </right>
      <top style="dashed">
        <color theme="0" tint="-0.34998626667073579"/>
      </top>
      <bottom style="hair">
        <color theme="9" tint="-0.24994659260841701"/>
      </bottom>
      <diagonal/>
    </border>
    <border>
      <left style="hair">
        <color theme="9" tint="-0.24994659260841701"/>
      </left>
      <right style="hair">
        <color theme="9" tint="-0.24994659260841701"/>
      </right>
      <top style="hair">
        <color theme="9" tint="-0.24994659260841701"/>
      </top>
      <bottom style="hair">
        <color theme="9" tint="-0.24994659260841701"/>
      </bottom>
      <diagonal/>
    </border>
    <border>
      <left style="hair">
        <color theme="9" tint="-0.24994659260841701"/>
      </left>
      <right/>
      <top style="hair">
        <color theme="9" tint="-0.24994659260841701"/>
      </top>
      <bottom style="hair">
        <color theme="9" tint="-0.24994659260841701"/>
      </bottom>
      <diagonal/>
    </border>
    <border>
      <left/>
      <right style="hair">
        <color theme="9" tint="-0.24994659260841701"/>
      </right>
      <top style="hair">
        <color theme="9" tint="-0.24994659260841701"/>
      </top>
      <bottom style="hair">
        <color theme="9" tint="-0.24994659260841701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9" tint="-0.24994659260841701"/>
      </top>
      <bottom style="hair">
        <color theme="0" tint="-4.9989318521683403E-2"/>
      </bottom>
      <diagonal/>
    </border>
    <border>
      <left style="hair">
        <color theme="0" tint="-0.24994659260841701"/>
      </left>
      <right/>
      <top style="hair">
        <color theme="9" tint="-0.24994659260841701"/>
      </top>
      <bottom style="hair">
        <color theme="0" tint="-4.9989318521683403E-2"/>
      </bottom>
      <diagonal/>
    </border>
    <border>
      <left/>
      <right style="hair">
        <color theme="0" tint="-0.24994659260841701"/>
      </right>
      <top style="hair">
        <color theme="9" tint="-0.24994659260841701"/>
      </top>
      <bottom style="hair">
        <color theme="0" tint="-4.9989318521683403E-2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4.9989318521683403E-2"/>
      </top>
      <bottom style="hair">
        <color theme="9" tint="-0.24994659260841701"/>
      </bottom>
      <diagonal/>
    </border>
    <border>
      <left style="hair">
        <color theme="0" tint="-0.24994659260841701"/>
      </left>
      <right/>
      <top style="hair">
        <color theme="0" tint="-4.9989318521683403E-2"/>
      </top>
      <bottom style="hair">
        <color theme="9" tint="-0.24994659260841701"/>
      </bottom>
      <diagonal/>
    </border>
    <border>
      <left/>
      <right style="hair">
        <color theme="0" tint="-0.24994659260841701"/>
      </right>
      <top style="hair">
        <color theme="0" tint="-4.9989318521683403E-2"/>
      </top>
      <bottom style="hair">
        <color theme="9" tint="-0.24994659260841701"/>
      </bottom>
      <diagonal/>
    </border>
    <border>
      <left style="hair">
        <color theme="0" tint="-0.24994659260841701"/>
      </left>
      <right/>
      <top style="hair">
        <color theme="0" tint="-4.9989318521683403E-2"/>
      </top>
      <bottom style="thin">
        <color theme="0" tint="-0.24994659260841701"/>
      </bottom>
      <diagonal/>
    </border>
    <border>
      <left/>
      <right style="hair">
        <color theme="0" tint="-0.24994659260841701"/>
      </right>
      <top style="hair">
        <color theme="0" tint="-4.9989318521683403E-2"/>
      </top>
      <bottom style="thin">
        <color theme="0" tint="-0.24994659260841701"/>
      </bottom>
      <diagonal/>
    </border>
    <border>
      <left style="hair">
        <color theme="0" tint="-0.24994659260841701"/>
      </left>
      <right/>
      <top style="hair">
        <color theme="0" tint="-4.9989318521683403E-2"/>
      </top>
      <bottom/>
      <diagonal/>
    </border>
    <border>
      <left/>
      <right style="hair">
        <color theme="0" tint="-0.24994659260841701"/>
      </right>
      <top style="hair">
        <color theme="0" tint="-4.9989318521683403E-2"/>
      </top>
      <bottom/>
      <diagonal/>
    </border>
    <border>
      <left style="hair">
        <color rgb="FF666633"/>
      </left>
      <right style="hair">
        <color rgb="FF666633"/>
      </right>
      <top style="dashed">
        <color theme="0" tint="-0.34998626667073579"/>
      </top>
      <bottom style="hair">
        <color rgb="FF666633"/>
      </bottom>
      <diagonal/>
    </border>
    <border>
      <left style="hair">
        <color rgb="FF666633"/>
      </left>
      <right style="hair">
        <color rgb="FF666633"/>
      </right>
      <top style="hair">
        <color rgb="FF666633"/>
      </top>
      <bottom style="hair">
        <color rgb="FF666633"/>
      </bottom>
      <diagonal/>
    </border>
    <border>
      <left style="hair">
        <color theme="0" tint="-0.34998626667073579"/>
      </left>
      <right style="hair">
        <color theme="0" tint="-0.34998626667073579"/>
      </right>
      <top style="hair">
        <color rgb="FF666633"/>
      </top>
      <bottom style="hair">
        <color theme="0" tint="-4.9989318521683403E-2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rgb="FF666633"/>
      </top>
      <bottom/>
      <diagonal/>
    </border>
    <border>
      <left style="hair">
        <color theme="0" tint="-0.34998626667073579"/>
      </left>
      <right style="hair">
        <color theme="0" tint="-0.34998626667073579"/>
      </right>
      <top style="hair">
        <color theme="0" tint="-4.9989318521683403E-2"/>
      </top>
      <bottom/>
      <diagonal/>
    </border>
    <border>
      <left style="hair">
        <color theme="0" tint="-0.34998626667073579"/>
      </left>
      <right style="hair">
        <color theme="0" tint="-0.34998626667073579"/>
      </right>
      <top/>
      <bottom/>
      <diagonal/>
    </border>
    <border>
      <left style="hair">
        <color theme="0" tint="-0.34998626667073579"/>
      </left>
      <right style="hair">
        <color theme="0" tint="-0.34998626667073579"/>
      </right>
      <top/>
      <bottom style="hair">
        <color rgb="FF666633"/>
      </bottom>
      <diagonal/>
    </border>
    <border>
      <left/>
      <right/>
      <top/>
      <bottom style="hair">
        <color rgb="FF666633"/>
      </bottom>
      <diagonal/>
    </border>
    <border>
      <left style="hair">
        <color rgb="FF666633"/>
      </left>
      <right/>
      <top style="dashed">
        <color theme="0" tint="-0.34998626667073579"/>
      </top>
      <bottom style="hair">
        <color rgb="FF666633"/>
      </bottom>
      <diagonal/>
    </border>
    <border>
      <left/>
      <right style="hair">
        <color rgb="FF666633"/>
      </right>
      <top style="dashed">
        <color theme="0" tint="-0.34998626667073579"/>
      </top>
      <bottom style="hair">
        <color rgb="FF666633"/>
      </bottom>
      <diagonal/>
    </border>
    <border>
      <left style="hair">
        <color rgb="FF666633"/>
      </left>
      <right/>
      <top style="hair">
        <color rgb="FF666633"/>
      </top>
      <bottom style="hair">
        <color rgb="FF666633"/>
      </bottom>
      <diagonal/>
    </border>
    <border>
      <left/>
      <right style="hair">
        <color rgb="FF666633"/>
      </right>
      <top style="hair">
        <color rgb="FF666633"/>
      </top>
      <bottom style="hair">
        <color rgb="FF666633"/>
      </bottom>
      <diagonal/>
    </border>
    <border>
      <left style="hair">
        <color theme="0" tint="-0.34998626667073579"/>
      </left>
      <right/>
      <top style="hair">
        <color rgb="FF666633"/>
      </top>
      <bottom style="hair">
        <color theme="0" tint="-4.9989318521683403E-2"/>
      </bottom>
      <diagonal/>
    </border>
    <border>
      <left/>
      <right style="hair">
        <color theme="0" tint="-0.34998626667073579"/>
      </right>
      <top style="hair">
        <color rgb="FF666633"/>
      </top>
      <bottom style="hair">
        <color theme="0" tint="-4.9989318521683403E-2"/>
      </bottom>
      <diagonal/>
    </border>
    <border>
      <left style="hair">
        <color theme="0" tint="-0.34998626667073579"/>
      </left>
      <right/>
      <top style="hair">
        <color theme="0" tint="-4.9989318521683403E-2"/>
      </top>
      <bottom/>
      <diagonal/>
    </border>
    <border>
      <left/>
      <right style="hair">
        <color theme="0" tint="-0.34998626667073579"/>
      </right>
      <top style="hair">
        <color theme="0" tint="-4.9989318521683403E-2"/>
      </top>
      <bottom/>
      <diagonal/>
    </border>
    <border>
      <left style="hair">
        <color theme="0" tint="-0.34998626667073579"/>
      </left>
      <right/>
      <top/>
      <bottom/>
      <diagonal/>
    </border>
    <border>
      <left/>
      <right style="hair">
        <color theme="0" tint="-0.34998626667073579"/>
      </right>
      <top/>
      <bottom/>
      <diagonal/>
    </border>
    <border>
      <left style="hair">
        <color theme="0" tint="-0.34998626667073579"/>
      </left>
      <right/>
      <top/>
      <bottom style="hair">
        <color rgb="FF666633"/>
      </bottom>
      <diagonal/>
    </border>
    <border>
      <left/>
      <right style="hair">
        <color theme="0" tint="-0.34998626667073579"/>
      </right>
      <top/>
      <bottom style="hair">
        <color rgb="FF666633"/>
      </bottom>
      <diagonal/>
    </border>
    <border>
      <left style="hair">
        <color theme="0" tint="-0.24994659260841701"/>
      </left>
      <right/>
      <top style="hair">
        <color rgb="FF666633"/>
      </top>
      <bottom style="hair">
        <color theme="0" tint="-4.9989318521683403E-2"/>
      </bottom>
      <diagonal/>
    </border>
    <border>
      <left/>
      <right style="hair">
        <color theme="0" tint="-0.24994659260841701"/>
      </right>
      <top style="hair">
        <color rgb="FF666633"/>
      </top>
      <bottom style="hair">
        <color theme="0" tint="-4.9989318521683403E-2"/>
      </bottom>
      <diagonal/>
    </border>
    <border>
      <left style="hair">
        <color theme="0" tint="-0.24994659260841701"/>
      </left>
      <right/>
      <top/>
      <bottom style="hair">
        <color theme="0" tint="-4.9989318521683403E-2"/>
      </bottom>
      <diagonal/>
    </border>
    <border>
      <left style="hair">
        <color theme="0" tint="-0.24994659260841701"/>
      </left>
      <right/>
      <top style="dashed">
        <color theme="0" tint="-0.34998626667073579"/>
      </top>
      <bottom style="hair">
        <color theme="0" tint="-4.9989318521683403E-2"/>
      </bottom>
      <diagonal/>
    </border>
    <border>
      <left/>
      <right style="hair">
        <color theme="0" tint="-0.24994659260841701"/>
      </right>
      <top style="dashed">
        <color theme="0" tint="-0.34998626667073579"/>
      </top>
      <bottom style="hair">
        <color theme="0" tint="-4.9989318521683403E-2"/>
      </bottom>
      <diagonal/>
    </border>
    <border>
      <left style="hair">
        <color theme="0" tint="-0.24994659260841701"/>
      </left>
      <right/>
      <top style="hair">
        <color theme="0" tint="-4.9989318521683403E-2"/>
      </top>
      <bottom style="hair">
        <color theme="0" tint="-0.24994659260841701"/>
      </bottom>
      <diagonal/>
    </border>
    <border>
      <left/>
      <right style="hair">
        <color theme="0" tint="-0.24994659260841701"/>
      </right>
      <top style="hair">
        <color theme="0" tint="-4.9989318521683403E-2"/>
      </top>
      <bottom style="hair">
        <color theme="0" tint="-0.24994659260841701"/>
      </bottom>
      <diagonal/>
    </border>
    <border>
      <left/>
      <right style="hair">
        <color theme="0" tint="-0.24994659260841701"/>
      </right>
      <top/>
      <bottom style="hair">
        <color theme="0" tint="-4.9989318521683403E-2"/>
      </bottom>
      <diagonal/>
    </border>
    <border>
      <left/>
      <right/>
      <top/>
      <bottom style="hair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dashed">
        <color theme="0" tint="-0.34998626667073579"/>
      </left>
      <right/>
      <top style="dashed">
        <color theme="0" tint="-0.34998626667073579"/>
      </top>
      <bottom/>
      <diagonal/>
    </border>
    <border>
      <left style="hair">
        <color theme="8" tint="-0.24994659260841701"/>
      </left>
      <right style="hair">
        <color theme="8" tint="-0.24994659260841701"/>
      </right>
      <top style="dashed">
        <color theme="0" tint="-0.34998626667073579"/>
      </top>
      <bottom style="hair">
        <color theme="8" tint="-0.24994659260841701"/>
      </bottom>
      <diagonal/>
    </border>
    <border>
      <left style="hair">
        <color theme="8" tint="-0.24994659260841701"/>
      </left>
      <right/>
      <top style="dashed">
        <color theme="0" tint="-0.34998626667073579"/>
      </top>
      <bottom style="hair">
        <color theme="8" tint="-0.24994659260841701"/>
      </bottom>
      <diagonal/>
    </border>
    <border>
      <left/>
      <right/>
      <top style="dashed">
        <color theme="0" tint="-0.34998626667073579"/>
      </top>
      <bottom style="hair">
        <color theme="8" tint="-0.24994659260841701"/>
      </bottom>
      <diagonal/>
    </border>
    <border>
      <left style="hair">
        <color theme="8" tint="-0.24994659260841701"/>
      </left>
      <right style="hair">
        <color theme="8" tint="-0.24994659260841701"/>
      </right>
      <top style="hair">
        <color theme="8" tint="-0.24994659260841701"/>
      </top>
      <bottom style="hair">
        <color theme="8" tint="-0.24994659260841701"/>
      </bottom>
      <diagonal/>
    </border>
    <border>
      <left style="hair">
        <color theme="8" tint="-0.24994659260841701"/>
      </left>
      <right/>
      <top style="hair">
        <color theme="8" tint="-0.24994659260841701"/>
      </top>
      <bottom style="hair">
        <color theme="8" tint="-0.24994659260841701"/>
      </bottom>
      <diagonal/>
    </border>
    <border>
      <left/>
      <right/>
      <top style="hair">
        <color theme="8" tint="-0.24994659260841701"/>
      </top>
      <bottom style="hair">
        <color theme="8" tint="-0.24994659260841701"/>
      </bottom>
      <diagonal/>
    </border>
    <border>
      <left style="hair">
        <color theme="0" tint="-0.24994659260841701"/>
      </left>
      <right/>
      <top style="hair">
        <color theme="8" tint="-0.24994659260841701"/>
      </top>
      <bottom style="hair">
        <color theme="0" tint="-4.9989318521683403E-2"/>
      </bottom>
      <diagonal/>
    </border>
    <border>
      <left/>
      <right/>
      <top style="hair">
        <color theme="8" tint="-0.24994659260841701"/>
      </top>
      <bottom style="hair">
        <color theme="0" tint="-4.9989318521683403E-2"/>
      </bottom>
      <diagonal/>
    </border>
    <border>
      <left/>
      <right/>
      <top style="hair">
        <color theme="0" tint="-4.9989318521683403E-2"/>
      </top>
      <bottom style="hair">
        <color theme="0" tint="-4.9989318521683403E-2"/>
      </bottom>
      <diagonal/>
    </border>
    <border>
      <left style="hair">
        <color theme="0" tint="-0.24994659260841701"/>
      </left>
      <right/>
      <top style="hair">
        <color theme="0" tint="-4.9989318521683403E-2"/>
      </top>
      <bottom style="hair">
        <color theme="8" tint="-0.24994659260841701"/>
      </bottom>
      <diagonal/>
    </border>
    <border>
      <left/>
      <right/>
      <top style="hair">
        <color theme="0" tint="-4.9989318521683403E-2"/>
      </top>
      <bottom style="hair">
        <color theme="8" tint="-0.24994659260841701"/>
      </bottom>
      <diagonal/>
    </border>
    <border>
      <left style="hair">
        <color rgb="FF0FACCB"/>
      </left>
      <right style="hair">
        <color theme="8" tint="-0.24994659260841701"/>
      </right>
      <top style="hair">
        <color theme="8" tint="-0.24994659260841701"/>
      </top>
      <bottom style="hair">
        <color theme="8" tint="-0.24994659260841701"/>
      </bottom>
      <diagonal/>
    </border>
    <border>
      <left/>
      <right/>
      <top style="hair">
        <color theme="0" tint="-4.9989318521683403E-2"/>
      </top>
      <bottom style="hair">
        <color theme="0" tint="-0.24994659260841701"/>
      </bottom>
      <diagonal/>
    </border>
    <border>
      <left/>
      <right/>
      <top/>
      <bottom style="dashed">
        <color theme="0" tint="-0.34998626667073579"/>
      </bottom>
      <diagonal/>
    </border>
    <border>
      <left style="hair">
        <color rgb="FFF79057"/>
      </left>
      <right style="hair">
        <color rgb="FFF79057"/>
      </right>
      <top style="dashed">
        <color theme="0" tint="-0.34998626667073579"/>
      </top>
      <bottom style="hair">
        <color rgb="FFF79057"/>
      </bottom>
      <diagonal/>
    </border>
    <border>
      <left style="hair">
        <color theme="5" tint="-0.24994659260841701"/>
      </left>
      <right style="hair">
        <color theme="5" tint="-0.24994659260841701"/>
      </right>
      <top style="dashed">
        <color theme="0" tint="-0.34998626667073579"/>
      </top>
      <bottom style="hair">
        <color theme="5" tint="-0.24994659260841701"/>
      </bottom>
      <diagonal/>
    </border>
    <border>
      <left style="hair">
        <color theme="5" tint="-0.24994659260841701"/>
      </left>
      <right style="hair">
        <color theme="5" tint="-0.24994659260841701"/>
      </right>
      <top style="hair">
        <color theme="5" tint="-0.24994659260841701"/>
      </top>
      <bottom style="hair">
        <color theme="5" tint="-0.24994659260841701"/>
      </bottom>
      <diagonal/>
    </border>
    <border>
      <left style="hair">
        <color rgb="FFF79057"/>
      </left>
      <right style="hair">
        <color rgb="FFF79057"/>
      </right>
      <top style="dashed">
        <color theme="0" tint="-0.34998626667073579"/>
      </top>
      <bottom/>
      <diagonal/>
    </border>
    <border>
      <left style="hair">
        <color rgb="FFF79057"/>
      </left>
      <right style="hair">
        <color rgb="FFF79057"/>
      </right>
      <top style="hair">
        <color rgb="FFF79057"/>
      </top>
      <bottom style="hair">
        <color rgb="FFF79057"/>
      </bottom>
      <diagonal/>
    </border>
    <border>
      <left style="hair">
        <color theme="8"/>
      </left>
      <right style="hair">
        <color theme="8"/>
      </right>
      <top style="dashed">
        <color theme="0" tint="-0.34998626667073579"/>
      </top>
      <bottom style="hair">
        <color theme="8"/>
      </bottom>
      <diagonal/>
    </border>
    <border>
      <left style="hair">
        <color theme="8"/>
      </left>
      <right style="hair">
        <color theme="8"/>
      </right>
      <top style="dashed">
        <color theme="0" tint="-0.34998626667073579"/>
      </top>
      <bottom/>
      <diagonal/>
    </border>
    <border>
      <left style="hair">
        <color theme="8"/>
      </left>
      <right style="hair">
        <color theme="8"/>
      </right>
      <top style="hair">
        <color theme="8"/>
      </top>
      <bottom style="hair">
        <color theme="8"/>
      </bottom>
      <diagonal/>
    </border>
    <border>
      <left/>
      <right/>
      <top style="dashed">
        <color theme="0" tint="-0.499984740745262"/>
      </top>
      <bottom/>
      <diagonal/>
    </border>
    <border>
      <left style="hair">
        <color theme="4" tint="0.59996337778862885"/>
      </left>
      <right style="hair">
        <color theme="4" tint="0.59996337778862885"/>
      </right>
      <top style="hair">
        <color theme="4" tint="0.59996337778862885"/>
      </top>
      <bottom style="hair">
        <color theme="4" tint="0.59996337778862885"/>
      </bottom>
      <diagonal/>
    </border>
    <border>
      <left style="hair">
        <color rgb="FF77CCD7"/>
      </left>
      <right style="hair">
        <color rgb="FF77CCD7"/>
      </right>
      <top style="dashed">
        <color theme="0" tint="-0.34998626667073579"/>
      </top>
      <bottom style="hair">
        <color rgb="FF77CCD7"/>
      </bottom>
      <diagonal/>
    </border>
    <border>
      <left style="hair">
        <color rgb="FF8DC192"/>
      </left>
      <right style="hair">
        <color rgb="FF8DC192"/>
      </right>
      <top style="dashed">
        <color theme="0" tint="-0.34998626667073579"/>
      </top>
      <bottom style="hair">
        <color rgb="FF8DC192"/>
      </bottom>
      <diagonal/>
    </border>
    <border>
      <left style="hair">
        <color rgb="FF60A4EE"/>
      </left>
      <right style="hair">
        <color rgb="FF60A4EE"/>
      </right>
      <top style="dashed">
        <color theme="0" tint="-0.34998626667073579"/>
      </top>
      <bottom style="hair">
        <color rgb="FF60A4EE"/>
      </bottom>
      <diagonal/>
    </border>
    <border>
      <left style="hair">
        <color rgb="FF60A4EE"/>
      </left>
      <right style="hair">
        <color rgb="FF60A4EE"/>
      </right>
      <top/>
      <bottom/>
      <diagonal/>
    </border>
    <border>
      <left style="hair">
        <color rgb="FFD8767F"/>
      </left>
      <right style="hair">
        <color rgb="FFD8767F"/>
      </right>
      <top style="dashed">
        <color theme="0" tint="-0.34998626667073579"/>
      </top>
      <bottom style="hair">
        <color rgb="FFD8767F"/>
      </bottom>
      <diagonal/>
    </border>
    <border>
      <left style="hair">
        <color rgb="FFD8767F"/>
      </left>
      <right style="hair">
        <color rgb="FFD8767F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08">
    <xf numFmtId="0" fontId="0" fillId="0" borderId="0" xfId="0"/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/>
    </xf>
    <xf numFmtId="0" fontId="5" fillId="4" borderId="5" xfId="0" applyFont="1" applyFill="1" applyBorder="1" applyAlignment="1">
      <alignment horizontal="center"/>
    </xf>
    <xf numFmtId="0" fontId="5" fillId="4" borderId="6" xfId="0" applyFont="1" applyFill="1" applyBorder="1" applyAlignment="1">
      <alignment horizontal="center"/>
    </xf>
    <xf numFmtId="0" fontId="0" fillId="2" borderId="7" xfId="0" applyFill="1" applyBorder="1"/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164" fontId="6" fillId="4" borderId="0" xfId="1" applyNumberFormat="1" applyFont="1" applyFill="1"/>
    <xf numFmtId="0" fontId="0" fillId="2" borderId="11" xfId="0" applyFill="1" applyBorder="1"/>
    <xf numFmtId="0" fontId="0" fillId="2" borderId="12" xfId="0" applyFill="1" applyBorder="1" applyAlignment="1">
      <alignment horizontal="center" vertical="center" wrapText="1"/>
    </xf>
    <xf numFmtId="164" fontId="6" fillId="4" borderId="0" xfId="1" applyNumberFormat="1" applyFont="1" applyFill="1" applyAlignment="1">
      <alignment horizontal="center" vertical="center" wrapText="1"/>
    </xf>
    <xf numFmtId="0" fontId="6" fillId="0" borderId="13" xfId="0" applyFont="1" applyBorder="1"/>
    <xf numFmtId="3" fontId="6" fillId="0" borderId="13" xfId="0" applyNumberFormat="1" applyFont="1" applyBorder="1"/>
    <xf numFmtId="164" fontId="6" fillId="0" borderId="13" xfId="1" applyNumberFormat="1" applyFont="1" applyBorder="1"/>
    <xf numFmtId="164" fontId="6" fillId="4" borderId="14" xfId="1" applyNumberFormat="1" applyFont="1" applyFill="1" applyBorder="1"/>
    <xf numFmtId="0" fontId="7" fillId="0" borderId="15" xfId="0" applyFont="1" applyBorder="1" applyAlignment="1">
      <alignment horizontal="left" indent="1"/>
    </xf>
    <xf numFmtId="3" fontId="7" fillId="0" borderId="15" xfId="0" applyNumberFormat="1" applyFont="1" applyBorder="1"/>
    <xf numFmtId="164" fontId="7" fillId="0" borderId="15" xfId="1" applyNumberFormat="1" applyFont="1" applyBorder="1"/>
    <xf numFmtId="164" fontId="7" fillId="4" borderId="16" xfId="1" applyNumberFormat="1" applyFont="1" applyFill="1" applyBorder="1"/>
    <xf numFmtId="0" fontId="0" fillId="0" borderId="17" xfId="0" applyBorder="1" applyAlignment="1">
      <alignment horizontal="left" indent="3"/>
    </xf>
    <xf numFmtId="3" fontId="0" fillId="0" borderId="17" xfId="0" applyNumberFormat="1" applyBorder="1"/>
    <xf numFmtId="164" fontId="0" fillId="0" borderId="17" xfId="1" applyNumberFormat="1" applyFont="1" applyBorder="1"/>
    <xf numFmtId="164" fontId="0" fillId="4" borderId="18" xfId="1" applyNumberFormat="1" applyFont="1" applyFill="1" applyBorder="1"/>
    <xf numFmtId="0" fontId="0" fillId="0" borderId="19" xfId="0" applyBorder="1" applyAlignment="1">
      <alignment horizontal="left" indent="3"/>
    </xf>
    <xf numFmtId="3" fontId="0" fillId="0" borderId="19" xfId="0" applyNumberFormat="1" applyBorder="1"/>
    <xf numFmtId="164" fontId="0" fillId="0" borderId="19" xfId="1" applyNumberFormat="1" applyFont="1" applyBorder="1"/>
    <xf numFmtId="0" fontId="0" fillId="0" borderId="20" xfId="0" applyBorder="1" applyAlignment="1">
      <alignment horizontal="left" indent="3"/>
    </xf>
    <xf numFmtId="3" fontId="0" fillId="0" borderId="20" xfId="0" applyNumberFormat="1" applyBorder="1"/>
    <xf numFmtId="164" fontId="0" fillId="0" borderId="20" xfId="1" applyNumberFormat="1" applyFont="1" applyBorder="1"/>
    <xf numFmtId="0" fontId="0" fillId="0" borderId="21" xfId="0" applyBorder="1" applyAlignment="1">
      <alignment horizontal="left" indent="2"/>
    </xf>
    <xf numFmtId="0" fontId="0" fillId="0" borderId="19" xfId="0" applyBorder="1" applyAlignment="1">
      <alignment horizontal="left" indent="2"/>
    </xf>
    <xf numFmtId="0" fontId="0" fillId="0" borderId="22" xfId="0" applyBorder="1" applyAlignment="1">
      <alignment horizontal="left" indent="2"/>
    </xf>
    <xf numFmtId="3" fontId="0" fillId="0" borderId="23" xfId="0" applyNumberFormat="1" applyBorder="1"/>
    <xf numFmtId="164" fontId="0" fillId="0" borderId="23" xfId="1" applyNumberFormat="1" applyFont="1" applyBorder="1"/>
    <xf numFmtId="164" fontId="0" fillId="4" borderId="24" xfId="1" applyNumberFormat="1" applyFont="1" applyFill="1" applyBorder="1"/>
    <xf numFmtId="2" fontId="0" fillId="0" borderId="25" xfId="0" applyNumberFormat="1" applyBorder="1" applyAlignment="1">
      <alignment horizontal="right"/>
    </xf>
    <xf numFmtId="2" fontId="0" fillId="0" borderId="26" xfId="0" applyNumberFormat="1" applyBorder="1" applyAlignment="1">
      <alignment horizontal="right"/>
    </xf>
    <xf numFmtId="2" fontId="0" fillId="0" borderId="27" xfId="0" applyNumberFormat="1" applyBorder="1" applyAlignment="1">
      <alignment horizontal="right"/>
    </xf>
    <xf numFmtId="0" fontId="5" fillId="4" borderId="28" xfId="0" applyFont="1" applyFill="1" applyBorder="1"/>
    <xf numFmtId="0" fontId="5" fillId="4" borderId="29" xfId="0" applyFont="1" applyFill="1" applyBorder="1"/>
    <xf numFmtId="0" fontId="5" fillId="4" borderId="30" xfId="0" applyFont="1" applyFill="1" applyBorder="1"/>
    <xf numFmtId="164" fontId="7" fillId="4" borderId="15" xfId="1" applyNumberFormat="1" applyFont="1" applyFill="1" applyBorder="1"/>
    <xf numFmtId="0" fontId="0" fillId="0" borderId="17" xfId="0" applyBorder="1" applyAlignment="1">
      <alignment horizontal="left" indent="1"/>
    </xf>
    <xf numFmtId="0" fontId="0" fillId="0" borderId="18" xfId="0" applyBorder="1" applyAlignment="1">
      <alignment horizontal="left" indent="2"/>
    </xf>
    <xf numFmtId="164" fontId="0" fillId="0" borderId="18" xfId="1" applyNumberFormat="1" applyFont="1" applyBorder="1"/>
    <xf numFmtId="3" fontId="0" fillId="0" borderId="18" xfId="0" applyNumberFormat="1" applyBorder="1"/>
    <xf numFmtId="0" fontId="0" fillId="0" borderId="20" xfId="0" applyBorder="1" applyAlignment="1">
      <alignment horizontal="left" indent="1"/>
    </xf>
    <xf numFmtId="0" fontId="0" fillId="0" borderId="19" xfId="0" applyBorder="1" applyAlignment="1">
      <alignment horizontal="left" indent="1"/>
    </xf>
    <xf numFmtId="0" fontId="0" fillId="0" borderId="23" xfId="0" applyBorder="1" applyAlignment="1">
      <alignment horizontal="left" indent="1"/>
    </xf>
    <xf numFmtId="0" fontId="5" fillId="4" borderId="28" xfId="0" applyFont="1" applyFill="1" applyBorder="1" applyAlignment="1">
      <alignment horizontal="center"/>
    </xf>
    <xf numFmtId="0" fontId="5" fillId="4" borderId="29" xfId="0" applyFont="1" applyFill="1" applyBorder="1" applyAlignment="1">
      <alignment horizontal="center"/>
    </xf>
    <xf numFmtId="0" fontId="5" fillId="4" borderId="30" xfId="0" applyFont="1" applyFill="1" applyBorder="1" applyAlignment="1">
      <alignment horizontal="center"/>
    </xf>
    <xf numFmtId="0" fontId="8" fillId="0" borderId="14" xfId="0" applyFont="1" applyBorder="1" applyAlignment="1">
      <alignment horizontal="left"/>
    </xf>
    <xf numFmtId="3" fontId="8" fillId="0" borderId="14" xfId="0" applyNumberFormat="1" applyFont="1" applyBorder="1"/>
    <xf numFmtId="164" fontId="8" fillId="0" borderId="14" xfId="1" applyNumberFormat="1" applyFont="1" applyBorder="1"/>
    <xf numFmtId="164" fontId="8" fillId="4" borderId="16" xfId="1" applyNumberFormat="1" applyFont="1" applyFill="1" applyBorder="1"/>
    <xf numFmtId="0" fontId="0" fillId="0" borderId="19" xfId="0" applyBorder="1" applyAlignment="1">
      <alignment horizontal="left"/>
    </xf>
    <xf numFmtId="0" fontId="0" fillId="0" borderId="31" xfId="0" applyBorder="1" applyAlignment="1">
      <alignment horizontal="left"/>
    </xf>
    <xf numFmtId="3" fontId="0" fillId="0" borderId="31" xfId="0" applyNumberFormat="1" applyBorder="1"/>
    <xf numFmtId="164" fontId="0" fillId="0" borderId="31" xfId="1" applyNumberFormat="1" applyFont="1" applyBorder="1"/>
    <xf numFmtId="0" fontId="0" fillId="0" borderId="23" xfId="0" applyBorder="1" applyAlignment="1">
      <alignment horizontal="left"/>
    </xf>
    <xf numFmtId="0" fontId="0" fillId="0" borderId="32" xfId="0" applyBorder="1" applyAlignment="1">
      <alignment horizontal="left"/>
    </xf>
    <xf numFmtId="3" fontId="0" fillId="0" borderId="32" xfId="0" applyNumberFormat="1" applyBorder="1"/>
    <xf numFmtId="164" fontId="0" fillId="0" borderId="32" xfId="1" applyNumberFormat="1" applyFont="1" applyBorder="1"/>
    <xf numFmtId="0" fontId="5" fillId="5" borderId="0" xfId="0" applyFont="1" applyFill="1" applyAlignment="1">
      <alignment horizontal="center"/>
    </xf>
    <xf numFmtId="0" fontId="0" fillId="2" borderId="33" xfId="0" applyFill="1" applyBorder="1"/>
    <xf numFmtId="164" fontId="6" fillId="6" borderId="0" xfId="1" applyNumberFormat="1" applyFont="1" applyFill="1"/>
    <xf numFmtId="164" fontId="6" fillId="6" borderId="0" xfId="1" applyNumberFormat="1" applyFont="1" applyFill="1" applyAlignment="1">
      <alignment horizontal="center" vertical="center" wrapText="1"/>
    </xf>
    <xf numFmtId="0" fontId="9" fillId="0" borderId="34" xfId="0" applyFont="1" applyBorder="1"/>
    <xf numFmtId="3" fontId="9" fillId="0" borderId="34" xfId="0" applyNumberFormat="1" applyFont="1" applyBorder="1"/>
    <xf numFmtId="164" fontId="9" fillId="0" borderId="34" xfId="1" applyNumberFormat="1" applyFont="1" applyBorder="1"/>
    <xf numFmtId="164" fontId="9" fillId="6" borderId="35" xfId="1" applyNumberFormat="1" applyFont="1" applyFill="1" applyBorder="1"/>
    <xf numFmtId="0" fontId="10" fillId="0" borderId="36" xfId="0" applyFont="1" applyBorder="1" applyAlignment="1">
      <alignment horizontal="left" indent="1"/>
    </xf>
    <xf numFmtId="3" fontId="10" fillId="0" borderId="36" xfId="0" applyNumberFormat="1" applyFont="1" applyBorder="1"/>
    <xf numFmtId="164" fontId="10" fillId="0" borderId="36" xfId="1" applyNumberFormat="1" applyFont="1" applyBorder="1"/>
    <xf numFmtId="164" fontId="10" fillId="6" borderId="36" xfId="1" applyNumberFormat="1" applyFont="1" applyFill="1" applyBorder="1"/>
    <xf numFmtId="164" fontId="0" fillId="6" borderId="18" xfId="1" applyNumberFormat="1" applyFont="1" applyFill="1" applyBorder="1"/>
    <xf numFmtId="0" fontId="0" fillId="0" borderId="20" xfId="0" applyBorder="1" applyAlignment="1">
      <alignment horizontal="left" indent="2"/>
    </xf>
    <xf numFmtId="0" fontId="10" fillId="0" borderId="34" xfId="0" applyFont="1" applyBorder="1"/>
    <xf numFmtId="3" fontId="10" fillId="0" borderId="34" xfId="0" applyNumberFormat="1" applyFont="1" applyBorder="1"/>
    <xf numFmtId="164" fontId="10" fillId="0" borderId="34" xfId="1" applyNumberFormat="1" applyFont="1" applyBorder="1"/>
    <xf numFmtId="164" fontId="10" fillId="6" borderId="37" xfId="1" applyNumberFormat="1" applyFont="1" applyFill="1" applyBorder="1"/>
    <xf numFmtId="164" fontId="0" fillId="6" borderId="38" xfId="1" applyNumberFormat="1" applyFont="1" applyFill="1" applyBorder="1"/>
    <xf numFmtId="164" fontId="0" fillId="6" borderId="0" xfId="1" applyNumberFormat="1" applyFont="1" applyFill="1"/>
    <xf numFmtId="0" fontId="0" fillId="0" borderId="39" xfId="0" applyBorder="1" applyAlignment="1">
      <alignment horizontal="left" indent="1"/>
    </xf>
    <xf numFmtId="3" fontId="0" fillId="0" borderId="40" xfId="0" applyNumberFormat="1" applyBorder="1"/>
    <xf numFmtId="164" fontId="0" fillId="0" borderId="40" xfId="1" applyNumberFormat="1" applyFont="1" applyBorder="1"/>
    <xf numFmtId="0" fontId="0" fillId="0" borderId="41" xfId="0" applyBorder="1"/>
    <xf numFmtId="3" fontId="0" fillId="0" borderId="41" xfId="0" applyNumberFormat="1" applyBorder="1"/>
    <xf numFmtId="164" fontId="0" fillId="0" borderId="41" xfId="1" applyNumberFormat="1" applyFont="1" applyBorder="1"/>
    <xf numFmtId="0" fontId="0" fillId="0" borderId="19" xfId="0" applyBorder="1"/>
    <xf numFmtId="0" fontId="0" fillId="0" borderId="23" xfId="0" applyBorder="1"/>
    <xf numFmtId="0" fontId="0" fillId="0" borderId="22" xfId="0" applyBorder="1"/>
    <xf numFmtId="3" fontId="0" fillId="0" borderId="22" xfId="0" applyNumberFormat="1" applyBorder="1"/>
    <xf numFmtId="164" fontId="0" fillId="0" borderId="22" xfId="1" applyNumberFormat="1" applyFont="1" applyBorder="1"/>
    <xf numFmtId="0" fontId="5" fillId="7" borderId="0" xfId="0" applyFont="1" applyFill="1" applyAlignment="1">
      <alignment horizontal="center"/>
    </xf>
    <xf numFmtId="0" fontId="0" fillId="7" borderId="0" xfId="0" applyFill="1" applyAlignment="1">
      <alignment horizontal="center"/>
    </xf>
    <xf numFmtId="0" fontId="0" fillId="2" borderId="42" xfId="0" applyFill="1" applyBorder="1"/>
    <xf numFmtId="0" fontId="0" fillId="2" borderId="8" xfId="0" applyFill="1" applyBorder="1"/>
    <xf numFmtId="0" fontId="0" fillId="2" borderId="8" xfId="0" applyFill="1" applyBorder="1" applyAlignment="1">
      <alignment horizontal="center"/>
    </xf>
    <xf numFmtId="0" fontId="0" fillId="2" borderId="8" xfId="0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0" fillId="7" borderId="0" xfId="0" applyFill="1"/>
    <xf numFmtId="0" fontId="12" fillId="0" borderId="43" xfId="0" applyFont="1" applyBorder="1"/>
    <xf numFmtId="2" fontId="13" fillId="0" borderId="43" xfId="0" applyNumberFormat="1" applyFont="1" applyBorder="1" applyAlignment="1">
      <alignment horizontal="right"/>
    </xf>
    <xf numFmtId="2" fontId="13" fillId="0" borderId="44" xfId="0" applyNumberFormat="1" applyFont="1" applyBorder="1"/>
    <xf numFmtId="2" fontId="13" fillId="0" borderId="44" xfId="0" applyNumberFormat="1" applyFont="1" applyBorder="1" applyAlignment="1">
      <alignment horizontal="center"/>
    </xf>
    <xf numFmtId="2" fontId="13" fillId="0" borderId="45" xfId="0" applyNumberFormat="1" applyFont="1" applyBorder="1" applyAlignment="1">
      <alignment horizontal="center"/>
    </xf>
    <xf numFmtId="2" fontId="13" fillId="7" borderId="0" xfId="0" applyNumberFormat="1" applyFont="1" applyFill="1" applyAlignment="1">
      <alignment horizontal="center"/>
    </xf>
    <xf numFmtId="0" fontId="13" fillId="0" borderId="46" xfId="0" applyFont="1" applyBorder="1" applyAlignment="1">
      <alignment horizontal="left" indent="1"/>
    </xf>
    <xf numFmtId="2" fontId="13" fillId="0" borderId="46" xfId="0" applyNumberFormat="1" applyFont="1" applyBorder="1" applyAlignment="1">
      <alignment horizontal="right"/>
    </xf>
    <xf numFmtId="2" fontId="13" fillId="0" borderId="47" xfId="0" applyNumberFormat="1" applyFont="1" applyBorder="1"/>
    <xf numFmtId="2" fontId="13" fillId="0" borderId="47" xfId="0" applyNumberFormat="1" applyFont="1" applyBorder="1" applyAlignment="1">
      <alignment horizontal="center"/>
    </xf>
    <xf numFmtId="2" fontId="13" fillId="0" borderId="48" xfId="0" applyNumberFormat="1" applyFont="1" applyBorder="1" applyAlignment="1">
      <alignment horizontal="center"/>
    </xf>
    <xf numFmtId="0" fontId="0" fillId="0" borderId="49" xfId="0" applyBorder="1" applyAlignment="1">
      <alignment horizontal="left" indent="2"/>
    </xf>
    <xf numFmtId="2" fontId="0" fillId="0" borderId="49" xfId="0" applyNumberFormat="1" applyBorder="1" applyAlignment="1">
      <alignment horizontal="right"/>
    </xf>
    <xf numFmtId="2" fontId="0" fillId="0" borderId="50" xfId="0" applyNumberFormat="1" applyBorder="1"/>
    <xf numFmtId="2" fontId="0" fillId="0" borderId="50" xfId="0" applyNumberFormat="1" applyBorder="1" applyAlignment="1">
      <alignment horizontal="center"/>
    </xf>
    <xf numFmtId="2" fontId="0" fillId="0" borderId="51" xfId="0" applyNumberFormat="1" applyBorder="1" applyAlignment="1">
      <alignment horizontal="center"/>
    </xf>
    <xf numFmtId="2" fontId="0" fillId="7" borderId="0" xfId="0" applyNumberFormat="1" applyFill="1" applyAlignment="1">
      <alignment horizontal="center"/>
    </xf>
    <xf numFmtId="2" fontId="0" fillId="0" borderId="19" xfId="0" applyNumberFormat="1" applyBorder="1" applyAlignment="1">
      <alignment horizontal="right"/>
    </xf>
    <xf numFmtId="2" fontId="0" fillId="0" borderId="52" xfId="0" applyNumberFormat="1" applyBorder="1"/>
    <xf numFmtId="2" fontId="0" fillId="0" borderId="52" xfId="0" applyNumberFormat="1" applyBorder="1" applyAlignment="1">
      <alignment horizontal="center"/>
    </xf>
    <xf numFmtId="2" fontId="0" fillId="0" borderId="53" xfId="0" applyNumberFormat="1" applyBorder="1" applyAlignment="1">
      <alignment horizontal="center"/>
    </xf>
    <xf numFmtId="0" fontId="0" fillId="0" borderId="54" xfId="0" applyBorder="1" applyAlignment="1">
      <alignment horizontal="left" indent="2"/>
    </xf>
    <xf numFmtId="2" fontId="0" fillId="0" borderId="54" xfId="0" applyNumberFormat="1" applyBorder="1" applyAlignment="1">
      <alignment horizontal="right"/>
    </xf>
    <xf numFmtId="2" fontId="0" fillId="0" borderId="55" xfId="0" applyNumberFormat="1" applyBorder="1"/>
    <xf numFmtId="2" fontId="0" fillId="0" borderId="55" xfId="0" applyNumberFormat="1" applyBorder="1" applyAlignment="1">
      <alignment horizontal="center"/>
    </xf>
    <xf numFmtId="2" fontId="0" fillId="0" borderId="56" xfId="0" applyNumberFormat="1" applyBorder="1" applyAlignment="1">
      <alignment horizontal="center"/>
    </xf>
    <xf numFmtId="0" fontId="13" fillId="0" borderId="57" xfId="0" applyFont="1" applyBorder="1" applyAlignment="1">
      <alignment horizontal="left" indent="1"/>
    </xf>
    <xf numFmtId="2" fontId="13" fillId="0" borderId="57" xfId="0" applyNumberFormat="1" applyFont="1" applyBorder="1" applyAlignment="1">
      <alignment horizontal="right"/>
    </xf>
    <xf numFmtId="2" fontId="0" fillId="0" borderId="58" xfId="0" applyNumberFormat="1" applyBorder="1" applyAlignment="1">
      <alignment horizontal="right"/>
    </xf>
    <xf numFmtId="2" fontId="0" fillId="0" borderId="59" xfId="0" applyNumberFormat="1" applyBorder="1"/>
    <xf numFmtId="2" fontId="0" fillId="0" borderId="59" xfId="0" applyNumberFormat="1" applyBorder="1" applyAlignment="1">
      <alignment horizontal="center"/>
    </xf>
    <xf numFmtId="2" fontId="0" fillId="0" borderId="60" xfId="0" applyNumberFormat="1" applyBorder="1" applyAlignment="1">
      <alignment horizontal="center"/>
    </xf>
    <xf numFmtId="2" fontId="0" fillId="0" borderId="61" xfId="0" applyNumberFormat="1" applyBorder="1" applyAlignment="1">
      <alignment horizontal="right"/>
    </xf>
    <xf numFmtId="2" fontId="0" fillId="0" borderId="62" xfId="0" applyNumberFormat="1" applyBorder="1"/>
    <xf numFmtId="2" fontId="0" fillId="0" borderId="62" xfId="0" applyNumberFormat="1" applyBorder="1" applyAlignment="1">
      <alignment horizontal="center"/>
    </xf>
    <xf numFmtId="2" fontId="0" fillId="0" borderId="63" xfId="0" applyNumberFormat="1" applyBorder="1" applyAlignment="1">
      <alignment horizontal="center"/>
    </xf>
    <xf numFmtId="2" fontId="0" fillId="0" borderId="64" xfId="0" applyNumberFormat="1" applyBorder="1" applyAlignment="1">
      <alignment horizontal="right"/>
    </xf>
    <xf numFmtId="2" fontId="0" fillId="0" borderId="65" xfId="0" applyNumberFormat="1" applyBorder="1"/>
    <xf numFmtId="2" fontId="0" fillId="0" borderId="65" xfId="0" applyNumberFormat="1" applyBorder="1" applyAlignment="1">
      <alignment horizontal="center"/>
    </xf>
    <xf numFmtId="2" fontId="0" fillId="0" borderId="66" xfId="0" applyNumberFormat="1" applyBorder="1" applyAlignment="1">
      <alignment horizontal="center"/>
    </xf>
    <xf numFmtId="165" fontId="13" fillId="0" borderId="43" xfId="0" applyNumberFormat="1" applyFont="1" applyBorder="1" applyAlignment="1">
      <alignment horizontal="right"/>
    </xf>
    <xf numFmtId="2" fontId="13" fillId="0" borderId="43" xfId="0" applyNumberFormat="1" applyFont="1" applyBorder="1"/>
    <xf numFmtId="2" fontId="13" fillId="0" borderId="67" xfId="0" applyNumberFormat="1" applyFont="1" applyBorder="1" applyAlignment="1">
      <alignment horizontal="center"/>
    </xf>
    <xf numFmtId="2" fontId="13" fillId="0" borderId="68" xfId="0" applyNumberFormat="1" applyFont="1" applyBorder="1" applyAlignment="1">
      <alignment horizontal="center"/>
    </xf>
    <xf numFmtId="165" fontId="13" fillId="0" borderId="43" xfId="0" applyNumberFormat="1" applyFont="1" applyBorder="1" applyAlignment="1">
      <alignment horizontal="center"/>
    </xf>
    <xf numFmtId="0" fontId="13" fillId="0" borderId="43" xfId="0" applyFont="1" applyBorder="1"/>
    <xf numFmtId="2" fontId="13" fillId="0" borderId="43" xfId="0" applyNumberFormat="1" applyFont="1" applyBorder="1" applyAlignment="1">
      <alignment horizontal="center"/>
    </xf>
    <xf numFmtId="0" fontId="0" fillId="0" borderId="49" xfId="0" applyBorder="1" applyAlignment="1">
      <alignment horizontal="left" indent="1"/>
    </xf>
    <xf numFmtId="2" fontId="0" fillId="0" borderId="49" xfId="0" applyNumberFormat="1" applyBorder="1"/>
    <xf numFmtId="2" fontId="0" fillId="0" borderId="69" xfId="0" applyNumberFormat="1" applyBorder="1" applyAlignment="1">
      <alignment horizontal="center"/>
    </xf>
    <xf numFmtId="2" fontId="0" fillId="0" borderId="70" xfId="0" applyNumberFormat="1" applyBorder="1" applyAlignment="1">
      <alignment horizontal="center"/>
    </xf>
    <xf numFmtId="2" fontId="0" fillId="0" borderId="49" xfId="0" applyNumberFormat="1" applyBorder="1" applyAlignment="1">
      <alignment horizontal="center"/>
    </xf>
    <xf numFmtId="165" fontId="0" fillId="0" borderId="49" xfId="0" applyNumberFormat="1" applyBorder="1" applyAlignment="1">
      <alignment horizontal="right"/>
    </xf>
    <xf numFmtId="165" fontId="0" fillId="0" borderId="49" xfId="0" applyNumberFormat="1" applyBorder="1" applyAlignment="1">
      <alignment horizontal="center"/>
    </xf>
    <xf numFmtId="0" fontId="0" fillId="0" borderId="54" xfId="0" applyBorder="1" applyAlignment="1">
      <alignment horizontal="left" indent="1"/>
    </xf>
    <xf numFmtId="2" fontId="0" fillId="0" borderId="54" xfId="0" applyNumberFormat="1" applyBorder="1"/>
    <xf numFmtId="2" fontId="0" fillId="0" borderId="54" xfId="0" applyNumberFormat="1" applyBorder="1" applyAlignment="1">
      <alignment horizontal="center"/>
    </xf>
    <xf numFmtId="165" fontId="0" fillId="0" borderId="54" xfId="0" applyNumberFormat="1" applyBorder="1" applyAlignment="1">
      <alignment horizontal="right"/>
    </xf>
    <xf numFmtId="165" fontId="0" fillId="0" borderId="54" xfId="0" applyNumberFormat="1" applyBorder="1" applyAlignment="1">
      <alignment horizontal="center"/>
    </xf>
    <xf numFmtId="0" fontId="13" fillId="0" borderId="46" xfId="0" applyFont="1" applyBorder="1"/>
    <xf numFmtId="2" fontId="13" fillId="0" borderId="46" xfId="0" applyNumberFormat="1" applyFont="1" applyBorder="1"/>
    <xf numFmtId="2" fontId="13" fillId="0" borderId="46" xfId="0" applyNumberFormat="1" applyFont="1" applyBorder="1" applyAlignment="1">
      <alignment horizontal="center"/>
    </xf>
    <xf numFmtId="165" fontId="13" fillId="0" borderId="46" xfId="0" applyNumberFormat="1" applyFont="1" applyBorder="1" applyAlignment="1">
      <alignment horizontal="right"/>
    </xf>
    <xf numFmtId="165" fontId="13" fillId="0" borderId="46" xfId="0" applyNumberFormat="1" applyFont="1" applyBorder="1" applyAlignment="1">
      <alignment horizontal="center"/>
    </xf>
    <xf numFmtId="2" fontId="0" fillId="0" borderId="71" xfId="0" applyNumberFormat="1" applyBorder="1"/>
    <xf numFmtId="2" fontId="0" fillId="0" borderId="71" xfId="0" applyNumberFormat="1" applyBorder="1" applyAlignment="1">
      <alignment horizontal="center"/>
    </xf>
    <xf numFmtId="165" fontId="0" fillId="0" borderId="71" xfId="0" applyNumberFormat="1" applyBorder="1" applyAlignment="1">
      <alignment horizontal="right"/>
    </xf>
    <xf numFmtId="165" fontId="0" fillId="0" borderId="71" xfId="0" applyNumberFormat="1" applyBorder="1" applyAlignment="1">
      <alignment horizontal="center"/>
    </xf>
    <xf numFmtId="2" fontId="0" fillId="0" borderId="61" xfId="0" applyNumberFormat="1" applyBorder="1"/>
    <xf numFmtId="2" fontId="0" fillId="0" borderId="61" xfId="0" applyNumberFormat="1" applyBorder="1" applyAlignment="1">
      <alignment horizontal="center"/>
    </xf>
    <xf numFmtId="165" fontId="0" fillId="0" borderId="61" xfId="0" applyNumberFormat="1" applyBorder="1" applyAlignment="1">
      <alignment horizontal="right"/>
    </xf>
    <xf numFmtId="165" fontId="0" fillId="0" borderId="61" xfId="0" applyNumberFormat="1" applyBorder="1" applyAlignment="1">
      <alignment horizontal="center"/>
    </xf>
    <xf numFmtId="2" fontId="13" fillId="0" borderId="67" xfId="0" applyNumberFormat="1" applyFont="1" applyBorder="1"/>
    <xf numFmtId="0" fontId="0" fillId="0" borderId="72" xfId="0" applyBorder="1"/>
    <xf numFmtId="2" fontId="0" fillId="0" borderId="72" xfId="0" applyNumberFormat="1" applyBorder="1" applyAlignment="1">
      <alignment horizontal="right"/>
    </xf>
    <xf numFmtId="2" fontId="0" fillId="0" borderId="72" xfId="0" applyNumberFormat="1" applyBorder="1"/>
    <xf numFmtId="2" fontId="0" fillId="0" borderId="73" xfId="0" applyNumberFormat="1" applyBorder="1" applyAlignment="1">
      <alignment horizontal="center"/>
    </xf>
    <xf numFmtId="2" fontId="0" fillId="0" borderId="74" xfId="0" applyNumberFormat="1" applyBorder="1" applyAlignment="1">
      <alignment horizontal="center"/>
    </xf>
    <xf numFmtId="2" fontId="0" fillId="0" borderId="72" xfId="0" applyNumberFormat="1" applyBorder="1" applyAlignment="1">
      <alignment horizontal="center"/>
    </xf>
    <xf numFmtId="0" fontId="0" fillId="0" borderId="61" xfId="0" applyBorder="1"/>
    <xf numFmtId="0" fontId="0" fillId="0" borderId="75" xfId="0" applyBorder="1"/>
    <xf numFmtId="2" fontId="0" fillId="0" borderId="75" xfId="0" applyNumberFormat="1" applyBorder="1" applyAlignment="1">
      <alignment horizontal="center"/>
    </xf>
    <xf numFmtId="0" fontId="0" fillId="0" borderId="64" xfId="0" applyBorder="1"/>
    <xf numFmtId="2" fontId="0" fillId="0" borderId="64" xfId="0" applyNumberFormat="1" applyBorder="1"/>
    <xf numFmtId="2" fontId="0" fillId="0" borderId="76" xfId="0" applyNumberFormat="1" applyBorder="1" applyAlignment="1">
      <alignment horizontal="center"/>
    </xf>
    <xf numFmtId="2" fontId="0" fillId="0" borderId="77" xfId="0" applyNumberFormat="1" applyBorder="1" applyAlignment="1">
      <alignment horizontal="center"/>
    </xf>
    <xf numFmtId="2" fontId="0" fillId="0" borderId="64" xfId="0" applyNumberFormat="1" applyBorder="1" applyAlignment="1">
      <alignment horizontal="center"/>
    </xf>
    <xf numFmtId="0" fontId="5" fillId="8" borderId="0" xfId="0" applyFont="1" applyFill="1" applyAlignment="1">
      <alignment horizontal="center"/>
    </xf>
    <xf numFmtId="0" fontId="0" fillId="8" borderId="0" xfId="0" applyFill="1" applyAlignment="1">
      <alignment horizontal="center"/>
    </xf>
    <xf numFmtId="0" fontId="0" fillId="8" borderId="0" xfId="0" applyFill="1"/>
    <xf numFmtId="0" fontId="14" fillId="0" borderId="78" xfId="0" applyFont="1" applyBorder="1"/>
    <xf numFmtId="164" fontId="15" fillId="0" borderId="78" xfId="1" applyNumberFormat="1" applyFont="1" applyBorder="1"/>
    <xf numFmtId="166" fontId="15" fillId="0" borderId="79" xfId="0" applyNumberFormat="1" applyFont="1" applyBorder="1" applyAlignment="1">
      <alignment horizontal="center"/>
    </xf>
    <xf numFmtId="166" fontId="15" fillId="0" borderId="79" xfId="0" applyNumberFormat="1" applyFont="1" applyBorder="1" applyAlignment="1">
      <alignment horizontal="center"/>
    </xf>
    <xf numFmtId="166" fontId="15" fillId="0" borderId="80" xfId="0" applyNumberFormat="1" applyFont="1" applyBorder="1" applyAlignment="1">
      <alignment horizontal="center"/>
    </xf>
    <xf numFmtId="166" fontId="15" fillId="8" borderId="0" xfId="0" applyNumberFormat="1" applyFont="1" applyFill="1" applyAlignment="1">
      <alignment horizontal="center"/>
    </xf>
    <xf numFmtId="0" fontId="15" fillId="0" borderId="81" xfId="0" applyFont="1" applyBorder="1" applyAlignment="1">
      <alignment horizontal="left" indent="1"/>
    </xf>
    <xf numFmtId="164" fontId="15" fillId="0" borderId="81" xfId="1" applyNumberFormat="1" applyFont="1" applyBorder="1"/>
    <xf numFmtId="166" fontId="15" fillId="0" borderId="82" xfId="0" applyNumberFormat="1" applyFont="1" applyBorder="1" applyAlignment="1">
      <alignment horizontal="center"/>
    </xf>
    <xf numFmtId="166" fontId="15" fillId="0" borderId="82" xfId="0" applyNumberFormat="1" applyFont="1" applyBorder="1" applyAlignment="1">
      <alignment horizontal="center"/>
    </xf>
    <xf numFmtId="166" fontId="15" fillId="0" borderId="83" xfId="0" applyNumberFormat="1" applyFont="1" applyBorder="1" applyAlignment="1">
      <alignment horizontal="center"/>
    </xf>
    <xf numFmtId="0" fontId="0" fillId="0" borderId="84" xfId="0" applyBorder="1" applyAlignment="1">
      <alignment horizontal="left" indent="2"/>
    </xf>
    <xf numFmtId="164" fontId="0" fillId="0" borderId="84" xfId="1" applyNumberFormat="1" applyFont="1" applyBorder="1"/>
    <xf numFmtId="166" fontId="0" fillId="0" borderId="85" xfId="0" applyNumberFormat="1" applyBorder="1" applyAlignment="1">
      <alignment horizontal="center"/>
    </xf>
    <xf numFmtId="166" fontId="0" fillId="0" borderId="85" xfId="0" applyNumberFormat="1" applyBorder="1" applyAlignment="1">
      <alignment horizontal="center"/>
    </xf>
    <xf numFmtId="166" fontId="0" fillId="0" borderId="86" xfId="0" applyNumberFormat="1" applyBorder="1" applyAlignment="1">
      <alignment horizontal="center"/>
    </xf>
    <xf numFmtId="166" fontId="0" fillId="8" borderId="0" xfId="0" applyNumberFormat="1" applyFill="1" applyAlignment="1">
      <alignment horizontal="center"/>
    </xf>
    <xf numFmtId="166" fontId="0" fillId="0" borderId="52" xfId="0" applyNumberFormat="1" applyBorder="1" applyAlignment="1">
      <alignment horizontal="center"/>
    </xf>
    <xf numFmtId="166" fontId="0" fillId="0" borderId="52" xfId="0" applyNumberFormat="1" applyBorder="1" applyAlignment="1">
      <alignment horizontal="center"/>
    </xf>
    <xf numFmtId="166" fontId="0" fillId="0" borderId="53" xfId="0" applyNumberFormat="1" applyBorder="1" applyAlignment="1">
      <alignment horizontal="center"/>
    </xf>
    <xf numFmtId="0" fontId="0" fillId="0" borderId="87" xfId="0" applyBorder="1" applyAlignment="1">
      <alignment horizontal="left" indent="2"/>
    </xf>
    <xf numFmtId="164" fontId="0" fillId="0" borderId="87" xfId="1" applyNumberFormat="1" applyFont="1" applyBorder="1"/>
    <xf numFmtId="166" fontId="0" fillId="0" borderId="88" xfId="0" applyNumberFormat="1" applyBorder="1" applyAlignment="1">
      <alignment horizontal="center"/>
    </xf>
    <xf numFmtId="166" fontId="0" fillId="0" borderId="88" xfId="0" applyNumberFormat="1" applyBorder="1" applyAlignment="1">
      <alignment horizontal="center"/>
    </xf>
    <xf numFmtId="166" fontId="0" fillId="0" borderId="89" xfId="0" applyNumberFormat="1" applyBorder="1" applyAlignment="1">
      <alignment horizontal="center"/>
    </xf>
    <xf numFmtId="166" fontId="0" fillId="0" borderId="90" xfId="0" applyNumberFormat="1" applyBorder="1" applyAlignment="1">
      <alignment horizontal="center"/>
    </xf>
    <xf numFmtId="166" fontId="0" fillId="0" borderId="90" xfId="0" applyNumberFormat="1" applyBorder="1" applyAlignment="1">
      <alignment horizontal="center"/>
    </xf>
    <xf numFmtId="166" fontId="0" fillId="0" borderId="91" xfId="0" applyNumberFormat="1" applyBorder="1" applyAlignment="1">
      <alignment horizontal="center"/>
    </xf>
    <xf numFmtId="164" fontId="15" fillId="0" borderId="78" xfId="1" applyNumberFormat="1" applyFont="1" applyBorder="1" applyAlignment="1">
      <alignment horizontal="right"/>
    </xf>
    <xf numFmtId="0" fontId="0" fillId="0" borderId="84" xfId="0" applyBorder="1"/>
    <xf numFmtId="164" fontId="0" fillId="0" borderId="19" xfId="1" applyNumberFormat="1" applyFont="1" applyBorder="1" applyAlignment="1">
      <alignment horizontal="right"/>
    </xf>
    <xf numFmtId="164" fontId="0" fillId="0" borderId="23" xfId="1" applyNumberFormat="1" applyFont="1" applyBorder="1" applyAlignment="1">
      <alignment horizontal="right"/>
    </xf>
    <xf numFmtId="166" fontId="0" fillId="0" borderId="92" xfId="0" applyNumberFormat="1" applyBorder="1" applyAlignment="1">
      <alignment horizontal="center"/>
    </xf>
    <xf numFmtId="166" fontId="0" fillId="0" borderId="92" xfId="0" applyNumberFormat="1" applyBorder="1" applyAlignment="1">
      <alignment horizontal="center"/>
    </xf>
    <xf numFmtId="166" fontId="0" fillId="0" borderId="93" xfId="0" applyNumberFormat="1" applyBorder="1" applyAlignment="1">
      <alignment horizontal="center"/>
    </xf>
    <xf numFmtId="0" fontId="16" fillId="9" borderId="0" xfId="0" applyFont="1" applyFill="1" applyAlignment="1">
      <alignment horizontal="center"/>
    </xf>
    <xf numFmtId="0" fontId="5" fillId="10" borderId="0" xfId="0" applyFont="1" applyFill="1" applyAlignment="1">
      <alignment horizontal="center"/>
    </xf>
    <xf numFmtId="0" fontId="0" fillId="10" borderId="0" xfId="0" applyFill="1" applyAlignment="1">
      <alignment horizontal="center"/>
    </xf>
    <xf numFmtId="0" fontId="0" fillId="10" borderId="0" xfId="0" applyFill="1"/>
    <xf numFmtId="0" fontId="17" fillId="0" borderId="94" xfId="0" applyFont="1" applyBorder="1"/>
    <xf numFmtId="167" fontId="17" fillId="0" borderId="94" xfId="0" applyNumberFormat="1" applyFont="1" applyBorder="1"/>
    <xf numFmtId="164" fontId="17" fillId="0" borderId="94" xfId="1" applyNumberFormat="1" applyFont="1" applyBorder="1"/>
    <xf numFmtId="164" fontId="17" fillId="10" borderId="0" xfId="1" applyNumberFormat="1" applyFont="1" applyFill="1"/>
    <xf numFmtId="0" fontId="18" fillId="0" borderId="95" xfId="0" applyFont="1" applyBorder="1" applyAlignment="1">
      <alignment horizontal="left" indent="1"/>
    </xf>
    <xf numFmtId="167" fontId="18" fillId="0" borderId="95" xfId="0" applyNumberFormat="1" applyFont="1" applyBorder="1"/>
    <xf numFmtId="164" fontId="18" fillId="0" borderId="95" xfId="1" applyNumberFormat="1" applyFont="1" applyBorder="1"/>
    <xf numFmtId="164" fontId="18" fillId="10" borderId="0" xfId="1" applyNumberFormat="1" applyFont="1" applyFill="1"/>
    <xf numFmtId="164" fontId="18" fillId="0" borderId="95" xfId="1" applyNumberFormat="1" applyFont="1" applyBorder="1" applyAlignment="1">
      <alignment horizontal="right"/>
    </xf>
    <xf numFmtId="3" fontId="18" fillId="0" borderId="95" xfId="0" applyNumberFormat="1" applyFont="1" applyBorder="1" applyAlignment="1">
      <alignment horizontal="right"/>
    </xf>
    <xf numFmtId="0" fontId="0" fillId="0" borderId="96" xfId="0" applyBorder="1" applyAlignment="1">
      <alignment horizontal="left" indent="2"/>
    </xf>
    <xf numFmtId="167" fontId="0" fillId="0" borderId="97" xfId="0" applyNumberFormat="1" applyBorder="1"/>
    <xf numFmtId="164" fontId="0" fillId="0" borderId="97" xfId="1" applyNumberFormat="1" applyFont="1" applyBorder="1"/>
    <xf numFmtId="164" fontId="0" fillId="10" borderId="0" xfId="1" applyNumberFormat="1" applyFont="1" applyFill="1"/>
    <xf numFmtId="164" fontId="0" fillId="0" borderId="96" xfId="1" applyNumberFormat="1" applyFont="1" applyBorder="1" applyAlignment="1">
      <alignment horizontal="right"/>
    </xf>
    <xf numFmtId="3" fontId="0" fillId="0" borderId="96" xfId="0" applyNumberFormat="1" applyBorder="1" applyAlignment="1">
      <alignment horizontal="right"/>
    </xf>
    <xf numFmtId="0" fontId="0" fillId="0" borderId="98" xfId="0" applyBorder="1" applyAlignment="1">
      <alignment horizontal="left" indent="2"/>
    </xf>
    <xf numFmtId="167" fontId="0" fillId="0" borderId="19" xfId="0" applyNumberFormat="1" applyBorder="1"/>
    <xf numFmtId="3" fontId="0" fillId="0" borderId="19" xfId="0" applyNumberFormat="1" applyBorder="1" applyAlignment="1">
      <alignment horizontal="right"/>
    </xf>
    <xf numFmtId="0" fontId="0" fillId="0" borderId="99" xfId="0" applyBorder="1" applyAlignment="1">
      <alignment horizontal="left" indent="2"/>
    </xf>
    <xf numFmtId="0" fontId="0" fillId="0" borderId="100" xfId="0" applyBorder="1" applyAlignment="1">
      <alignment horizontal="left" indent="2"/>
    </xf>
    <xf numFmtId="167" fontId="0" fillId="0" borderId="101" xfId="0" applyNumberFormat="1" applyBorder="1"/>
    <xf numFmtId="164" fontId="0" fillId="0" borderId="101" xfId="1" applyNumberFormat="1" applyFont="1" applyBorder="1"/>
    <xf numFmtId="164" fontId="0" fillId="0" borderId="101" xfId="1" applyNumberFormat="1" applyFont="1" applyBorder="1" applyAlignment="1">
      <alignment horizontal="right"/>
    </xf>
    <xf numFmtId="3" fontId="0" fillId="0" borderId="101" xfId="0" applyNumberFormat="1" applyBorder="1" applyAlignment="1">
      <alignment horizontal="right"/>
    </xf>
    <xf numFmtId="167" fontId="0" fillId="0" borderId="21" xfId="0" applyNumberFormat="1" applyBorder="1"/>
    <xf numFmtId="164" fontId="0" fillId="0" borderId="21" xfId="1" applyNumberFormat="1" applyFont="1" applyBorder="1"/>
    <xf numFmtId="164" fontId="0" fillId="0" borderId="21" xfId="1" applyNumberFormat="1" applyFont="1" applyBorder="1" applyAlignment="1">
      <alignment horizontal="right"/>
    </xf>
    <xf numFmtId="3" fontId="0" fillId="0" borderId="21" xfId="0" applyNumberFormat="1" applyBorder="1" applyAlignment="1">
      <alignment horizontal="right"/>
    </xf>
    <xf numFmtId="167" fontId="0" fillId="0" borderId="22" xfId="0" applyNumberFormat="1" applyBorder="1"/>
    <xf numFmtId="164" fontId="0" fillId="0" borderId="22" xfId="1" applyNumberFormat="1" applyFont="1" applyBorder="1" applyAlignment="1">
      <alignment horizontal="right"/>
    </xf>
    <xf numFmtId="3" fontId="0" fillId="0" borderId="22" xfId="0" applyNumberFormat="1" applyBorder="1" applyAlignment="1">
      <alignment horizontal="right"/>
    </xf>
    <xf numFmtId="164" fontId="17" fillId="0" borderId="94" xfId="1" applyNumberFormat="1" applyFont="1" applyBorder="1" applyAlignment="1">
      <alignment horizontal="right"/>
    </xf>
    <xf numFmtId="167" fontId="0" fillId="0" borderId="41" xfId="0" applyNumberFormat="1" applyBorder="1"/>
    <xf numFmtId="164" fontId="0" fillId="0" borderId="41" xfId="1" applyNumberFormat="1" applyFont="1" applyBorder="1" applyAlignment="1">
      <alignment horizontal="right"/>
    </xf>
    <xf numFmtId="168" fontId="17" fillId="0" borderId="94" xfId="0" applyNumberFormat="1" applyFont="1" applyBorder="1"/>
    <xf numFmtId="164" fontId="17" fillId="0" borderId="102" xfId="1" applyNumberFormat="1" applyFont="1" applyBorder="1" applyAlignment="1"/>
    <xf numFmtId="169" fontId="17" fillId="0" borderId="102" xfId="0" applyNumberFormat="1" applyFont="1" applyBorder="1" applyAlignment="1">
      <alignment horizontal="right" indent="1"/>
    </xf>
    <xf numFmtId="169" fontId="17" fillId="0" borderId="102" xfId="0" applyNumberFormat="1" applyFont="1" applyBorder="1" applyAlignment="1">
      <alignment horizontal="center" vertical="center"/>
    </xf>
    <xf numFmtId="169" fontId="17" fillId="0" borderId="103" xfId="0" applyNumberFormat="1" applyFont="1" applyBorder="1" applyAlignment="1">
      <alignment horizontal="center" vertical="center"/>
    </xf>
    <xf numFmtId="0" fontId="17" fillId="10" borderId="0" xfId="0" applyFont="1" applyFill="1"/>
    <xf numFmtId="169" fontId="17" fillId="0" borderId="102" xfId="0" applyNumberFormat="1" applyFont="1" applyBorder="1" applyAlignment="1">
      <alignment horizontal="right" indent="1"/>
    </xf>
    <xf numFmtId="169" fontId="17" fillId="0" borderId="103" xfId="0" applyNumberFormat="1" applyFont="1" applyBorder="1" applyAlignment="1">
      <alignment horizontal="right" indent="1"/>
    </xf>
    <xf numFmtId="168" fontId="18" fillId="0" borderId="95" xfId="0" applyNumberFormat="1" applyFont="1" applyBorder="1"/>
    <xf numFmtId="164" fontId="18" fillId="0" borderId="104" xfId="1" applyNumberFormat="1" applyFont="1" applyBorder="1" applyAlignment="1"/>
    <xf numFmtId="169" fontId="18" fillId="0" borderId="104" xfId="0" applyNumberFormat="1" applyFont="1" applyBorder="1" applyAlignment="1">
      <alignment horizontal="right" indent="1"/>
    </xf>
    <xf numFmtId="169" fontId="18" fillId="0" borderId="104" xfId="0" applyNumberFormat="1" applyFont="1" applyBorder="1" applyAlignment="1">
      <alignment horizontal="center" vertical="center"/>
    </xf>
    <xf numFmtId="169" fontId="18" fillId="0" borderId="105" xfId="0" applyNumberFormat="1" applyFont="1" applyBorder="1" applyAlignment="1">
      <alignment horizontal="center" vertical="center"/>
    </xf>
    <xf numFmtId="0" fontId="18" fillId="10" borderId="0" xfId="0" applyFont="1" applyFill="1"/>
    <xf numFmtId="169" fontId="18" fillId="0" borderId="104" xfId="0" applyNumberFormat="1" applyFont="1" applyBorder="1" applyAlignment="1">
      <alignment horizontal="right" indent="1"/>
    </xf>
    <xf numFmtId="169" fontId="18" fillId="0" borderId="105" xfId="0" applyNumberFormat="1" applyFont="1" applyBorder="1" applyAlignment="1">
      <alignment horizontal="right" indent="1"/>
    </xf>
    <xf numFmtId="168" fontId="0" fillId="0" borderId="97" xfId="0" applyNumberFormat="1" applyBorder="1"/>
    <xf numFmtId="164" fontId="0" fillId="0" borderId="106" xfId="1" applyNumberFormat="1" applyFont="1" applyBorder="1" applyAlignment="1"/>
    <xf numFmtId="169" fontId="0" fillId="0" borderId="106" xfId="0" applyNumberFormat="1" applyBorder="1" applyAlignment="1">
      <alignment horizontal="right" indent="1"/>
    </xf>
    <xf numFmtId="169" fontId="0" fillId="0" borderId="106" xfId="0" applyNumberFormat="1" applyBorder="1" applyAlignment="1">
      <alignment horizontal="center" vertical="center"/>
    </xf>
    <xf numFmtId="169" fontId="0" fillId="0" borderId="107" xfId="0" applyNumberFormat="1" applyBorder="1" applyAlignment="1">
      <alignment horizontal="center" vertical="center"/>
    </xf>
    <xf numFmtId="169" fontId="0" fillId="0" borderId="106" xfId="0" applyNumberFormat="1" applyBorder="1" applyAlignment="1">
      <alignment horizontal="right" indent="1"/>
    </xf>
    <xf numFmtId="169" fontId="0" fillId="0" borderId="107" xfId="0" applyNumberFormat="1" applyBorder="1" applyAlignment="1">
      <alignment horizontal="right" indent="1"/>
    </xf>
    <xf numFmtId="168" fontId="0" fillId="0" borderId="19" xfId="0" applyNumberFormat="1" applyBorder="1"/>
    <xf numFmtId="164" fontId="0" fillId="0" borderId="108" xfId="1" applyNumberFormat="1" applyFont="1" applyBorder="1" applyAlignment="1"/>
    <xf numFmtId="169" fontId="0" fillId="0" borderId="108" xfId="0" applyNumberFormat="1" applyBorder="1" applyAlignment="1">
      <alignment horizontal="right" indent="1"/>
    </xf>
    <xf numFmtId="169" fontId="0" fillId="0" borderId="108" xfId="0" applyNumberFormat="1" applyBorder="1" applyAlignment="1">
      <alignment horizontal="center" vertical="center"/>
    </xf>
    <xf numFmtId="169" fontId="0" fillId="0" borderId="109" xfId="0" applyNumberFormat="1" applyBorder="1" applyAlignment="1">
      <alignment horizontal="center" vertical="center"/>
    </xf>
    <xf numFmtId="169" fontId="0" fillId="0" borderId="108" xfId="0" applyNumberFormat="1" applyBorder="1" applyAlignment="1">
      <alignment horizontal="right" indent="1"/>
    </xf>
    <xf numFmtId="169" fontId="0" fillId="0" borderId="109" xfId="0" applyNumberFormat="1" applyBorder="1" applyAlignment="1">
      <alignment horizontal="right" indent="1"/>
    </xf>
    <xf numFmtId="164" fontId="0" fillId="0" borderId="110" xfId="1" applyNumberFormat="1" applyFont="1" applyBorder="1" applyAlignment="1"/>
    <xf numFmtId="169" fontId="0" fillId="0" borderId="110" xfId="0" applyNumberFormat="1" applyBorder="1" applyAlignment="1">
      <alignment horizontal="right" indent="1"/>
    </xf>
    <xf numFmtId="169" fontId="0" fillId="0" borderId="110" xfId="0" applyNumberFormat="1" applyBorder="1" applyAlignment="1">
      <alignment horizontal="center" vertical="center"/>
    </xf>
    <xf numFmtId="169" fontId="0" fillId="0" borderId="111" xfId="0" applyNumberFormat="1" applyBorder="1" applyAlignment="1">
      <alignment horizontal="center" vertical="center"/>
    </xf>
    <xf numFmtId="169" fontId="0" fillId="0" borderId="110" xfId="0" applyNumberFormat="1" applyBorder="1" applyAlignment="1">
      <alignment horizontal="right" indent="1"/>
    </xf>
    <xf numFmtId="169" fontId="0" fillId="0" borderId="111" xfId="0" applyNumberFormat="1" applyBorder="1" applyAlignment="1">
      <alignment horizontal="right" indent="1"/>
    </xf>
    <xf numFmtId="168" fontId="0" fillId="0" borderId="101" xfId="0" applyNumberFormat="1" applyBorder="1"/>
    <xf numFmtId="164" fontId="0" fillId="0" borderId="112" xfId="1" applyNumberFormat="1" applyFont="1" applyBorder="1" applyAlignment="1"/>
    <xf numFmtId="169" fontId="0" fillId="0" borderId="112" xfId="0" applyNumberFormat="1" applyBorder="1" applyAlignment="1">
      <alignment horizontal="right" indent="1"/>
    </xf>
    <xf numFmtId="169" fontId="0" fillId="0" borderId="112" xfId="0" applyNumberFormat="1" applyBorder="1" applyAlignment="1">
      <alignment horizontal="center" vertical="center"/>
    </xf>
    <xf numFmtId="169" fontId="0" fillId="0" borderId="113" xfId="0" applyNumberFormat="1" applyBorder="1" applyAlignment="1">
      <alignment horizontal="center" vertical="center"/>
    </xf>
    <xf numFmtId="169" fontId="0" fillId="0" borderId="112" xfId="0" applyNumberFormat="1" applyBorder="1" applyAlignment="1">
      <alignment horizontal="right" indent="1"/>
    </xf>
    <xf numFmtId="169" fontId="0" fillId="0" borderId="113" xfId="0" applyNumberFormat="1" applyBorder="1" applyAlignment="1">
      <alignment horizontal="right" indent="1"/>
    </xf>
    <xf numFmtId="168" fontId="0" fillId="0" borderId="21" xfId="0" applyNumberFormat="1" applyBorder="1"/>
    <xf numFmtId="164" fontId="0" fillId="0" borderId="114" xfId="1" applyNumberFormat="1" applyFont="1" applyBorder="1" applyAlignment="1"/>
    <xf numFmtId="169" fontId="0" fillId="0" borderId="114" xfId="0" applyNumberFormat="1" applyBorder="1" applyAlignment="1">
      <alignment horizontal="right" indent="1"/>
    </xf>
    <xf numFmtId="169" fontId="0" fillId="0" borderId="114" xfId="0" applyNumberFormat="1" applyBorder="1" applyAlignment="1">
      <alignment horizontal="center" vertical="center"/>
    </xf>
    <xf numFmtId="169" fontId="0" fillId="0" borderId="115" xfId="0" applyNumberFormat="1" applyBorder="1" applyAlignment="1">
      <alignment horizontal="center" vertical="center"/>
    </xf>
    <xf numFmtId="169" fontId="0" fillId="0" borderId="114" xfId="0" applyNumberFormat="1" applyBorder="1" applyAlignment="1">
      <alignment horizontal="right" indent="1"/>
    </xf>
    <xf numFmtId="169" fontId="0" fillId="0" borderId="115" xfId="0" applyNumberFormat="1" applyBorder="1" applyAlignment="1">
      <alignment horizontal="right" indent="1"/>
    </xf>
    <xf numFmtId="164" fontId="0" fillId="0" borderId="52" xfId="1" applyNumberFormat="1" applyFont="1" applyBorder="1" applyAlignment="1"/>
    <xf numFmtId="169" fontId="0" fillId="0" borderId="52" xfId="0" applyNumberFormat="1" applyBorder="1" applyAlignment="1">
      <alignment horizontal="right" indent="1"/>
    </xf>
    <xf numFmtId="169" fontId="0" fillId="0" borderId="52" xfId="0" applyNumberFormat="1" applyBorder="1" applyAlignment="1">
      <alignment horizontal="center" vertical="center"/>
    </xf>
    <xf numFmtId="169" fontId="0" fillId="0" borderId="53" xfId="0" applyNumberFormat="1" applyBorder="1" applyAlignment="1">
      <alignment horizontal="center" vertical="center"/>
    </xf>
    <xf numFmtId="169" fontId="0" fillId="0" borderId="52" xfId="0" applyNumberFormat="1" applyBorder="1" applyAlignment="1">
      <alignment horizontal="right" indent="1"/>
    </xf>
    <xf numFmtId="169" fontId="0" fillId="0" borderId="53" xfId="0" applyNumberFormat="1" applyBorder="1" applyAlignment="1">
      <alignment horizontal="right" indent="1"/>
    </xf>
    <xf numFmtId="168" fontId="0" fillId="0" borderId="22" xfId="0" applyNumberFormat="1" applyBorder="1"/>
    <xf numFmtId="164" fontId="0" fillId="0" borderId="92" xfId="1" applyNumberFormat="1" applyFont="1" applyBorder="1" applyAlignment="1"/>
    <xf numFmtId="169" fontId="0" fillId="0" borderId="90" xfId="0" applyNumberFormat="1" applyBorder="1" applyAlignment="1">
      <alignment horizontal="right" indent="1"/>
    </xf>
    <xf numFmtId="169" fontId="0" fillId="0" borderId="90" xfId="0" applyNumberFormat="1" applyBorder="1" applyAlignment="1">
      <alignment horizontal="center" vertical="center"/>
    </xf>
    <xf numFmtId="169" fontId="0" fillId="0" borderId="91" xfId="0" applyNumberFormat="1" applyBorder="1" applyAlignment="1">
      <alignment horizontal="center" vertical="center"/>
    </xf>
    <xf numFmtId="169" fontId="0" fillId="0" borderId="90" xfId="0" applyNumberFormat="1" applyBorder="1" applyAlignment="1">
      <alignment horizontal="right" indent="1"/>
    </xf>
    <xf numFmtId="169" fontId="0" fillId="0" borderId="91" xfId="0" applyNumberFormat="1" applyBorder="1" applyAlignment="1">
      <alignment horizontal="right" indent="1"/>
    </xf>
    <xf numFmtId="164" fontId="17" fillId="0" borderId="102" xfId="1" applyNumberFormat="1" applyFont="1" applyBorder="1" applyAlignment="1">
      <alignment horizontal="right"/>
    </xf>
    <xf numFmtId="169" fontId="17" fillId="0" borderId="102" xfId="0" applyNumberFormat="1" applyFont="1" applyBorder="1" applyAlignment="1">
      <alignment horizontal="right" indent="2"/>
    </xf>
    <xf numFmtId="169" fontId="17" fillId="0" borderId="102" xfId="0" applyNumberFormat="1" applyFont="1" applyBorder="1" applyAlignment="1">
      <alignment horizontal="right" indent="2"/>
    </xf>
    <xf numFmtId="169" fontId="17" fillId="0" borderId="103" xfId="0" applyNumberFormat="1" applyFont="1" applyBorder="1" applyAlignment="1">
      <alignment horizontal="right" indent="2"/>
    </xf>
    <xf numFmtId="168" fontId="0" fillId="0" borderId="41" xfId="0" applyNumberFormat="1" applyBorder="1"/>
    <xf numFmtId="164" fontId="0" fillId="0" borderId="116" xfId="1" applyNumberFormat="1" applyFont="1" applyBorder="1" applyAlignment="1">
      <alignment horizontal="right"/>
    </xf>
    <xf numFmtId="169" fontId="0" fillId="0" borderId="117" xfId="0" applyNumberFormat="1" applyBorder="1" applyAlignment="1">
      <alignment horizontal="right" indent="1"/>
    </xf>
    <xf numFmtId="169" fontId="0" fillId="0" borderId="117" xfId="0" applyNumberFormat="1" applyBorder="1" applyAlignment="1">
      <alignment horizontal="right" indent="1"/>
    </xf>
    <xf numFmtId="169" fontId="0" fillId="0" borderId="118" xfId="0" applyNumberFormat="1" applyBorder="1" applyAlignment="1">
      <alignment horizontal="right" indent="1"/>
    </xf>
    <xf numFmtId="164" fontId="0" fillId="0" borderId="52" xfId="1" applyNumberFormat="1" applyFont="1" applyBorder="1" applyAlignment="1">
      <alignment horizontal="right"/>
    </xf>
    <xf numFmtId="169" fontId="0" fillId="0" borderId="119" xfId="0" applyNumberFormat="1" applyBorder="1" applyAlignment="1">
      <alignment horizontal="right" indent="1"/>
    </xf>
    <xf numFmtId="169" fontId="0" fillId="0" borderId="120" xfId="0" applyNumberFormat="1" applyBorder="1" applyAlignment="1">
      <alignment horizontal="right" indent="1"/>
    </xf>
    <xf numFmtId="169" fontId="0" fillId="0" borderId="116" xfId="0" applyNumberFormat="1" applyBorder="1" applyAlignment="1">
      <alignment horizontal="right" indent="1"/>
    </xf>
    <xf numFmtId="169" fontId="0" fillId="0" borderId="121" xfId="0" applyNumberFormat="1" applyBorder="1" applyAlignment="1">
      <alignment horizontal="right" indent="1"/>
    </xf>
    <xf numFmtId="169" fontId="17" fillId="0" borderId="102" xfId="0" applyNumberFormat="1" applyFont="1" applyBorder="1"/>
    <xf numFmtId="169" fontId="17" fillId="0" borderId="102" xfId="0" applyNumberFormat="1" applyFont="1" applyBorder="1"/>
    <xf numFmtId="169" fontId="17" fillId="0" borderId="103" xfId="0" applyNumberFormat="1" applyFont="1" applyBorder="1"/>
    <xf numFmtId="169" fontId="18" fillId="0" borderId="104" xfId="0" applyNumberFormat="1" applyFont="1" applyBorder="1" applyAlignment="1">
      <alignment horizontal="right"/>
    </xf>
    <xf numFmtId="169" fontId="18" fillId="0" borderId="104" xfId="0" applyNumberFormat="1" applyFont="1" applyBorder="1" applyAlignment="1">
      <alignment horizontal="right"/>
    </xf>
    <xf numFmtId="169" fontId="18" fillId="0" borderId="105" xfId="0" applyNumberFormat="1" applyFont="1" applyBorder="1" applyAlignment="1">
      <alignment horizontal="right"/>
    </xf>
    <xf numFmtId="169" fontId="0" fillId="0" borderId="52" xfId="0" applyNumberFormat="1" applyBorder="1"/>
    <xf numFmtId="169" fontId="0" fillId="0" borderId="52" xfId="0" applyNumberFormat="1" applyBorder="1"/>
    <xf numFmtId="169" fontId="0" fillId="0" borderId="53" xfId="0" applyNumberFormat="1" applyBorder="1"/>
    <xf numFmtId="164" fontId="0" fillId="0" borderId="119" xfId="1" applyNumberFormat="1" applyFont="1" applyBorder="1" applyAlignment="1">
      <alignment horizontal="right"/>
    </xf>
    <xf numFmtId="169" fontId="0" fillId="0" borderId="119" xfId="0" applyNumberFormat="1" applyBorder="1"/>
    <xf numFmtId="169" fontId="0" fillId="0" borderId="119" xfId="0" applyNumberFormat="1" applyBorder="1"/>
    <xf numFmtId="169" fontId="0" fillId="0" borderId="120" xfId="0" applyNumberFormat="1" applyBorder="1"/>
    <xf numFmtId="0" fontId="0" fillId="10" borderId="122" xfId="0" applyFill="1" applyBorder="1"/>
    <xf numFmtId="2" fontId="0" fillId="0" borderId="123" xfId="0" applyNumberFormat="1" applyBorder="1" applyAlignment="1">
      <alignment horizontal="right"/>
    </xf>
    <xf numFmtId="2" fontId="0" fillId="0" borderId="124" xfId="0" applyNumberFormat="1" applyBorder="1" applyAlignment="1">
      <alignment horizontal="right"/>
    </xf>
    <xf numFmtId="2" fontId="0" fillId="0" borderId="125" xfId="0" applyNumberFormat="1" applyBorder="1" applyAlignment="1">
      <alignment horizontal="right"/>
    </xf>
    <xf numFmtId="164" fontId="0" fillId="0" borderId="117" xfId="1" applyNumberFormat="1" applyFont="1" applyBorder="1" applyAlignment="1">
      <alignment horizontal="right"/>
    </xf>
    <xf numFmtId="169" fontId="0" fillId="0" borderId="117" xfId="0" applyNumberFormat="1" applyBorder="1" applyAlignment="1">
      <alignment horizontal="right"/>
    </xf>
    <xf numFmtId="169" fontId="0" fillId="0" borderId="117" xfId="0" applyNumberFormat="1" applyBorder="1" applyAlignment="1">
      <alignment horizontal="right"/>
    </xf>
    <xf numFmtId="169" fontId="0" fillId="0" borderId="118" xfId="0" applyNumberFormat="1" applyBorder="1" applyAlignment="1">
      <alignment horizontal="right"/>
    </xf>
    <xf numFmtId="169" fontId="0" fillId="0" borderId="52" xfId="0" applyNumberFormat="1" applyBorder="1" applyAlignment="1">
      <alignment horizontal="right"/>
    </xf>
    <xf numFmtId="169" fontId="0" fillId="0" borderId="52" xfId="0" applyNumberFormat="1" applyBorder="1" applyAlignment="1">
      <alignment horizontal="right"/>
    </xf>
    <xf numFmtId="169" fontId="0" fillId="0" borderId="53" xfId="0" applyNumberFormat="1" applyBorder="1" applyAlignment="1">
      <alignment horizontal="right"/>
    </xf>
    <xf numFmtId="169" fontId="0" fillId="0" borderId="90" xfId="0" applyNumberFormat="1" applyBorder="1" applyAlignment="1">
      <alignment horizontal="right"/>
    </xf>
    <xf numFmtId="169" fontId="0" fillId="0" borderId="91" xfId="0" applyNumberFormat="1" applyBorder="1" applyAlignment="1">
      <alignment horizontal="right"/>
    </xf>
    <xf numFmtId="0" fontId="16" fillId="11" borderId="0" xfId="0" applyFont="1" applyFill="1" applyAlignment="1">
      <alignment horizontal="center"/>
    </xf>
    <xf numFmtId="0" fontId="5" fillId="12" borderId="0" xfId="0" applyFont="1" applyFill="1" applyAlignment="1">
      <alignment horizontal="center"/>
    </xf>
    <xf numFmtId="0" fontId="0" fillId="12" borderId="9" xfId="0" applyFill="1" applyBorder="1"/>
    <xf numFmtId="0" fontId="0" fillId="2" borderId="8" xfId="0" applyFill="1" applyBorder="1" applyAlignment="1">
      <alignment vertical="center" wrapText="1"/>
    </xf>
    <xf numFmtId="0" fontId="0" fillId="2" borderId="126" xfId="0" applyFill="1" applyBorder="1" applyAlignment="1">
      <alignment vertical="center" wrapText="1"/>
    </xf>
    <xf numFmtId="0" fontId="0" fillId="12" borderId="12" xfId="0" applyFill="1" applyBorder="1" applyAlignment="1">
      <alignment horizontal="center" vertical="center" wrapText="1"/>
    </xf>
    <xf numFmtId="0" fontId="19" fillId="0" borderId="127" xfId="0" applyFont="1" applyBorder="1"/>
    <xf numFmtId="0" fontId="19" fillId="0" borderId="128" xfId="0" applyFont="1" applyBorder="1"/>
    <xf numFmtId="164" fontId="19" fillId="0" borderId="128" xfId="1" applyNumberFormat="1" applyFont="1" applyBorder="1" applyAlignment="1"/>
    <xf numFmtId="1" fontId="19" fillId="0" borderId="128" xfId="1" applyNumberFormat="1" applyFont="1" applyBorder="1" applyAlignment="1"/>
    <xf numFmtId="164" fontId="19" fillId="12" borderId="129" xfId="1" applyNumberFormat="1" applyFont="1" applyFill="1" applyBorder="1" applyAlignment="1"/>
    <xf numFmtId="1" fontId="19" fillId="0" borderId="128" xfId="0" applyNumberFormat="1" applyFont="1" applyBorder="1"/>
    <xf numFmtId="0" fontId="20" fillId="0" borderId="130" xfId="0" applyFont="1" applyBorder="1" applyAlignment="1">
      <alignment horizontal="left" indent="1"/>
    </xf>
    <xf numFmtId="0" fontId="20" fillId="0" borderId="131" xfId="0" applyFont="1" applyBorder="1"/>
    <xf numFmtId="164" fontId="20" fillId="0" borderId="131" xfId="1" applyNumberFormat="1" applyFont="1" applyBorder="1" applyAlignment="1"/>
    <xf numFmtId="1" fontId="20" fillId="0" borderId="131" xfId="1" applyNumberFormat="1" applyFont="1" applyBorder="1" applyAlignment="1"/>
    <xf numFmtId="164" fontId="20" fillId="12" borderId="132" xfId="1" applyNumberFormat="1" applyFont="1" applyFill="1" applyBorder="1" applyAlignment="1"/>
    <xf numFmtId="1" fontId="20" fillId="0" borderId="131" xfId="0" applyNumberFormat="1" applyFont="1" applyBorder="1"/>
    <xf numFmtId="0" fontId="0" fillId="0" borderId="31" xfId="0" applyBorder="1" applyAlignment="1">
      <alignment horizontal="left" indent="2"/>
    </xf>
    <xf numFmtId="0" fontId="0" fillId="0" borderId="133" xfId="0" applyBorder="1"/>
    <xf numFmtId="164" fontId="0" fillId="0" borderId="133" xfId="1" applyNumberFormat="1" applyFont="1" applyBorder="1" applyAlignment="1"/>
    <xf numFmtId="1" fontId="0" fillId="0" borderId="133" xfId="1" applyNumberFormat="1" applyFont="1" applyBorder="1" applyAlignment="1"/>
    <xf numFmtId="164" fontId="0" fillId="12" borderId="134" xfId="1" applyNumberFormat="1" applyFont="1" applyFill="1" applyBorder="1" applyAlignment="1"/>
    <xf numFmtId="1" fontId="0" fillId="0" borderId="133" xfId="0" applyNumberFormat="1" applyBorder="1"/>
    <xf numFmtId="0" fontId="0" fillId="0" borderId="52" xfId="0" applyBorder="1"/>
    <xf numFmtId="1" fontId="0" fillId="0" borderId="52" xfId="1" applyNumberFormat="1" applyFont="1" applyBorder="1" applyAlignment="1"/>
    <xf numFmtId="164" fontId="0" fillId="12" borderId="135" xfId="1" applyNumberFormat="1" applyFont="1" applyFill="1" applyBorder="1" applyAlignment="1"/>
    <xf numFmtId="1" fontId="0" fillId="0" borderId="52" xfId="0" applyNumberFormat="1" applyBorder="1"/>
    <xf numFmtId="0" fontId="0" fillId="0" borderId="23" xfId="0" applyBorder="1" applyAlignment="1">
      <alignment horizontal="left" indent="2"/>
    </xf>
    <xf numFmtId="0" fontId="0" fillId="0" borderId="136" xfId="0" applyBorder="1"/>
    <xf numFmtId="164" fontId="0" fillId="0" borderId="136" xfId="1" applyNumberFormat="1" applyFont="1" applyBorder="1" applyAlignment="1"/>
    <xf numFmtId="1" fontId="0" fillId="0" borderId="136" xfId="1" applyNumberFormat="1" applyFont="1" applyBorder="1" applyAlignment="1"/>
    <xf numFmtId="164" fontId="0" fillId="12" borderId="137" xfId="1" applyNumberFormat="1" applyFont="1" applyFill="1" applyBorder="1" applyAlignment="1"/>
    <xf numFmtId="1" fontId="0" fillId="0" borderId="136" xfId="0" applyNumberFormat="1" applyBorder="1"/>
    <xf numFmtId="0" fontId="20" fillId="0" borderId="138" xfId="0" applyFont="1" applyBorder="1" applyAlignment="1">
      <alignment horizontal="left" indent="1"/>
    </xf>
    <xf numFmtId="0" fontId="0" fillId="0" borderId="32" xfId="0" applyBorder="1" applyAlignment="1">
      <alignment horizontal="left" indent="2"/>
    </xf>
    <xf numFmtId="164" fontId="0" fillId="0" borderId="119" xfId="1" applyNumberFormat="1" applyFont="1" applyBorder="1" applyAlignment="1"/>
    <xf numFmtId="1" fontId="0" fillId="0" borderId="119" xfId="1" applyNumberFormat="1" applyFont="1" applyBorder="1" applyAlignment="1"/>
    <xf numFmtId="164" fontId="0" fillId="12" borderId="139" xfId="1" applyNumberFormat="1" applyFont="1" applyFill="1" applyBorder="1" applyAlignment="1"/>
    <xf numFmtId="0" fontId="5" fillId="12" borderId="140" xfId="0" applyFont="1" applyFill="1" applyBorder="1" applyAlignment="1">
      <alignment horizontal="center"/>
    </xf>
    <xf numFmtId="3" fontId="19" fillId="0" borderId="128" xfId="0" applyNumberFormat="1" applyFont="1" applyBorder="1"/>
    <xf numFmtId="3" fontId="19" fillId="0" borderId="128" xfId="1" applyNumberFormat="1" applyFont="1" applyBorder="1" applyAlignment="1"/>
    <xf numFmtId="3" fontId="20" fillId="0" borderId="131" xfId="0" applyNumberFormat="1" applyFont="1" applyBorder="1"/>
    <xf numFmtId="3" fontId="20" fillId="0" borderId="131" xfId="1" applyNumberFormat="1" applyFont="1" applyBorder="1" applyAlignment="1"/>
    <xf numFmtId="3" fontId="0" fillId="0" borderId="133" xfId="0" applyNumberFormat="1" applyBorder="1"/>
    <xf numFmtId="3" fontId="0" fillId="0" borderId="133" xfId="1" applyNumberFormat="1" applyFont="1" applyBorder="1" applyAlignment="1"/>
    <xf numFmtId="3" fontId="0" fillId="0" borderId="52" xfId="0" applyNumberFormat="1" applyBorder="1"/>
    <xf numFmtId="3" fontId="0" fillId="0" borderId="52" xfId="1" applyNumberFormat="1" applyFont="1" applyBorder="1" applyAlignment="1"/>
    <xf numFmtId="3" fontId="0" fillId="0" borderId="136" xfId="0" applyNumberFormat="1" applyBorder="1"/>
    <xf numFmtId="3" fontId="0" fillId="0" borderId="136" xfId="1" applyNumberFormat="1" applyFont="1" applyBorder="1" applyAlignment="1"/>
    <xf numFmtId="3" fontId="0" fillId="0" borderId="119" xfId="1" applyNumberFormat="1" applyFont="1" applyBorder="1" applyAlignment="1"/>
    <xf numFmtId="0" fontId="3" fillId="3" borderId="5" xfId="0" applyFont="1" applyFill="1" applyBorder="1" applyAlignment="1">
      <alignment horizontal="center" wrapText="1"/>
    </xf>
    <xf numFmtId="0" fontId="5" fillId="13" borderId="0" xfId="0" applyFont="1" applyFill="1" applyAlignment="1">
      <alignment horizontal="center"/>
    </xf>
    <xf numFmtId="0" fontId="0" fillId="13" borderId="0" xfId="0" applyFill="1" applyAlignment="1">
      <alignment horizontal="center"/>
    </xf>
    <xf numFmtId="0" fontId="0" fillId="13" borderId="0" xfId="0" applyFill="1" applyAlignment="1">
      <alignment horizontal="right"/>
    </xf>
    <xf numFmtId="3" fontId="6" fillId="0" borderId="13" xfId="0" applyNumberFormat="1" applyFont="1" applyBorder="1" applyAlignment="1">
      <alignment horizontal="right" vertical="center"/>
    </xf>
    <xf numFmtId="0" fontId="21" fillId="0" borderId="141" xfId="0" applyFont="1" applyBorder="1" applyAlignment="1">
      <alignment horizontal="left" indent="1"/>
    </xf>
    <xf numFmtId="3" fontId="21" fillId="0" borderId="141" xfId="0" applyNumberFormat="1" applyFont="1" applyBorder="1" applyAlignment="1">
      <alignment horizontal="right" vertical="center"/>
    </xf>
    <xf numFmtId="164" fontId="21" fillId="0" borderId="141" xfId="1" applyNumberFormat="1" applyFont="1" applyBorder="1" applyAlignment="1">
      <alignment horizontal="right" vertical="center"/>
    </xf>
    <xf numFmtId="0" fontId="22" fillId="13" borderId="0" xfId="0" applyFont="1" applyFill="1" applyAlignment="1">
      <alignment horizontal="right"/>
    </xf>
    <xf numFmtId="3" fontId="0" fillId="0" borderId="0" xfId="0" applyNumberFormat="1"/>
    <xf numFmtId="3" fontId="0" fillId="0" borderId="31" xfId="0" applyNumberFormat="1" applyBorder="1" applyAlignment="1">
      <alignment horizontal="left" indent="3"/>
    </xf>
    <xf numFmtId="3" fontId="0" fillId="0" borderId="31" xfId="0" applyNumberFormat="1" applyBorder="1" applyAlignment="1">
      <alignment horizontal="right" vertical="center"/>
    </xf>
    <xf numFmtId="164" fontId="1" fillId="0" borderId="31" xfId="1" applyNumberFormat="1" applyFont="1" applyBorder="1" applyAlignment="1">
      <alignment horizontal="right" vertical="center"/>
    </xf>
    <xf numFmtId="164" fontId="0" fillId="0" borderId="31" xfId="1" applyNumberFormat="1" applyFont="1" applyBorder="1" applyAlignment="1">
      <alignment horizontal="right" vertical="center"/>
    </xf>
    <xf numFmtId="3" fontId="23" fillId="0" borderId="142" xfId="0" applyNumberFormat="1" applyFont="1" applyBorder="1" applyAlignment="1">
      <alignment horizontal="right"/>
    </xf>
    <xf numFmtId="3" fontId="24" fillId="0" borderId="143" xfId="0" applyNumberFormat="1" applyFont="1" applyBorder="1" applyAlignment="1">
      <alignment horizontal="right"/>
    </xf>
    <xf numFmtId="0" fontId="21" fillId="0" borderId="144" xfId="0" applyFont="1" applyBorder="1" applyAlignment="1">
      <alignment horizontal="left"/>
    </xf>
    <xf numFmtId="3" fontId="21" fillId="0" borderId="144" xfId="0" applyNumberFormat="1" applyFont="1" applyBorder="1" applyAlignment="1">
      <alignment horizontal="right" vertical="center"/>
    </xf>
    <xf numFmtId="164" fontId="21" fillId="0" borderId="144" xfId="1" applyNumberFormat="1" applyFont="1" applyBorder="1" applyAlignment="1">
      <alignment horizontal="right" vertical="center"/>
    </xf>
    <xf numFmtId="0" fontId="22" fillId="0" borderId="145" xfId="0" applyFont="1" applyBorder="1" applyAlignment="1">
      <alignment horizontal="left" indent="1"/>
    </xf>
    <xf numFmtId="3" fontId="22" fillId="0" borderId="145" xfId="0" applyNumberFormat="1" applyFont="1" applyBorder="1" applyAlignment="1">
      <alignment horizontal="right" vertical="center"/>
    </xf>
    <xf numFmtId="164" fontId="22" fillId="0" borderId="145" xfId="1" applyNumberFormat="1" applyFont="1" applyBorder="1" applyAlignment="1">
      <alignment horizontal="right" vertical="center"/>
    </xf>
    <xf numFmtId="3" fontId="0" fillId="0" borderId="18" xfId="0" applyNumberFormat="1" applyBorder="1" applyAlignment="1">
      <alignment horizontal="left" indent="3"/>
    </xf>
    <xf numFmtId="3" fontId="0" fillId="0" borderId="18" xfId="0" applyNumberFormat="1" applyBorder="1" applyAlignment="1">
      <alignment horizontal="right" vertical="center"/>
    </xf>
    <xf numFmtId="164" fontId="1" fillId="0" borderId="18" xfId="1" applyNumberFormat="1" applyFont="1" applyBorder="1" applyAlignment="1">
      <alignment horizontal="right" vertical="center"/>
    </xf>
    <xf numFmtId="0" fontId="0" fillId="0" borderId="0" xfId="0" applyAlignment="1">
      <alignment horizontal="left"/>
    </xf>
    <xf numFmtId="3" fontId="0" fillId="0" borderId="31" xfId="0" applyNumberFormat="1" applyBorder="1" applyAlignment="1">
      <alignment horizontal="left" indent="4"/>
    </xf>
    <xf numFmtId="0" fontId="21" fillId="0" borderId="141" xfId="0" applyFont="1" applyBorder="1" applyAlignment="1">
      <alignment horizontal="left"/>
    </xf>
    <xf numFmtId="0" fontId="0" fillId="12" borderId="0" xfId="0" applyFill="1" applyAlignment="1">
      <alignment horizontal="center"/>
    </xf>
    <xf numFmtId="0" fontId="0" fillId="12" borderId="0" xfId="0" applyFill="1" applyAlignment="1">
      <alignment horizontal="right"/>
    </xf>
    <xf numFmtId="0" fontId="25" fillId="0" borderId="146" xfId="0" applyFont="1" applyBorder="1" applyAlignment="1">
      <alignment horizontal="left"/>
    </xf>
    <xf numFmtId="3" fontId="25" fillId="0" borderId="146" xfId="0" applyNumberFormat="1" applyFont="1" applyBorder="1" applyAlignment="1">
      <alignment horizontal="right" vertical="center"/>
    </xf>
    <xf numFmtId="164" fontId="25" fillId="0" borderId="146" xfId="1" applyNumberFormat="1" applyFont="1" applyBorder="1" applyAlignment="1">
      <alignment horizontal="right" vertical="center"/>
    </xf>
    <xf numFmtId="0" fontId="22" fillId="12" borderId="0" xfId="0" applyFont="1" applyFill="1" applyAlignment="1">
      <alignment horizontal="right"/>
    </xf>
    <xf numFmtId="0" fontId="25" fillId="0" borderId="147" xfId="0" applyFont="1" applyBorder="1" applyAlignment="1">
      <alignment horizontal="left"/>
    </xf>
    <xf numFmtId="3" fontId="25" fillId="0" borderId="147" xfId="0" applyNumberFormat="1" applyFont="1" applyBorder="1" applyAlignment="1">
      <alignment horizontal="right" vertical="center"/>
    </xf>
    <xf numFmtId="164" fontId="25" fillId="0" borderId="147" xfId="1" applyNumberFormat="1" applyFont="1" applyBorder="1" applyAlignment="1">
      <alignment horizontal="right" vertical="center"/>
    </xf>
    <xf numFmtId="0" fontId="26" fillId="0" borderId="148" xfId="0" applyFont="1" applyBorder="1" applyAlignment="1">
      <alignment horizontal="left" indent="1"/>
    </xf>
    <xf numFmtId="3" fontId="26" fillId="0" borderId="148" xfId="0" applyNumberFormat="1" applyFont="1" applyBorder="1" applyAlignment="1">
      <alignment horizontal="right" vertical="center"/>
    </xf>
    <xf numFmtId="164" fontId="26" fillId="0" borderId="148" xfId="1" applyNumberFormat="1" applyFont="1" applyBorder="1" applyAlignment="1">
      <alignment horizontal="right" vertical="center"/>
    </xf>
    <xf numFmtId="0" fontId="27" fillId="12" borderId="0" xfId="0" applyFont="1" applyFill="1" applyAlignment="1">
      <alignment horizontal="right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0" fillId="12" borderId="0" xfId="0" applyFill="1"/>
    <xf numFmtId="0" fontId="3" fillId="3" borderId="5" xfId="0" applyFont="1" applyFill="1" applyBorder="1" applyAlignment="1">
      <alignment horizontal="center" vertical="center" wrapText="1"/>
    </xf>
    <xf numFmtId="0" fontId="5" fillId="14" borderId="149" xfId="0" applyFont="1" applyFill="1" applyBorder="1" applyAlignment="1">
      <alignment horizontal="center"/>
    </xf>
    <xf numFmtId="0" fontId="0" fillId="14" borderId="0" xfId="0" applyFill="1" applyAlignment="1">
      <alignment horizontal="right"/>
    </xf>
    <xf numFmtId="0" fontId="0" fillId="2" borderId="33" xfId="0" applyFill="1" applyBorder="1" applyAlignment="1">
      <alignment horizontal="center" vertical="center" wrapText="1"/>
    </xf>
    <xf numFmtId="0" fontId="28" fillId="0" borderId="150" xfId="0" applyFont="1" applyBorder="1" applyAlignment="1">
      <alignment horizontal="left" indent="1"/>
    </xf>
    <xf numFmtId="3" fontId="28" fillId="0" borderId="150" xfId="0" applyNumberFormat="1" applyFont="1" applyBorder="1" applyAlignment="1">
      <alignment horizontal="right"/>
    </xf>
    <xf numFmtId="164" fontId="28" fillId="0" borderId="150" xfId="1" applyNumberFormat="1" applyFont="1" applyBorder="1" applyAlignment="1">
      <alignment horizontal="right"/>
    </xf>
    <xf numFmtId="0" fontId="29" fillId="0" borderId="150" xfId="0" applyFont="1" applyBorder="1" applyAlignment="1">
      <alignment horizontal="left" indent="2"/>
    </xf>
    <xf numFmtId="3" fontId="29" fillId="0" borderId="150" xfId="0" applyNumberFormat="1" applyFont="1" applyBorder="1" applyAlignment="1">
      <alignment horizontal="right"/>
    </xf>
    <xf numFmtId="164" fontId="29" fillId="0" borderId="150" xfId="1" applyNumberFormat="1" applyFont="1" applyBorder="1" applyAlignment="1">
      <alignment horizontal="right"/>
    </xf>
    <xf numFmtId="3" fontId="0" fillId="0" borderId="31" xfId="0" applyNumberFormat="1" applyBorder="1" applyAlignment="1">
      <alignment horizontal="right"/>
    </xf>
    <xf numFmtId="164" fontId="0" fillId="0" borderId="31" xfId="1" applyNumberFormat="1" applyFont="1" applyBorder="1" applyAlignment="1">
      <alignment horizontal="right"/>
    </xf>
    <xf numFmtId="0" fontId="5" fillId="15" borderId="0" xfId="0" applyFont="1" applyFill="1" applyAlignment="1">
      <alignment horizontal="center"/>
    </xf>
    <xf numFmtId="0" fontId="0" fillId="15" borderId="0" xfId="0" applyFill="1" applyAlignment="1">
      <alignment horizontal="right"/>
    </xf>
    <xf numFmtId="0" fontId="30" fillId="0" borderId="151" xfId="0" applyFont="1" applyBorder="1" applyAlignment="1">
      <alignment horizontal="left" indent="1"/>
    </xf>
    <xf numFmtId="3" fontId="30" fillId="0" borderId="151" xfId="0" applyNumberFormat="1" applyFont="1" applyBorder="1" applyAlignment="1">
      <alignment horizontal="right"/>
    </xf>
    <xf numFmtId="164" fontId="30" fillId="0" borderId="151" xfId="1" applyNumberFormat="1" applyFont="1" applyBorder="1" applyAlignment="1">
      <alignment horizontal="right"/>
    </xf>
    <xf numFmtId="0" fontId="5" fillId="16" borderId="0" xfId="0" applyFont="1" applyFill="1" applyAlignment="1">
      <alignment horizontal="center"/>
    </xf>
    <xf numFmtId="0" fontId="0" fillId="16" borderId="0" xfId="0" applyFill="1" applyAlignment="1">
      <alignment horizontal="right"/>
    </xf>
    <xf numFmtId="0" fontId="31" fillId="0" borderId="152" xfId="0" applyFont="1" applyBorder="1" applyAlignment="1">
      <alignment horizontal="left" indent="1"/>
    </xf>
    <xf numFmtId="3" fontId="31" fillId="0" borderId="152" xfId="0" applyNumberFormat="1" applyFont="1" applyBorder="1" applyAlignment="1">
      <alignment horizontal="right" vertical="center"/>
    </xf>
    <xf numFmtId="164" fontId="31" fillId="0" borderId="152" xfId="1" applyNumberFormat="1" applyFont="1" applyBorder="1" applyAlignment="1">
      <alignment horizontal="right" vertical="center"/>
    </xf>
    <xf numFmtId="0" fontId="32" fillId="16" borderId="0" xfId="0" applyFont="1" applyFill="1" applyAlignment="1">
      <alignment horizontal="right"/>
    </xf>
    <xf numFmtId="0" fontId="5" fillId="17" borderId="0" xfId="0" applyFont="1" applyFill="1" applyAlignment="1">
      <alignment horizontal="center"/>
    </xf>
    <xf numFmtId="0" fontId="0" fillId="17" borderId="0" xfId="0" applyFill="1" applyAlignment="1">
      <alignment horizontal="right"/>
    </xf>
    <xf numFmtId="0" fontId="33" fillId="0" borderId="153" xfId="0" applyFont="1" applyBorder="1" applyAlignment="1">
      <alignment horizontal="left" indent="1"/>
    </xf>
    <xf numFmtId="3" fontId="33" fillId="0" borderId="153" xfId="0" applyNumberFormat="1" applyFont="1" applyBorder="1" applyAlignment="1">
      <alignment horizontal="right" vertical="center"/>
    </xf>
    <xf numFmtId="164" fontId="33" fillId="0" borderId="153" xfId="1" applyNumberFormat="1" applyFont="1" applyBorder="1" applyAlignment="1">
      <alignment horizontal="right" vertical="center"/>
    </xf>
    <xf numFmtId="0" fontId="34" fillId="17" borderId="154" xfId="0" applyFont="1" applyFill="1" applyBorder="1" applyAlignment="1">
      <alignment horizontal="right"/>
    </xf>
    <xf numFmtId="3" fontId="0" fillId="0" borderId="31" xfId="0" applyNumberFormat="1" applyBorder="1" applyAlignment="1">
      <alignment horizontal="left" wrapText="1" indent="3"/>
    </xf>
    <xf numFmtId="0" fontId="5" fillId="18" borderId="0" xfId="0" applyFont="1" applyFill="1" applyAlignment="1">
      <alignment horizontal="center"/>
    </xf>
    <xf numFmtId="0" fontId="0" fillId="18" borderId="0" xfId="0" applyFill="1" applyAlignment="1">
      <alignment horizontal="right"/>
    </xf>
    <xf numFmtId="0" fontId="35" fillId="0" borderId="155" xfId="0" applyFont="1" applyBorder="1" applyAlignment="1">
      <alignment horizontal="left" indent="1"/>
    </xf>
    <xf numFmtId="3" fontId="35" fillId="0" borderId="155" xfId="0" applyNumberFormat="1" applyFont="1" applyBorder="1" applyAlignment="1">
      <alignment horizontal="right" vertical="center"/>
    </xf>
    <xf numFmtId="164" fontId="35" fillId="0" borderId="155" xfId="1" applyNumberFormat="1" applyFont="1" applyBorder="1" applyAlignment="1">
      <alignment horizontal="right" vertical="center"/>
    </xf>
    <xf numFmtId="0" fontId="27" fillId="18" borderId="156" xfId="0" applyFont="1" applyFill="1" applyBorder="1" applyAlignment="1">
      <alignment horizontal="right"/>
    </xf>
  </cellXfs>
  <cellStyles count="2">
    <cellStyle name="Normal" xfId="0" builtinId="0"/>
    <cellStyle name="Porcentaje" xfId="1" builtinId="5"/>
  </cellStyles>
  <dxfs count="0"/>
  <tableStyles count="1" defaultTableStyle="TableStyleMedium2" defaultPivotStyle="PivotStyleLight16">
    <tableStyle name="Invisible" pivot="0" table="0" count="0" xr9:uid="{FD9DCB6D-DE20-4920-816A-8F0FD46D31AF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57151</xdr:colOff>
      <xdr:row>0</xdr:row>
      <xdr:rowOff>38100</xdr:rowOff>
    </xdr:from>
    <xdr:to>
      <xdr:col>0</xdr:col>
      <xdr:colOff>1693334</xdr:colOff>
      <xdr:row>0</xdr:row>
      <xdr:rowOff>516043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6A418FB-C3F5-47AF-BAC1-4762A78985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1" y="38100"/>
          <a:ext cx="1636183" cy="47794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57150</xdr:rowOff>
    </xdr:from>
    <xdr:ext cx="2133600" cy="582209"/>
    <xdr:pic>
      <xdr:nvPicPr>
        <xdr:cNvPr id="2" name="Imagen 1">
          <a:extLst>
            <a:ext uri="{FF2B5EF4-FFF2-40B4-BE49-F238E27FC236}">
              <a16:creationId xmlns:a16="http://schemas.microsoft.com/office/drawing/2014/main" id="{1B914173-D0AD-4914-A6B8-08906EA13D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90725" y="57150"/>
          <a:ext cx="2133600" cy="582209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0</xdr:rowOff>
    </xdr:from>
    <xdr:to>
      <xdr:col>0</xdr:col>
      <xdr:colOff>2204085</xdr:colOff>
      <xdr:row>0</xdr:row>
      <xdr:rowOff>578399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ECA0F6B-74BB-4190-8C3F-695FA58187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0"/>
          <a:ext cx="2137410" cy="5783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C795FD-5AB5-43DB-AA4E-27D512291C40}">
  <dimension ref="A1:T381"/>
  <sheetViews>
    <sheetView tabSelected="1" zoomScaleNormal="100" workbookViewId="0">
      <pane xSplit="1" ySplit="6" topLeftCell="B7" activePane="bottomRight" state="frozen"/>
      <selection activeCell="F12" sqref="F12"/>
      <selection pane="topRight" activeCell="F12" sqref="F12"/>
      <selection pane="bottomLeft" activeCell="F12" sqref="F12"/>
      <selection pane="bottomRight" activeCell="F12" sqref="F12"/>
    </sheetView>
  </sheetViews>
  <sheetFormatPr baseColWidth="10" defaultRowHeight="15" x14ac:dyDescent="0.25"/>
  <cols>
    <col min="1" max="1" width="31.7109375" customWidth="1"/>
    <col min="2" max="3" width="13.140625" customWidth="1"/>
    <col min="4" max="5" width="13.85546875" customWidth="1"/>
    <col min="6" max="7" width="10.42578125" customWidth="1"/>
    <col min="8" max="8" width="12.7109375" customWidth="1"/>
    <col min="9" max="9" width="13.85546875" customWidth="1"/>
    <col min="10" max="10" width="11" customWidth="1"/>
    <col min="11" max="11" width="2.7109375" customWidth="1"/>
    <col min="12" max="15" width="14.28515625" customWidth="1"/>
    <col min="16" max="17" width="10.5703125" customWidth="1"/>
    <col min="18" max="18" width="15.85546875" customWidth="1"/>
    <col min="19" max="19" width="15.28515625" customWidth="1"/>
    <col min="20" max="20" width="9.5703125" customWidth="1"/>
  </cols>
  <sheetData>
    <row r="1" spans="1:20" ht="46.5" x14ac:dyDescent="0.25">
      <c r="A1" s="1" t="s">
        <v>0</v>
      </c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0" ht="21" x14ac:dyDescent="0.3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spans="1:20" ht="46.35" customHeight="1" x14ac:dyDescent="0.25">
      <c r="A3" s="4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6"/>
    </row>
    <row r="4" spans="1:20" ht="21" x14ac:dyDescent="0.35">
      <c r="A4" s="7" t="s">
        <v>3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9"/>
    </row>
    <row r="5" spans="1:20" x14ac:dyDescent="0.25">
      <c r="A5" s="10"/>
      <c r="B5" s="11" t="s">
        <v>152</v>
      </c>
      <c r="C5" s="12"/>
      <c r="D5" s="12"/>
      <c r="E5" s="12"/>
      <c r="F5" s="12"/>
      <c r="G5" s="12"/>
      <c r="H5" s="12"/>
      <c r="I5" s="12"/>
      <c r="J5" s="13"/>
      <c r="K5" s="14"/>
      <c r="L5" s="11" t="str">
        <f>CONCATENATE("acumulado ",B5)</f>
        <v>acumulado junio</v>
      </c>
      <c r="M5" s="12"/>
      <c r="N5" s="12"/>
      <c r="O5" s="12"/>
      <c r="P5" s="12"/>
      <c r="Q5" s="12"/>
      <c r="R5" s="12"/>
      <c r="S5" s="12"/>
      <c r="T5" s="13"/>
    </row>
    <row r="6" spans="1:20" x14ac:dyDescent="0.25">
      <c r="A6" s="15"/>
      <c r="B6" s="16">
        <v>2019</v>
      </c>
      <c r="C6" s="16">
        <v>2022</v>
      </c>
      <c r="D6" s="16">
        <v>2023</v>
      </c>
      <c r="E6" s="16">
        <v>2024</v>
      </c>
      <c r="F6" s="16" t="str">
        <f>CONCATENATE("var ",RIGHT(E6,2),"/",RIGHT(D6,2))</f>
        <v>var 24/23</v>
      </c>
      <c r="G6" s="16" t="str">
        <f>CONCATENATE("var ",RIGHT(E6,2),"/",RIGHT(B6,2))</f>
        <v>var 24/19</v>
      </c>
      <c r="H6" s="16" t="str">
        <f>CONCATENATE("dif ",RIGHT(E6,2),"-",RIGHT(D6,2))</f>
        <v>dif 24-23</v>
      </c>
      <c r="I6" s="16" t="str">
        <f>CONCATENATE("dif ",RIGHT(E6,2),"-",RIGHT(B6,2))</f>
        <v>dif 24-19</v>
      </c>
      <c r="J6" s="16" t="str">
        <f>CONCATENATE("cuota ",RIGHT(E6,2))</f>
        <v>cuota 24</v>
      </c>
      <c r="K6" s="17"/>
      <c r="L6" s="16">
        <v>2019</v>
      </c>
      <c r="M6" s="16">
        <v>2022</v>
      </c>
      <c r="N6" s="16">
        <v>2023</v>
      </c>
      <c r="O6" s="16">
        <v>2024</v>
      </c>
      <c r="P6" s="16" t="str">
        <f>CONCATENATE("var ",RIGHT(O6,2),"/",RIGHT(N6,2))</f>
        <v>var 24/23</v>
      </c>
      <c r="Q6" s="16" t="str">
        <f>CONCATENATE("var ",RIGHT(O6,2),"/",RIGHT(L6,2))</f>
        <v>var 24/19</v>
      </c>
      <c r="R6" s="16" t="str">
        <f>CONCATENATE("dif ",RIGHT(O6,2),"-",RIGHT(N6,2))</f>
        <v>dif 24-23</v>
      </c>
      <c r="S6" s="16" t="str">
        <f>CONCATENATE("dif ",RIGHT(O6,2),"-",RIGHT(L6,2))</f>
        <v>dif 24-19</v>
      </c>
      <c r="T6" s="16" t="str">
        <f>CONCATENATE("cuota ",RIGHT(O6,2))</f>
        <v>cuota 24</v>
      </c>
    </row>
    <row r="7" spans="1:20" x14ac:dyDescent="0.25">
      <c r="A7" s="18" t="s">
        <v>4</v>
      </c>
      <c r="B7" s="19">
        <v>406415</v>
      </c>
      <c r="C7" s="19">
        <v>381871</v>
      </c>
      <c r="D7" s="19">
        <v>431303</v>
      </c>
      <c r="E7" s="19">
        <v>446421</v>
      </c>
      <c r="F7" s="20">
        <f>E7/D7-1</f>
        <v>3.5051924053391748E-2</v>
      </c>
      <c r="G7" s="20">
        <f>E7/B7-1</f>
        <v>9.8436327399333168E-2</v>
      </c>
      <c r="H7" s="19">
        <f>E7-D7</f>
        <v>15118</v>
      </c>
      <c r="I7" s="19">
        <f t="shared" ref="I7:I18" si="0">E7-B7</f>
        <v>40006</v>
      </c>
      <c r="J7" s="20">
        <f t="shared" ref="J7:J18" si="1">E7/$E$7</f>
        <v>1</v>
      </c>
      <c r="K7" s="21"/>
      <c r="L7" s="19">
        <v>2365068</v>
      </c>
      <c r="M7" s="19">
        <v>2203401</v>
      </c>
      <c r="N7" s="19">
        <v>2523398</v>
      </c>
      <c r="O7" s="19">
        <v>2685619</v>
      </c>
      <c r="P7" s="20">
        <f>O7/N7-1</f>
        <v>6.4286727658498632E-2</v>
      </c>
      <c r="Q7" s="20">
        <f t="shared" ref="Q7:Q18" si="2">O7/L7-1</f>
        <v>0.13553563787595113</v>
      </c>
      <c r="R7" s="19">
        <f>O7-N7</f>
        <v>162221</v>
      </c>
      <c r="S7" s="19">
        <f t="shared" ref="S7:S18" si="3">O7-L7</f>
        <v>320551</v>
      </c>
      <c r="T7" s="20">
        <f t="shared" ref="T7:T18" si="4">O7/$O$7</f>
        <v>1</v>
      </c>
    </row>
    <row r="8" spans="1:20" x14ac:dyDescent="0.25">
      <c r="A8" s="22" t="s">
        <v>5</v>
      </c>
      <c r="B8" s="23">
        <v>293679</v>
      </c>
      <c r="C8" s="23">
        <v>305537</v>
      </c>
      <c r="D8" s="23">
        <v>337785</v>
      </c>
      <c r="E8" s="23">
        <v>348451</v>
      </c>
      <c r="F8" s="24">
        <f t="shared" ref="F8:F18" si="5">E8/D8-1</f>
        <v>3.1576298533090519E-2</v>
      </c>
      <c r="G8" s="24">
        <f t="shared" ref="G8:G18" si="6">E8/B8-1</f>
        <v>0.18650295050037635</v>
      </c>
      <c r="H8" s="23">
        <f t="shared" ref="H8:H18" si="7">E8-D8</f>
        <v>10666</v>
      </c>
      <c r="I8" s="23">
        <f t="shared" si="0"/>
        <v>54772</v>
      </c>
      <c r="J8" s="24">
        <f t="shared" si="1"/>
        <v>0.78054347801738722</v>
      </c>
      <c r="K8" s="25"/>
      <c r="L8" s="23">
        <v>1731112</v>
      </c>
      <c r="M8" s="23">
        <v>1755213</v>
      </c>
      <c r="N8" s="23">
        <v>1992209</v>
      </c>
      <c r="O8" s="23">
        <v>2100816</v>
      </c>
      <c r="P8" s="24">
        <f t="shared" ref="P8:P18" si="8">O8/N8-1</f>
        <v>5.4515866558177306E-2</v>
      </c>
      <c r="Q8" s="24">
        <f t="shared" si="2"/>
        <v>0.21356446030066234</v>
      </c>
      <c r="R8" s="23">
        <f t="shared" ref="R8:R18" si="9">O8-N8</f>
        <v>108607</v>
      </c>
      <c r="S8" s="23">
        <f t="shared" si="3"/>
        <v>369704</v>
      </c>
      <c r="T8" s="24">
        <f t="shared" si="4"/>
        <v>0.7822464765106294</v>
      </c>
    </row>
    <row r="9" spans="1:20" x14ac:dyDescent="0.25">
      <c r="A9" s="26" t="s">
        <v>6</v>
      </c>
      <c r="B9" s="27">
        <v>46916</v>
      </c>
      <c r="C9" s="27">
        <v>56978</v>
      </c>
      <c r="D9" s="27">
        <v>59601</v>
      </c>
      <c r="E9" s="27">
        <v>61326</v>
      </c>
      <c r="F9" s="28">
        <f t="shared" si="5"/>
        <v>2.8942467408265005E-2</v>
      </c>
      <c r="G9" s="28">
        <f t="shared" si="6"/>
        <v>0.30714468411629303</v>
      </c>
      <c r="H9" s="27">
        <f t="shared" si="7"/>
        <v>1725</v>
      </c>
      <c r="I9" s="27">
        <f t="shared" si="0"/>
        <v>14410</v>
      </c>
      <c r="J9" s="28">
        <f t="shared" si="1"/>
        <v>0.13737256983878446</v>
      </c>
      <c r="K9" s="29"/>
      <c r="L9" s="27">
        <v>288136</v>
      </c>
      <c r="M9" s="27">
        <v>363889</v>
      </c>
      <c r="N9" s="27">
        <v>364621</v>
      </c>
      <c r="O9" s="27">
        <v>406834</v>
      </c>
      <c r="P9" s="28">
        <f t="shared" si="8"/>
        <v>0.11577226764229165</v>
      </c>
      <c r="Q9" s="28">
        <f t="shared" si="2"/>
        <v>0.41195130077463427</v>
      </c>
      <c r="R9" s="27">
        <f t="shared" si="9"/>
        <v>42213</v>
      </c>
      <c r="S9" s="27">
        <f t="shared" si="3"/>
        <v>118698</v>
      </c>
      <c r="T9" s="28">
        <f t="shared" si="4"/>
        <v>0.15148611921497426</v>
      </c>
    </row>
    <row r="10" spans="1:20" x14ac:dyDescent="0.25">
      <c r="A10" s="30" t="s">
        <v>7</v>
      </c>
      <c r="B10" s="31">
        <v>186018</v>
      </c>
      <c r="C10" s="31">
        <v>196251</v>
      </c>
      <c r="D10" s="31">
        <v>217764</v>
      </c>
      <c r="E10" s="31">
        <v>224710</v>
      </c>
      <c r="F10" s="32">
        <f t="shared" si="5"/>
        <v>3.1896915927334124E-2</v>
      </c>
      <c r="G10" s="32">
        <f t="shared" si="6"/>
        <v>0.20800137621090431</v>
      </c>
      <c r="H10" s="31">
        <f t="shared" si="7"/>
        <v>6946</v>
      </c>
      <c r="I10" s="31">
        <f t="shared" si="0"/>
        <v>38692</v>
      </c>
      <c r="J10" s="32">
        <f t="shared" si="1"/>
        <v>0.50335893696757095</v>
      </c>
      <c r="K10" s="29"/>
      <c r="L10" s="31">
        <v>1068595</v>
      </c>
      <c r="M10" s="31">
        <v>1076731</v>
      </c>
      <c r="N10" s="31">
        <v>1253009</v>
      </c>
      <c r="O10" s="31">
        <v>1320764</v>
      </c>
      <c r="P10" s="32">
        <f>O10/N10-1</f>
        <v>5.4073833468075705E-2</v>
      </c>
      <c r="Q10" s="32">
        <f t="shared" si="2"/>
        <v>0.23598182660409228</v>
      </c>
      <c r="R10" s="31">
        <f>O10-N10</f>
        <v>67755</v>
      </c>
      <c r="S10" s="31">
        <f t="shared" si="3"/>
        <v>252169</v>
      </c>
      <c r="T10" s="32">
        <f t="shared" si="4"/>
        <v>0.49179127791395577</v>
      </c>
    </row>
    <row r="11" spans="1:20" x14ac:dyDescent="0.25">
      <c r="A11" s="30" t="s">
        <v>8</v>
      </c>
      <c r="B11" s="31">
        <v>48613</v>
      </c>
      <c r="C11" s="31">
        <v>42042</v>
      </c>
      <c r="D11" s="31">
        <v>48836</v>
      </c>
      <c r="E11" s="31">
        <v>50248</v>
      </c>
      <c r="F11" s="32">
        <f t="shared" si="5"/>
        <v>2.8913096895732737E-2</v>
      </c>
      <c r="G11" s="32">
        <f t="shared" si="6"/>
        <v>3.3632978832822458E-2</v>
      </c>
      <c r="H11" s="31">
        <f t="shared" si="7"/>
        <v>1412</v>
      </c>
      <c r="I11" s="31">
        <f t="shared" si="0"/>
        <v>1635</v>
      </c>
      <c r="J11" s="32">
        <f t="shared" si="1"/>
        <v>0.1125574289739954</v>
      </c>
      <c r="K11" s="29"/>
      <c r="L11" s="31">
        <v>282303</v>
      </c>
      <c r="M11" s="31">
        <v>259894</v>
      </c>
      <c r="N11" s="31">
        <v>301103</v>
      </c>
      <c r="O11" s="31">
        <v>294756</v>
      </c>
      <c r="P11" s="32">
        <f t="shared" si="8"/>
        <v>-2.107916560113976E-2</v>
      </c>
      <c r="Q11" s="32">
        <f t="shared" si="2"/>
        <v>4.4112177341367298E-2</v>
      </c>
      <c r="R11" s="31">
        <f t="shared" si="9"/>
        <v>-6347</v>
      </c>
      <c r="S11" s="31">
        <f t="shared" si="3"/>
        <v>12453</v>
      </c>
      <c r="T11" s="32">
        <f t="shared" si="4"/>
        <v>0.10975346838103245</v>
      </c>
    </row>
    <row r="12" spans="1:20" x14ac:dyDescent="0.25">
      <c r="A12" s="30" t="s">
        <v>9</v>
      </c>
      <c r="B12" s="31">
        <v>8829</v>
      </c>
      <c r="C12" s="31">
        <v>7519</v>
      </c>
      <c r="D12" s="31">
        <v>8681</v>
      </c>
      <c r="E12" s="31">
        <v>9085</v>
      </c>
      <c r="F12" s="32">
        <f t="shared" si="5"/>
        <v>4.6538417233037643E-2</v>
      </c>
      <c r="G12" s="32">
        <f t="shared" si="6"/>
        <v>2.8995356212481616E-2</v>
      </c>
      <c r="H12" s="31">
        <f t="shared" si="7"/>
        <v>404</v>
      </c>
      <c r="I12" s="31">
        <f t="shared" si="0"/>
        <v>256</v>
      </c>
      <c r="J12" s="32">
        <f t="shared" si="1"/>
        <v>2.035074514863772E-2</v>
      </c>
      <c r="K12" s="29"/>
      <c r="L12" s="31">
        <v>67121</v>
      </c>
      <c r="M12" s="31">
        <v>41183</v>
      </c>
      <c r="N12" s="31">
        <v>54495</v>
      </c>
      <c r="O12" s="31">
        <v>58287</v>
      </c>
      <c r="P12" s="32">
        <f t="shared" si="8"/>
        <v>6.958436553812275E-2</v>
      </c>
      <c r="Q12" s="32">
        <f t="shared" si="2"/>
        <v>-0.131613057016433</v>
      </c>
      <c r="R12" s="31">
        <f t="shared" si="9"/>
        <v>3792</v>
      </c>
      <c r="S12" s="31">
        <f t="shared" si="3"/>
        <v>-8834</v>
      </c>
      <c r="T12" s="32">
        <f t="shared" si="4"/>
        <v>2.1703376391066641E-2</v>
      </c>
    </row>
    <row r="13" spans="1:20" x14ac:dyDescent="0.25">
      <c r="A13" s="33" t="s">
        <v>10</v>
      </c>
      <c r="B13" s="34">
        <v>3303</v>
      </c>
      <c r="C13" s="34">
        <v>2747</v>
      </c>
      <c r="D13" s="34">
        <v>2903</v>
      </c>
      <c r="E13" s="34">
        <v>3082</v>
      </c>
      <c r="F13" s="35">
        <f t="shared" si="5"/>
        <v>6.1660351360661281E-2</v>
      </c>
      <c r="G13" s="35">
        <f t="shared" si="6"/>
        <v>-6.6908870723584646E-2</v>
      </c>
      <c r="H13" s="34">
        <f t="shared" si="7"/>
        <v>179</v>
      </c>
      <c r="I13" s="34">
        <f t="shared" si="0"/>
        <v>-221</v>
      </c>
      <c r="J13" s="35">
        <f t="shared" si="1"/>
        <v>6.9037970883986189E-3</v>
      </c>
      <c r="K13" s="29"/>
      <c r="L13" s="34">
        <v>24957</v>
      </c>
      <c r="M13" s="34">
        <v>13516</v>
      </c>
      <c r="N13" s="34">
        <v>18981</v>
      </c>
      <c r="O13" s="34">
        <v>20175</v>
      </c>
      <c r="P13" s="35">
        <f t="shared" si="8"/>
        <v>6.2905010273431428E-2</v>
      </c>
      <c r="Q13" s="35">
        <f t="shared" si="2"/>
        <v>-0.19160956845774735</v>
      </c>
      <c r="R13" s="34">
        <f t="shared" si="9"/>
        <v>1194</v>
      </c>
      <c r="S13" s="34">
        <f t="shared" si="3"/>
        <v>-4782</v>
      </c>
      <c r="T13" s="35">
        <f t="shared" si="4"/>
        <v>7.5122346096002449E-3</v>
      </c>
    </row>
    <row r="14" spans="1:20" x14ac:dyDescent="0.25">
      <c r="A14" s="22" t="s">
        <v>11</v>
      </c>
      <c r="B14" s="23">
        <v>112736</v>
      </c>
      <c r="C14" s="23">
        <v>76334</v>
      </c>
      <c r="D14" s="23">
        <v>93518</v>
      </c>
      <c r="E14" s="23">
        <v>97970</v>
      </c>
      <c r="F14" s="24">
        <f t="shared" si="5"/>
        <v>4.7605808507453107E-2</v>
      </c>
      <c r="G14" s="24">
        <f t="shared" si="6"/>
        <v>-0.13097856940107866</v>
      </c>
      <c r="H14" s="23">
        <f t="shared" si="7"/>
        <v>4452</v>
      </c>
      <c r="I14" s="23">
        <f t="shared" si="0"/>
        <v>-14766</v>
      </c>
      <c r="J14" s="24">
        <f t="shared" si="1"/>
        <v>0.21945652198261281</v>
      </c>
      <c r="K14" s="25"/>
      <c r="L14" s="23">
        <v>633956</v>
      </c>
      <c r="M14" s="23">
        <v>448188</v>
      </c>
      <c r="N14" s="23">
        <v>531189</v>
      </c>
      <c r="O14" s="23">
        <v>584803</v>
      </c>
      <c r="P14" s="24">
        <f t="shared" si="8"/>
        <v>0.100932059963591</v>
      </c>
      <c r="Q14" s="24">
        <f t="shared" si="2"/>
        <v>-7.7533772059890538E-2</v>
      </c>
      <c r="R14" s="23">
        <f t="shared" si="9"/>
        <v>53614</v>
      </c>
      <c r="S14" s="23">
        <f t="shared" si="3"/>
        <v>-49153</v>
      </c>
      <c r="T14" s="24">
        <f t="shared" si="4"/>
        <v>0.2177535234893706</v>
      </c>
    </row>
    <row r="15" spans="1:20" x14ac:dyDescent="0.25">
      <c r="A15" s="36" t="s">
        <v>12</v>
      </c>
      <c r="B15" s="27">
        <v>6013</v>
      </c>
      <c r="C15" s="27">
        <v>6208</v>
      </c>
      <c r="D15" s="27">
        <v>4794</v>
      </c>
      <c r="E15" s="27">
        <v>8889</v>
      </c>
      <c r="F15" s="28">
        <f t="shared" si="5"/>
        <v>0.8541927409261576</v>
      </c>
      <c r="G15" s="28">
        <f t="shared" si="6"/>
        <v>0.47829702311658084</v>
      </c>
      <c r="H15" s="27">
        <f t="shared" si="7"/>
        <v>4095</v>
      </c>
      <c r="I15" s="27">
        <f t="shared" si="0"/>
        <v>2876</v>
      </c>
      <c r="J15" s="28">
        <f t="shared" si="1"/>
        <v>1.9911697702393032E-2</v>
      </c>
      <c r="K15" s="29"/>
      <c r="L15" s="27">
        <v>32644</v>
      </c>
      <c r="M15" s="27">
        <v>38505</v>
      </c>
      <c r="N15" s="27">
        <v>38353</v>
      </c>
      <c r="O15" s="27">
        <v>55255</v>
      </c>
      <c r="P15" s="28">
        <f t="shared" si="8"/>
        <v>0.44069564310484188</v>
      </c>
      <c r="Q15" s="28">
        <f t="shared" si="2"/>
        <v>0.69265408650900628</v>
      </c>
      <c r="R15" s="27">
        <f t="shared" si="9"/>
        <v>16902</v>
      </c>
      <c r="S15" s="27">
        <f t="shared" si="3"/>
        <v>22611</v>
      </c>
      <c r="T15" s="28">
        <f t="shared" si="4"/>
        <v>2.0574400166218663E-2</v>
      </c>
    </row>
    <row r="16" spans="1:20" x14ac:dyDescent="0.25">
      <c r="A16" s="37" t="s">
        <v>8</v>
      </c>
      <c r="B16" s="31">
        <v>60726</v>
      </c>
      <c r="C16" s="31">
        <v>47701</v>
      </c>
      <c r="D16" s="31">
        <v>57143</v>
      </c>
      <c r="E16" s="31">
        <v>58509</v>
      </c>
      <c r="F16" s="32">
        <f t="shared" si="5"/>
        <v>2.3904940237649441E-2</v>
      </c>
      <c r="G16" s="32">
        <f t="shared" si="6"/>
        <v>-3.6508250172907819E-2</v>
      </c>
      <c r="H16" s="31">
        <f t="shared" si="7"/>
        <v>1366</v>
      </c>
      <c r="I16" s="31">
        <f t="shared" si="0"/>
        <v>-2217</v>
      </c>
      <c r="J16" s="32">
        <f t="shared" si="1"/>
        <v>0.13106238281801261</v>
      </c>
      <c r="K16" s="29"/>
      <c r="L16" s="31">
        <v>344148</v>
      </c>
      <c r="M16" s="31">
        <v>263375</v>
      </c>
      <c r="N16" s="31">
        <v>304426</v>
      </c>
      <c r="O16" s="31">
        <v>332274</v>
      </c>
      <c r="P16" s="32">
        <f t="shared" si="8"/>
        <v>9.147707488847856E-2</v>
      </c>
      <c r="Q16" s="32">
        <f t="shared" si="2"/>
        <v>-3.4502597719585748E-2</v>
      </c>
      <c r="R16" s="31">
        <f t="shared" si="9"/>
        <v>27848</v>
      </c>
      <c r="S16" s="31">
        <f t="shared" si="3"/>
        <v>-11874</v>
      </c>
      <c r="T16" s="32">
        <f t="shared" si="4"/>
        <v>0.12372343210261769</v>
      </c>
    </row>
    <row r="17" spans="1:20" x14ac:dyDescent="0.25">
      <c r="A17" s="37" t="s">
        <v>9</v>
      </c>
      <c r="B17" s="31">
        <v>31899</v>
      </c>
      <c r="C17" s="31">
        <v>16034</v>
      </c>
      <c r="D17" s="31">
        <v>23129</v>
      </c>
      <c r="E17" s="31">
        <v>21060</v>
      </c>
      <c r="F17" s="32">
        <f t="shared" si="5"/>
        <v>-8.9454797008085118E-2</v>
      </c>
      <c r="G17" s="32">
        <f t="shared" si="6"/>
        <v>-0.33979121602558071</v>
      </c>
      <c r="H17" s="31">
        <f t="shared" si="7"/>
        <v>-2069</v>
      </c>
      <c r="I17" s="31">
        <f t="shared" si="0"/>
        <v>-10839</v>
      </c>
      <c r="J17" s="32">
        <f t="shared" si="1"/>
        <v>4.7175200091393553E-2</v>
      </c>
      <c r="K17" s="29"/>
      <c r="L17" s="31">
        <v>177747</v>
      </c>
      <c r="M17" s="31">
        <v>104358</v>
      </c>
      <c r="N17" s="31">
        <v>136934</v>
      </c>
      <c r="O17" s="31">
        <v>141323</v>
      </c>
      <c r="P17" s="32">
        <f t="shared" si="8"/>
        <v>3.2051937429710575E-2</v>
      </c>
      <c r="Q17" s="32">
        <f t="shared" si="2"/>
        <v>-0.20492047685755599</v>
      </c>
      <c r="R17" s="31">
        <f t="shared" si="9"/>
        <v>4389</v>
      </c>
      <c r="S17" s="31">
        <f t="shared" si="3"/>
        <v>-36424</v>
      </c>
      <c r="T17" s="32">
        <f t="shared" si="4"/>
        <v>5.2622132923545742E-2</v>
      </c>
    </row>
    <row r="18" spans="1:20" x14ac:dyDescent="0.25">
      <c r="A18" s="38" t="s">
        <v>10</v>
      </c>
      <c r="B18" s="39">
        <v>14098</v>
      </c>
      <c r="C18" s="39">
        <v>6391</v>
      </c>
      <c r="D18" s="39">
        <v>8452</v>
      </c>
      <c r="E18" s="39">
        <v>9512</v>
      </c>
      <c r="F18" s="40">
        <f t="shared" si="5"/>
        <v>0.12541410317084711</v>
      </c>
      <c r="G18" s="40">
        <f t="shared" si="6"/>
        <v>-0.3252943679954603</v>
      </c>
      <c r="H18" s="39">
        <f t="shared" si="7"/>
        <v>1060</v>
      </c>
      <c r="I18" s="39">
        <f t="shared" si="0"/>
        <v>-4586</v>
      </c>
      <c r="J18" s="40">
        <f t="shared" si="1"/>
        <v>2.1307241370813648E-2</v>
      </c>
      <c r="K18" s="41"/>
      <c r="L18" s="39">
        <v>79417</v>
      </c>
      <c r="M18" s="39">
        <v>41950</v>
      </c>
      <c r="N18" s="39">
        <v>51476</v>
      </c>
      <c r="O18" s="39">
        <v>55951</v>
      </c>
      <c r="P18" s="40">
        <f t="shared" si="8"/>
        <v>8.6933716683502915E-2</v>
      </c>
      <c r="Q18" s="40">
        <f t="shared" si="2"/>
        <v>-0.29547829809738468</v>
      </c>
      <c r="R18" s="39">
        <f t="shared" si="9"/>
        <v>4475</v>
      </c>
      <c r="S18" s="39">
        <f t="shared" si="3"/>
        <v>-23466</v>
      </c>
      <c r="T18" s="40">
        <f t="shared" si="4"/>
        <v>2.0833558296988516E-2</v>
      </c>
    </row>
    <row r="19" spans="1:20" x14ac:dyDescent="0.25">
      <c r="A19" s="42" t="s">
        <v>13</v>
      </c>
      <c r="B19" s="43"/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4"/>
    </row>
    <row r="20" spans="1:20" ht="21" x14ac:dyDescent="0.35">
      <c r="A20" s="45" t="s">
        <v>14</v>
      </c>
      <c r="B20" s="46"/>
      <c r="C20" s="46"/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46"/>
      <c r="O20" s="46"/>
      <c r="P20" s="46"/>
      <c r="Q20" s="46"/>
      <c r="R20" s="46"/>
      <c r="S20" s="46"/>
      <c r="T20" s="47"/>
    </row>
    <row r="21" spans="1:20" x14ac:dyDescent="0.25">
      <c r="A21" s="10"/>
      <c r="B21" s="11" t="s">
        <v>152</v>
      </c>
      <c r="C21" s="12"/>
      <c r="D21" s="12"/>
      <c r="E21" s="12"/>
      <c r="F21" s="12"/>
      <c r="G21" s="12"/>
      <c r="H21" s="12"/>
      <c r="I21" s="12"/>
      <c r="J21" s="13"/>
      <c r="K21" s="14"/>
      <c r="L21" s="11" t="str">
        <f>L$5</f>
        <v>acumulado junio</v>
      </c>
      <c r="M21" s="12"/>
      <c r="N21" s="12"/>
      <c r="O21" s="12"/>
      <c r="P21" s="12"/>
      <c r="Q21" s="12"/>
      <c r="R21" s="12"/>
      <c r="S21" s="12"/>
      <c r="T21" s="13"/>
    </row>
    <row r="22" spans="1:20" x14ac:dyDescent="0.25">
      <c r="A22" s="15"/>
      <c r="B22" s="16">
        <f>B$6</f>
        <v>2019</v>
      </c>
      <c r="C22" s="16">
        <f>C$6</f>
        <v>2022</v>
      </c>
      <c r="D22" s="16">
        <f>D$6</f>
        <v>2023</v>
      </c>
      <c r="E22" s="16">
        <f>E$6</f>
        <v>2024</v>
      </c>
      <c r="F22" s="16" t="str">
        <f>CONCATENATE("var ",RIGHT(E22,2),"/",RIGHT(D22,2))</f>
        <v>var 24/23</v>
      </c>
      <c r="G22" s="16" t="str">
        <f>CONCATENATE("var ",RIGHT(E22,2),"/",RIGHT(B22,2))</f>
        <v>var 24/19</v>
      </c>
      <c r="H22" s="16" t="str">
        <f>CONCATENATE("dif ",RIGHT(E22,2),"-",RIGHT(D22,2))</f>
        <v>dif 24-23</v>
      </c>
      <c r="I22" s="16" t="str">
        <f>CONCATENATE("dif ",RIGHT(E22,2),"-",RIGHT(B22,2))</f>
        <v>dif 24-19</v>
      </c>
      <c r="J22" s="16" t="str">
        <f>CONCATENATE("cuota ",RIGHT(E22,2))</f>
        <v>cuota 24</v>
      </c>
      <c r="K22" s="17"/>
      <c r="L22" s="16">
        <f>L$6</f>
        <v>2019</v>
      </c>
      <c r="M22" s="16">
        <f>M$6</f>
        <v>2022</v>
      </c>
      <c r="N22" s="16">
        <f>N$6</f>
        <v>2023</v>
      </c>
      <c r="O22" s="16">
        <f>O$6</f>
        <v>2024</v>
      </c>
      <c r="P22" s="16" t="str">
        <f>CONCATENATE("var ",RIGHT(O22,2),"/",RIGHT(N22,2))</f>
        <v>var 24/23</v>
      </c>
      <c r="Q22" s="16" t="str">
        <f>CONCATENATE("var ",RIGHT(O22,2),"/",RIGHT(L22,2))</f>
        <v>var 24/19</v>
      </c>
      <c r="R22" s="16" t="str">
        <f>CONCATENATE("dif ",RIGHT(O22,2),"-",RIGHT(N22,2))</f>
        <v>dif 24-23</v>
      </c>
      <c r="S22" s="16" t="str">
        <f>CONCATENATE("dif ",RIGHT(O22,2),"-",RIGHT(L22,2))</f>
        <v>dif 24-19</v>
      </c>
      <c r="T22" s="16" t="str">
        <f>CONCATENATE("cuota ",RIGHT(O22,2))</f>
        <v>cuota 24</v>
      </c>
    </row>
    <row r="23" spans="1:20" x14ac:dyDescent="0.25">
      <c r="A23" s="18" t="s">
        <v>15</v>
      </c>
      <c r="B23" s="19">
        <v>406415</v>
      </c>
      <c r="C23" s="19">
        <v>381871</v>
      </c>
      <c r="D23" s="19">
        <v>431303</v>
      </c>
      <c r="E23" s="19">
        <v>446421</v>
      </c>
      <c r="F23" s="20">
        <f>E23/D23-1</f>
        <v>3.5051924053391748E-2</v>
      </c>
      <c r="G23" s="20">
        <f>E23/B23-1</f>
        <v>9.8436327399333168E-2</v>
      </c>
      <c r="H23" s="19">
        <f>E23-D23</f>
        <v>15118</v>
      </c>
      <c r="I23" s="19">
        <f t="shared" ref="I23:I54" si="10">E23-B23</f>
        <v>40006</v>
      </c>
      <c r="J23" s="20">
        <f t="shared" ref="J23:J54" si="11">E23/$E$23</f>
        <v>1</v>
      </c>
      <c r="K23" s="21"/>
      <c r="L23" s="19">
        <v>2365068</v>
      </c>
      <c r="M23" s="19">
        <v>2203401</v>
      </c>
      <c r="N23" s="19">
        <v>2523398</v>
      </c>
      <c r="O23" s="19">
        <v>2685619</v>
      </c>
      <c r="P23" s="20">
        <f>O23/N23-1</f>
        <v>6.4286727658498632E-2</v>
      </c>
      <c r="Q23" s="20">
        <f t="shared" ref="Q23:Q54" si="12">O23/L23-1</f>
        <v>0.13553563787595113</v>
      </c>
      <c r="R23" s="19">
        <f>O23-N23</f>
        <v>162221</v>
      </c>
      <c r="S23" s="19">
        <f t="shared" ref="S23:S54" si="13">O23-L23</f>
        <v>320551</v>
      </c>
      <c r="T23" s="20">
        <f t="shared" ref="T23:T54" si="14">O23/$O$23</f>
        <v>1</v>
      </c>
    </row>
    <row r="24" spans="1:20" x14ac:dyDescent="0.25">
      <c r="A24" s="22" t="s">
        <v>16</v>
      </c>
      <c r="B24" s="23">
        <v>111970</v>
      </c>
      <c r="C24" s="23">
        <v>101392</v>
      </c>
      <c r="D24" s="23">
        <v>118625</v>
      </c>
      <c r="E24" s="23">
        <v>112853</v>
      </c>
      <c r="F24" s="24">
        <f t="shared" ref="F24:F54" si="15">E24/D24-1</f>
        <v>-4.8657534246575374E-2</v>
      </c>
      <c r="G24" s="24">
        <f t="shared" ref="G24:G54" si="16">E24/B24-1</f>
        <v>7.8860409038135071E-3</v>
      </c>
      <c r="H24" s="23">
        <f t="shared" ref="H24:H54" si="17">E24-D24</f>
        <v>-5772</v>
      </c>
      <c r="I24" s="23">
        <f t="shared" si="10"/>
        <v>883</v>
      </c>
      <c r="J24" s="24">
        <f t="shared" si="11"/>
        <v>0.25279500740332556</v>
      </c>
      <c r="K24" s="48"/>
      <c r="L24" s="23">
        <v>466678</v>
      </c>
      <c r="M24" s="23">
        <v>447228</v>
      </c>
      <c r="N24" s="23">
        <v>487504</v>
      </c>
      <c r="O24" s="23">
        <v>481191</v>
      </c>
      <c r="P24" s="24">
        <f t="shared" ref="P24:P54" si="18">O24/N24-1</f>
        <v>-1.294963733630905E-2</v>
      </c>
      <c r="Q24" s="24">
        <f t="shared" si="12"/>
        <v>3.1098530464260143E-2</v>
      </c>
      <c r="R24" s="23">
        <f t="shared" ref="R24:R54" si="19">O24-N24</f>
        <v>-6313</v>
      </c>
      <c r="S24" s="23">
        <f t="shared" si="13"/>
        <v>14513</v>
      </c>
      <c r="T24" s="24">
        <f t="shared" si="14"/>
        <v>0.17917321853918966</v>
      </c>
    </row>
    <row r="25" spans="1:20" x14ac:dyDescent="0.25">
      <c r="A25" s="49" t="s">
        <v>17</v>
      </c>
      <c r="B25" s="27">
        <v>45085</v>
      </c>
      <c r="C25" s="27">
        <v>39451</v>
      </c>
      <c r="D25" s="27">
        <v>51886</v>
      </c>
      <c r="E25" s="27">
        <v>48022</v>
      </c>
      <c r="F25" s="28">
        <f t="shared" si="15"/>
        <v>-7.4470955556412144E-2</v>
      </c>
      <c r="G25" s="28">
        <f t="shared" si="16"/>
        <v>6.5143617611178817E-2</v>
      </c>
      <c r="H25" s="27">
        <f t="shared" si="17"/>
        <v>-3864</v>
      </c>
      <c r="I25" s="27">
        <f t="shared" si="10"/>
        <v>2937</v>
      </c>
      <c r="J25" s="28">
        <f t="shared" si="11"/>
        <v>0.10757110440593072</v>
      </c>
      <c r="K25" s="29"/>
      <c r="L25" s="27">
        <v>174988</v>
      </c>
      <c r="M25" s="27">
        <v>188636</v>
      </c>
      <c r="N25" s="27">
        <v>198523</v>
      </c>
      <c r="O25" s="27">
        <v>188788</v>
      </c>
      <c r="P25" s="28">
        <f t="shared" si="18"/>
        <v>-4.9037139273535035E-2</v>
      </c>
      <c r="Q25" s="28">
        <f t="shared" si="12"/>
        <v>7.8862550574896551E-2</v>
      </c>
      <c r="R25" s="27">
        <f>O25-N25</f>
        <v>-9735</v>
      </c>
      <c r="S25" s="27">
        <f t="shared" si="13"/>
        <v>13800</v>
      </c>
      <c r="T25" s="28">
        <f t="shared" si="14"/>
        <v>7.0295898264050111E-2</v>
      </c>
    </row>
    <row r="26" spans="1:20" x14ac:dyDescent="0.25">
      <c r="A26" s="50" t="s">
        <v>18</v>
      </c>
      <c r="B26" s="27">
        <v>28001</v>
      </c>
      <c r="C26" s="27">
        <v>16438</v>
      </c>
      <c r="D26" s="27">
        <v>27807</v>
      </c>
      <c r="E26" s="27">
        <v>26053</v>
      </c>
      <c r="F26" s="51">
        <f t="shared" si="15"/>
        <v>-6.3077642320279015E-2</v>
      </c>
      <c r="G26" s="51">
        <f t="shared" si="16"/>
        <v>-6.9568943966286878E-2</v>
      </c>
      <c r="H26" s="27">
        <f t="shared" si="17"/>
        <v>-1754</v>
      </c>
      <c r="I26" s="52">
        <f t="shared" si="10"/>
        <v>-1948</v>
      </c>
      <c r="J26" s="51">
        <f t="shared" si="11"/>
        <v>5.8359709780677879E-2</v>
      </c>
      <c r="K26" s="29"/>
      <c r="L26" s="27">
        <v>108756</v>
      </c>
      <c r="M26" s="27">
        <v>84792</v>
      </c>
      <c r="N26" s="27">
        <v>115705</v>
      </c>
      <c r="O26" s="27">
        <v>92239</v>
      </c>
      <c r="P26" s="51">
        <f t="shared" si="18"/>
        <v>-0.20280886737824644</v>
      </c>
      <c r="Q26" s="51">
        <f t="shared" si="12"/>
        <v>-0.15187208062083934</v>
      </c>
      <c r="R26" s="52">
        <f>O26-N26</f>
        <v>-23466</v>
      </c>
      <c r="S26" s="52">
        <f t="shared" si="13"/>
        <v>-16517</v>
      </c>
      <c r="T26" s="51">
        <f t="shared" si="14"/>
        <v>3.434552704609254E-2</v>
      </c>
    </row>
    <row r="27" spans="1:20" x14ac:dyDescent="0.25">
      <c r="A27" s="50" t="s">
        <v>19</v>
      </c>
      <c r="B27" s="52">
        <f>B25-B26</f>
        <v>17084</v>
      </c>
      <c r="C27" s="52">
        <f>C25-C26</f>
        <v>23013</v>
      </c>
      <c r="D27" s="52">
        <f>D25-D26</f>
        <v>24079</v>
      </c>
      <c r="E27" s="52">
        <f>E25-E26</f>
        <v>21969</v>
      </c>
      <c r="F27" s="51">
        <f t="shared" si="15"/>
        <v>-8.7628223763445368E-2</v>
      </c>
      <c r="G27" s="51">
        <f t="shared" si="16"/>
        <v>0.28594006087567325</v>
      </c>
      <c r="H27" s="52">
        <f t="shared" si="17"/>
        <v>-2110</v>
      </c>
      <c r="I27" s="52">
        <f t="shared" si="10"/>
        <v>4885</v>
      </c>
      <c r="J27" s="51">
        <f t="shared" si="11"/>
        <v>4.9211394625252841E-2</v>
      </c>
      <c r="K27" s="29"/>
      <c r="L27" s="52">
        <f>L25-L26</f>
        <v>66232</v>
      </c>
      <c r="M27" s="52">
        <f>M25-M26</f>
        <v>103844</v>
      </c>
      <c r="N27" s="52">
        <f>N25-N26</f>
        <v>82818</v>
      </c>
      <c r="O27" s="52">
        <f>O25-O26</f>
        <v>96549</v>
      </c>
      <c r="P27" s="51">
        <f>O27/N27-1</f>
        <v>0.16579729044410629</v>
      </c>
      <c r="Q27" s="51">
        <f t="shared" si="12"/>
        <v>0.45773946128759513</v>
      </c>
      <c r="R27" s="52">
        <f t="shared" si="19"/>
        <v>13731</v>
      </c>
      <c r="S27" s="52">
        <f t="shared" si="13"/>
        <v>30317</v>
      </c>
      <c r="T27" s="51">
        <f t="shared" si="14"/>
        <v>3.595037121795757E-2</v>
      </c>
    </row>
    <row r="28" spans="1:20" x14ac:dyDescent="0.25">
      <c r="A28" s="53" t="s">
        <v>20</v>
      </c>
      <c r="B28" s="34">
        <v>66885</v>
      </c>
      <c r="C28" s="34">
        <v>61941</v>
      </c>
      <c r="D28" s="34">
        <v>66739</v>
      </c>
      <c r="E28" s="34">
        <v>64831</v>
      </c>
      <c r="F28" s="35">
        <f t="shared" si="15"/>
        <v>-2.858898095566309E-2</v>
      </c>
      <c r="G28" s="35">
        <f t="shared" si="16"/>
        <v>-3.0709426627793968E-2</v>
      </c>
      <c r="H28" s="34">
        <f t="shared" si="17"/>
        <v>-1908</v>
      </c>
      <c r="I28" s="34">
        <f t="shared" si="10"/>
        <v>-2054</v>
      </c>
      <c r="J28" s="35">
        <f t="shared" si="11"/>
        <v>0.14522390299739485</v>
      </c>
      <c r="K28" s="29"/>
      <c r="L28" s="27">
        <v>291690</v>
      </c>
      <c r="M28" s="27">
        <v>258592</v>
      </c>
      <c r="N28" s="27">
        <v>288981</v>
      </c>
      <c r="O28" s="27">
        <v>292403</v>
      </c>
      <c r="P28" s="35">
        <f t="shared" si="18"/>
        <v>1.1841608963911066E-2</v>
      </c>
      <c r="Q28" s="35">
        <f t="shared" si="12"/>
        <v>2.4443758785011038E-3</v>
      </c>
      <c r="R28" s="34">
        <f t="shared" si="19"/>
        <v>3422</v>
      </c>
      <c r="S28" s="34">
        <f t="shared" si="13"/>
        <v>713</v>
      </c>
      <c r="T28" s="35">
        <f t="shared" si="14"/>
        <v>0.10887732027513955</v>
      </c>
    </row>
    <row r="29" spans="1:20" x14ac:dyDescent="0.25">
      <c r="A29" s="22" t="s">
        <v>21</v>
      </c>
      <c r="B29" s="23">
        <v>294445</v>
      </c>
      <c r="C29" s="23">
        <v>280479</v>
      </c>
      <c r="D29" s="23">
        <v>312678</v>
      </c>
      <c r="E29" s="23">
        <v>333568</v>
      </c>
      <c r="F29" s="24">
        <f t="shared" si="15"/>
        <v>6.6809945055296582E-2</v>
      </c>
      <c r="G29" s="24">
        <f t="shared" si="16"/>
        <v>0.1328703153390276</v>
      </c>
      <c r="H29" s="23">
        <f t="shared" si="17"/>
        <v>20890</v>
      </c>
      <c r="I29" s="23">
        <f t="shared" si="10"/>
        <v>39123</v>
      </c>
      <c r="J29" s="24">
        <f t="shared" si="11"/>
        <v>0.74720499259667439</v>
      </c>
      <c r="K29" s="48"/>
      <c r="L29" s="23">
        <v>1898390</v>
      </c>
      <c r="M29" s="23">
        <v>1756173</v>
      </c>
      <c r="N29" s="23">
        <v>2035894</v>
      </c>
      <c r="O29" s="23">
        <v>2204428</v>
      </c>
      <c r="P29" s="24">
        <f t="shared" si="18"/>
        <v>8.2781323585608968E-2</v>
      </c>
      <c r="Q29" s="24">
        <f t="shared" si="12"/>
        <v>0.16120923519403285</v>
      </c>
      <c r="R29" s="23">
        <f t="shared" si="19"/>
        <v>168534</v>
      </c>
      <c r="S29" s="23">
        <f t="shared" si="13"/>
        <v>306038</v>
      </c>
      <c r="T29" s="24">
        <f t="shared" si="14"/>
        <v>0.82082678146081034</v>
      </c>
    </row>
    <row r="30" spans="1:20" x14ac:dyDescent="0.25">
      <c r="A30" s="49" t="s">
        <v>22</v>
      </c>
      <c r="B30" s="27">
        <v>37315</v>
      </c>
      <c r="C30" s="27">
        <v>28586</v>
      </c>
      <c r="D30" s="27">
        <v>29614</v>
      </c>
      <c r="E30" s="27">
        <v>26950</v>
      </c>
      <c r="F30" s="28">
        <f t="shared" si="15"/>
        <v>-8.9957452556223449E-2</v>
      </c>
      <c r="G30" s="28">
        <f t="shared" si="16"/>
        <v>-0.27777033364598691</v>
      </c>
      <c r="H30" s="27">
        <f t="shared" si="17"/>
        <v>-2664</v>
      </c>
      <c r="I30" s="27">
        <f t="shared" si="10"/>
        <v>-10365</v>
      </c>
      <c r="J30" s="28">
        <f t="shared" si="11"/>
        <v>6.0369023858644642E-2</v>
      </c>
      <c r="K30" s="29"/>
      <c r="L30" s="27">
        <v>250219</v>
      </c>
      <c r="M30" s="27">
        <v>184689</v>
      </c>
      <c r="N30" s="27">
        <v>216766</v>
      </c>
      <c r="O30" s="27">
        <v>229323</v>
      </c>
      <c r="P30" s="28">
        <f t="shared" si="18"/>
        <v>5.7928826476477013E-2</v>
      </c>
      <c r="Q30" s="28">
        <f t="shared" si="12"/>
        <v>-8.351084450021784E-2</v>
      </c>
      <c r="R30" s="27">
        <f t="shared" si="19"/>
        <v>12557</v>
      </c>
      <c r="S30" s="27">
        <f t="shared" si="13"/>
        <v>-20896</v>
      </c>
      <c r="T30" s="28">
        <f t="shared" si="14"/>
        <v>8.5389252905940863E-2</v>
      </c>
    </row>
    <row r="31" spans="1:20" x14ac:dyDescent="0.25">
      <c r="A31" s="54" t="s">
        <v>23</v>
      </c>
      <c r="B31" s="31">
        <v>1591</v>
      </c>
      <c r="C31" s="31">
        <v>1236</v>
      </c>
      <c r="D31" s="31">
        <v>1595</v>
      </c>
      <c r="E31" s="31">
        <v>1604</v>
      </c>
      <c r="F31" s="32">
        <f t="shared" si="15"/>
        <v>5.642633228840177E-3</v>
      </c>
      <c r="G31" s="32">
        <f t="shared" si="16"/>
        <v>8.1709616593337309E-3</v>
      </c>
      <c r="H31" s="31">
        <f t="shared" si="17"/>
        <v>9</v>
      </c>
      <c r="I31" s="31">
        <f t="shared" si="10"/>
        <v>13</v>
      </c>
      <c r="J31" s="32">
        <f t="shared" si="11"/>
        <v>3.5930209376351021E-3</v>
      </c>
      <c r="K31" s="29"/>
      <c r="L31" s="31">
        <v>13461</v>
      </c>
      <c r="M31" s="31">
        <v>11882</v>
      </c>
      <c r="N31" s="31">
        <v>13826</v>
      </c>
      <c r="O31" s="31">
        <v>15317</v>
      </c>
      <c r="P31" s="32">
        <f t="shared" si="18"/>
        <v>0.10784030088239538</v>
      </c>
      <c r="Q31" s="32">
        <f t="shared" si="12"/>
        <v>0.13787980090632201</v>
      </c>
      <c r="R31" s="31">
        <f t="shared" si="19"/>
        <v>1491</v>
      </c>
      <c r="S31" s="31">
        <f t="shared" si="13"/>
        <v>1856</v>
      </c>
      <c r="T31" s="32">
        <f t="shared" si="14"/>
        <v>5.7033406451175691E-3</v>
      </c>
    </row>
    <row r="32" spans="1:20" x14ac:dyDescent="0.25">
      <c r="A32" s="54" t="s">
        <v>24</v>
      </c>
      <c r="B32" s="31">
        <v>163</v>
      </c>
      <c r="C32" s="31">
        <v>263</v>
      </c>
      <c r="D32" s="31">
        <v>345</v>
      </c>
      <c r="E32" s="31">
        <v>306</v>
      </c>
      <c r="F32" s="32">
        <f t="shared" si="15"/>
        <v>-0.11304347826086958</v>
      </c>
      <c r="G32" s="32">
        <f t="shared" si="16"/>
        <v>0.87730061349693256</v>
      </c>
      <c r="H32" s="31">
        <f t="shared" si="17"/>
        <v>-39</v>
      </c>
      <c r="I32" s="31">
        <f t="shared" si="10"/>
        <v>143</v>
      </c>
      <c r="J32" s="32">
        <f t="shared" si="11"/>
        <v>6.854516252595644E-4</v>
      </c>
      <c r="K32" s="29"/>
      <c r="L32" s="31">
        <v>1820</v>
      </c>
      <c r="M32" s="31">
        <v>1850</v>
      </c>
      <c r="N32" s="31">
        <v>3054</v>
      </c>
      <c r="O32" s="31">
        <v>3147</v>
      </c>
      <c r="P32" s="32">
        <f t="shared" si="18"/>
        <v>3.0451866404715089E-2</v>
      </c>
      <c r="Q32" s="32">
        <f t="shared" si="12"/>
        <v>0.7291208791208792</v>
      </c>
      <c r="R32" s="31">
        <f t="shared" si="19"/>
        <v>93</v>
      </c>
      <c r="S32" s="31">
        <f t="shared" si="13"/>
        <v>1327</v>
      </c>
      <c r="T32" s="32">
        <f t="shared" si="14"/>
        <v>1.1717968930067891E-3</v>
      </c>
    </row>
    <row r="33" spans="1:20" x14ac:dyDescent="0.25">
      <c r="A33" s="54" t="s">
        <v>25</v>
      </c>
      <c r="B33" s="31">
        <v>1362</v>
      </c>
      <c r="C33" s="31">
        <v>926</v>
      </c>
      <c r="D33" s="31">
        <v>1189</v>
      </c>
      <c r="E33" s="31">
        <v>1054</v>
      </c>
      <c r="F33" s="32">
        <f t="shared" si="15"/>
        <v>-0.11354079058031963</v>
      </c>
      <c r="G33" s="32">
        <f t="shared" si="16"/>
        <v>-0.22613803230543317</v>
      </c>
      <c r="H33" s="31">
        <f t="shared" si="17"/>
        <v>-135</v>
      </c>
      <c r="I33" s="31">
        <f t="shared" si="10"/>
        <v>-308</v>
      </c>
      <c r="J33" s="32">
        <f t="shared" si="11"/>
        <v>2.3610000425607217E-3</v>
      </c>
      <c r="K33" s="29"/>
      <c r="L33" s="31">
        <v>45921</v>
      </c>
      <c r="M33" s="31">
        <v>32955</v>
      </c>
      <c r="N33" s="31">
        <v>42447</v>
      </c>
      <c r="O33" s="31">
        <v>37444</v>
      </c>
      <c r="P33" s="32">
        <f t="shared" si="18"/>
        <v>-0.11786463118712742</v>
      </c>
      <c r="Q33" s="32">
        <f t="shared" si="12"/>
        <v>-0.18459963850961436</v>
      </c>
      <c r="R33" s="31">
        <f t="shared" si="19"/>
        <v>-5003</v>
      </c>
      <c r="S33" s="31">
        <f t="shared" si="13"/>
        <v>-8477</v>
      </c>
      <c r="T33" s="32">
        <f t="shared" si="14"/>
        <v>1.3942409552509123E-2</v>
      </c>
    </row>
    <row r="34" spans="1:20" x14ac:dyDescent="0.25">
      <c r="A34" s="54" t="s">
        <v>26</v>
      </c>
      <c r="B34" s="31">
        <v>1566</v>
      </c>
      <c r="C34" s="31">
        <v>3423</v>
      </c>
      <c r="D34" s="31">
        <v>3793</v>
      </c>
      <c r="E34" s="31">
        <v>5097</v>
      </c>
      <c r="F34" s="32">
        <f t="shared" si="15"/>
        <v>0.34379119430529914</v>
      </c>
      <c r="G34" s="32">
        <f t="shared" si="16"/>
        <v>2.2547892720306515</v>
      </c>
      <c r="H34" s="31">
        <f t="shared" si="17"/>
        <v>1304</v>
      </c>
      <c r="I34" s="31">
        <f t="shared" si="10"/>
        <v>3531</v>
      </c>
      <c r="J34" s="32">
        <f t="shared" si="11"/>
        <v>1.141747364035294E-2</v>
      </c>
      <c r="K34" s="29"/>
      <c r="L34" s="31">
        <v>8959</v>
      </c>
      <c r="M34" s="31">
        <v>12746</v>
      </c>
      <c r="N34" s="31">
        <v>17698</v>
      </c>
      <c r="O34" s="31">
        <v>17964</v>
      </c>
      <c r="P34" s="32">
        <f t="shared" si="18"/>
        <v>1.5029946886653933E-2</v>
      </c>
      <c r="Q34" s="32">
        <f t="shared" si="12"/>
        <v>1.0051345016184841</v>
      </c>
      <c r="R34" s="31">
        <f t="shared" si="19"/>
        <v>266</v>
      </c>
      <c r="S34" s="31">
        <f t="shared" si="13"/>
        <v>9005</v>
      </c>
      <c r="T34" s="32">
        <f t="shared" si="14"/>
        <v>6.6889607200425671E-3</v>
      </c>
    </row>
    <row r="35" spans="1:20" x14ac:dyDescent="0.25">
      <c r="A35" s="54" t="s">
        <v>27</v>
      </c>
      <c r="B35" s="31">
        <v>380</v>
      </c>
      <c r="C35" s="31">
        <v>229</v>
      </c>
      <c r="D35" s="31">
        <v>269</v>
      </c>
      <c r="E35" s="31">
        <v>131</v>
      </c>
      <c r="F35" s="32">
        <f t="shared" si="15"/>
        <v>-0.51301115241635686</v>
      </c>
      <c r="G35" s="32">
        <f t="shared" si="16"/>
        <v>-0.65526315789473677</v>
      </c>
      <c r="H35" s="31">
        <f t="shared" si="17"/>
        <v>-138</v>
      </c>
      <c r="I35" s="31">
        <f t="shared" si="10"/>
        <v>-249</v>
      </c>
      <c r="J35" s="32">
        <f t="shared" si="11"/>
        <v>2.9344497682680696E-4</v>
      </c>
      <c r="K35" s="29"/>
      <c r="L35" s="31">
        <v>46718</v>
      </c>
      <c r="M35" s="31">
        <v>26824</v>
      </c>
      <c r="N35" s="31">
        <v>35734</v>
      </c>
      <c r="O35" s="31">
        <v>35712</v>
      </c>
      <c r="P35" s="32">
        <f t="shared" si="18"/>
        <v>-6.1566015559411102E-4</v>
      </c>
      <c r="Q35" s="32">
        <f t="shared" si="12"/>
        <v>-0.23558371505629527</v>
      </c>
      <c r="R35" s="31">
        <f t="shared" si="19"/>
        <v>-22</v>
      </c>
      <c r="S35" s="31">
        <f t="shared" si="13"/>
        <v>-11006</v>
      </c>
      <c r="T35" s="32">
        <f t="shared" si="14"/>
        <v>1.3297493054673801E-2</v>
      </c>
    </row>
    <row r="36" spans="1:20" x14ac:dyDescent="0.25">
      <c r="A36" s="54" t="s">
        <v>28</v>
      </c>
      <c r="B36" s="31">
        <v>95</v>
      </c>
      <c r="C36" s="31">
        <v>216</v>
      </c>
      <c r="D36" s="31">
        <v>210</v>
      </c>
      <c r="E36" s="31">
        <v>246</v>
      </c>
      <c r="F36" s="32">
        <f t="shared" si="15"/>
        <v>0.17142857142857149</v>
      </c>
      <c r="G36" s="32">
        <f t="shared" si="16"/>
        <v>1.5894736842105264</v>
      </c>
      <c r="H36" s="31">
        <f t="shared" si="17"/>
        <v>36</v>
      </c>
      <c r="I36" s="31">
        <f t="shared" si="10"/>
        <v>151</v>
      </c>
      <c r="J36" s="32">
        <f t="shared" si="11"/>
        <v>5.5104934579690474E-4</v>
      </c>
      <c r="K36" s="29"/>
      <c r="L36" s="31">
        <v>1319</v>
      </c>
      <c r="M36" s="31">
        <v>2597</v>
      </c>
      <c r="N36" s="31">
        <v>2537</v>
      </c>
      <c r="O36" s="31">
        <v>3208</v>
      </c>
      <c r="P36" s="32">
        <f t="shared" si="18"/>
        <v>0.26448561292865591</v>
      </c>
      <c r="Q36" s="32">
        <f t="shared" si="12"/>
        <v>1.4321455648218349</v>
      </c>
      <c r="R36" s="31">
        <f t="shared" si="19"/>
        <v>671</v>
      </c>
      <c r="S36" s="31">
        <f t="shared" si="13"/>
        <v>1889</v>
      </c>
      <c r="T36" s="32">
        <f t="shared" si="14"/>
        <v>1.1945104648127675E-3</v>
      </c>
    </row>
    <row r="37" spans="1:20" x14ac:dyDescent="0.25">
      <c r="A37" s="54" t="s">
        <v>29</v>
      </c>
      <c r="B37" s="31">
        <v>155153</v>
      </c>
      <c r="C37" s="31">
        <v>147240</v>
      </c>
      <c r="D37" s="31">
        <v>168411</v>
      </c>
      <c r="E37" s="31">
        <v>184316</v>
      </c>
      <c r="F37" s="32">
        <f t="shared" si="15"/>
        <v>9.4441574481476831E-2</v>
      </c>
      <c r="G37" s="32">
        <f t="shared" si="16"/>
        <v>0.1879628495742911</v>
      </c>
      <c r="H37" s="31">
        <f t="shared" si="17"/>
        <v>15905</v>
      </c>
      <c r="I37" s="31">
        <f t="shared" si="10"/>
        <v>29163</v>
      </c>
      <c r="J37" s="32">
        <f t="shared" si="11"/>
        <v>0.41287484235732635</v>
      </c>
      <c r="K37" s="29"/>
      <c r="L37" s="31">
        <v>863523</v>
      </c>
      <c r="M37" s="31">
        <v>777169</v>
      </c>
      <c r="N37" s="31">
        <v>923966</v>
      </c>
      <c r="O37" s="31">
        <v>1011957</v>
      </c>
      <c r="P37" s="32">
        <f t="shared" si="18"/>
        <v>9.523185918096555E-2</v>
      </c>
      <c r="Q37" s="32">
        <f t="shared" si="12"/>
        <v>0.17189351065345093</v>
      </c>
      <c r="R37" s="31">
        <f t="shared" si="19"/>
        <v>87991</v>
      </c>
      <c r="S37" s="31">
        <f t="shared" si="13"/>
        <v>148434</v>
      </c>
      <c r="T37" s="32">
        <f t="shared" si="14"/>
        <v>0.37680586859118886</v>
      </c>
    </row>
    <row r="38" spans="1:20" x14ac:dyDescent="0.25">
      <c r="A38" s="54" t="s">
        <v>30</v>
      </c>
      <c r="B38" s="31">
        <v>12088</v>
      </c>
      <c r="C38" s="31">
        <v>11317</v>
      </c>
      <c r="D38" s="31">
        <v>12929</v>
      </c>
      <c r="E38" s="31">
        <v>15088</v>
      </c>
      <c r="F38" s="32">
        <f t="shared" si="15"/>
        <v>0.16698893959316274</v>
      </c>
      <c r="G38" s="32">
        <f t="shared" si="16"/>
        <v>0.24818001323626748</v>
      </c>
      <c r="H38" s="31">
        <f t="shared" si="17"/>
        <v>2159</v>
      </c>
      <c r="I38" s="31">
        <f t="shared" si="10"/>
        <v>3000</v>
      </c>
      <c r="J38" s="32">
        <f t="shared" si="11"/>
        <v>3.3797693208876822E-2</v>
      </c>
      <c r="K38" s="29"/>
      <c r="L38" s="31">
        <v>84834</v>
      </c>
      <c r="M38" s="31">
        <v>95149</v>
      </c>
      <c r="N38" s="31">
        <v>110039</v>
      </c>
      <c r="O38" s="31">
        <v>118072</v>
      </c>
      <c r="P38" s="32">
        <f t="shared" si="18"/>
        <v>7.30013904161253E-2</v>
      </c>
      <c r="Q38" s="32">
        <f t="shared" si="12"/>
        <v>0.39180045736379276</v>
      </c>
      <c r="R38" s="31">
        <f t="shared" si="19"/>
        <v>8033</v>
      </c>
      <c r="S38" s="31">
        <f t="shared" si="13"/>
        <v>33238</v>
      </c>
      <c r="T38" s="32">
        <f t="shared" si="14"/>
        <v>4.3964538529106326E-2</v>
      </c>
    </row>
    <row r="39" spans="1:20" x14ac:dyDescent="0.25">
      <c r="A39" s="54" t="s">
        <v>31</v>
      </c>
      <c r="B39" s="31">
        <v>9044</v>
      </c>
      <c r="C39" s="31">
        <v>11750</v>
      </c>
      <c r="D39" s="31">
        <v>11182</v>
      </c>
      <c r="E39" s="31">
        <v>11624</v>
      </c>
      <c r="F39" s="32">
        <f t="shared" si="15"/>
        <v>3.9527812555893327E-2</v>
      </c>
      <c r="G39" s="32">
        <f t="shared" si="16"/>
        <v>0.28527200353825743</v>
      </c>
      <c r="H39" s="31">
        <f t="shared" si="17"/>
        <v>442</v>
      </c>
      <c r="I39" s="31">
        <f t="shared" si="10"/>
        <v>2580</v>
      </c>
      <c r="J39" s="32">
        <f t="shared" si="11"/>
        <v>2.603820160789927E-2</v>
      </c>
      <c r="K39" s="29"/>
      <c r="L39" s="31">
        <v>66235</v>
      </c>
      <c r="M39" s="31">
        <v>87311</v>
      </c>
      <c r="N39" s="31">
        <v>76308</v>
      </c>
      <c r="O39" s="31">
        <v>83930</v>
      </c>
      <c r="P39" s="32">
        <f t="shared" si="18"/>
        <v>9.9884677884363393E-2</v>
      </c>
      <c r="Q39" s="32">
        <f t="shared" si="12"/>
        <v>0.26715482750811503</v>
      </c>
      <c r="R39" s="31">
        <f t="shared" si="19"/>
        <v>7622</v>
      </c>
      <c r="S39" s="31">
        <f t="shared" si="13"/>
        <v>17695</v>
      </c>
      <c r="T39" s="32">
        <f t="shared" si="14"/>
        <v>3.1251640683209347E-2</v>
      </c>
    </row>
    <row r="40" spans="1:20" x14ac:dyDescent="0.25">
      <c r="A40" s="54" t="s">
        <v>32</v>
      </c>
      <c r="B40" s="31">
        <v>10084</v>
      </c>
      <c r="C40" s="31">
        <v>8661</v>
      </c>
      <c r="D40" s="31">
        <v>9490</v>
      </c>
      <c r="E40" s="31">
        <v>9964</v>
      </c>
      <c r="F40" s="32">
        <f t="shared" si="15"/>
        <v>4.9947312961011514E-2</v>
      </c>
      <c r="G40" s="32">
        <f t="shared" si="16"/>
        <v>-1.1900039666798867E-2</v>
      </c>
      <c r="H40" s="31">
        <f t="shared" si="17"/>
        <v>474</v>
      </c>
      <c r="I40" s="31">
        <f t="shared" si="10"/>
        <v>-120</v>
      </c>
      <c r="J40" s="32">
        <f t="shared" si="11"/>
        <v>2.2319738542765685E-2</v>
      </c>
      <c r="K40" s="29"/>
      <c r="L40" s="31">
        <v>66154</v>
      </c>
      <c r="M40" s="31">
        <v>71159</v>
      </c>
      <c r="N40" s="31">
        <v>70191</v>
      </c>
      <c r="O40" s="31">
        <v>75941</v>
      </c>
      <c r="P40" s="32">
        <f t="shared" si="18"/>
        <v>8.1919334387599463E-2</v>
      </c>
      <c r="Q40" s="32">
        <f t="shared" si="12"/>
        <v>0.14794267920307158</v>
      </c>
      <c r="R40" s="31">
        <f t="shared" si="19"/>
        <v>5750</v>
      </c>
      <c r="S40" s="31">
        <f t="shared" si="13"/>
        <v>9787</v>
      </c>
      <c r="T40" s="32">
        <f t="shared" si="14"/>
        <v>2.8276907483898498E-2</v>
      </c>
    </row>
    <row r="41" spans="1:20" x14ac:dyDescent="0.25">
      <c r="A41" s="54" t="s">
        <v>33</v>
      </c>
      <c r="B41" s="31">
        <v>10998</v>
      </c>
      <c r="C41" s="31">
        <v>11328</v>
      </c>
      <c r="D41" s="31">
        <v>13673</v>
      </c>
      <c r="E41" s="31">
        <v>17343</v>
      </c>
      <c r="F41" s="32">
        <f t="shared" si="15"/>
        <v>0.26841219922474946</v>
      </c>
      <c r="G41" s="32">
        <f t="shared" si="16"/>
        <v>0.57692307692307687</v>
      </c>
      <c r="H41" s="31">
        <f t="shared" si="17"/>
        <v>3670</v>
      </c>
      <c r="I41" s="31">
        <f t="shared" si="10"/>
        <v>6345</v>
      </c>
      <c r="J41" s="32">
        <f t="shared" si="11"/>
        <v>3.8848978878681779E-2</v>
      </c>
      <c r="K41" s="29"/>
      <c r="L41" s="31">
        <v>53504</v>
      </c>
      <c r="M41" s="31">
        <v>67824</v>
      </c>
      <c r="N41" s="31">
        <v>73935</v>
      </c>
      <c r="O41" s="31">
        <v>96667</v>
      </c>
      <c r="P41" s="32">
        <f t="shared" si="18"/>
        <v>0.30745925475079461</v>
      </c>
      <c r="Q41" s="32">
        <f t="shared" si="12"/>
        <v>0.80672473086124397</v>
      </c>
      <c r="R41" s="31">
        <f t="shared" si="19"/>
        <v>22732</v>
      </c>
      <c r="S41" s="31">
        <f t="shared" si="13"/>
        <v>43163</v>
      </c>
      <c r="T41" s="32">
        <f t="shared" si="14"/>
        <v>3.5994308947024878E-2</v>
      </c>
    </row>
    <row r="42" spans="1:20" x14ac:dyDescent="0.25">
      <c r="A42" s="54" t="s">
        <v>34</v>
      </c>
      <c r="B42" s="31">
        <v>2289</v>
      </c>
      <c r="C42" s="31">
        <v>4239</v>
      </c>
      <c r="D42" s="31">
        <v>4309</v>
      </c>
      <c r="E42" s="31">
        <v>3106</v>
      </c>
      <c r="F42" s="32">
        <f t="shared" si="15"/>
        <v>-0.27918310512880018</v>
      </c>
      <c r="G42" s="32">
        <f t="shared" si="16"/>
        <v>0.35692442114460454</v>
      </c>
      <c r="H42" s="31">
        <f t="shared" si="17"/>
        <v>-1203</v>
      </c>
      <c r="I42" s="31">
        <f t="shared" si="10"/>
        <v>817</v>
      </c>
      <c r="J42" s="32">
        <f t="shared" si="11"/>
        <v>6.9575580001836829E-3</v>
      </c>
      <c r="K42" s="29"/>
      <c r="L42" s="31">
        <v>12732</v>
      </c>
      <c r="M42" s="31">
        <v>26132</v>
      </c>
      <c r="N42" s="31">
        <v>28873</v>
      </c>
      <c r="O42" s="31">
        <v>26555</v>
      </c>
      <c r="P42" s="32">
        <f t="shared" si="18"/>
        <v>-8.028261697779937E-2</v>
      </c>
      <c r="Q42" s="32">
        <f t="shared" si="12"/>
        <v>1.085689601005341</v>
      </c>
      <c r="R42" s="31">
        <f t="shared" si="19"/>
        <v>-2318</v>
      </c>
      <c r="S42" s="31">
        <f t="shared" si="13"/>
        <v>13823</v>
      </c>
      <c r="T42" s="32">
        <f t="shared" si="14"/>
        <v>9.8878508083238906E-3</v>
      </c>
    </row>
    <row r="43" spans="1:20" x14ac:dyDescent="0.25">
      <c r="A43" s="54" t="s">
        <v>35</v>
      </c>
      <c r="B43" s="31">
        <v>8180</v>
      </c>
      <c r="C43" s="31">
        <v>11083</v>
      </c>
      <c r="D43" s="31">
        <v>11576</v>
      </c>
      <c r="E43" s="31">
        <v>12898</v>
      </c>
      <c r="F43" s="32">
        <f t="shared" si="15"/>
        <v>0.11420179682100895</v>
      </c>
      <c r="G43" s="32">
        <f t="shared" si="16"/>
        <v>0.57677261613691932</v>
      </c>
      <c r="H43" s="31">
        <f t="shared" si="17"/>
        <v>1322</v>
      </c>
      <c r="I43" s="31">
        <f t="shared" si="10"/>
        <v>4718</v>
      </c>
      <c r="J43" s="32">
        <f t="shared" si="11"/>
        <v>2.8892010008489743E-2</v>
      </c>
      <c r="K43" s="29"/>
      <c r="L43" s="31">
        <v>63608</v>
      </c>
      <c r="M43" s="31">
        <v>70716</v>
      </c>
      <c r="N43" s="31">
        <v>77463</v>
      </c>
      <c r="O43" s="31">
        <v>92151</v>
      </c>
      <c r="P43" s="32">
        <f t="shared" si="18"/>
        <v>0.18961310561171141</v>
      </c>
      <c r="Q43" s="32">
        <f t="shared" si="12"/>
        <v>0.44873286379071819</v>
      </c>
      <c r="R43" s="31">
        <f t="shared" si="19"/>
        <v>14688</v>
      </c>
      <c r="S43" s="31">
        <f t="shared" si="13"/>
        <v>28543</v>
      </c>
      <c r="T43" s="32">
        <f t="shared" si="14"/>
        <v>3.4312759926110145E-2</v>
      </c>
    </row>
    <row r="44" spans="1:20" x14ac:dyDescent="0.25">
      <c r="A44" s="54" t="s">
        <v>36</v>
      </c>
      <c r="B44" s="31">
        <v>1376</v>
      </c>
      <c r="C44" s="31">
        <v>557</v>
      </c>
      <c r="D44" s="31">
        <v>590</v>
      </c>
      <c r="E44" s="31">
        <v>737</v>
      </c>
      <c r="F44" s="32">
        <f t="shared" si="15"/>
        <v>0.24915254237288131</v>
      </c>
      <c r="G44" s="32">
        <f t="shared" si="16"/>
        <v>-0.46438953488372092</v>
      </c>
      <c r="H44" s="31">
        <f t="shared" si="17"/>
        <v>147</v>
      </c>
      <c r="I44" s="31">
        <f t="shared" si="10"/>
        <v>-639</v>
      </c>
      <c r="J44" s="32">
        <f t="shared" si="11"/>
        <v>1.6509079993996699E-3</v>
      </c>
      <c r="K44" s="29"/>
      <c r="L44" s="31">
        <v>34238</v>
      </c>
      <c r="M44" s="31">
        <v>16292</v>
      </c>
      <c r="N44" s="31">
        <v>26355</v>
      </c>
      <c r="O44" s="31">
        <v>29533</v>
      </c>
      <c r="P44" s="32">
        <f t="shared" si="18"/>
        <v>0.12058432934926966</v>
      </c>
      <c r="Q44" s="32">
        <f t="shared" si="12"/>
        <v>-0.13742041007068173</v>
      </c>
      <c r="R44" s="31">
        <f t="shared" si="19"/>
        <v>3178</v>
      </c>
      <c r="S44" s="31">
        <f t="shared" si="13"/>
        <v>-4705</v>
      </c>
      <c r="T44" s="32">
        <f t="shared" si="14"/>
        <v>1.0996719936819036E-2</v>
      </c>
    </row>
    <row r="45" spans="1:20" x14ac:dyDescent="0.25">
      <c r="A45" s="54" t="s">
        <v>37</v>
      </c>
      <c r="B45" s="31">
        <v>1923</v>
      </c>
      <c r="C45" s="31">
        <v>719</v>
      </c>
      <c r="D45" s="31">
        <v>918</v>
      </c>
      <c r="E45" s="31">
        <v>519</v>
      </c>
      <c r="F45" s="32">
        <f t="shared" si="15"/>
        <v>-0.434640522875817</v>
      </c>
      <c r="G45" s="32">
        <f t="shared" si="16"/>
        <v>-0.73010920436817472</v>
      </c>
      <c r="H45" s="31">
        <f t="shared" si="17"/>
        <v>-399</v>
      </c>
      <c r="I45" s="31">
        <f t="shared" si="10"/>
        <v>-1404</v>
      </c>
      <c r="J45" s="32">
        <f t="shared" si="11"/>
        <v>1.1625797173520063E-3</v>
      </c>
      <c r="K45" s="29"/>
      <c r="L45" s="31">
        <v>57847</v>
      </c>
      <c r="M45" s="31">
        <v>26073</v>
      </c>
      <c r="N45" s="31">
        <v>38768</v>
      </c>
      <c r="O45" s="31">
        <v>40388</v>
      </c>
      <c r="P45" s="32">
        <f t="shared" si="18"/>
        <v>4.1787040858439983E-2</v>
      </c>
      <c r="Q45" s="32">
        <f t="shared" si="12"/>
        <v>-0.30181340432520265</v>
      </c>
      <c r="R45" s="31">
        <f t="shared" si="19"/>
        <v>1620</v>
      </c>
      <c r="S45" s="31">
        <f t="shared" si="13"/>
        <v>-17459</v>
      </c>
      <c r="T45" s="32">
        <f t="shared" si="14"/>
        <v>1.5038618657374705E-2</v>
      </c>
    </row>
    <row r="46" spans="1:20" x14ac:dyDescent="0.25">
      <c r="A46" s="54" t="s">
        <v>38</v>
      </c>
      <c r="B46" s="31">
        <v>840</v>
      </c>
      <c r="C46" s="31">
        <v>2029</v>
      </c>
      <c r="D46" s="31">
        <v>2326</v>
      </c>
      <c r="E46" s="31">
        <v>2545</v>
      </c>
      <c r="F46" s="32">
        <f t="shared" si="15"/>
        <v>9.4153052450558938E-2</v>
      </c>
      <c r="G46" s="32">
        <f t="shared" si="16"/>
        <v>2.0297619047619047</v>
      </c>
      <c r="H46" s="31">
        <f t="shared" si="17"/>
        <v>219</v>
      </c>
      <c r="I46" s="31">
        <f t="shared" si="10"/>
        <v>1705</v>
      </c>
      <c r="J46" s="32">
        <f t="shared" si="11"/>
        <v>5.7008966872078154E-3</v>
      </c>
      <c r="K46" s="29"/>
      <c r="L46" s="31">
        <v>4196</v>
      </c>
      <c r="M46" s="31">
        <v>13251</v>
      </c>
      <c r="N46" s="31">
        <v>13721</v>
      </c>
      <c r="O46" s="31">
        <v>16178</v>
      </c>
      <c r="P46" s="32">
        <f t="shared" si="18"/>
        <v>0.17906858100721523</v>
      </c>
      <c r="Q46" s="32">
        <f t="shared" si="12"/>
        <v>2.855576739752145</v>
      </c>
      <c r="R46" s="31">
        <f t="shared" si="19"/>
        <v>2457</v>
      </c>
      <c r="S46" s="31">
        <f t="shared" si="13"/>
        <v>11982</v>
      </c>
      <c r="T46" s="32">
        <f t="shared" si="14"/>
        <v>6.023937125854412E-3</v>
      </c>
    </row>
    <row r="47" spans="1:20" x14ac:dyDescent="0.25">
      <c r="A47" s="54" t="s">
        <v>39</v>
      </c>
      <c r="B47" s="31">
        <v>1035</v>
      </c>
      <c r="C47" s="31">
        <v>1386</v>
      </c>
      <c r="D47" s="31">
        <v>1731</v>
      </c>
      <c r="E47" s="31">
        <v>2156</v>
      </c>
      <c r="F47" s="32">
        <f t="shared" si="15"/>
        <v>0.24552281917966501</v>
      </c>
      <c r="G47" s="32">
        <f t="shared" si="16"/>
        <v>1.0830917874396135</v>
      </c>
      <c r="H47" s="31">
        <f t="shared" si="17"/>
        <v>425</v>
      </c>
      <c r="I47" s="31">
        <f t="shared" si="10"/>
        <v>1121</v>
      </c>
      <c r="J47" s="32">
        <f t="shared" si="11"/>
        <v>4.8295219086915715E-3</v>
      </c>
      <c r="K47" s="29"/>
      <c r="L47" s="31">
        <v>4658</v>
      </c>
      <c r="M47" s="31">
        <v>7287</v>
      </c>
      <c r="N47" s="31">
        <v>9378</v>
      </c>
      <c r="O47" s="31">
        <v>12891</v>
      </c>
      <c r="P47" s="32">
        <f t="shared" si="18"/>
        <v>0.37460012795905318</v>
      </c>
      <c r="Q47" s="32">
        <f t="shared" si="12"/>
        <v>1.7674967797337913</v>
      </c>
      <c r="R47" s="31">
        <f t="shared" si="19"/>
        <v>3513</v>
      </c>
      <c r="S47" s="31">
        <f t="shared" si="13"/>
        <v>8233</v>
      </c>
      <c r="T47" s="32">
        <f t="shared" si="14"/>
        <v>4.8000107237847218E-3</v>
      </c>
    </row>
    <row r="48" spans="1:20" x14ac:dyDescent="0.25">
      <c r="A48" s="54" t="s">
        <v>40</v>
      </c>
      <c r="B48" s="31">
        <v>1638</v>
      </c>
      <c r="C48" s="31">
        <v>2250</v>
      </c>
      <c r="D48" s="31">
        <v>3238</v>
      </c>
      <c r="E48" s="31">
        <v>2541</v>
      </c>
      <c r="F48" s="32">
        <f t="shared" si="15"/>
        <v>-0.21525633106856079</v>
      </c>
      <c r="G48" s="32">
        <f t="shared" si="16"/>
        <v>0.55128205128205132</v>
      </c>
      <c r="H48" s="31">
        <f t="shared" si="17"/>
        <v>-697</v>
      </c>
      <c r="I48" s="31">
        <f t="shared" si="10"/>
        <v>903</v>
      </c>
      <c r="J48" s="32">
        <f t="shared" si="11"/>
        <v>5.6919365352436375E-3</v>
      </c>
      <c r="K48" s="29"/>
      <c r="L48" s="31">
        <v>4924</v>
      </c>
      <c r="M48" s="31">
        <v>7167</v>
      </c>
      <c r="N48" s="31">
        <v>9989</v>
      </c>
      <c r="O48" s="31">
        <v>9273</v>
      </c>
      <c r="P48" s="32">
        <f t="shared" si="18"/>
        <v>-7.1678846731404566E-2</v>
      </c>
      <c r="Q48" s="32">
        <f t="shared" si="12"/>
        <v>0.88322502030869221</v>
      </c>
      <c r="R48" s="31">
        <f t="shared" si="19"/>
        <v>-716</v>
      </c>
      <c r="S48" s="31">
        <f t="shared" si="13"/>
        <v>4349</v>
      </c>
      <c r="T48" s="32">
        <f t="shared" si="14"/>
        <v>3.4528352681448857E-3</v>
      </c>
    </row>
    <row r="49" spans="1:20" x14ac:dyDescent="0.25">
      <c r="A49" s="54" t="s">
        <v>41</v>
      </c>
      <c r="B49" s="31">
        <v>414</v>
      </c>
      <c r="C49" s="31">
        <v>699</v>
      </c>
      <c r="D49" s="31">
        <v>673</v>
      </c>
      <c r="E49" s="31">
        <v>642</v>
      </c>
      <c r="F49" s="32">
        <f t="shared" si="15"/>
        <v>-4.6062407132243632E-2</v>
      </c>
      <c r="G49" s="32">
        <f t="shared" si="16"/>
        <v>0.55072463768115942</v>
      </c>
      <c r="H49" s="31">
        <f t="shared" si="17"/>
        <v>-31</v>
      </c>
      <c r="I49" s="31">
        <f t="shared" si="10"/>
        <v>228</v>
      </c>
      <c r="J49" s="32">
        <f t="shared" si="11"/>
        <v>1.4381043902504586E-3</v>
      </c>
      <c r="K49" s="29"/>
      <c r="L49" s="31">
        <v>4751</v>
      </c>
      <c r="M49" s="31">
        <v>12795</v>
      </c>
      <c r="N49" s="31">
        <v>12998</v>
      </c>
      <c r="O49" s="31">
        <v>13892</v>
      </c>
      <c r="P49" s="32">
        <f t="shared" si="18"/>
        <v>6.8779812278812136E-2</v>
      </c>
      <c r="Q49" s="32">
        <f t="shared" si="12"/>
        <v>1.9240159966322881</v>
      </c>
      <c r="R49" s="31">
        <f t="shared" si="19"/>
        <v>894</v>
      </c>
      <c r="S49" s="31">
        <f t="shared" si="13"/>
        <v>9141</v>
      </c>
      <c r="T49" s="32">
        <f t="shared" si="14"/>
        <v>5.1727367135844656E-3</v>
      </c>
    </row>
    <row r="50" spans="1:20" x14ac:dyDescent="0.25">
      <c r="A50" s="54" t="s">
        <v>42</v>
      </c>
      <c r="B50" s="31">
        <v>2020</v>
      </c>
      <c r="C50" s="31">
        <v>3163</v>
      </c>
      <c r="D50" s="31">
        <v>3722</v>
      </c>
      <c r="E50" s="31">
        <v>3869</v>
      </c>
      <c r="F50" s="32">
        <f t="shared" si="15"/>
        <v>3.9494895217624837E-2</v>
      </c>
      <c r="G50" s="32">
        <f t="shared" si="16"/>
        <v>0.91534653465346527</v>
      </c>
      <c r="H50" s="31">
        <f t="shared" si="17"/>
        <v>147</v>
      </c>
      <c r="I50" s="31">
        <f t="shared" si="10"/>
        <v>1849</v>
      </c>
      <c r="J50" s="32">
        <f t="shared" si="11"/>
        <v>8.6667069873505049E-3</v>
      </c>
      <c r="K50" s="29"/>
      <c r="L50" s="31">
        <v>6895</v>
      </c>
      <c r="M50" s="31">
        <v>13260</v>
      </c>
      <c r="N50" s="31">
        <v>16382</v>
      </c>
      <c r="O50" s="31">
        <v>19946</v>
      </c>
      <c r="P50" s="32">
        <f t="shared" si="18"/>
        <v>0.21755585398608224</v>
      </c>
      <c r="Q50" s="32">
        <f t="shared" si="12"/>
        <v>1.8928208846990571</v>
      </c>
      <c r="R50" s="31">
        <f t="shared" si="19"/>
        <v>3564</v>
      </c>
      <c r="S50" s="31">
        <f t="shared" si="13"/>
        <v>13051</v>
      </c>
      <c r="T50" s="32">
        <f t="shared" si="14"/>
        <v>7.4269656269187849E-3</v>
      </c>
    </row>
    <row r="51" spans="1:20" x14ac:dyDescent="0.25">
      <c r="A51" s="54" t="s">
        <v>43</v>
      </c>
      <c r="B51" s="31">
        <v>4620</v>
      </c>
      <c r="C51" s="31">
        <v>7190</v>
      </c>
      <c r="D51" s="31">
        <v>7793</v>
      </c>
      <c r="E51" s="31">
        <v>10112</v>
      </c>
      <c r="F51" s="32">
        <f t="shared" si="15"/>
        <v>0.29757474656743232</v>
      </c>
      <c r="G51" s="32">
        <f>E51/B51-1</f>
        <v>1.1887445887445889</v>
      </c>
      <c r="H51" s="31">
        <f t="shared" si="17"/>
        <v>2319</v>
      </c>
      <c r="I51" s="31">
        <f t="shared" si="10"/>
        <v>5492</v>
      </c>
      <c r="J51" s="32">
        <f t="shared" si="11"/>
        <v>2.2651264165440246E-2</v>
      </c>
      <c r="K51" s="29"/>
      <c r="L51" s="31">
        <v>25329</v>
      </c>
      <c r="M51" s="31">
        <v>43197</v>
      </c>
      <c r="N51" s="31">
        <v>50585</v>
      </c>
      <c r="O51" s="31">
        <v>69738</v>
      </c>
      <c r="P51" s="32">
        <f t="shared" si="18"/>
        <v>0.37863002866462381</v>
      </c>
      <c r="Q51" s="32">
        <f t="shared" si="12"/>
        <v>1.7532867464171504</v>
      </c>
      <c r="R51" s="31">
        <f t="shared" si="19"/>
        <v>19153</v>
      </c>
      <c r="S51" s="31">
        <f t="shared" si="13"/>
        <v>44409</v>
      </c>
      <c r="T51" s="32">
        <f t="shared" si="14"/>
        <v>2.5967197878775806E-2</v>
      </c>
    </row>
    <row r="52" spans="1:20" x14ac:dyDescent="0.25">
      <c r="A52" s="54" t="s">
        <v>44</v>
      </c>
      <c r="B52" s="31">
        <v>2651</v>
      </c>
      <c r="C52" s="31">
        <v>2624</v>
      </c>
      <c r="D52" s="31">
        <v>2844</v>
      </c>
      <c r="E52" s="31">
        <v>2248</v>
      </c>
      <c r="F52" s="32">
        <f t="shared" si="15"/>
        <v>-0.20956399437412099</v>
      </c>
      <c r="G52" s="32">
        <f t="shared" si="16"/>
        <v>-0.15201810637495283</v>
      </c>
      <c r="H52" s="31">
        <f t="shared" si="17"/>
        <v>-596</v>
      </c>
      <c r="I52" s="31">
        <f t="shared" si="10"/>
        <v>-403</v>
      </c>
      <c r="J52" s="32">
        <f t="shared" si="11"/>
        <v>5.0356054038676497E-3</v>
      </c>
      <c r="K52" s="29"/>
      <c r="L52" s="31">
        <v>18701</v>
      </c>
      <c r="M52" s="31">
        <v>19329</v>
      </c>
      <c r="N52" s="31">
        <v>23545</v>
      </c>
      <c r="O52" s="31">
        <v>20932</v>
      </c>
      <c r="P52" s="32">
        <f t="shared" si="18"/>
        <v>-0.11097897642811638</v>
      </c>
      <c r="Q52" s="32">
        <f t="shared" si="12"/>
        <v>0.11929843323886424</v>
      </c>
      <c r="R52" s="31">
        <f t="shared" si="19"/>
        <v>-2613</v>
      </c>
      <c r="S52" s="31">
        <f t="shared" si="13"/>
        <v>2231</v>
      </c>
      <c r="T52" s="32">
        <f t="shared" si="14"/>
        <v>7.7941063121760752E-3</v>
      </c>
    </row>
    <row r="53" spans="1:20" x14ac:dyDescent="0.25">
      <c r="A53" s="55" t="s">
        <v>45</v>
      </c>
      <c r="B53" s="31">
        <v>5524</v>
      </c>
      <c r="C53" s="31">
        <v>402</v>
      </c>
      <c r="D53" s="31">
        <v>574</v>
      </c>
      <c r="E53" s="31">
        <v>511</v>
      </c>
      <c r="F53" s="32">
        <f t="shared" si="15"/>
        <v>-0.1097560975609756</v>
      </c>
      <c r="G53" s="32">
        <f t="shared" si="16"/>
        <v>-0.90749456915278781</v>
      </c>
      <c r="H53" s="31">
        <f t="shared" si="17"/>
        <v>-63</v>
      </c>
      <c r="I53" s="31">
        <f t="shared" si="10"/>
        <v>-5013</v>
      </c>
      <c r="J53" s="32">
        <f t="shared" si="11"/>
        <v>1.1446594134236516E-3</v>
      </c>
      <c r="K53" s="29"/>
      <c r="L53" s="31">
        <v>27239</v>
      </c>
      <c r="M53" s="31">
        <v>3909</v>
      </c>
      <c r="N53" s="31">
        <v>4697</v>
      </c>
      <c r="O53" s="31">
        <v>4126</v>
      </c>
      <c r="P53" s="32">
        <f t="shared" si="18"/>
        <v>-0.12156695763253145</v>
      </c>
      <c r="Q53" s="32">
        <f t="shared" si="12"/>
        <v>-0.84852601049965126</v>
      </c>
      <c r="R53" s="31">
        <f t="shared" si="19"/>
        <v>-571</v>
      </c>
      <c r="S53" s="31">
        <f t="shared" si="13"/>
        <v>-23113</v>
      </c>
      <c r="T53" s="32">
        <f t="shared" si="14"/>
        <v>1.5363311028109348E-3</v>
      </c>
    </row>
    <row r="54" spans="1:20" x14ac:dyDescent="0.25">
      <c r="A54" s="53" t="s">
        <v>46</v>
      </c>
      <c r="B54" s="34">
        <f>B29-SUM(B30:B53)</f>
        <v>22096</v>
      </c>
      <c r="C54" s="34">
        <f>C29-SUM(C30:C53)</f>
        <v>18963</v>
      </c>
      <c r="D54" s="34">
        <f>D29-SUM(D30:D53)</f>
        <v>19684</v>
      </c>
      <c r="E54" s="34">
        <f>E29-SUM(E30:E53)</f>
        <v>17961</v>
      </c>
      <c r="F54" s="35">
        <f t="shared" si="15"/>
        <v>-8.7533021743548045E-2</v>
      </c>
      <c r="G54" s="35">
        <f t="shared" si="16"/>
        <v>-0.187137943519189</v>
      </c>
      <c r="H54" s="34">
        <f t="shared" si="17"/>
        <v>-1723</v>
      </c>
      <c r="I54" s="34">
        <f t="shared" si="10"/>
        <v>-4135</v>
      </c>
      <c r="J54" s="35">
        <f t="shared" si="11"/>
        <v>4.0233322357147175E-2</v>
      </c>
      <c r="K54" s="29"/>
      <c r="L54" s="34">
        <f>L29-SUM(L30:L53)</f>
        <v>130605</v>
      </c>
      <c r="M54" s="34">
        <f>M29-SUM(M30:M53)</f>
        <v>124610</v>
      </c>
      <c r="N54" s="34">
        <f>N29-SUM(N30:N53)</f>
        <v>136639</v>
      </c>
      <c r="O54" s="34">
        <f>O29-SUM(O30:O53)</f>
        <v>120143</v>
      </c>
      <c r="P54" s="35">
        <f t="shared" si="18"/>
        <v>-0.12072687885596356</v>
      </c>
      <c r="Q54" s="35">
        <f t="shared" si="12"/>
        <v>-8.0104130776003979E-2</v>
      </c>
      <c r="R54" s="34">
        <f t="shared" si="19"/>
        <v>-16496</v>
      </c>
      <c r="S54" s="34">
        <f t="shared" si="13"/>
        <v>-10462</v>
      </c>
      <c r="T54" s="35">
        <f t="shared" si="14"/>
        <v>4.4735682909601102E-2</v>
      </c>
    </row>
    <row r="55" spans="1:20" ht="21" x14ac:dyDescent="0.35">
      <c r="A55" s="56" t="s">
        <v>47</v>
      </c>
      <c r="B55" s="57"/>
      <c r="C55" s="57"/>
      <c r="D55" s="57"/>
      <c r="E55" s="57"/>
      <c r="F55" s="57"/>
      <c r="G55" s="57"/>
      <c r="H55" s="57"/>
      <c r="I55" s="57"/>
      <c r="J55" s="57"/>
      <c r="K55" s="57"/>
      <c r="L55" s="57"/>
      <c r="M55" s="57"/>
      <c r="N55" s="57"/>
      <c r="O55" s="57"/>
      <c r="P55" s="57"/>
      <c r="Q55" s="57"/>
      <c r="R55" s="57"/>
      <c r="S55" s="57"/>
      <c r="T55" s="58"/>
    </row>
    <row r="56" spans="1:20" x14ac:dyDescent="0.25">
      <c r="A56" s="10"/>
      <c r="B56" s="11" t="s">
        <v>152</v>
      </c>
      <c r="C56" s="12"/>
      <c r="D56" s="12"/>
      <c r="E56" s="12"/>
      <c r="F56" s="12"/>
      <c r="G56" s="12"/>
      <c r="H56" s="12"/>
      <c r="I56" s="12"/>
      <c r="J56" s="13"/>
      <c r="K56" s="14"/>
      <c r="L56" s="11" t="str">
        <f>L$5</f>
        <v>acumulado junio</v>
      </c>
      <c r="M56" s="12"/>
      <c r="N56" s="12"/>
      <c r="O56" s="12"/>
      <c r="P56" s="12"/>
      <c r="Q56" s="12"/>
      <c r="R56" s="12"/>
      <c r="S56" s="12"/>
      <c r="T56" s="13"/>
    </row>
    <row r="57" spans="1:20" x14ac:dyDescent="0.25">
      <c r="A57" s="15"/>
      <c r="B57" s="16">
        <f>B$6</f>
        <v>2019</v>
      </c>
      <c r="C57" s="16">
        <f>C$6</f>
        <v>2022</v>
      </c>
      <c r="D57" s="16">
        <f>D$6</f>
        <v>2023</v>
      </c>
      <c r="E57" s="16">
        <f>E$6</f>
        <v>2024</v>
      </c>
      <c r="F57" s="16" t="str">
        <f>CONCATENATE("var ",RIGHT(E57,2),"/",RIGHT(D57,2))</f>
        <v>var 24/23</v>
      </c>
      <c r="G57" s="16" t="str">
        <f>CONCATENATE("var ",RIGHT(E57,2),"/",RIGHT(B57,2))</f>
        <v>var 24/19</v>
      </c>
      <c r="H57" s="16" t="str">
        <f>CONCATENATE("dif ",RIGHT(E57,2),"-",RIGHT(D57,2))</f>
        <v>dif 24-23</v>
      </c>
      <c r="I57" s="16" t="str">
        <f>CONCATENATE("dif ",RIGHT(E57,2),"-",RIGHT(B57,2))</f>
        <v>dif 24-19</v>
      </c>
      <c r="J57" s="16" t="str">
        <f>CONCATENATE("cuota ",RIGHT(E57,2))</f>
        <v>cuota 24</v>
      </c>
      <c r="K57" s="17"/>
      <c r="L57" s="16">
        <f>L$6</f>
        <v>2019</v>
      </c>
      <c r="M57" s="16">
        <f>M$6</f>
        <v>2022</v>
      </c>
      <c r="N57" s="16">
        <f>N$6</f>
        <v>2023</v>
      </c>
      <c r="O57" s="16">
        <f>O$6</f>
        <v>2024</v>
      </c>
      <c r="P57" s="16" t="str">
        <f>CONCATENATE("var ",RIGHT(O57,2),"/",RIGHT(N57,2))</f>
        <v>var 24/23</v>
      </c>
      <c r="Q57" s="16" t="str">
        <f>CONCATENATE("var ",RIGHT(O57,2),"/",RIGHT(L57,2))</f>
        <v>var 24/19</v>
      </c>
      <c r="R57" s="16" t="str">
        <f>CONCATENATE("dif ",RIGHT(O57,2),"-",RIGHT(N57,2))</f>
        <v>dif 24-23</v>
      </c>
      <c r="S57" s="16" t="str">
        <f>CONCATENATE("dif ",RIGHT(O57,2),"-",RIGHT(L57,2))</f>
        <v>dif 24-19</v>
      </c>
      <c r="T57" s="16" t="str">
        <f>CONCATENATE("cuota ",RIGHT(O57,2))</f>
        <v>cuota 24</v>
      </c>
    </row>
    <row r="58" spans="1:20" x14ac:dyDescent="0.25">
      <c r="A58" s="18" t="s">
        <v>48</v>
      </c>
      <c r="B58" s="19">
        <v>406415</v>
      </c>
      <c r="C58" s="19">
        <v>381871</v>
      </c>
      <c r="D58" s="19">
        <v>431303</v>
      </c>
      <c r="E58" s="19">
        <v>446421</v>
      </c>
      <c r="F58" s="20">
        <f>E58/D58-1</f>
        <v>3.5051924053391748E-2</v>
      </c>
      <c r="G58" s="20">
        <f t="shared" ref="G58:G68" si="20">E58/B58-1</f>
        <v>9.8436327399333168E-2</v>
      </c>
      <c r="H58" s="19">
        <f>E58-D58</f>
        <v>15118</v>
      </c>
      <c r="I58" s="19">
        <f t="shared" ref="I58:I68" si="21">E58-B58</f>
        <v>40006</v>
      </c>
      <c r="J58" s="20">
        <f t="shared" ref="J58:J68" si="22">E58/$E$58</f>
        <v>1</v>
      </c>
      <c r="K58" s="21"/>
      <c r="L58" s="19">
        <v>2365068</v>
      </c>
      <c r="M58" s="19">
        <v>2203401</v>
      </c>
      <c r="N58" s="19">
        <v>2523398</v>
      </c>
      <c r="O58" s="19">
        <v>2685619</v>
      </c>
      <c r="P58" s="20">
        <f>O58/N58-1</f>
        <v>6.4286727658498632E-2</v>
      </c>
      <c r="Q58" s="20">
        <f t="shared" ref="Q58:Q68" si="23">O58/L58-1</f>
        <v>0.13553563787595113</v>
      </c>
      <c r="R58" s="19">
        <f>O58-N58</f>
        <v>162221</v>
      </c>
      <c r="S58" s="19">
        <f t="shared" ref="S58:S68" si="24">O58-L58</f>
        <v>320551</v>
      </c>
      <c r="T58" s="20">
        <f t="shared" ref="T58:T68" si="25">O58/$O$58</f>
        <v>1</v>
      </c>
    </row>
    <row r="59" spans="1:20" x14ac:dyDescent="0.25">
      <c r="A59" s="59" t="s">
        <v>49</v>
      </c>
      <c r="B59" s="60">
        <v>151143</v>
      </c>
      <c r="C59" s="60">
        <v>144989</v>
      </c>
      <c r="D59" s="60">
        <v>157350</v>
      </c>
      <c r="E59" s="60">
        <v>157065</v>
      </c>
      <c r="F59" s="61">
        <f t="shared" ref="F59:F68" si="26">E59/D59-1</f>
        <v>-1.8112488083888989E-3</v>
      </c>
      <c r="G59" s="61">
        <f t="shared" si="20"/>
        <v>3.9181437446656586E-2</v>
      </c>
      <c r="H59" s="60">
        <f>E59-D59</f>
        <v>-285</v>
      </c>
      <c r="I59" s="60">
        <f t="shared" si="21"/>
        <v>5922</v>
      </c>
      <c r="J59" s="61">
        <f t="shared" si="22"/>
        <v>0.35183156706337737</v>
      </c>
      <c r="K59" s="62"/>
      <c r="L59" s="60">
        <v>869515</v>
      </c>
      <c r="M59" s="60">
        <v>828210</v>
      </c>
      <c r="N59" s="60">
        <v>916045</v>
      </c>
      <c r="O59" s="60">
        <v>958917</v>
      </c>
      <c r="P59" s="61">
        <f t="shared" ref="P59:P68" si="27">O59/N59-1</f>
        <v>4.6801194264473933E-2</v>
      </c>
      <c r="Q59" s="61">
        <f t="shared" si="23"/>
        <v>0.10281823775323029</v>
      </c>
      <c r="R59" s="60">
        <f t="shared" ref="R59:R68" si="28">O59-N59</f>
        <v>42872</v>
      </c>
      <c r="S59" s="60">
        <f t="shared" si="24"/>
        <v>89402</v>
      </c>
      <c r="T59" s="61">
        <f t="shared" si="25"/>
        <v>0.35705623172907253</v>
      </c>
    </row>
    <row r="60" spans="1:20" x14ac:dyDescent="0.25">
      <c r="A60" s="63" t="s">
        <v>50</v>
      </c>
      <c r="B60" s="31">
        <v>109110</v>
      </c>
      <c r="C60" s="31">
        <v>99145</v>
      </c>
      <c r="D60" s="31">
        <v>109784</v>
      </c>
      <c r="E60" s="31">
        <v>113390</v>
      </c>
      <c r="F60" s="32">
        <f t="shared" si="26"/>
        <v>3.2846316403118747E-2</v>
      </c>
      <c r="G60" s="32">
        <f t="shared" si="20"/>
        <v>3.9226468701310635E-2</v>
      </c>
      <c r="H60" s="31">
        <f t="shared" ref="H60:H68" si="29">E60-D60</f>
        <v>3606</v>
      </c>
      <c r="I60" s="31">
        <f t="shared" si="21"/>
        <v>4280</v>
      </c>
      <c r="J60" s="32">
        <f t="shared" si="22"/>
        <v>0.25399790780451637</v>
      </c>
      <c r="K60" s="29"/>
      <c r="L60" s="31">
        <v>641897</v>
      </c>
      <c r="M60" s="31">
        <v>573119</v>
      </c>
      <c r="N60" s="31">
        <v>637900</v>
      </c>
      <c r="O60" s="31">
        <v>674898</v>
      </c>
      <c r="P60" s="32">
        <f>O60/N60-1</f>
        <v>5.7999686471233769E-2</v>
      </c>
      <c r="Q60" s="32">
        <f t="shared" si="23"/>
        <v>5.1411675081827868E-2</v>
      </c>
      <c r="R60" s="31">
        <f>O60-N60</f>
        <v>36998</v>
      </c>
      <c r="S60" s="31">
        <f t="shared" si="24"/>
        <v>33001</v>
      </c>
      <c r="T60" s="32">
        <f t="shared" si="25"/>
        <v>0.25130072433952844</v>
      </c>
    </row>
    <row r="61" spans="1:20" x14ac:dyDescent="0.25">
      <c r="A61" s="64" t="s">
        <v>51</v>
      </c>
      <c r="B61" s="65">
        <v>3341</v>
      </c>
      <c r="C61" s="65">
        <v>2523</v>
      </c>
      <c r="D61" s="65">
        <v>3080</v>
      </c>
      <c r="E61" s="65">
        <v>2377</v>
      </c>
      <c r="F61" s="66">
        <f t="shared" si="26"/>
        <v>-0.22824675324675325</v>
      </c>
      <c r="G61" s="66">
        <f t="shared" si="20"/>
        <v>-0.288536366357378</v>
      </c>
      <c r="H61" s="65">
        <f t="shared" si="29"/>
        <v>-703</v>
      </c>
      <c r="I61" s="65">
        <f t="shared" si="21"/>
        <v>-964</v>
      </c>
      <c r="J61" s="66">
        <f t="shared" si="22"/>
        <v>5.324570304712368E-3</v>
      </c>
      <c r="K61" s="29"/>
      <c r="L61" s="65">
        <v>23189</v>
      </c>
      <c r="M61" s="65">
        <v>16823</v>
      </c>
      <c r="N61" s="65">
        <v>27446</v>
      </c>
      <c r="O61" s="65">
        <v>23231</v>
      </c>
      <c r="P61" s="66">
        <f t="shared" si="27"/>
        <v>-0.15357429133571376</v>
      </c>
      <c r="Q61" s="66">
        <f t="shared" si="23"/>
        <v>1.8112035879080945E-3</v>
      </c>
      <c r="R61" s="65">
        <f t="shared" si="28"/>
        <v>-4215</v>
      </c>
      <c r="S61" s="65">
        <f t="shared" si="24"/>
        <v>42</v>
      </c>
      <c r="T61" s="66">
        <f t="shared" si="25"/>
        <v>8.6501473217161489E-3</v>
      </c>
    </row>
    <row r="62" spans="1:20" x14ac:dyDescent="0.25">
      <c r="A62" s="63" t="s">
        <v>52</v>
      </c>
      <c r="B62" s="31">
        <v>70924</v>
      </c>
      <c r="C62" s="31">
        <v>63207</v>
      </c>
      <c r="D62" s="31">
        <v>71344</v>
      </c>
      <c r="E62" s="31">
        <v>83393</v>
      </c>
      <c r="F62" s="32">
        <f t="shared" si="26"/>
        <v>0.16888596097779773</v>
      </c>
      <c r="G62" s="32">
        <f t="shared" si="20"/>
        <v>0.17580790705543969</v>
      </c>
      <c r="H62" s="31">
        <f t="shared" si="29"/>
        <v>12049</v>
      </c>
      <c r="I62" s="31">
        <f t="shared" si="21"/>
        <v>12469</v>
      </c>
      <c r="J62" s="32">
        <f t="shared" si="22"/>
        <v>0.18680348818715967</v>
      </c>
      <c r="K62" s="29"/>
      <c r="L62" s="31">
        <v>378325</v>
      </c>
      <c r="M62" s="31">
        <v>321332</v>
      </c>
      <c r="N62" s="31">
        <v>378937</v>
      </c>
      <c r="O62" s="31">
        <v>434631</v>
      </c>
      <c r="P62" s="32">
        <f t="shared" si="27"/>
        <v>0.1469742991579075</v>
      </c>
      <c r="Q62" s="32">
        <f t="shared" si="23"/>
        <v>0.14882970990550448</v>
      </c>
      <c r="R62" s="31">
        <f>O62-N62</f>
        <v>55694</v>
      </c>
      <c r="S62" s="31">
        <f t="shared" si="24"/>
        <v>56306</v>
      </c>
      <c r="T62" s="32">
        <f t="shared" si="25"/>
        <v>0.16183643323941332</v>
      </c>
    </row>
    <row r="63" spans="1:20" x14ac:dyDescent="0.25">
      <c r="A63" s="63" t="s">
        <v>53</v>
      </c>
      <c r="B63" s="31">
        <v>11553</v>
      </c>
      <c r="C63" s="31">
        <v>13606</v>
      </c>
      <c r="D63" s="31">
        <v>22097</v>
      </c>
      <c r="E63" s="31">
        <v>19721</v>
      </c>
      <c r="F63" s="32">
        <f t="shared" si="26"/>
        <v>-0.10752590849436572</v>
      </c>
      <c r="G63" s="32">
        <f t="shared" si="20"/>
        <v>0.70700251017051841</v>
      </c>
      <c r="H63" s="31">
        <f t="shared" si="29"/>
        <v>-2376</v>
      </c>
      <c r="I63" s="31">
        <f t="shared" si="21"/>
        <v>8168</v>
      </c>
      <c r="J63" s="32">
        <f t="shared" si="22"/>
        <v>4.4175789221385195E-2</v>
      </c>
      <c r="K63" s="29"/>
      <c r="L63" s="31">
        <v>69266</v>
      </c>
      <c r="M63" s="31">
        <v>92080</v>
      </c>
      <c r="N63" s="31">
        <v>126756</v>
      </c>
      <c r="O63" s="31">
        <v>118276</v>
      </c>
      <c r="P63" s="32">
        <f t="shared" si="27"/>
        <v>-6.6900186184480459E-2</v>
      </c>
      <c r="Q63" s="32">
        <f t="shared" si="23"/>
        <v>0.70756215170502124</v>
      </c>
      <c r="R63" s="31">
        <f t="shared" si="28"/>
        <v>-8480</v>
      </c>
      <c r="S63" s="31">
        <f t="shared" si="24"/>
        <v>49010</v>
      </c>
      <c r="T63" s="32">
        <f t="shared" si="25"/>
        <v>4.4040498670883693E-2</v>
      </c>
    </row>
    <row r="64" spans="1:20" x14ac:dyDescent="0.25">
      <c r="A64" s="63" t="s">
        <v>54</v>
      </c>
      <c r="B64" s="31">
        <v>15071</v>
      </c>
      <c r="C64" s="31">
        <v>17608</v>
      </c>
      <c r="D64" s="31">
        <v>17983</v>
      </c>
      <c r="E64" s="31">
        <v>19479</v>
      </c>
      <c r="F64" s="32">
        <f t="shared" si="26"/>
        <v>8.3189679141411288E-2</v>
      </c>
      <c r="G64" s="32">
        <f t="shared" si="20"/>
        <v>0.29248225068011413</v>
      </c>
      <c r="H64" s="31">
        <f t="shared" si="29"/>
        <v>1496</v>
      </c>
      <c r="I64" s="31">
        <f t="shared" si="21"/>
        <v>4408</v>
      </c>
      <c r="J64" s="32">
        <f t="shared" si="22"/>
        <v>4.3633700027552465E-2</v>
      </c>
      <c r="K64" s="29"/>
      <c r="L64" s="31">
        <v>112117</v>
      </c>
      <c r="M64" s="31">
        <v>104421</v>
      </c>
      <c r="N64" s="31">
        <v>126576</v>
      </c>
      <c r="O64" s="31">
        <v>125410</v>
      </c>
      <c r="P64" s="32">
        <f t="shared" si="27"/>
        <v>-9.2118569081026669E-3</v>
      </c>
      <c r="Q64" s="32">
        <f t="shared" si="23"/>
        <v>0.1185636433368713</v>
      </c>
      <c r="R64" s="31">
        <f t="shared" si="28"/>
        <v>-1166</v>
      </c>
      <c r="S64" s="31">
        <f t="shared" si="24"/>
        <v>13293</v>
      </c>
      <c r="T64" s="32">
        <f t="shared" si="25"/>
        <v>4.6696869511274684E-2</v>
      </c>
    </row>
    <row r="65" spans="1:20" x14ac:dyDescent="0.25">
      <c r="A65" s="63" t="s">
        <v>55</v>
      </c>
      <c r="B65" s="31">
        <v>3920</v>
      </c>
      <c r="C65" s="31">
        <v>4520</v>
      </c>
      <c r="D65" s="31">
        <v>4181</v>
      </c>
      <c r="E65" s="31">
        <v>3964</v>
      </c>
      <c r="F65" s="32">
        <f t="shared" si="26"/>
        <v>-5.1901458981104986E-2</v>
      </c>
      <c r="G65" s="32">
        <f t="shared" si="20"/>
        <v>1.1224489795918391E-2</v>
      </c>
      <c r="H65" s="31">
        <f t="shared" si="29"/>
        <v>-217</v>
      </c>
      <c r="I65" s="31">
        <f t="shared" si="21"/>
        <v>44</v>
      </c>
      <c r="J65" s="32">
        <f t="shared" si="22"/>
        <v>8.8795105964997161E-3</v>
      </c>
      <c r="K65" s="29"/>
      <c r="L65" s="31">
        <v>26978</v>
      </c>
      <c r="M65" s="31">
        <v>24671</v>
      </c>
      <c r="N65" s="31">
        <v>30683</v>
      </c>
      <c r="O65" s="31">
        <v>29198</v>
      </c>
      <c r="P65" s="32">
        <f t="shared" si="27"/>
        <v>-4.8398135775510887E-2</v>
      </c>
      <c r="Q65" s="32">
        <f t="shared" si="23"/>
        <v>8.2289272740751818E-2</v>
      </c>
      <c r="R65" s="31">
        <f>O65-N65</f>
        <v>-1485</v>
      </c>
      <c r="S65" s="31">
        <f t="shared" si="24"/>
        <v>2220</v>
      </c>
      <c r="T65" s="32">
        <f t="shared" si="25"/>
        <v>1.0871981468704236E-2</v>
      </c>
    </row>
    <row r="66" spans="1:20" x14ac:dyDescent="0.25">
      <c r="A66" s="63" t="s">
        <v>56</v>
      </c>
      <c r="B66" s="31">
        <v>19316</v>
      </c>
      <c r="C66" s="31">
        <v>18886</v>
      </c>
      <c r="D66" s="31">
        <v>21065</v>
      </c>
      <c r="E66" s="31">
        <v>22841</v>
      </c>
      <c r="F66" s="32">
        <f t="shared" si="26"/>
        <v>8.4310467600284822E-2</v>
      </c>
      <c r="G66" s="32">
        <f t="shared" si="20"/>
        <v>0.18249119900600541</v>
      </c>
      <c r="H66" s="31">
        <f t="shared" si="29"/>
        <v>1776</v>
      </c>
      <c r="I66" s="31">
        <f t="shared" si="21"/>
        <v>3525</v>
      </c>
      <c r="J66" s="32">
        <f t="shared" si="22"/>
        <v>5.1164707753443499E-2</v>
      </c>
      <c r="K66" s="29"/>
      <c r="L66" s="31">
        <v>115170</v>
      </c>
      <c r="M66" s="31">
        <v>122526</v>
      </c>
      <c r="N66" s="31">
        <v>133361</v>
      </c>
      <c r="O66" s="31">
        <v>142422</v>
      </c>
      <c r="P66" s="32">
        <f t="shared" si="27"/>
        <v>6.7943401744138043E-2</v>
      </c>
      <c r="Q66" s="32">
        <f t="shared" si="23"/>
        <v>0.23662412086480855</v>
      </c>
      <c r="R66" s="31">
        <f t="shared" si="28"/>
        <v>9061</v>
      </c>
      <c r="S66" s="31">
        <f t="shared" si="24"/>
        <v>27252</v>
      </c>
      <c r="T66" s="32">
        <f t="shared" si="25"/>
        <v>5.3031349569689523E-2</v>
      </c>
    </row>
    <row r="67" spans="1:20" x14ac:dyDescent="0.25">
      <c r="A67" s="67" t="s">
        <v>57</v>
      </c>
      <c r="B67" s="39">
        <v>11404</v>
      </c>
      <c r="C67" s="39">
        <v>10420</v>
      </c>
      <c r="D67" s="39">
        <v>14934</v>
      </c>
      <c r="E67" s="39">
        <v>16055</v>
      </c>
      <c r="F67" s="40">
        <f t="shared" si="26"/>
        <v>7.5063613231552084E-2</v>
      </c>
      <c r="G67" s="40">
        <f t="shared" si="20"/>
        <v>0.4078393546124166</v>
      </c>
      <c r="H67" s="39">
        <f t="shared" si="29"/>
        <v>1121</v>
      </c>
      <c r="I67" s="39">
        <f t="shared" si="21"/>
        <v>4651</v>
      </c>
      <c r="J67" s="40">
        <f t="shared" si="22"/>
        <v>3.5963809946216688E-2</v>
      </c>
      <c r="K67" s="29"/>
      <c r="L67" s="39">
        <v>64192</v>
      </c>
      <c r="M67" s="39">
        <v>67366</v>
      </c>
      <c r="N67" s="39">
        <v>86656</v>
      </c>
      <c r="O67" s="39">
        <v>116855</v>
      </c>
      <c r="P67" s="40">
        <f t="shared" si="27"/>
        <v>0.34849289143279183</v>
      </c>
      <c r="Q67" s="40">
        <f t="shared" si="23"/>
        <v>0.82039818045862423</v>
      </c>
      <c r="R67" s="39">
        <f>O67-N67</f>
        <v>30199</v>
      </c>
      <c r="S67" s="39">
        <f t="shared" si="24"/>
        <v>52663</v>
      </c>
      <c r="T67" s="40">
        <f t="shared" si="25"/>
        <v>4.3511384153895244E-2</v>
      </c>
    </row>
    <row r="68" spans="1:20" x14ac:dyDescent="0.25">
      <c r="A68" s="68" t="s">
        <v>58</v>
      </c>
      <c r="B68" s="69">
        <f>B58-SUM(B59:B67)</f>
        <v>10633</v>
      </c>
      <c r="C68" s="69">
        <f>C58-SUM(C59:C67)</f>
        <v>6967</v>
      </c>
      <c r="D68" s="69">
        <f>D58-SUM(D59:D67)</f>
        <v>9485</v>
      </c>
      <c r="E68" s="69">
        <f>E58-SUM(E59:E67)</f>
        <v>8136</v>
      </c>
      <c r="F68" s="70">
        <f t="shared" si="26"/>
        <v>-0.14222456510279391</v>
      </c>
      <c r="G68" s="70">
        <f t="shared" si="20"/>
        <v>-0.23483494780400638</v>
      </c>
      <c r="H68" s="69">
        <f t="shared" si="29"/>
        <v>-1349</v>
      </c>
      <c r="I68" s="69">
        <f t="shared" si="21"/>
        <v>-2497</v>
      </c>
      <c r="J68" s="70">
        <f t="shared" si="22"/>
        <v>1.8224949095136653E-2</v>
      </c>
      <c r="K68" s="29"/>
      <c r="L68" s="69">
        <f>L58-SUM(L59:L67)</f>
        <v>64419</v>
      </c>
      <c r="M68" s="69">
        <f>M58-SUM(M59:M67)</f>
        <v>52853</v>
      </c>
      <c r="N68" s="69">
        <f>N58-SUM(N59:N67)</f>
        <v>59038</v>
      </c>
      <c r="O68" s="69">
        <f>O58-SUM(O59:O67)</f>
        <v>61781</v>
      </c>
      <c r="P68" s="70">
        <f t="shared" si="27"/>
        <v>4.6461601002744102E-2</v>
      </c>
      <c r="Q68" s="70">
        <f t="shared" si="23"/>
        <v>-4.0950651205389765E-2</v>
      </c>
      <c r="R68" s="69">
        <f t="shared" si="28"/>
        <v>2743</v>
      </c>
      <c r="S68" s="69">
        <f t="shared" si="24"/>
        <v>-2638</v>
      </c>
      <c r="T68" s="70">
        <f t="shared" si="25"/>
        <v>2.300437999582219E-2</v>
      </c>
    </row>
    <row r="69" spans="1:20" ht="21" x14ac:dyDescent="0.35">
      <c r="A69" s="71" t="s">
        <v>59</v>
      </c>
      <c r="B69" s="71"/>
      <c r="C69" s="71"/>
      <c r="D69" s="71"/>
      <c r="E69" s="71"/>
      <c r="F69" s="71"/>
      <c r="G69" s="71"/>
      <c r="H69" s="71"/>
      <c r="I69" s="71"/>
      <c r="J69" s="71"/>
      <c r="K69" s="71"/>
      <c r="L69" s="71"/>
      <c r="M69" s="71"/>
      <c r="N69" s="71"/>
      <c r="O69" s="71"/>
      <c r="P69" s="71"/>
      <c r="Q69" s="71"/>
      <c r="R69" s="71"/>
      <c r="S69" s="71"/>
      <c r="T69" s="71"/>
    </row>
    <row r="70" spans="1:20" x14ac:dyDescent="0.25">
      <c r="A70" s="72"/>
      <c r="B70" s="11" t="s">
        <v>152</v>
      </c>
      <c r="C70" s="12"/>
      <c r="D70" s="12"/>
      <c r="E70" s="12"/>
      <c r="F70" s="12"/>
      <c r="G70" s="12"/>
      <c r="H70" s="12"/>
      <c r="I70" s="12"/>
      <c r="J70" s="13"/>
      <c r="K70" s="73"/>
      <c r="L70" s="11" t="str">
        <f>L$5</f>
        <v>acumulado junio</v>
      </c>
      <c r="M70" s="12"/>
      <c r="N70" s="12"/>
      <c r="O70" s="12"/>
      <c r="P70" s="12"/>
      <c r="Q70" s="12"/>
      <c r="R70" s="12"/>
      <c r="S70" s="12"/>
      <c r="T70" s="13"/>
    </row>
    <row r="71" spans="1:20" x14ac:dyDescent="0.25">
      <c r="A71" s="15"/>
      <c r="B71" s="16">
        <f>B$6</f>
        <v>2019</v>
      </c>
      <c r="C71" s="16">
        <f>C$6</f>
        <v>2022</v>
      </c>
      <c r="D71" s="16">
        <f>D$6</f>
        <v>2023</v>
      </c>
      <c r="E71" s="16">
        <f>E$6</f>
        <v>2024</v>
      </c>
      <c r="F71" s="16" t="str">
        <f>CONCATENATE("var ",RIGHT(E71,2),"/",RIGHT(D71,2))</f>
        <v>var 24/23</v>
      </c>
      <c r="G71" s="16" t="str">
        <f>CONCATENATE("var ",RIGHT(E71,2),"/",RIGHT(B71,2))</f>
        <v>var 24/19</v>
      </c>
      <c r="H71" s="16" t="str">
        <f>CONCATENATE("dif ",RIGHT(E71,2),"-",RIGHT(D71,2))</f>
        <v>dif 24-23</v>
      </c>
      <c r="I71" s="16" t="str">
        <f>CONCATENATE("dif ",RIGHT(E71,2),"-",RIGHT(B71,2))</f>
        <v>dif 24-19</v>
      </c>
      <c r="J71" s="16" t="str">
        <f>CONCATENATE("cuota ",RIGHT(E71,2))</f>
        <v>cuota 24</v>
      </c>
      <c r="K71" s="74"/>
      <c r="L71" s="16">
        <f>L$6</f>
        <v>2019</v>
      </c>
      <c r="M71" s="16">
        <f>M$6</f>
        <v>2022</v>
      </c>
      <c r="N71" s="16">
        <f>N$6</f>
        <v>2023</v>
      </c>
      <c r="O71" s="16">
        <f>O$6</f>
        <v>2024</v>
      </c>
      <c r="P71" s="16" t="str">
        <f>CONCATENATE("var ",RIGHT(O71,2),"/",RIGHT(N71,2))</f>
        <v>var 24/23</v>
      </c>
      <c r="Q71" s="16" t="str">
        <f>CONCATENATE("var ",RIGHT(O71,2),"/",RIGHT(L71,2))</f>
        <v>var 24/19</v>
      </c>
      <c r="R71" s="16" t="str">
        <f>CONCATENATE("dif ",RIGHT(O71,2),"-",RIGHT(N71,2))</f>
        <v>dif 24-23</v>
      </c>
      <c r="S71" s="16" t="str">
        <f>CONCATENATE("dif ",RIGHT(O71,2),"-",RIGHT(L71,2))</f>
        <v>dif 24-19</v>
      </c>
      <c r="T71" s="16" t="str">
        <f>CONCATENATE("cuota ",RIGHT(O71,2))</f>
        <v>cuota 24</v>
      </c>
    </row>
    <row r="72" spans="1:20" x14ac:dyDescent="0.25">
      <c r="A72" s="75" t="s">
        <v>4</v>
      </c>
      <c r="B72" s="76">
        <v>2741049</v>
      </c>
      <c r="C72" s="76">
        <v>2454749</v>
      </c>
      <c r="D72" s="76">
        <v>2670685</v>
      </c>
      <c r="E72" s="76">
        <v>2787401</v>
      </c>
      <c r="F72" s="77">
        <f>E72/D72-1</f>
        <v>4.3702645575947718E-2</v>
      </c>
      <c r="G72" s="77">
        <f t="shared" ref="G72:G83" si="30">E72/B72-1</f>
        <v>1.6910314262897241E-2</v>
      </c>
      <c r="H72" s="76">
        <f>E72-D72</f>
        <v>116716</v>
      </c>
      <c r="I72" s="76">
        <f t="shared" ref="I72:I83" si="31">E72-B72</f>
        <v>46352</v>
      </c>
      <c r="J72" s="77">
        <f t="shared" ref="J72:J83" si="32">E72/$E$72</f>
        <v>1</v>
      </c>
      <c r="K72" s="78"/>
      <c r="L72" s="76">
        <v>16477596</v>
      </c>
      <c r="M72" s="76">
        <v>14358521</v>
      </c>
      <c r="N72" s="76">
        <v>16459932</v>
      </c>
      <c r="O72" s="76">
        <v>17554900</v>
      </c>
      <c r="P72" s="77">
        <f>O72/N72-1</f>
        <v>6.652323958567985E-2</v>
      </c>
      <c r="Q72" s="77">
        <f t="shared" ref="Q72:Q83" si="33">O72/L72-1</f>
        <v>6.5379925566812158E-2</v>
      </c>
      <c r="R72" s="76">
        <f>O72-N72</f>
        <v>1094968</v>
      </c>
      <c r="S72" s="76">
        <f t="shared" ref="S72:S83" si="34">O72-L72</f>
        <v>1077304</v>
      </c>
      <c r="T72" s="77">
        <f t="shared" ref="T72:T83" si="35">O72/$O$72</f>
        <v>1</v>
      </c>
    </row>
    <row r="73" spans="1:20" x14ac:dyDescent="0.25">
      <c r="A73" s="79" t="s">
        <v>5</v>
      </c>
      <c r="B73" s="80">
        <v>1939840</v>
      </c>
      <c r="C73" s="80">
        <v>1928652</v>
      </c>
      <c r="D73" s="80">
        <v>2052019</v>
      </c>
      <c r="E73" s="80">
        <v>2123035</v>
      </c>
      <c r="F73" s="81">
        <f t="shared" ref="F73:F83" si="36">E73/D73-1</f>
        <v>3.4607866691292788E-2</v>
      </c>
      <c r="G73" s="81">
        <f t="shared" si="30"/>
        <v>9.4438201088749674E-2</v>
      </c>
      <c r="H73" s="80">
        <f t="shared" ref="H73:H83" si="37">E73-D73</f>
        <v>71016</v>
      </c>
      <c r="I73" s="80">
        <f t="shared" si="31"/>
        <v>183195</v>
      </c>
      <c r="J73" s="81">
        <f t="shared" si="32"/>
        <v>0.76165395649926226</v>
      </c>
      <c r="K73" s="82"/>
      <c r="L73" s="80">
        <v>11630395</v>
      </c>
      <c r="M73" s="80">
        <v>11059652</v>
      </c>
      <c r="N73" s="80">
        <v>12556043</v>
      </c>
      <c r="O73" s="80">
        <v>13218082</v>
      </c>
      <c r="P73" s="81">
        <f t="shared" ref="P73:P83" si="38">O73/N73-1</f>
        <v>5.272672290147451E-2</v>
      </c>
      <c r="Q73" s="81">
        <f t="shared" si="33"/>
        <v>0.13651187255462949</v>
      </c>
      <c r="R73" s="80">
        <f t="shared" ref="R73:R83" si="39">O73-N73</f>
        <v>662039</v>
      </c>
      <c r="S73" s="80">
        <f t="shared" si="34"/>
        <v>1587687</v>
      </c>
      <c r="T73" s="81">
        <f t="shared" si="35"/>
        <v>0.75295683826168192</v>
      </c>
    </row>
    <row r="74" spans="1:20" x14ac:dyDescent="0.25">
      <c r="A74" s="37" t="s">
        <v>6</v>
      </c>
      <c r="B74" s="31">
        <v>279242</v>
      </c>
      <c r="C74" s="31">
        <v>358323</v>
      </c>
      <c r="D74" s="31">
        <v>330951</v>
      </c>
      <c r="E74" s="31">
        <v>353397</v>
      </c>
      <c r="F74" s="32">
        <f t="shared" si="36"/>
        <v>6.7822729044480834E-2</v>
      </c>
      <c r="G74" s="32">
        <f t="shared" si="30"/>
        <v>0.26555818967060829</v>
      </c>
      <c r="H74" s="31">
        <f t="shared" si="37"/>
        <v>22446</v>
      </c>
      <c r="I74" s="31">
        <f t="shared" si="31"/>
        <v>74155</v>
      </c>
      <c r="J74" s="32">
        <f t="shared" si="32"/>
        <v>0.12678369563618583</v>
      </c>
      <c r="K74" s="83"/>
      <c r="L74" s="31">
        <v>1831172</v>
      </c>
      <c r="M74" s="31">
        <v>2307280</v>
      </c>
      <c r="N74" s="31">
        <v>2278438</v>
      </c>
      <c r="O74" s="31">
        <v>2536376</v>
      </c>
      <c r="P74" s="32">
        <f>O74/N74-1</f>
        <v>0.11320825934258472</v>
      </c>
      <c r="Q74" s="32">
        <f t="shared" si="33"/>
        <v>0.3851107378225529</v>
      </c>
      <c r="R74" s="31">
        <f>O74-N74</f>
        <v>257938</v>
      </c>
      <c r="S74" s="31">
        <f t="shared" si="34"/>
        <v>705204</v>
      </c>
      <c r="T74" s="32">
        <f t="shared" si="35"/>
        <v>0.14448250915698752</v>
      </c>
    </row>
    <row r="75" spans="1:20" x14ac:dyDescent="0.25">
      <c r="A75" s="37" t="s">
        <v>7</v>
      </c>
      <c r="B75" s="31">
        <v>1266397</v>
      </c>
      <c r="C75" s="31">
        <v>1267134</v>
      </c>
      <c r="D75" s="31">
        <v>1395605</v>
      </c>
      <c r="E75" s="31">
        <v>1435662</v>
      </c>
      <c r="F75" s="32">
        <f t="shared" si="36"/>
        <v>2.8702247412412563E-2</v>
      </c>
      <c r="G75" s="32">
        <f t="shared" si="30"/>
        <v>0.13365871839557419</v>
      </c>
      <c r="H75" s="31">
        <f t="shared" si="37"/>
        <v>40057</v>
      </c>
      <c r="I75" s="31">
        <f t="shared" si="31"/>
        <v>169265</v>
      </c>
      <c r="J75" s="32">
        <f t="shared" si="32"/>
        <v>0.51505398756763021</v>
      </c>
      <c r="K75" s="83"/>
      <c r="L75" s="31">
        <v>7480138</v>
      </c>
      <c r="M75" s="31">
        <v>6907415</v>
      </c>
      <c r="N75" s="31">
        <v>8237840</v>
      </c>
      <c r="O75" s="31">
        <v>8642217</v>
      </c>
      <c r="P75" s="32">
        <f t="shared" si="38"/>
        <v>4.9087746302428847E-2</v>
      </c>
      <c r="Q75" s="32">
        <f t="shared" si="33"/>
        <v>0.15535528889975025</v>
      </c>
      <c r="R75" s="31">
        <f t="shared" si="39"/>
        <v>404377</v>
      </c>
      <c r="S75" s="31">
        <f t="shared" si="34"/>
        <v>1162079</v>
      </c>
      <c r="T75" s="32">
        <f t="shared" si="35"/>
        <v>0.4922965667705313</v>
      </c>
    </row>
    <row r="76" spans="1:20" x14ac:dyDescent="0.25">
      <c r="A76" s="37" t="s">
        <v>8</v>
      </c>
      <c r="B76" s="31">
        <v>333201</v>
      </c>
      <c r="C76" s="31">
        <v>267374</v>
      </c>
      <c r="D76" s="31">
        <v>282674</v>
      </c>
      <c r="E76" s="31">
        <v>289595</v>
      </c>
      <c r="F76" s="32">
        <f t="shared" si="36"/>
        <v>2.4484034612309635E-2</v>
      </c>
      <c r="G76" s="32">
        <f t="shared" si="30"/>
        <v>-0.13086995537228274</v>
      </c>
      <c r="H76" s="31">
        <f t="shared" si="37"/>
        <v>6921</v>
      </c>
      <c r="I76" s="31">
        <f t="shared" si="31"/>
        <v>-43606</v>
      </c>
      <c r="J76" s="32">
        <f t="shared" si="32"/>
        <v>0.10389427283695457</v>
      </c>
      <c r="K76" s="83"/>
      <c r="L76" s="31">
        <v>1928576</v>
      </c>
      <c r="M76" s="31">
        <v>1620030</v>
      </c>
      <c r="N76" s="31">
        <v>1749482</v>
      </c>
      <c r="O76" s="31">
        <v>1737996</v>
      </c>
      <c r="P76" s="32">
        <f t="shared" si="38"/>
        <v>-6.5653719215172934E-3</v>
      </c>
      <c r="Q76" s="32">
        <f t="shared" si="33"/>
        <v>-9.8819025021570361E-2</v>
      </c>
      <c r="R76" s="31">
        <f>O76-N76</f>
        <v>-11486</v>
      </c>
      <c r="S76" s="31">
        <f t="shared" si="34"/>
        <v>-190580</v>
      </c>
      <c r="T76" s="32">
        <f t="shared" si="35"/>
        <v>9.9003469116884749E-2</v>
      </c>
    </row>
    <row r="77" spans="1:20" x14ac:dyDescent="0.25">
      <c r="A77" s="37" t="s">
        <v>9</v>
      </c>
      <c r="B77" s="31">
        <v>43716</v>
      </c>
      <c r="C77" s="31">
        <v>26632</v>
      </c>
      <c r="D77" s="31">
        <v>33210</v>
      </c>
      <c r="E77" s="31">
        <v>33119</v>
      </c>
      <c r="F77" s="32">
        <f t="shared" si="36"/>
        <v>-2.7401385124962152E-3</v>
      </c>
      <c r="G77" s="32">
        <f t="shared" si="30"/>
        <v>-0.24240552658065695</v>
      </c>
      <c r="H77" s="31">
        <f t="shared" si="37"/>
        <v>-91</v>
      </c>
      <c r="I77" s="31">
        <f t="shared" si="31"/>
        <v>-10597</v>
      </c>
      <c r="J77" s="32">
        <f t="shared" si="32"/>
        <v>1.1881677591419391E-2</v>
      </c>
      <c r="K77" s="83"/>
      <c r="L77" s="31">
        <v>276508</v>
      </c>
      <c r="M77" s="31">
        <v>172852</v>
      </c>
      <c r="N77" s="31">
        <v>220249</v>
      </c>
      <c r="O77" s="31">
        <v>225653</v>
      </c>
      <c r="P77" s="32">
        <f t="shared" si="38"/>
        <v>2.4535866224137282E-2</v>
      </c>
      <c r="Q77" s="32">
        <f t="shared" si="33"/>
        <v>-0.18391872929535491</v>
      </c>
      <c r="R77" s="31">
        <f t="shared" si="39"/>
        <v>5404</v>
      </c>
      <c r="S77" s="31">
        <f t="shared" si="34"/>
        <v>-50855</v>
      </c>
      <c r="T77" s="32">
        <f t="shared" si="35"/>
        <v>1.2854131894798603E-2</v>
      </c>
    </row>
    <row r="78" spans="1:20" x14ac:dyDescent="0.25">
      <c r="A78" s="84" t="s">
        <v>10</v>
      </c>
      <c r="B78" s="34">
        <v>17284</v>
      </c>
      <c r="C78" s="34">
        <v>9189</v>
      </c>
      <c r="D78" s="34">
        <v>9579</v>
      </c>
      <c r="E78" s="34">
        <v>11262</v>
      </c>
      <c r="F78" s="35">
        <f t="shared" si="36"/>
        <v>0.17569683683056692</v>
      </c>
      <c r="G78" s="35">
        <f t="shared" si="30"/>
        <v>-0.34841471881508912</v>
      </c>
      <c r="H78" s="34">
        <f t="shared" si="37"/>
        <v>1683</v>
      </c>
      <c r="I78" s="34">
        <f t="shared" si="31"/>
        <v>-6022</v>
      </c>
      <c r="J78" s="35">
        <f t="shared" si="32"/>
        <v>4.0403228670722298E-3</v>
      </c>
      <c r="K78" s="83"/>
      <c r="L78" s="34">
        <v>114001</v>
      </c>
      <c r="M78" s="34">
        <v>52075</v>
      </c>
      <c r="N78" s="34">
        <v>70034</v>
      </c>
      <c r="O78" s="34">
        <v>75840</v>
      </c>
      <c r="P78" s="35">
        <f t="shared" si="38"/>
        <v>8.290259017048851E-2</v>
      </c>
      <c r="Q78" s="35">
        <f t="shared" si="33"/>
        <v>-0.33474267769580968</v>
      </c>
      <c r="R78" s="34">
        <f t="shared" si="39"/>
        <v>5806</v>
      </c>
      <c r="S78" s="34">
        <f t="shared" si="34"/>
        <v>-38161</v>
      </c>
      <c r="T78" s="35">
        <f t="shared" si="35"/>
        <v>4.3201613224797637E-3</v>
      </c>
    </row>
    <row r="79" spans="1:20" x14ac:dyDescent="0.25">
      <c r="A79" s="79" t="s">
        <v>11</v>
      </c>
      <c r="B79" s="80">
        <v>801209</v>
      </c>
      <c r="C79" s="80">
        <v>526097</v>
      </c>
      <c r="D79" s="80">
        <v>618666</v>
      </c>
      <c r="E79" s="80">
        <v>664366</v>
      </c>
      <c r="F79" s="81">
        <f t="shared" si="36"/>
        <v>7.3868614082558182E-2</v>
      </c>
      <c r="G79" s="81">
        <f t="shared" si="30"/>
        <v>-0.17079563509646045</v>
      </c>
      <c r="H79" s="80">
        <f t="shared" si="37"/>
        <v>45700</v>
      </c>
      <c r="I79" s="80">
        <f t="shared" si="31"/>
        <v>-136843</v>
      </c>
      <c r="J79" s="81">
        <f t="shared" si="32"/>
        <v>0.23834604350073779</v>
      </c>
      <c r="K79" s="82"/>
      <c r="L79" s="80">
        <v>4847201</v>
      </c>
      <c r="M79" s="80">
        <v>3298869</v>
      </c>
      <c r="N79" s="80">
        <v>3903889</v>
      </c>
      <c r="O79" s="80">
        <v>4336818</v>
      </c>
      <c r="P79" s="81">
        <f t="shared" si="38"/>
        <v>0.1108968518315967</v>
      </c>
      <c r="Q79" s="81">
        <f t="shared" si="33"/>
        <v>-0.10529437504242134</v>
      </c>
      <c r="R79" s="80">
        <f t="shared" si="39"/>
        <v>432929</v>
      </c>
      <c r="S79" s="80">
        <f t="shared" si="34"/>
        <v>-510383</v>
      </c>
      <c r="T79" s="81">
        <f t="shared" si="35"/>
        <v>0.24704316173831808</v>
      </c>
    </row>
    <row r="80" spans="1:20" x14ac:dyDescent="0.25">
      <c r="A80" s="36" t="s">
        <v>12</v>
      </c>
      <c r="B80" s="31">
        <v>43070</v>
      </c>
      <c r="C80" s="31">
        <v>41023</v>
      </c>
      <c r="D80" s="31">
        <v>31279</v>
      </c>
      <c r="E80" s="31">
        <v>55240</v>
      </c>
      <c r="F80" s="32">
        <f t="shared" si="36"/>
        <v>0.76604111384635054</v>
      </c>
      <c r="G80" s="32">
        <f t="shared" si="30"/>
        <v>0.28256326909681917</v>
      </c>
      <c r="H80" s="31">
        <f t="shared" si="37"/>
        <v>23961</v>
      </c>
      <c r="I80" s="31">
        <f t="shared" si="31"/>
        <v>12170</v>
      </c>
      <c r="J80" s="32">
        <f t="shared" si="32"/>
        <v>1.9817744199704314E-2</v>
      </c>
      <c r="K80" s="83"/>
      <c r="L80" s="31">
        <v>243741</v>
      </c>
      <c r="M80" s="31">
        <v>261594</v>
      </c>
      <c r="N80" s="31">
        <v>244649</v>
      </c>
      <c r="O80" s="31">
        <v>332936</v>
      </c>
      <c r="P80" s="32">
        <f t="shared" si="38"/>
        <v>0.36087210656900304</v>
      </c>
      <c r="Q80" s="32">
        <f t="shared" si="33"/>
        <v>0.36594171682236465</v>
      </c>
      <c r="R80" s="31">
        <f t="shared" si="39"/>
        <v>88287</v>
      </c>
      <c r="S80" s="31">
        <f t="shared" si="34"/>
        <v>89195</v>
      </c>
      <c r="T80" s="32">
        <f t="shared" si="35"/>
        <v>1.8965417063042226E-2</v>
      </c>
    </row>
    <row r="81" spans="1:20" x14ac:dyDescent="0.25">
      <c r="A81" s="37" t="s">
        <v>8</v>
      </c>
      <c r="B81" s="31">
        <v>450816</v>
      </c>
      <c r="C81" s="31">
        <v>332042</v>
      </c>
      <c r="D81" s="31">
        <v>393424</v>
      </c>
      <c r="E81" s="31">
        <v>413950</v>
      </c>
      <c r="F81" s="32">
        <f t="shared" si="36"/>
        <v>5.2172719508723375E-2</v>
      </c>
      <c r="G81" s="32">
        <f t="shared" si="30"/>
        <v>-8.1776157013060735E-2</v>
      </c>
      <c r="H81" s="31">
        <f t="shared" si="37"/>
        <v>20526</v>
      </c>
      <c r="I81" s="31">
        <f t="shared" si="31"/>
        <v>-36866</v>
      </c>
      <c r="J81" s="32">
        <f t="shared" si="32"/>
        <v>0.14850751650013758</v>
      </c>
      <c r="K81" s="83"/>
      <c r="L81" s="31">
        <v>2682393</v>
      </c>
      <c r="M81" s="31">
        <v>1993295</v>
      </c>
      <c r="N81" s="31">
        <v>2367051</v>
      </c>
      <c r="O81" s="31">
        <v>2612085</v>
      </c>
      <c r="P81" s="32">
        <f t="shared" si="38"/>
        <v>0.10351868210697623</v>
      </c>
      <c r="Q81" s="32">
        <f t="shared" si="33"/>
        <v>-2.6210924350011378E-2</v>
      </c>
      <c r="R81" s="31">
        <f t="shared" si="39"/>
        <v>245034</v>
      </c>
      <c r="S81" s="31">
        <f t="shared" si="34"/>
        <v>-70308</v>
      </c>
      <c r="T81" s="32">
        <f t="shared" si="35"/>
        <v>0.14879520817549516</v>
      </c>
    </row>
    <row r="82" spans="1:20" x14ac:dyDescent="0.25">
      <c r="A82" s="37" t="s">
        <v>9</v>
      </c>
      <c r="B82" s="31">
        <v>224925</v>
      </c>
      <c r="C82" s="31">
        <v>115960</v>
      </c>
      <c r="D82" s="31">
        <v>138644</v>
      </c>
      <c r="E82" s="31">
        <v>135314</v>
      </c>
      <c r="F82" s="32">
        <f t="shared" si="36"/>
        <v>-2.4018349153226981E-2</v>
      </c>
      <c r="G82" s="32">
        <f t="shared" si="30"/>
        <v>-0.39840391241524953</v>
      </c>
      <c r="H82" s="31">
        <f t="shared" si="37"/>
        <v>-3330</v>
      </c>
      <c r="I82" s="31">
        <f t="shared" si="31"/>
        <v>-89611</v>
      </c>
      <c r="J82" s="32">
        <f t="shared" si="32"/>
        <v>4.8544863118008499E-2</v>
      </c>
      <c r="K82" s="83"/>
      <c r="L82" s="31">
        <v>1346970</v>
      </c>
      <c r="M82" s="31">
        <v>755328</v>
      </c>
      <c r="N82" s="31">
        <v>917591</v>
      </c>
      <c r="O82" s="31">
        <v>984967</v>
      </c>
      <c r="P82" s="32">
        <f t="shared" si="38"/>
        <v>7.3427049742205375E-2</v>
      </c>
      <c r="Q82" s="32">
        <f t="shared" si="33"/>
        <v>-0.26875357283384194</v>
      </c>
      <c r="R82" s="31">
        <f t="shared" si="39"/>
        <v>67376</v>
      </c>
      <c r="S82" s="31">
        <f t="shared" si="34"/>
        <v>-362003</v>
      </c>
      <c r="T82" s="32">
        <f t="shared" si="35"/>
        <v>5.6107810354943631E-2</v>
      </c>
    </row>
    <row r="83" spans="1:20" x14ac:dyDescent="0.25">
      <c r="A83" s="38" t="s">
        <v>10</v>
      </c>
      <c r="B83" s="69">
        <v>82398</v>
      </c>
      <c r="C83" s="69">
        <v>37072</v>
      </c>
      <c r="D83" s="69">
        <v>55319</v>
      </c>
      <c r="E83" s="69">
        <v>59862</v>
      </c>
      <c r="F83" s="70">
        <f t="shared" si="36"/>
        <v>8.2123682640683926E-2</v>
      </c>
      <c r="G83" s="70">
        <f t="shared" si="30"/>
        <v>-0.27350178402388403</v>
      </c>
      <c r="H83" s="69">
        <f t="shared" si="37"/>
        <v>4543</v>
      </c>
      <c r="I83" s="69">
        <f t="shared" si="31"/>
        <v>-22536</v>
      </c>
      <c r="J83" s="70">
        <f t="shared" si="32"/>
        <v>2.1475919682887392E-2</v>
      </c>
      <c r="K83" s="83"/>
      <c r="L83" s="69">
        <v>574097</v>
      </c>
      <c r="M83" s="69">
        <v>288652</v>
      </c>
      <c r="N83" s="69">
        <v>374598</v>
      </c>
      <c r="O83" s="69">
        <v>406830</v>
      </c>
      <c r="P83" s="70">
        <f t="shared" si="38"/>
        <v>8.6044239424663216E-2</v>
      </c>
      <c r="Q83" s="70">
        <f t="shared" si="33"/>
        <v>-0.29135668711036633</v>
      </c>
      <c r="R83" s="69">
        <f t="shared" si="39"/>
        <v>32232</v>
      </c>
      <c r="S83" s="69">
        <f t="shared" si="34"/>
        <v>-167267</v>
      </c>
      <c r="T83" s="70">
        <f t="shared" si="35"/>
        <v>2.3174726144837055E-2</v>
      </c>
    </row>
    <row r="84" spans="1:20" x14ac:dyDescent="0.25">
      <c r="A84" s="42" t="s">
        <v>13</v>
      </c>
      <c r="B84" s="43"/>
      <c r="C84" s="43"/>
      <c r="D84" s="43"/>
      <c r="E84" s="43"/>
      <c r="F84" s="43"/>
      <c r="G84" s="43"/>
      <c r="H84" s="43"/>
      <c r="I84" s="43"/>
      <c r="J84" s="43"/>
      <c r="K84" s="43"/>
      <c r="L84" s="43"/>
      <c r="M84" s="43"/>
      <c r="N84" s="43"/>
      <c r="O84" s="43"/>
      <c r="P84" s="43"/>
      <c r="Q84" s="43"/>
      <c r="R84" s="43"/>
      <c r="S84" s="43"/>
      <c r="T84" s="44"/>
    </row>
    <row r="85" spans="1:20" ht="21" x14ac:dyDescent="0.35">
      <c r="A85" s="71" t="s">
        <v>60</v>
      </c>
      <c r="B85" s="71"/>
      <c r="C85" s="71"/>
      <c r="D85" s="71"/>
      <c r="E85" s="71"/>
      <c r="F85" s="71"/>
      <c r="G85" s="71"/>
      <c r="H85" s="71"/>
      <c r="I85" s="71"/>
      <c r="J85" s="71"/>
      <c r="K85" s="71"/>
      <c r="L85" s="71"/>
      <c r="M85" s="71"/>
      <c r="N85" s="71"/>
      <c r="O85" s="71"/>
      <c r="P85" s="71"/>
      <c r="Q85" s="71"/>
      <c r="R85" s="71"/>
      <c r="S85" s="71"/>
      <c r="T85" s="71"/>
    </row>
    <row r="86" spans="1:20" x14ac:dyDescent="0.25">
      <c r="A86" s="72"/>
      <c r="B86" s="11" t="s">
        <v>152</v>
      </c>
      <c r="C86" s="12"/>
      <c r="D86" s="12"/>
      <c r="E86" s="12"/>
      <c r="F86" s="12"/>
      <c r="G86" s="12"/>
      <c r="H86" s="12"/>
      <c r="I86" s="12"/>
      <c r="J86" s="13"/>
      <c r="K86" s="73"/>
      <c r="L86" s="11" t="str">
        <f>L$5</f>
        <v>acumulado junio</v>
      </c>
      <c r="M86" s="12"/>
      <c r="N86" s="12"/>
      <c r="O86" s="12"/>
      <c r="P86" s="12"/>
      <c r="Q86" s="12"/>
      <c r="R86" s="12"/>
      <c r="S86" s="12"/>
      <c r="T86" s="13"/>
    </row>
    <row r="87" spans="1:20" x14ac:dyDescent="0.25">
      <c r="A87" s="15"/>
      <c r="B87" s="16">
        <f>B$6</f>
        <v>2019</v>
      </c>
      <c r="C87" s="16">
        <f>C$6</f>
        <v>2022</v>
      </c>
      <c r="D87" s="16">
        <f>D$6</f>
        <v>2023</v>
      </c>
      <c r="E87" s="16">
        <f>E$6</f>
        <v>2024</v>
      </c>
      <c r="F87" s="16" t="str">
        <f>CONCATENATE("var ",RIGHT(E87,2),"/",RIGHT(D87,2))</f>
        <v>var 24/23</v>
      </c>
      <c r="G87" s="16" t="str">
        <f>CONCATENATE("var ",RIGHT(E87,2),"/",RIGHT(B87,2))</f>
        <v>var 24/19</v>
      </c>
      <c r="H87" s="16" t="str">
        <f>CONCATENATE("dif ",RIGHT(E87,2),"-",RIGHT(D87,2))</f>
        <v>dif 24-23</v>
      </c>
      <c r="I87" s="16" t="str">
        <f>CONCATENATE("dif ",RIGHT(E87,2),"-",RIGHT(B87,2))</f>
        <v>dif 24-19</v>
      </c>
      <c r="J87" s="16" t="str">
        <f>CONCATENATE("cuota ",RIGHT(E87,2))</f>
        <v>cuota 24</v>
      </c>
      <c r="K87" s="74"/>
      <c r="L87" s="16">
        <f>L$6</f>
        <v>2019</v>
      </c>
      <c r="M87" s="16">
        <f>M$6</f>
        <v>2022</v>
      </c>
      <c r="N87" s="16">
        <f>N$6</f>
        <v>2023</v>
      </c>
      <c r="O87" s="16">
        <f>O$6</f>
        <v>2024</v>
      </c>
      <c r="P87" s="16" t="str">
        <f>CONCATENATE("var ",RIGHT(O87,2),"/",RIGHT(N87,2))</f>
        <v>var 24/23</v>
      </c>
      <c r="Q87" s="16" t="str">
        <f>CONCATENATE("var ",RIGHT(O87,2),"/",RIGHT(L87,2))</f>
        <v>var 24/19</v>
      </c>
      <c r="R87" s="16" t="str">
        <f>CONCATENATE("dif ",RIGHT(O87,2),"-",RIGHT(N87,2))</f>
        <v>dif 24-23</v>
      </c>
      <c r="S87" s="16" t="str">
        <f>CONCATENATE("dif ",RIGHT(O87,2),"-",RIGHT(L87,2))</f>
        <v>dif 24-19</v>
      </c>
      <c r="T87" s="16" t="str">
        <f>CONCATENATE("cuota ",RIGHT(O87,2))</f>
        <v>cuota 24</v>
      </c>
    </row>
    <row r="88" spans="1:20" x14ac:dyDescent="0.25">
      <c r="A88" s="75" t="s">
        <v>15</v>
      </c>
      <c r="B88" s="76">
        <v>2741049</v>
      </c>
      <c r="C88" s="76">
        <v>2454749</v>
      </c>
      <c r="D88" s="76">
        <v>2670685</v>
      </c>
      <c r="E88" s="76">
        <v>2787401</v>
      </c>
      <c r="F88" s="77">
        <f>E88/D88-1</f>
        <v>4.3702645575947718E-2</v>
      </c>
      <c r="G88" s="77">
        <f t="shared" ref="G88:G119" si="40">E88/B88-1</f>
        <v>1.6910314262897241E-2</v>
      </c>
      <c r="H88" s="76">
        <f>E88-D88</f>
        <v>116716</v>
      </c>
      <c r="I88" s="76">
        <f t="shared" ref="I88:I119" si="41">E88-B88</f>
        <v>46352</v>
      </c>
      <c r="J88" s="77">
        <f>E88/$E$88</f>
        <v>1</v>
      </c>
      <c r="K88" s="78"/>
      <c r="L88" s="76">
        <v>16477596</v>
      </c>
      <c r="M88" s="76">
        <v>14358521</v>
      </c>
      <c r="N88" s="76">
        <v>16459932</v>
      </c>
      <c r="O88" s="76">
        <v>17554900</v>
      </c>
      <c r="P88" s="77">
        <f>O88/N88-1</f>
        <v>6.652323958567985E-2</v>
      </c>
      <c r="Q88" s="77">
        <f t="shared" ref="Q88:Q119" si="42">O88/L88-1</f>
        <v>6.5379925566812158E-2</v>
      </c>
      <c r="R88" s="76">
        <f>O88-N88</f>
        <v>1094968</v>
      </c>
      <c r="S88" s="76">
        <f t="shared" ref="S88:S119" si="43">O88-L88</f>
        <v>1077304</v>
      </c>
      <c r="T88" s="77">
        <f>O88/$O$88</f>
        <v>1</v>
      </c>
    </row>
    <row r="89" spans="1:20" x14ac:dyDescent="0.25">
      <c r="A89" s="85" t="s">
        <v>16</v>
      </c>
      <c r="B89" s="86">
        <v>490225</v>
      </c>
      <c r="C89" s="86">
        <v>410726</v>
      </c>
      <c r="D89" s="86">
        <v>431964</v>
      </c>
      <c r="E89" s="86">
        <v>431283</v>
      </c>
      <c r="F89" s="87">
        <f t="shared" ref="F89:F119" si="44">E89/D89-1</f>
        <v>-1.5765202655776411E-3</v>
      </c>
      <c r="G89" s="87">
        <f t="shared" si="40"/>
        <v>-0.12023458615941662</v>
      </c>
      <c r="H89" s="86">
        <f t="shared" ref="H89:H119" si="45">E89-D89</f>
        <v>-681</v>
      </c>
      <c r="I89" s="86">
        <f t="shared" si="41"/>
        <v>-58942</v>
      </c>
      <c r="J89" s="87">
        <f>E89/$E$88</f>
        <v>0.1547258539406422</v>
      </c>
      <c r="K89" s="88"/>
      <c r="L89" s="86">
        <v>2047684</v>
      </c>
      <c r="M89" s="86">
        <v>1755026</v>
      </c>
      <c r="N89" s="86">
        <v>1899221</v>
      </c>
      <c r="O89" s="86">
        <v>1879401</v>
      </c>
      <c r="P89" s="87">
        <f t="shared" ref="P89:P119" si="46">O89/N89-1</f>
        <v>-1.0435857649004565E-2</v>
      </c>
      <c r="Q89" s="87">
        <f t="shared" si="42"/>
        <v>-8.218211403712683E-2</v>
      </c>
      <c r="R89" s="86">
        <f t="shared" ref="R89:R119" si="47">O89-N89</f>
        <v>-19820</v>
      </c>
      <c r="S89" s="86">
        <f t="shared" si="43"/>
        <v>-168283</v>
      </c>
      <c r="T89" s="87">
        <f>O89/$O$88</f>
        <v>0.1070584850953295</v>
      </c>
    </row>
    <row r="90" spans="1:20" x14ac:dyDescent="0.25">
      <c r="A90" s="55" t="s">
        <v>17</v>
      </c>
      <c r="B90" s="27">
        <v>137127</v>
      </c>
      <c r="C90" s="27">
        <v>109327</v>
      </c>
      <c r="D90" s="27">
        <v>137289</v>
      </c>
      <c r="E90" s="27">
        <v>148398</v>
      </c>
      <c r="F90" s="28">
        <f t="shared" si="44"/>
        <v>8.0916897930642717E-2</v>
      </c>
      <c r="G90" s="28">
        <f t="shared" si="40"/>
        <v>8.2193878667220943E-2</v>
      </c>
      <c r="H90" s="27">
        <f t="shared" si="45"/>
        <v>11109</v>
      </c>
      <c r="I90" s="27">
        <f t="shared" si="41"/>
        <v>11271</v>
      </c>
      <c r="J90" s="28">
        <f>E90/$E$23</f>
        <v>0.3324171577949962</v>
      </c>
      <c r="K90" s="89"/>
      <c r="L90" s="27">
        <v>556552</v>
      </c>
      <c r="M90" s="27">
        <v>504192</v>
      </c>
      <c r="N90" s="27">
        <v>576863</v>
      </c>
      <c r="O90" s="27">
        <v>597150</v>
      </c>
      <c r="P90" s="28">
        <f t="shared" si="46"/>
        <v>3.5167795473102004E-2</v>
      </c>
      <c r="Q90" s="28">
        <f t="shared" si="42"/>
        <v>7.2945564834911991E-2</v>
      </c>
      <c r="R90" s="27">
        <f>O90-N90</f>
        <v>20287</v>
      </c>
      <c r="S90" s="27">
        <f t="shared" si="43"/>
        <v>40598</v>
      </c>
      <c r="T90" s="28">
        <f>O90/$O$23</f>
        <v>0.22235097383508234</v>
      </c>
    </row>
    <row r="91" spans="1:20" x14ac:dyDescent="0.25">
      <c r="A91" s="50" t="s">
        <v>18</v>
      </c>
      <c r="B91" s="27">
        <v>88511</v>
      </c>
      <c r="C91" s="27">
        <v>46187</v>
      </c>
      <c r="D91" s="27">
        <v>80457</v>
      </c>
      <c r="E91" s="27">
        <v>78330</v>
      </c>
      <c r="F91" s="51">
        <f t="shared" si="44"/>
        <v>-2.6436481598866468E-2</v>
      </c>
      <c r="G91" s="51">
        <f t="shared" si="40"/>
        <v>-0.11502525109873352</v>
      </c>
      <c r="H91" s="27">
        <f t="shared" si="45"/>
        <v>-2127</v>
      </c>
      <c r="I91" s="52">
        <f t="shared" si="41"/>
        <v>-10181</v>
      </c>
      <c r="J91" s="51">
        <f>E91/$E$23</f>
        <v>0.17546217583850221</v>
      </c>
      <c r="K91" s="90"/>
      <c r="L91" s="27">
        <v>377308</v>
      </c>
      <c r="M91" s="27">
        <v>234997</v>
      </c>
      <c r="N91" s="27">
        <v>349051</v>
      </c>
      <c r="O91" s="27">
        <v>276691</v>
      </c>
      <c r="P91" s="51">
        <f t="shared" si="46"/>
        <v>-0.20730494970648983</v>
      </c>
      <c r="Q91" s="51">
        <f t="shared" si="42"/>
        <v>-0.26667073054374679</v>
      </c>
      <c r="R91" s="52">
        <f t="shared" si="47"/>
        <v>-72360</v>
      </c>
      <c r="S91" s="52">
        <f t="shared" si="43"/>
        <v>-100617</v>
      </c>
      <c r="T91" s="51">
        <f>O91/$O$23</f>
        <v>0.10302689994373737</v>
      </c>
    </row>
    <row r="92" spans="1:20" x14ac:dyDescent="0.25">
      <c r="A92" s="50" t="s">
        <v>19</v>
      </c>
      <c r="B92" s="52">
        <f>B90-B91</f>
        <v>48616</v>
      </c>
      <c r="C92" s="52">
        <f>C90-C91</f>
        <v>63140</v>
      </c>
      <c r="D92" s="52">
        <f>D90-D91</f>
        <v>56832</v>
      </c>
      <c r="E92" s="52">
        <f>E90-E91</f>
        <v>70068</v>
      </c>
      <c r="F92" s="51">
        <f t="shared" si="44"/>
        <v>0.23289695945945943</v>
      </c>
      <c r="G92" s="51">
        <f t="shared" si="40"/>
        <v>0.44125390817837751</v>
      </c>
      <c r="H92" s="52">
        <f t="shared" si="45"/>
        <v>13236</v>
      </c>
      <c r="I92" s="52">
        <f t="shared" si="41"/>
        <v>21452</v>
      </c>
      <c r="J92" s="51">
        <f>E92/$E$23</f>
        <v>0.15695498195649399</v>
      </c>
      <c r="K92" s="90"/>
      <c r="L92" s="52">
        <f>L90-L91</f>
        <v>179244</v>
      </c>
      <c r="M92" s="52">
        <f>M90-M91</f>
        <v>269195</v>
      </c>
      <c r="N92" s="52">
        <f>N90-N91</f>
        <v>227812</v>
      </c>
      <c r="O92" s="52">
        <f>O90-O91</f>
        <v>320459</v>
      </c>
      <c r="P92" s="51">
        <f t="shared" si="46"/>
        <v>0.40668182536477437</v>
      </c>
      <c r="Q92" s="51">
        <f t="shared" si="42"/>
        <v>0.78783669188368921</v>
      </c>
      <c r="R92" s="52">
        <f t="shared" si="47"/>
        <v>92647</v>
      </c>
      <c r="S92" s="52">
        <f t="shared" si="43"/>
        <v>141215</v>
      </c>
      <c r="T92" s="51">
        <f>O92/$O$23</f>
        <v>0.11932407389134497</v>
      </c>
    </row>
    <row r="93" spans="1:20" x14ac:dyDescent="0.25">
      <c r="A93" s="91" t="s">
        <v>20</v>
      </c>
      <c r="B93" s="34">
        <v>353098</v>
      </c>
      <c r="C93" s="34">
        <v>301399</v>
      </c>
      <c r="D93" s="34">
        <v>294675</v>
      </c>
      <c r="E93" s="34">
        <v>282885</v>
      </c>
      <c r="F93" s="35">
        <f t="shared" si="44"/>
        <v>-4.0010180707559129E-2</v>
      </c>
      <c r="G93" s="35">
        <f t="shared" si="40"/>
        <v>-0.1988484783261304</v>
      </c>
      <c r="H93" s="34">
        <f t="shared" si="45"/>
        <v>-11790</v>
      </c>
      <c r="I93" s="34">
        <f t="shared" si="41"/>
        <v>-70213</v>
      </c>
      <c r="J93" s="35">
        <f>E93/$E$23</f>
        <v>0.63367314709657474</v>
      </c>
      <c r="K93" s="90"/>
      <c r="L93" s="27">
        <v>1491132</v>
      </c>
      <c r="M93" s="27">
        <v>1250834</v>
      </c>
      <c r="N93" s="27">
        <v>1322358</v>
      </c>
      <c r="O93" s="27">
        <v>1282251</v>
      </c>
      <c r="P93" s="35">
        <f t="shared" si="46"/>
        <v>-3.032991065959445E-2</v>
      </c>
      <c r="Q93" s="35">
        <f t="shared" si="42"/>
        <v>-0.14008216576399679</v>
      </c>
      <c r="R93" s="34">
        <f t="shared" si="47"/>
        <v>-40107</v>
      </c>
      <c r="S93" s="34">
        <f t="shared" si="43"/>
        <v>-208881</v>
      </c>
      <c r="T93" s="35">
        <f>O93/$O$23</f>
        <v>0.47745082232438779</v>
      </c>
    </row>
    <row r="94" spans="1:20" x14ac:dyDescent="0.25">
      <c r="A94" s="85" t="s">
        <v>21</v>
      </c>
      <c r="B94" s="86">
        <v>2250824</v>
      </c>
      <c r="C94" s="86">
        <v>2044023</v>
      </c>
      <c r="D94" s="86">
        <v>2238721</v>
      </c>
      <c r="E94" s="86">
        <v>2356118</v>
      </c>
      <c r="F94" s="87">
        <f t="shared" si="44"/>
        <v>5.2439316913541312E-2</v>
      </c>
      <c r="G94" s="87">
        <f t="shared" si="40"/>
        <v>4.6780201384026388E-2</v>
      </c>
      <c r="H94" s="86">
        <f t="shared" si="45"/>
        <v>117397</v>
      </c>
      <c r="I94" s="86">
        <f t="shared" si="41"/>
        <v>105294</v>
      </c>
      <c r="J94" s="87">
        <f t="shared" ref="J94:J119" si="48">E94/$E$88</f>
        <v>0.8452741460593578</v>
      </c>
      <c r="K94" s="88"/>
      <c r="L94" s="86">
        <v>14429912</v>
      </c>
      <c r="M94" s="86">
        <v>12603495</v>
      </c>
      <c r="N94" s="86">
        <v>14560711</v>
      </c>
      <c r="O94" s="86">
        <v>15675499</v>
      </c>
      <c r="P94" s="87">
        <f t="shared" si="46"/>
        <v>7.6561371213260232E-2</v>
      </c>
      <c r="Q94" s="87">
        <f t="shared" si="42"/>
        <v>8.6319791832410342E-2</v>
      </c>
      <c r="R94" s="86">
        <f t="shared" si="47"/>
        <v>1114788</v>
      </c>
      <c r="S94" s="86">
        <f t="shared" si="43"/>
        <v>1245587</v>
      </c>
      <c r="T94" s="87">
        <f t="shared" ref="T94:T119" si="49">O94/$O$88</f>
        <v>0.89294151490467044</v>
      </c>
    </row>
    <row r="95" spans="1:20" x14ac:dyDescent="0.25">
      <c r="A95" s="49" t="s">
        <v>22</v>
      </c>
      <c r="B95" s="92">
        <v>320983</v>
      </c>
      <c r="C95" s="92">
        <v>232142</v>
      </c>
      <c r="D95" s="92">
        <v>246979</v>
      </c>
      <c r="E95" s="92">
        <v>225798</v>
      </c>
      <c r="F95" s="93">
        <f t="shared" si="44"/>
        <v>-8.5760327801149061E-2</v>
      </c>
      <c r="G95" s="93">
        <f t="shared" si="40"/>
        <v>-0.29654218447705949</v>
      </c>
      <c r="H95" s="92">
        <f t="shared" si="45"/>
        <v>-21181</v>
      </c>
      <c r="I95" s="92">
        <f t="shared" si="41"/>
        <v>-95185</v>
      </c>
      <c r="J95" s="93">
        <f t="shared" si="48"/>
        <v>8.1006643823403945E-2</v>
      </c>
      <c r="K95" s="89"/>
      <c r="L95" s="92">
        <v>2226344</v>
      </c>
      <c r="M95" s="92">
        <v>1508875</v>
      </c>
      <c r="N95" s="92">
        <v>1798043</v>
      </c>
      <c r="O95" s="92">
        <v>1923711</v>
      </c>
      <c r="P95" s="93">
        <f t="shared" si="46"/>
        <v>6.9891543194462002E-2</v>
      </c>
      <c r="Q95" s="93">
        <f t="shared" si="42"/>
        <v>-0.13593272198725803</v>
      </c>
      <c r="R95" s="92">
        <f t="shared" si="47"/>
        <v>125668</v>
      </c>
      <c r="S95" s="92">
        <f t="shared" si="43"/>
        <v>-302633</v>
      </c>
      <c r="T95" s="93">
        <f t="shared" si="49"/>
        <v>0.10958256669078149</v>
      </c>
    </row>
    <row r="96" spans="1:20" x14ac:dyDescent="0.25">
      <c r="A96" s="54" t="s">
        <v>23</v>
      </c>
      <c r="B96" s="31">
        <v>13338</v>
      </c>
      <c r="C96" s="31">
        <v>9791</v>
      </c>
      <c r="D96" s="31">
        <v>11858</v>
      </c>
      <c r="E96" s="31">
        <v>11590</v>
      </c>
      <c r="F96" s="32">
        <f t="shared" si="44"/>
        <v>-2.2600775847529064E-2</v>
      </c>
      <c r="G96" s="32">
        <f t="shared" si="40"/>
        <v>-0.13105413105413111</v>
      </c>
      <c r="H96" s="31">
        <f t="shared" si="45"/>
        <v>-268</v>
      </c>
      <c r="I96" s="31">
        <f t="shared" si="41"/>
        <v>-1748</v>
      </c>
      <c r="J96" s="32">
        <f t="shared" si="48"/>
        <v>4.1579952077221757E-3</v>
      </c>
      <c r="K96" s="90"/>
      <c r="L96" s="31">
        <v>128532</v>
      </c>
      <c r="M96" s="31">
        <v>97839</v>
      </c>
      <c r="N96" s="31">
        <v>116452</v>
      </c>
      <c r="O96" s="31">
        <v>123848</v>
      </c>
      <c r="P96" s="32">
        <f t="shared" si="46"/>
        <v>6.3511146223336645E-2</v>
      </c>
      <c r="Q96" s="32">
        <f t="shared" si="42"/>
        <v>-3.6442286745713148E-2</v>
      </c>
      <c r="R96" s="31">
        <f t="shared" si="47"/>
        <v>7396</v>
      </c>
      <c r="S96" s="31">
        <f t="shared" si="43"/>
        <v>-4684</v>
      </c>
      <c r="T96" s="32">
        <f t="shared" si="49"/>
        <v>7.0548963537246014E-3</v>
      </c>
    </row>
    <row r="97" spans="1:20" x14ac:dyDescent="0.25">
      <c r="A97" s="54" t="s">
        <v>24</v>
      </c>
      <c r="B97" s="31">
        <v>815</v>
      </c>
      <c r="C97" s="31">
        <v>1346</v>
      </c>
      <c r="D97" s="31">
        <v>2203</v>
      </c>
      <c r="E97" s="31">
        <v>1210</v>
      </c>
      <c r="F97" s="32">
        <f t="shared" si="44"/>
        <v>-0.45074897866545616</v>
      </c>
      <c r="G97" s="32">
        <f t="shared" si="40"/>
        <v>0.48466257668711665</v>
      </c>
      <c r="H97" s="31">
        <f t="shared" si="45"/>
        <v>-993</v>
      </c>
      <c r="I97" s="31">
        <f t="shared" si="41"/>
        <v>395</v>
      </c>
      <c r="J97" s="32">
        <f t="shared" si="48"/>
        <v>4.3409613471473966E-4</v>
      </c>
      <c r="K97" s="90"/>
      <c r="L97" s="31">
        <v>12655</v>
      </c>
      <c r="M97" s="31">
        <v>9604</v>
      </c>
      <c r="N97" s="31">
        <v>17094</v>
      </c>
      <c r="O97" s="31">
        <v>17060</v>
      </c>
      <c r="P97" s="32">
        <f t="shared" si="46"/>
        <v>-1.9890019890019817E-3</v>
      </c>
      <c r="Q97" s="32">
        <f t="shared" si="42"/>
        <v>0.34808376135914654</v>
      </c>
      <c r="R97" s="31">
        <f t="shared" si="47"/>
        <v>-34</v>
      </c>
      <c r="S97" s="31">
        <f t="shared" si="43"/>
        <v>4405</v>
      </c>
      <c r="T97" s="32">
        <f t="shared" si="49"/>
        <v>9.7180844094811136E-4</v>
      </c>
    </row>
    <row r="98" spans="1:20" x14ac:dyDescent="0.25">
      <c r="A98" s="54" t="s">
        <v>25</v>
      </c>
      <c r="B98" s="31">
        <v>10808</v>
      </c>
      <c r="C98" s="31">
        <v>6382</v>
      </c>
      <c r="D98" s="31">
        <v>8954</v>
      </c>
      <c r="E98" s="31">
        <v>9037</v>
      </c>
      <c r="F98" s="32">
        <f t="shared" si="44"/>
        <v>9.2696001786911619E-3</v>
      </c>
      <c r="G98" s="32">
        <f t="shared" si="40"/>
        <v>-0.16386010362694303</v>
      </c>
      <c r="H98" s="31">
        <f t="shared" si="45"/>
        <v>83</v>
      </c>
      <c r="I98" s="31">
        <f t="shared" si="41"/>
        <v>-1771</v>
      </c>
      <c r="J98" s="32">
        <f t="shared" si="48"/>
        <v>3.2420882391876876E-3</v>
      </c>
      <c r="K98" s="90"/>
      <c r="L98" s="31">
        <v>369595</v>
      </c>
      <c r="M98" s="31">
        <v>263411</v>
      </c>
      <c r="N98" s="31">
        <v>333863</v>
      </c>
      <c r="O98" s="31">
        <v>312478</v>
      </c>
      <c r="P98" s="32">
        <f t="shared" si="46"/>
        <v>-6.4053219434318853E-2</v>
      </c>
      <c r="Q98" s="32">
        <f t="shared" si="42"/>
        <v>-0.15453942829313172</v>
      </c>
      <c r="R98" s="31">
        <f t="shared" si="47"/>
        <v>-21385</v>
      </c>
      <c r="S98" s="31">
        <f t="shared" si="43"/>
        <v>-57117</v>
      </c>
      <c r="T98" s="32">
        <f t="shared" si="49"/>
        <v>1.780004443203892E-2</v>
      </c>
    </row>
    <row r="99" spans="1:20" x14ac:dyDescent="0.25">
      <c r="A99" s="54" t="s">
        <v>26</v>
      </c>
      <c r="B99" s="31">
        <v>7386</v>
      </c>
      <c r="C99" s="31">
        <v>15325</v>
      </c>
      <c r="D99" s="31">
        <v>15931</v>
      </c>
      <c r="E99" s="31">
        <v>19407</v>
      </c>
      <c r="F99" s="32">
        <f t="shared" si="44"/>
        <v>0.21819094846525644</v>
      </c>
      <c r="G99" s="32">
        <f t="shared" si="40"/>
        <v>1.6275385865150285</v>
      </c>
      <c r="H99" s="31">
        <f t="shared" si="45"/>
        <v>3476</v>
      </c>
      <c r="I99" s="31">
        <f t="shared" si="41"/>
        <v>12021</v>
      </c>
      <c r="J99" s="32">
        <f t="shared" si="48"/>
        <v>6.962399740833845E-3</v>
      </c>
      <c r="K99" s="90"/>
      <c r="L99" s="31">
        <v>40906</v>
      </c>
      <c r="M99" s="31">
        <v>64772</v>
      </c>
      <c r="N99" s="31">
        <v>79765</v>
      </c>
      <c r="O99" s="31">
        <v>76724</v>
      </c>
      <c r="P99" s="32">
        <f t="shared" si="46"/>
        <v>-3.8124490691405999E-2</v>
      </c>
      <c r="Q99" s="32">
        <f t="shared" si="42"/>
        <v>0.87561726886031388</v>
      </c>
      <c r="R99" s="31">
        <f t="shared" si="47"/>
        <v>-3041</v>
      </c>
      <c r="S99" s="31">
        <f t="shared" si="43"/>
        <v>35818</v>
      </c>
      <c r="T99" s="32">
        <f t="shared" si="49"/>
        <v>4.3705176332533933E-3</v>
      </c>
    </row>
    <row r="100" spans="1:20" x14ac:dyDescent="0.25">
      <c r="A100" s="54" t="s">
        <v>27</v>
      </c>
      <c r="B100" s="31">
        <v>2786</v>
      </c>
      <c r="C100" s="31">
        <v>3196</v>
      </c>
      <c r="D100" s="31">
        <v>3990</v>
      </c>
      <c r="E100" s="31">
        <v>1496</v>
      </c>
      <c r="F100" s="32">
        <f t="shared" si="44"/>
        <v>-0.62506265664160399</v>
      </c>
      <c r="G100" s="32">
        <f t="shared" si="40"/>
        <v>-0.46302943287867915</v>
      </c>
      <c r="H100" s="31">
        <f t="shared" si="45"/>
        <v>-2494</v>
      </c>
      <c r="I100" s="31">
        <f t="shared" si="41"/>
        <v>-1290</v>
      </c>
      <c r="J100" s="32">
        <f t="shared" si="48"/>
        <v>5.3670067564731444E-4</v>
      </c>
      <c r="K100" s="90"/>
      <c r="L100" s="31">
        <v>393986</v>
      </c>
      <c r="M100" s="31">
        <v>214973</v>
      </c>
      <c r="N100" s="31">
        <v>305894</v>
      </c>
      <c r="O100" s="31">
        <v>295178</v>
      </c>
      <c r="P100" s="32">
        <f t="shared" si="46"/>
        <v>-3.5031743022092665E-2</v>
      </c>
      <c r="Q100" s="32">
        <f t="shared" si="42"/>
        <v>-0.25079063723076456</v>
      </c>
      <c r="R100" s="31">
        <f t="shared" si="47"/>
        <v>-10716</v>
      </c>
      <c r="S100" s="31">
        <f t="shared" si="43"/>
        <v>-98808</v>
      </c>
      <c r="T100" s="32">
        <f t="shared" si="49"/>
        <v>1.6814564594500682E-2</v>
      </c>
    </row>
    <row r="101" spans="1:20" x14ac:dyDescent="0.25">
      <c r="A101" s="54" t="s">
        <v>28</v>
      </c>
      <c r="B101" s="31">
        <v>712</v>
      </c>
      <c r="C101" s="31">
        <v>1587</v>
      </c>
      <c r="D101" s="31">
        <v>2040</v>
      </c>
      <c r="E101" s="31">
        <v>2470</v>
      </c>
      <c r="F101" s="32">
        <f t="shared" si="44"/>
        <v>0.21078431372549011</v>
      </c>
      <c r="G101" s="32">
        <f t="shared" si="40"/>
        <v>2.4691011235955056</v>
      </c>
      <c r="H101" s="31">
        <f t="shared" si="45"/>
        <v>430</v>
      </c>
      <c r="I101" s="31">
        <f t="shared" si="41"/>
        <v>1758</v>
      </c>
      <c r="J101" s="32">
        <f t="shared" si="48"/>
        <v>8.8613012623587348E-4</v>
      </c>
      <c r="K101" s="90"/>
      <c r="L101" s="31">
        <v>10668</v>
      </c>
      <c r="M101" s="31">
        <v>20243</v>
      </c>
      <c r="N101" s="31">
        <v>20990</v>
      </c>
      <c r="O101" s="31">
        <v>26895</v>
      </c>
      <c r="P101" s="32">
        <f t="shared" si="46"/>
        <v>0.28132444020962355</v>
      </c>
      <c r="Q101" s="32">
        <f t="shared" si="42"/>
        <v>1.5210911136107987</v>
      </c>
      <c r="R101" s="31">
        <f t="shared" si="47"/>
        <v>5905</v>
      </c>
      <c r="S101" s="31">
        <f t="shared" si="43"/>
        <v>16227</v>
      </c>
      <c r="T101" s="32">
        <f t="shared" si="49"/>
        <v>1.5320508803809763E-3</v>
      </c>
    </row>
    <row r="102" spans="1:20" x14ac:dyDescent="0.25">
      <c r="A102" s="54" t="s">
        <v>29</v>
      </c>
      <c r="B102" s="31">
        <v>1174425</v>
      </c>
      <c r="C102" s="31">
        <v>1088743</v>
      </c>
      <c r="D102" s="31">
        <v>1193615</v>
      </c>
      <c r="E102" s="31">
        <v>1285987</v>
      </c>
      <c r="F102" s="32">
        <f t="shared" si="44"/>
        <v>7.7388437645304453E-2</v>
      </c>
      <c r="G102" s="32">
        <f t="shared" si="40"/>
        <v>9.4992868850714229E-2</v>
      </c>
      <c r="H102" s="31">
        <f t="shared" si="45"/>
        <v>92372</v>
      </c>
      <c r="I102" s="31">
        <f t="shared" si="41"/>
        <v>111562</v>
      </c>
      <c r="J102" s="32">
        <f t="shared" si="48"/>
        <v>0.46135701321768918</v>
      </c>
      <c r="K102" s="90"/>
      <c r="L102" s="31">
        <v>6306661</v>
      </c>
      <c r="M102" s="31">
        <v>5625002</v>
      </c>
      <c r="N102" s="31">
        <v>6422185</v>
      </c>
      <c r="O102" s="31">
        <v>6978702</v>
      </c>
      <c r="P102" s="32">
        <f t="shared" si="46"/>
        <v>8.6655398435267816E-2</v>
      </c>
      <c r="Q102" s="32">
        <f t="shared" si="42"/>
        <v>0.10656050800891315</v>
      </c>
      <c r="R102" s="31">
        <f t="shared" si="47"/>
        <v>556517</v>
      </c>
      <c r="S102" s="31">
        <f t="shared" si="43"/>
        <v>672041</v>
      </c>
      <c r="T102" s="32">
        <f t="shared" si="49"/>
        <v>0.39753584469293474</v>
      </c>
    </row>
    <row r="103" spans="1:20" x14ac:dyDescent="0.25">
      <c r="A103" s="54" t="s">
        <v>30</v>
      </c>
      <c r="B103" s="31">
        <v>79884</v>
      </c>
      <c r="C103" s="31">
        <v>75211</v>
      </c>
      <c r="D103" s="31">
        <v>88212</v>
      </c>
      <c r="E103" s="31">
        <v>98115</v>
      </c>
      <c r="F103" s="32">
        <f t="shared" si="44"/>
        <v>0.11226363760032654</v>
      </c>
      <c r="G103" s="32">
        <f t="shared" si="40"/>
        <v>0.22821841670422116</v>
      </c>
      <c r="H103" s="31">
        <f t="shared" si="45"/>
        <v>9903</v>
      </c>
      <c r="I103" s="31">
        <f t="shared" si="41"/>
        <v>18231</v>
      </c>
      <c r="J103" s="32">
        <f t="shared" si="48"/>
        <v>3.5199456411187338E-2</v>
      </c>
      <c r="K103" s="90"/>
      <c r="L103" s="31">
        <v>591182</v>
      </c>
      <c r="M103" s="31">
        <v>599710</v>
      </c>
      <c r="N103" s="31">
        <v>735409</v>
      </c>
      <c r="O103" s="31">
        <v>803310</v>
      </c>
      <c r="P103" s="32">
        <f t="shared" si="46"/>
        <v>9.2330934214838178E-2</v>
      </c>
      <c r="Q103" s="32">
        <f t="shared" si="42"/>
        <v>0.35882012645851868</v>
      </c>
      <c r="R103" s="31">
        <f t="shared" si="47"/>
        <v>67901</v>
      </c>
      <c r="S103" s="31">
        <f t="shared" si="43"/>
        <v>212128</v>
      </c>
      <c r="T103" s="32">
        <f t="shared" si="49"/>
        <v>4.575987331172493E-2</v>
      </c>
    </row>
    <row r="104" spans="1:20" x14ac:dyDescent="0.25">
      <c r="A104" s="54" t="s">
        <v>31</v>
      </c>
      <c r="B104" s="31">
        <v>81601</v>
      </c>
      <c r="C104" s="31">
        <v>92592</v>
      </c>
      <c r="D104" s="31">
        <v>94339</v>
      </c>
      <c r="E104" s="31">
        <v>97442</v>
      </c>
      <c r="F104" s="32">
        <f t="shared" si="44"/>
        <v>3.2892017087312819E-2</v>
      </c>
      <c r="G104" s="32">
        <f t="shared" si="40"/>
        <v>0.19412752294702273</v>
      </c>
      <c r="H104" s="31">
        <f t="shared" si="45"/>
        <v>3103</v>
      </c>
      <c r="I104" s="31">
        <f t="shared" si="41"/>
        <v>15841</v>
      </c>
      <c r="J104" s="32">
        <f t="shared" si="48"/>
        <v>3.4958012858573272E-2</v>
      </c>
      <c r="K104" s="90"/>
      <c r="L104" s="31">
        <v>529959</v>
      </c>
      <c r="M104" s="31">
        <v>631180</v>
      </c>
      <c r="N104" s="31">
        <v>592295</v>
      </c>
      <c r="O104" s="31">
        <v>644516</v>
      </c>
      <c r="P104" s="32">
        <f t="shared" si="46"/>
        <v>8.8167213972766945E-2</v>
      </c>
      <c r="Q104" s="32">
        <f t="shared" si="42"/>
        <v>0.21616200498529126</v>
      </c>
      <c r="R104" s="31">
        <f t="shared" si="47"/>
        <v>52221</v>
      </c>
      <c r="S104" s="31">
        <f t="shared" si="43"/>
        <v>114557</v>
      </c>
      <c r="T104" s="32">
        <f t="shared" si="49"/>
        <v>3.6714307686173092E-2</v>
      </c>
    </row>
    <row r="105" spans="1:20" x14ac:dyDescent="0.25">
      <c r="A105" s="54" t="s">
        <v>32</v>
      </c>
      <c r="B105" s="31">
        <v>80965</v>
      </c>
      <c r="C105" s="31">
        <v>69929</v>
      </c>
      <c r="D105" s="31">
        <v>73827</v>
      </c>
      <c r="E105" s="31">
        <v>75568</v>
      </c>
      <c r="F105" s="32">
        <f t="shared" si="44"/>
        <v>2.358215828897281E-2</v>
      </c>
      <c r="G105" s="32">
        <f t="shared" si="40"/>
        <v>-6.6658432656085953E-2</v>
      </c>
      <c r="H105" s="31">
        <f t="shared" si="45"/>
        <v>1741</v>
      </c>
      <c r="I105" s="31">
        <f t="shared" si="41"/>
        <v>-5397</v>
      </c>
      <c r="J105" s="32">
        <f t="shared" si="48"/>
        <v>2.7110559262911938E-2</v>
      </c>
      <c r="K105" s="90"/>
      <c r="L105" s="31">
        <v>527119</v>
      </c>
      <c r="M105" s="31">
        <v>545121</v>
      </c>
      <c r="N105" s="31">
        <v>540701</v>
      </c>
      <c r="O105" s="31">
        <v>576082</v>
      </c>
      <c r="P105" s="32">
        <f t="shared" si="46"/>
        <v>6.5435425493942212E-2</v>
      </c>
      <c r="Q105" s="32">
        <f t="shared" si="42"/>
        <v>9.2887943709105469E-2</v>
      </c>
      <c r="R105" s="31">
        <f t="shared" si="47"/>
        <v>35381</v>
      </c>
      <c r="S105" s="31">
        <f t="shared" si="43"/>
        <v>48963</v>
      </c>
      <c r="T105" s="32">
        <f t="shared" si="49"/>
        <v>3.281602287680363E-2</v>
      </c>
    </row>
    <row r="106" spans="1:20" x14ac:dyDescent="0.25">
      <c r="A106" s="54" t="s">
        <v>33</v>
      </c>
      <c r="B106" s="31">
        <v>85866</v>
      </c>
      <c r="C106" s="31">
        <v>87990</v>
      </c>
      <c r="D106" s="31">
        <v>106380</v>
      </c>
      <c r="E106" s="31">
        <v>133391</v>
      </c>
      <c r="F106" s="32">
        <f t="shared" si="44"/>
        <v>0.25391050949426575</v>
      </c>
      <c r="G106" s="32">
        <f t="shared" si="40"/>
        <v>0.55347867607667767</v>
      </c>
      <c r="H106" s="31">
        <f t="shared" si="45"/>
        <v>27011</v>
      </c>
      <c r="I106" s="31">
        <f t="shared" si="41"/>
        <v>47525</v>
      </c>
      <c r="J106" s="32">
        <f t="shared" si="48"/>
        <v>4.7854973145234576E-2</v>
      </c>
      <c r="K106" s="90"/>
      <c r="L106" s="31">
        <v>386065</v>
      </c>
      <c r="M106" s="31">
        <v>486305</v>
      </c>
      <c r="N106" s="31">
        <v>538687</v>
      </c>
      <c r="O106" s="31">
        <v>686785</v>
      </c>
      <c r="P106" s="32">
        <f t="shared" si="46"/>
        <v>0.27492402823903306</v>
      </c>
      <c r="Q106" s="32">
        <f t="shared" si="42"/>
        <v>0.77893618950176791</v>
      </c>
      <c r="R106" s="31">
        <f t="shared" si="47"/>
        <v>148098</v>
      </c>
      <c r="S106" s="31">
        <f t="shared" si="43"/>
        <v>300720</v>
      </c>
      <c r="T106" s="32">
        <f t="shared" si="49"/>
        <v>3.9122125446456546E-2</v>
      </c>
    </row>
    <row r="107" spans="1:20" x14ac:dyDescent="0.25">
      <c r="A107" s="54" t="s">
        <v>34</v>
      </c>
      <c r="B107" s="31">
        <v>24134</v>
      </c>
      <c r="C107" s="31">
        <v>39955</v>
      </c>
      <c r="D107" s="31">
        <v>41476</v>
      </c>
      <c r="E107" s="31">
        <v>29096</v>
      </c>
      <c r="F107" s="32">
        <f t="shared" si="44"/>
        <v>-0.29848587134728521</v>
      </c>
      <c r="G107" s="32">
        <f t="shared" si="40"/>
        <v>0.2056020551918456</v>
      </c>
      <c r="H107" s="31">
        <f t="shared" si="45"/>
        <v>-12380</v>
      </c>
      <c r="I107" s="31">
        <f t="shared" si="41"/>
        <v>4962</v>
      </c>
      <c r="J107" s="32">
        <f t="shared" si="48"/>
        <v>1.0438397632776913E-2</v>
      </c>
      <c r="K107" s="90"/>
      <c r="L107" s="31">
        <v>129145</v>
      </c>
      <c r="M107" s="31">
        <v>249357</v>
      </c>
      <c r="N107" s="31">
        <v>272987</v>
      </c>
      <c r="O107" s="31">
        <v>236370</v>
      </c>
      <c r="P107" s="32">
        <f t="shared" si="46"/>
        <v>-0.13413459248975224</v>
      </c>
      <c r="Q107" s="32">
        <f t="shared" si="42"/>
        <v>0.8302683030701925</v>
      </c>
      <c r="R107" s="31">
        <f t="shared" si="47"/>
        <v>-36617</v>
      </c>
      <c r="S107" s="31">
        <f t="shared" si="43"/>
        <v>107225</v>
      </c>
      <c r="T107" s="32">
        <f t="shared" si="49"/>
        <v>1.3464616716700181E-2</v>
      </c>
    </row>
    <row r="108" spans="1:20" x14ac:dyDescent="0.25">
      <c r="A108" s="54" t="s">
        <v>35</v>
      </c>
      <c r="B108" s="31">
        <v>54083</v>
      </c>
      <c r="C108" s="31">
        <v>70281</v>
      </c>
      <c r="D108" s="31">
        <v>74941</v>
      </c>
      <c r="E108" s="31">
        <v>80646</v>
      </c>
      <c r="F108" s="32">
        <f t="shared" si="44"/>
        <v>7.6126552888272192E-2</v>
      </c>
      <c r="G108" s="32">
        <f t="shared" si="40"/>
        <v>0.49115248784276022</v>
      </c>
      <c r="H108" s="31">
        <f t="shared" si="45"/>
        <v>5705</v>
      </c>
      <c r="I108" s="31">
        <f t="shared" si="41"/>
        <v>26563</v>
      </c>
      <c r="J108" s="32">
        <f t="shared" si="48"/>
        <v>2.8932328000169334E-2</v>
      </c>
      <c r="K108" s="90"/>
      <c r="L108" s="31">
        <v>467235</v>
      </c>
      <c r="M108" s="31">
        <v>432445</v>
      </c>
      <c r="N108" s="31">
        <v>508211</v>
      </c>
      <c r="O108" s="31">
        <v>583462</v>
      </c>
      <c r="P108" s="32">
        <f t="shared" si="46"/>
        <v>0.14807038808683792</v>
      </c>
      <c r="Q108" s="32">
        <f t="shared" si="42"/>
        <v>0.24875490919986731</v>
      </c>
      <c r="R108" s="31">
        <f t="shared" si="47"/>
        <v>75251</v>
      </c>
      <c r="S108" s="31">
        <f t="shared" si="43"/>
        <v>116227</v>
      </c>
      <c r="T108" s="32">
        <f t="shared" si="49"/>
        <v>3.3236418321949998E-2</v>
      </c>
    </row>
    <row r="109" spans="1:20" x14ac:dyDescent="0.25">
      <c r="A109" s="54" t="s">
        <v>36</v>
      </c>
      <c r="B109" s="31">
        <v>9609</v>
      </c>
      <c r="C109" s="31">
        <v>3131</v>
      </c>
      <c r="D109" s="31">
        <v>4669</v>
      </c>
      <c r="E109" s="31">
        <v>5000</v>
      </c>
      <c r="F109" s="32">
        <f t="shared" si="44"/>
        <v>7.0893124866138413E-2</v>
      </c>
      <c r="G109" s="32">
        <f t="shared" si="40"/>
        <v>-0.47965449058174625</v>
      </c>
      <c r="H109" s="31">
        <f t="shared" si="45"/>
        <v>331</v>
      </c>
      <c r="I109" s="31">
        <f t="shared" si="41"/>
        <v>-4609</v>
      </c>
      <c r="J109" s="32">
        <f t="shared" si="48"/>
        <v>1.79378568063942E-3</v>
      </c>
      <c r="K109" s="90"/>
      <c r="L109" s="31">
        <v>312596</v>
      </c>
      <c r="M109" s="31">
        <v>137781</v>
      </c>
      <c r="N109" s="31">
        <v>239489</v>
      </c>
      <c r="O109" s="31">
        <v>277988</v>
      </c>
      <c r="P109" s="32">
        <f t="shared" si="46"/>
        <v>0.16075477370568159</v>
      </c>
      <c r="Q109" s="32">
        <f t="shared" si="42"/>
        <v>-0.11071158939973635</v>
      </c>
      <c r="R109" s="31">
        <f t="shared" si="47"/>
        <v>38499</v>
      </c>
      <c r="S109" s="31">
        <f t="shared" si="43"/>
        <v>-34608</v>
      </c>
      <c r="T109" s="32">
        <f t="shared" si="49"/>
        <v>1.5835350813732919E-2</v>
      </c>
    </row>
    <row r="110" spans="1:20" x14ac:dyDescent="0.25">
      <c r="A110" s="54" t="s">
        <v>37</v>
      </c>
      <c r="B110" s="31">
        <v>12491</v>
      </c>
      <c r="C110" s="31">
        <v>4948</v>
      </c>
      <c r="D110" s="31">
        <v>6600</v>
      </c>
      <c r="E110" s="31">
        <v>3661</v>
      </c>
      <c r="F110" s="32">
        <f t="shared" si="44"/>
        <v>-0.44530303030303031</v>
      </c>
      <c r="G110" s="32">
        <f t="shared" si="40"/>
        <v>-0.70690897446161238</v>
      </c>
      <c r="H110" s="31">
        <f t="shared" si="45"/>
        <v>-2939</v>
      </c>
      <c r="I110" s="31">
        <f t="shared" si="41"/>
        <v>-8830</v>
      </c>
      <c r="J110" s="32">
        <f t="shared" si="48"/>
        <v>1.3134098753641832E-3</v>
      </c>
      <c r="K110" s="90"/>
      <c r="L110" s="31">
        <v>483162</v>
      </c>
      <c r="M110" s="31">
        <v>207192</v>
      </c>
      <c r="N110" s="31">
        <v>303795</v>
      </c>
      <c r="O110" s="31">
        <v>324486</v>
      </c>
      <c r="P110" s="32">
        <f t="shared" si="46"/>
        <v>6.8108428380980524E-2</v>
      </c>
      <c r="Q110" s="32">
        <f t="shared" si="42"/>
        <v>-0.32841158865970421</v>
      </c>
      <c r="R110" s="31">
        <f t="shared" si="47"/>
        <v>20691</v>
      </c>
      <c r="S110" s="31">
        <f t="shared" si="43"/>
        <v>-158676</v>
      </c>
      <c r="T110" s="32">
        <f t="shared" si="49"/>
        <v>1.8484069974764879E-2</v>
      </c>
    </row>
    <row r="111" spans="1:20" x14ac:dyDescent="0.25">
      <c r="A111" s="54" t="s">
        <v>38</v>
      </c>
      <c r="B111" s="31">
        <v>5537</v>
      </c>
      <c r="C111" s="31">
        <v>14157</v>
      </c>
      <c r="D111" s="31">
        <v>14409</v>
      </c>
      <c r="E111" s="31">
        <v>16753</v>
      </c>
      <c r="F111" s="32">
        <f t="shared" si="44"/>
        <v>0.16267610521202025</v>
      </c>
      <c r="G111" s="32">
        <f t="shared" si="40"/>
        <v>2.0256456564926855</v>
      </c>
      <c r="H111" s="31">
        <f t="shared" si="45"/>
        <v>2344</v>
      </c>
      <c r="I111" s="31">
        <f t="shared" si="41"/>
        <v>11216</v>
      </c>
      <c r="J111" s="32">
        <f t="shared" si="48"/>
        <v>6.010258301550441E-3</v>
      </c>
      <c r="K111" s="90"/>
      <c r="L111" s="31">
        <v>25670</v>
      </c>
      <c r="M111" s="31">
        <v>90902</v>
      </c>
      <c r="N111" s="31">
        <v>90661</v>
      </c>
      <c r="O111" s="31">
        <v>102290</v>
      </c>
      <c r="P111" s="32">
        <f t="shared" si="46"/>
        <v>0.12826904622715385</v>
      </c>
      <c r="Q111" s="32">
        <f t="shared" si="42"/>
        <v>2.9848071679002728</v>
      </c>
      <c r="R111" s="31">
        <f t="shared" si="47"/>
        <v>11629</v>
      </c>
      <c r="S111" s="31">
        <f t="shared" si="43"/>
        <v>76620</v>
      </c>
      <c r="T111" s="32">
        <f t="shared" si="49"/>
        <v>5.826863155016548E-3</v>
      </c>
    </row>
    <row r="112" spans="1:20" x14ac:dyDescent="0.25">
      <c r="A112" s="54" t="s">
        <v>39</v>
      </c>
      <c r="B112" s="31">
        <v>7040</v>
      </c>
      <c r="C112" s="31">
        <v>9326</v>
      </c>
      <c r="D112" s="31">
        <v>11493</v>
      </c>
      <c r="E112" s="31">
        <v>14039</v>
      </c>
      <c r="F112" s="32">
        <f t="shared" si="44"/>
        <v>0.22152614634995205</v>
      </c>
      <c r="G112" s="32">
        <f t="shared" si="40"/>
        <v>0.99417613636363633</v>
      </c>
      <c r="H112" s="31">
        <f t="shared" si="45"/>
        <v>2546</v>
      </c>
      <c r="I112" s="31">
        <f t="shared" si="41"/>
        <v>6999</v>
      </c>
      <c r="J112" s="32">
        <f t="shared" si="48"/>
        <v>5.0365914340993632E-3</v>
      </c>
      <c r="K112" s="90"/>
      <c r="L112" s="31">
        <v>31569</v>
      </c>
      <c r="M112" s="31">
        <v>49984</v>
      </c>
      <c r="N112" s="31">
        <v>59268</v>
      </c>
      <c r="O112" s="31">
        <v>80718</v>
      </c>
      <c r="P112" s="32">
        <f t="shared" si="46"/>
        <v>0.36191536748329622</v>
      </c>
      <c r="Q112" s="32">
        <f t="shared" si="42"/>
        <v>1.5568754157559632</v>
      </c>
      <c r="R112" s="31">
        <f t="shared" si="47"/>
        <v>21450</v>
      </c>
      <c r="S112" s="31">
        <f t="shared" si="43"/>
        <v>49149</v>
      </c>
      <c r="T112" s="32">
        <f t="shared" si="49"/>
        <v>4.5980324581740709E-3</v>
      </c>
    </row>
    <row r="113" spans="1:20" x14ac:dyDescent="0.25">
      <c r="A113" s="54" t="s">
        <v>40</v>
      </c>
      <c r="B113" s="31">
        <v>9135</v>
      </c>
      <c r="C113" s="31">
        <v>13299</v>
      </c>
      <c r="D113" s="31">
        <v>18094</v>
      </c>
      <c r="E113" s="31">
        <v>14857</v>
      </c>
      <c r="F113" s="32">
        <f t="shared" si="44"/>
        <v>-0.17889908256880738</v>
      </c>
      <c r="G113" s="32">
        <f t="shared" si="40"/>
        <v>0.62638204707170231</v>
      </c>
      <c r="H113" s="31">
        <f t="shared" si="45"/>
        <v>-3237</v>
      </c>
      <c r="I113" s="31">
        <f t="shared" si="41"/>
        <v>5722</v>
      </c>
      <c r="J113" s="32">
        <f t="shared" si="48"/>
        <v>5.3300547714519725E-3</v>
      </c>
      <c r="K113" s="90"/>
      <c r="L113" s="31">
        <v>26081</v>
      </c>
      <c r="M113" s="31">
        <v>37727</v>
      </c>
      <c r="N113" s="31">
        <v>51793</v>
      </c>
      <c r="O113" s="31">
        <v>48702</v>
      </c>
      <c r="P113" s="32">
        <f t="shared" si="46"/>
        <v>-5.9679879520398549E-2</v>
      </c>
      <c r="Q113" s="32">
        <f t="shared" si="42"/>
        <v>0.86733637513898998</v>
      </c>
      <c r="R113" s="31">
        <f t="shared" si="47"/>
        <v>-3091</v>
      </c>
      <c r="S113" s="31">
        <f t="shared" si="43"/>
        <v>22621</v>
      </c>
      <c r="T113" s="32">
        <f t="shared" si="49"/>
        <v>2.7742681530512846E-3</v>
      </c>
    </row>
    <row r="114" spans="1:20" x14ac:dyDescent="0.25">
      <c r="A114" s="54" t="s">
        <v>41</v>
      </c>
      <c r="B114" s="31">
        <v>3675</v>
      </c>
      <c r="C114" s="31">
        <v>4613</v>
      </c>
      <c r="D114" s="31">
        <v>4999</v>
      </c>
      <c r="E114" s="31">
        <v>4910</v>
      </c>
      <c r="F114" s="32">
        <f t="shared" si="44"/>
        <v>-1.7803560712142397E-2</v>
      </c>
      <c r="G114" s="32">
        <f t="shared" si="40"/>
        <v>0.33605442176870759</v>
      </c>
      <c r="H114" s="31">
        <f t="shared" si="45"/>
        <v>-89</v>
      </c>
      <c r="I114" s="31">
        <f t="shared" si="41"/>
        <v>1235</v>
      </c>
      <c r="J114" s="32">
        <f t="shared" si="48"/>
        <v>1.7614975383879105E-3</v>
      </c>
      <c r="K114" s="90"/>
      <c r="L114" s="31">
        <v>33746</v>
      </c>
      <c r="M114" s="31">
        <v>90441</v>
      </c>
      <c r="N114" s="31">
        <v>91719</v>
      </c>
      <c r="O114" s="31">
        <v>94665</v>
      </c>
      <c r="P114" s="32">
        <f t="shared" si="46"/>
        <v>3.2119844307068268E-2</v>
      </c>
      <c r="Q114" s="32">
        <f t="shared" si="42"/>
        <v>1.8052213595685416</v>
      </c>
      <c r="R114" s="31">
        <f t="shared" si="47"/>
        <v>2946</v>
      </c>
      <c r="S114" s="31">
        <f t="shared" si="43"/>
        <v>60919</v>
      </c>
      <c r="T114" s="32">
        <f t="shared" si="49"/>
        <v>5.3925114925177584E-3</v>
      </c>
    </row>
    <row r="115" spans="1:20" x14ac:dyDescent="0.25">
      <c r="A115" s="54" t="s">
        <v>42</v>
      </c>
      <c r="B115" s="31">
        <v>13461</v>
      </c>
      <c r="C115" s="31">
        <v>20758</v>
      </c>
      <c r="D115" s="31">
        <v>23893</v>
      </c>
      <c r="E115" s="31">
        <v>25172</v>
      </c>
      <c r="F115" s="32">
        <f t="shared" si="44"/>
        <v>5.3530322688653653E-2</v>
      </c>
      <c r="G115" s="32">
        <f t="shared" si="40"/>
        <v>0.86999479979199168</v>
      </c>
      <c r="H115" s="31">
        <f t="shared" si="45"/>
        <v>1279</v>
      </c>
      <c r="I115" s="31">
        <f t="shared" si="41"/>
        <v>11711</v>
      </c>
      <c r="J115" s="32">
        <f t="shared" si="48"/>
        <v>9.0306346306110955E-3</v>
      </c>
      <c r="K115" s="90"/>
      <c r="L115" s="31">
        <v>41208</v>
      </c>
      <c r="M115" s="31">
        <v>78135</v>
      </c>
      <c r="N115" s="31">
        <v>97281</v>
      </c>
      <c r="O115" s="31">
        <v>113483</v>
      </c>
      <c r="P115" s="32">
        <f t="shared" si="46"/>
        <v>0.16654845242133609</v>
      </c>
      <c r="Q115" s="32">
        <f t="shared" si="42"/>
        <v>1.7539070083478938</v>
      </c>
      <c r="R115" s="31">
        <f t="shared" si="47"/>
        <v>16202</v>
      </c>
      <c r="S115" s="31">
        <f t="shared" si="43"/>
        <v>72275</v>
      </c>
      <c r="T115" s="32">
        <f t="shared" si="49"/>
        <v>6.4644629134885416E-3</v>
      </c>
    </row>
    <row r="116" spans="1:20" x14ac:dyDescent="0.25">
      <c r="A116" s="54" t="s">
        <v>43</v>
      </c>
      <c r="B116" s="31">
        <v>34296</v>
      </c>
      <c r="C116" s="31">
        <v>52458</v>
      </c>
      <c r="D116" s="31">
        <v>54228</v>
      </c>
      <c r="E116" s="31">
        <v>74993</v>
      </c>
      <c r="F116" s="32">
        <f t="shared" si="44"/>
        <v>0.38292026259496947</v>
      </c>
      <c r="G116" s="32">
        <f t="shared" si="40"/>
        <v>1.1866398413809192</v>
      </c>
      <c r="H116" s="31">
        <f t="shared" si="45"/>
        <v>20765</v>
      </c>
      <c r="I116" s="31">
        <f t="shared" si="41"/>
        <v>40697</v>
      </c>
      <c r="J116" s="32">
        <f t="shared" si="48"/>
        <v>2.6904273909638406E-2</v>
      </c>
      <c r="K116" s="90"/>
      <c r="L116" s="31">
        <v>172393</v>
      </c>
      <c r="M116" s="31">
        <v>290933</v>
      </c>
      <c r="N116" s="31">
        <v>342526</v>
      </c>
      <c r="O116" s="31">
        <v>462610</v>
      </c>
      <c r="P116" s="32">
        <f t="shared" si="46"/>
        <v>0.35058360533215005</v>
      </c>
      <c r="Q116" s="32">
        <f t="shared" si="42"/>
        <v>1.6834616254720318</v>
      </c>
      <c r="R116" s="31">
        <f t="shared" si="47"/>
        <v>120084</v>
      </c>
      <c r="S116" s="31">
        <f t="shared" si="43"/>
        <v>290217</v>
      </c>
      <c r="T116" s="32">
        <f t="shared" si="49"/>
        <v>2.6352186568992134E-2</v>
      </c>
    </row>
    <row r="117" spans="1:20" x14ac:dyDescent="0.25">
      <c r="A117" s="54" t="s">
        <v>44</v>
      </c>
      <c r="B117" s="31">
        <v>19779</v>
      </c>
      <c r="C117" s="31">
        <v>19321</v>
      </c>
      <c r="D117" s="31">
        <v>21370</v>
      </c>
      <c r="E117" s="31">
        <v>16098</v>
      </c>
      <c r="F117" s="32">
        <f t="shared" si="44"/>
        <v>-0.24670098268600837</v>
      </c>
      <c r="G117" s="32">
        <f t="shared" si="40"/>
        <v>-0.18610647656605495</v>
      </c>
      <c r="H117" s="31">
        <f t="shared" si="45"/>
        <v>-5272</v>
      </c>
      <c r="I117" s="31">
        <f t="shared" si="41"/>
        <v>-3681</v>
      </c>
      <c r="J117" s="32">
        <f t="shared" si="48"/>
        <v>5.7752723773866763E-3</v>
      </c>
      <c r="K117" s="90"/>
      <c r="L117" s="31">
        <v>139948</v>
      </c>
      <c r="M117" s="31">
        <v>134722</v>
      </c>
      <c r="N117" s="31">
        <v>166956</v>
      </c>
      <c r="O117" s="31">
        <v>147974</v>
      </c>
      <c r="P117" s="32">
        <f t="shared" si="46"/>
        <v>-0.11369462612904002</v>
      </c>
      <c r="Q117" s="32">
        <f t="shared" si="42"/>
        <v>5.7349872809900893E-2</v>
      </c>
      <c r="R117" s="31">
        <f t="shared" si="47"/>
        <v>-18982</v>
      </c>
      <c r="S117" s="31">
        <f t="shared" si="43"/>
        <v>8026</v>
      </c>
      <c r="T117" s="32">
        <f t="shared" si="49"/>
        <v>8.4292134959470001E-3</v>
      </c>
    </row>
    <row r="118" spans="1:20" x14ac:dyDescent="0.25">
      <c r="A118" s="55" t="s">
        <v>45</v>
      </c>
      <c r="B118" s="31">
        <v>51880</v>
      </c>
      <c r="C118" s="31">
        <v>2599</v>
      </c>
      <c r="D118" s="31">
        <v>3783</v>
      </c>
      <c r="E118" s="31">
        <v>3354</v>
      </c>
      <c r="F118" s="32">
        <f t="shared" si="44"/>
        <v>-0.11340206185567014</v>
      </c>
      <c r="G118" s="32">
        <f t="shared" si="40"/>
        <v>-0.9353508095605243</v>
      </c>
      <c r="H118" s="31">
        <f t="shared" si="45"/>
        <v>-429</v>
      </c>
      <c r="I118" s="31">
        <f t="shared" si="41"/>
        <v>-48526</v>
      </c>
      <c r="J118" s="32">
        <f t="shared" si="48"/>
        <v>1.2032714345729229E-3</v>
      </c>
      <c r="K118" s="90"/>
      <c r="L118" s="31">
        <v>221552</v>
      </c>
      <c r="M118" s="31">
        <v>24770</v>
      </c>
      <c r="N118" s="31">
        <v>31025</v>
      </c>
      <c r="O118" s="31">
        <v>24936</v>
      </c>
      <c r="P118" s="32">
        <f t="shared" si="46"/>
        <v>-0.19626107977437546</v>
      </c>
      <c r="Q118" s="32">
        <f t="shared" si="42"/>
        <v>-0.88744854481115043</v>
      </c>
      <c r="R118" s="31">
        <f t="shared" si="47"/>
        <v>-6089</v>
      </c>
      <c r="S118" s="31">
        <f t="shared" si="43"/>
        <v>-196616</v>
      </c>
      <c r="T118" s="32">
        <f t="shared" si="49"/>
        <v>1.4204581057140741E-3</v>
      </c>
    </row>
    <row r="119" spans="1:20" x14ac:dyDescent="0.25">
      <c r="A119" s="53" t="s">
        <v>46</v>
      </c>
      <c r="B119" s="69">
        <f>B94-SUM(B95:B118)</f>
        <v>146135</v>
      </c>
      <c r="C119" s="69">
        <f>C94-SUM(C95:C118)</f>
        <v>104943</v>
      </c>
      <c r="D119" s="69">
        <f>D94-SUM(D95:D118)</f>
        <v>110438</v>
      </c>
      <c r="E119" s="69">
        <f>E94-SUM(E95:E118)</f>
        <v>106028</v>
      </c>
      <c r="F119" s="70">
        <f t="shared" si="44"/>
        <v>-3.9931907495608376E-2</v>
      </c>
      <c r="G119" s="70">
        <f t="shared" si="40"/>
        <v>-0.27445170561467136</v>
      </c>
      <c r="H119" s="69">
        <f t="shared" si="45"/>
        <v>-4410</v>
      </c>
      <c r="I119" s="69">
        <f t="shared" si="41"/>
        <v>-40107</v>
      </c>
      <c r="J119" s="70">
        <f t="shared" si="48"/>
        <v>3.8038301629367284E-2</v>
      </c>
      <c r="K119" s="90"/>
      <c r="L119" s="69">
        <f>L94-SUM(L95:L118)</f>
        <v>821935</v>
      </c>
      <c r="M119" s="69">
        <f>M94-SUM(M95:M118)</f>
        <v>712071</v>
      </c>
      <c r="N119" s="69">
        <f>N94-SUM(N95:N118)</f>
        <v>803622</v>
      </c>
      <c r="O119" s="69">
        <f>O94-SUM(O95:O118)</f>
        <v>712526</v>
      </c>
      <c r="P119" s="70">
        <f t="shared" si="46"/>
        <v>-0.11335677719126658</v>
      </c>
      <c r="Q119" s="70">
        <f t="shared" si="42"/>
        <v>-0.1331114990844775</v>
      </c>
      <c r="R119" s="69">
        <f t="shared" si="47"/>
        <v>-91096</v>
      </c>
      <c r="S119" s="69">
        <f t="shared" si="43"/>
        <v>-109409</v>
      </c>
      <c r="T119" s="70">
        <f t="shared" si="49"/>
        <v>4.0588439694900003E-2</v>
      </c>
    </row>
    <row r="120" spans="1:20" ht="21" x14ac:dyDescent="0.35">
      <c r="A120" s="71" t="s">
        <v>61</v>
      </c>
      <c r="B120" s="71"/>
      <c r="C120" s="71"/>
      <c r="D120" s="71"/>
      <c r="E120" s="71"/>
      <c r="F120" s="71"/>
      <c r="G120" s="71"/>
      <c r="H120" s="71"/>
      <c r="I120" s="71"/>
      <c r="J120" s="71"/>
      <c r="K120" s="71"/>
      <c r="L120" s="71"/>
      <c r="M120" s="71"/>
      <c r="N120" s="71"/>
      <c r="O120" s="71"/>
      <c r="P120" s="71"/>
      <c r="Q120" s="71"/>
      <c r="R120" s="71"/>
      <c r="S120" s="71"/>
      <c r="T120" s="71"/>
    </row>
    <row r="121" spans="1:20" x14ac:dyDescent="0.25">
      <c r="A121" s="72"/>
      <c r="B121" s="11" t="s">
        <v>152</v>
      </c>
      <c r="C121" s="12"/>
      <c r="D121" s="12"/>
      <c r="E121" s="12"/>
      <c r="F121" s="12"/>
      <c r="G121" s="12"/>
      <c r="H121" s="12"/>
      <c r="I121" s="12"/>
      <c r="J121" s="13"/>
      <c r="K121" s="73"/>
      <c r="L121" s="11" t="str">
        <f>L$5</f>
        <v>acumulado junio</v>
      </c>
      <c r="M121" s="12"/>
      <c r="N121" s="12"/>
      <c r="O121" s="12"/>
      <c r="P121" s="12"/>
      <c r="Q121" s="12"/>
      <c r="R121" s="12"/>
      <c r="S121" s="12"/>
      <c r="T121" s="13"/>
    </row>
    <row r="122" spans="1:20" x14ac:dyDescent="0.25">
      <c r="A122" s="15"/>
      <c r="B122" s="16">
        <f>B$6</f>
        <v>2019</v>
      </c>
      <c r="C122" s="16">
        <f>C$6</f>
        <v>2022</v>
      </c>
      <c r="D122" s="16">
        <f>D$6</f>
        <v>2023</v>
      </c>
      <c r="E122" s="16">
        <f>E$6</f>
        <v>2024</v>
      </c>
      <c r="F122" s="16" t="str">
        <f>CONCATENATE("var ",RIGHT(E122,2),"/",RIGHT(D122,2))</f>
        <v>var 24/23</v>
      </c>
      <c r="G122" s="16" t="str">
        <f>CONCATENATE("var ",RIGHT(E122,2),"/",RIGHT(B122,2))</f>
        <v>var 24/19</v>
      </c>
      <c r="H122" s="16" t="str">
        <f>CONCATENATE("dif ",RIGHT(E122,2),"-",RIGHT(D122,2))</f>
        <v>dif 24-23</v>
      </c>
      <c r="I122" s="16" t="str">
        <f>CONCATENATE("dif ",RIGHT(E122,2),"-",RIGHT(B122,2))</f>
        <v>dif 24-19</v>
      </c>
      <c r="J122" s="16" t="str">
        <f>CONCATENATE("cuota ",RIGHT(E122,2))</f>
        <v>cuota 24</v>
      </c>
      <c r="K122" s="74"/>
      <c r="L122" s="16">
        <f>L$6</f>
        <v>2019</v>
      </c>
      <c r="M122" s="16">
        <f>M$6</f>
        <v>2022</v>
      </c>
      <c r="N122" s="16">
        <f>N$6</f>
        <v>2023</v>
      </c>
      <c r="O122" s="16">
        <f>O$6</f>
        <v>2024</v>
      </c>
      <c r="P122" s="16" t="str">
        <f>CONCATENATE("var ",RIGHT(O122,2),"/",RIGHT(M122,2))</f>
        <v>var 24/22</v>
      </c>
      <c r="Q122" s="16" t="str">
        <f>CONCATENATE("var ",RIGHT(O122,2),"/",RIGHT(L122,2))</f>
        <v>var 24/19</v>
      </c>
      <c r="R122" s="16" t="str">
        <f>CONCATENATE("dif ",RIGHT(O122,2),"-",RIGHT(N122,2))</f>
        <v>dif 24-23</v>
      </c>
      <c r="S122" s="16" t="str">
        <f>CONCATENATE("dif ",RIGHT(O122,2),"-",RIGHT(L122,2))</f>
        <v>dif 24-19</v>
      </c>
      <c r="T122" s="16" t="str">
        <f>CONCATENATE("cuota ",RIGHT(O122,2))</f>
        <v>cuota 24</v>
      </c>
    </row>
    <row r="123" spans="1:20" x14ac:dyDescent="0.25">
      <c r="A123" s="75" t="s">
        <v>48</v>
      </c>
      <c r="B123" s="76">
        <v>2741049</v>
      </c>
      <c r="C123" s="76">
        <v>2454749</v>
      </c>
      <c r="D123" s="76">
        <v>2670685</v>
      </c>
      <c r="E123" s="76">
        <v>2787401</v>
      </c>
      <c r="F123" s="77">
        <f>E123/D123-1</f>
        <v>4.3702645575947718E-2</v>
      </c>
      <c r="G123" s="77">
        <f t="shared" ref="G123:G133" si="50">E123/B123-1</f>
        <v>1.6910314262897241E-2</v>
      </c>
      <c r="H123" s="76">
        <f>E123-D123</f>
        <v>116716</v>
      </c>
      <c r="I123" s="76">
        <f t="shared" ref="I123:I133" si="51">E123-B123</f>
        <v>46352</v>
      </c>
      <c r="J123" s="77">
        <f t="shared" ref="J123:J133" si="52">E123/$E$123</f>
        <v>1</v>
      </c>
      <c r="K123" s="78"/>
      <c r="L123" s="76">
        <v>16477596</v>
      </c>
      <c r="M123" s="76">
        <v>14358521</v>
      </c>
      <c r="N123" s="76">
        <v>16459932</v>
      </c>
      <c r="O123" s="76">
        <v>17554900</v>
      </c>
      <c r="P123" s="77">
        <f>O123/N123-1</f>
        <v>6.652323958567985E-2</v>
      </c>
      <c r="Q123" s="77">
        <f t="shared" ref="Q123:Q133" si="53">O123/L123-1</f>
        <v>6.5379925566812158E-2</v>
      </c>
      <c r="R123" s="76">
        <f>O123-N123</f>
        <v>1094968</v>
      </c>
      <c r="S123" s="76">
        <f t="shared" ref="S123:S133" si="54">O123-L123</f>
        <v>1077304</v>
      </c>
      <c r="T123" s="77">
        <f t="shared" ref="T123:T133" si="55">O123/$O$123</f>
        <v>1</v>
      </c>
    </row>
    <row r="124" spans="1:20" x14ac:dyDescent="0.25">
      <c r="A124" s="94" t="s">
        <v>49</v>
      </c>
      <c r="B124" s="95">
        <v>1060003</v>
      </c>
      <c r="C124" s="95">
        <v>1029864</v>
      </c>
      <c r="D124" s="95">
        <v>1069466</v>
      </c>
      <c r="E124" s="95">
        <v>1059592</v>
      </c>
      <c r="F124" s="96">
        <f t="shared" ref="F124:F133" si="56">E124/D124-1</f>
        <v>-9.232645077075885E-3</v>
      </c>
      <c r="G124" s="96">
        <f t="shared" si="50"/>
        <v>-3.8773475169406879E-4</v>
      </c>
      <c r="H124" s="95">
        <f t="shared" ref="H124:H133" si="57">E124-D124</f>
        <v>-9874</v>
      </c>
      <c r="I124" s="95">
        <f t="shared" si="51"/>
        <v>-411</v>
      </c>
      <c r="J124" s="96">
        <f t="shared" si="52"/>
        <v>0.38013619138401689</v>
      </c>
      <c r="K124" s="90"/>
      <c r="L124" s="95">
        <v>6332131</v>
      </c>
      <c r="M124" s="95">
        <v>5898536</v>
      </c>
      <c r="N124" s="95">
        <v>6497274</v>
      </c>
      <c r="O124" s="95">
        <v>6720449</v>
      </c>
      <c r="P124" s="96">
        <f t="shared" ref="P124:P133" si="58">O124/N124-1</f>
        <v>3.4349020835507282E-2</v>
      </c>
      <c r="Q124" s="96">
        <f t="shared" si="53"/>
        <v>6.1325010490149268E-2</v>
      </c>
      <c r="R124" s="95">
        <f t="shared" ref="R124:R133" si="59">O124-N124</f>
        <v>223175</v>
      </c>
      <c r="S124" s="95">
        <f t="shared" si="54"/>
        <v>388318</v>
      </c>
      <c r="T124" s="96">
        <f t="shared" si="55"/>
        <v>0.38282468142797738</v>
      </c>
    </row>
    <row r="125" spans="1:20" x14ac:dyDescent="0.25">
      <c r="A125" s="97" t="s">
        <v>50</v>
      </c>
      <c r="B125" s="31">
        <v>826901</v>
      </c>
      <c r="C125" s="31">
        <v>672943</v>
      </c>
      <c r="D125" s="31">
        <v>758024</v>
      </c>
      <c r="E125" s="31">
        <v>787690</v>
      </c>
      <c r="F125" s="32">
        <f t="shared" si="56"/>
        <v>3.9135964032801063E-2</v>
      </c>
      <c r="G125" s="32">
        <f t="shared" si="50"/>
        <v>-4.7419219471254714E-2</v>
      </c>
      <c r="H125" s="31">
        <f t="shared" si="57"/>
        <v>29666</v>
      </c>
      <c r="I125" s="31">
        <f t="shared" si="51"/>
        <v>-39211</v>
      </c>
      <c r="J125" s="32">
        <f t="shared" si="52"/>
        <v>0.28258940855657294</v>
      </c>
      <c r="K125" s="90"/>
      <c r="L125" s="31">
        <v>4884199</v>
      </c>
      <c r="M125" s="31">
        <v>3984750</v>
      </c>
      <c r="N125" s="31">
        <v>4577973</v>
      </c>
      <c r="O125" s="31">
        <v>4852701</v>
      </c>
      <c r="P125" s="32">
        <f t="shared" si="58"/>
        <v>6.0010838858158388E-2</v>
      </c>
      <c r="Q125" s="32">
        <f t="shared" si="53"/>
        <v>-6.4489591845049432E-3</v>
      </c>
      <c r="R125" s="31">
        <f t="shared" si="59"/>
        <v>274728</v>
      </c>
      <c r="S125" s="31">
        <f t="shared" si="54"/>
        <v>-31498</v>
      </c>
      <c r="T125" s="32">
        <f t="shared" si="55"/>
        <v>0.27642999960125092</v>
      </c>
    </row>
    <row r="126" spans="1:20" x14ac:dyDescent="0.25">
      <c r="A126" s="97" t="s">
        <v>51</v>
      </c>
      <c r="B126" s="31">
        <v>18125</v>
      </c>
      <c r="C126" s="31">
        <v>11814</v>
      </c>
      <c r="D126" s="31">
        <v>11134</v>
      </c>
      <c r="E126" s="31">
        <v>12283</v>
      </c>
      <c r="F126" s="32">
        <f t="shared" si="56"/>
        <v>0.10319741332854315</v>
      </c>
      <c r="G126" s="32">
        <f t="shared" si="50"/>
        <v>-0.32231724137931039</v>
      </c>
      <c r="H126" s="31">
        <f t="shared" si="57"/>
        <v>1149</v>
      </c>
      <c r="I126" s="31">
        <f t="shared" si="51"/>
        <v>-5842</v>
      </c>
      <c r="J126" s="32">
        <f t="shared" si="52"/>
        <v>4.4066139030587989E-3</v>
      </c>
      <c r="K126" s="90"/>
      <c r="L126" s="31">
        <v>117434</v>
      </c>
      <c r="M126" s="31">
        <v>79184</v>
      </c>
      <c r="N126" s="31">
        <v>87423</v>
      </c>
      <c r="O126" s="31">
        <v>95439</v>
      </c>
      <c r="P126" s="32">
        <f t="shared" si="58"/>
        <v>9.1692117634947223E-2</v>
      </c>
      <c r="Q126" s="32">
        <f t="shared" si="53"/>
        <v>-0.18729669431340157</v>
      </c>
      <c r="R126" s="31">
        <f>O126-N126</f>
        <v>8016</v>
      </c>
      <c r="S126" s="31">
        <f t="shared" si="54"/>
        <v>-21995</v>
      </c>
      <c r="T126" s="32">
        <f t="shared" si="55"/>
        <v>5.4366017465209146E-3</v>
      </c>
    </row>
    <row r="127" spans="1:20" x14ac:dyDescent="0.25">
      <c r="A127" s="97" t="s">
        <v>52</v>
      </c>
      <c r="B127" s="31">
        <v>448958</v>
      </c>
      <c r="C127" s="31">
        <v>364068</v>
      </c>
      <c r="D127" s="31">
        <v>393768</v>
      </c>
      <c r="E127" s="31">
        <v>460449</v>
      </c>
      <c r="F127" s="32">
        <f t="shared" si="56"/>
        <v>0.16934083013347956</v>
      </c>
      <c r="G127" s="32">
        <f t="shared" si="50"/>
        <v>2.559482178733874E-2</v>
      </c>
      <c r="H127" s="31">
        <f t="shared" si="57"/>
        <v>66681</v>
      </c>
      <c r="I127" s="31">
        <f t="shared" si="51"/>
        <v>11491</v>
      </c>
      <c r="J127" s="32">
        <f t="shared" si="52"/>
        <v>0.16518936457294806</v>
      </c>
      <c r="K127" s="90"/>
      <c r="L127" s="31">
        <v>2678584</v>
      </c>
      <c r="M127" s="31">
        <v>1952510</v>
      </c>
      <c r="N127" s="31">
        <v>2421026</v>
      </c>
      <c r="O127" s="31">
        <v>2735886</v>
      </c>
      <c r="P127" s="32">
        <f t="shared" si="58"/>
        <v>0.13005230014051894</v>
      </c>
      <c r="Q127" s="32">
        <f t="shared" si="53"/>
        <v>2.1392646263846959E-2</v>
      </c>
      <c r="R127" s="31">
        <f t="shared" si="59"/>
        <v>314860</v>
      </c>
      <c r="S127" s="31">
        <f t="shared" si="54"/>
        <v>57302</v>
      </c>
      <c r="T127" s="32">
        <f t="shared" si="55"/>
        <v>0.1558474272140542</v>
      </c>
    </row>
    <row r="128" spans="1:20" x14ac:dyDescent="0.25">
      <c r="A128" s="97" t="s">
        <v>53</v>
      </c>
      <c r="B128" s="31">
        <v>80250</v>
      </c>
      <c r="C128" s="31">
        <v>93083</v>
      </c>
      <c r="D128" s="31">
        <v>128219</v>
      </c>
      <c r="E128" s="31">
        <v>124929</v>
      </c>
      <c r="F128" s="32">
        <f t="shared" si="56"/>
        <v>-2.5659223671998688E-2</v>
      </c>
      <c r="G128" s="32">
        <f t="shared" si="50"/>
        <v>0.55674766355140193</v>
      </c>
      <c r="H128" s="31">
        <f t="shared" si="57"/>
        <v>-3290</v>
      </c>
      <c r="I128" s="31">
        <f t="shared" si="51"/>
        <v>44679</v>
      </c>
      <c r="J128" s="32">
        <f t="shared" si="52"/>
        <v>4.4819170259320418E-2</v>
      </c>
      <c r="K128" s="90"/>
      <c r="L128" s="31">
        <v>507244</v>
      </c>
      <c r="M128" s="31">
        <v>616496</v>
      </c>
      <c r="N128" s="31">
        <v>677250</v>
      </c>
      <c r="O128" s="31">
        <v>706701</v>
      </c>
      <c r="P128" s="32">
        <f t="shared" si="58"/>
        <v>4.3486157253599167E-2</v>
      </c>
      <c r="Q128" s="32">
        <f t="shared" si="53"/>
        <v>0.39321707107427595</v>
      </c>
      <c r="R128" s="31">
        <f>O128-N128</f>
        <v>29451</v>
      </c>
      <c r="S128" s="31">
        <f t="shared" si="54"/>
        <v>199457</v>
      </c>
      <c r="T128" s="32">
        <f t="shared" si="55"/>
        <v>4.0256623506827155E-2</v>
      </c>
    </row>
    <row r="129" spans="1:20" x14ac:dyDescent="0.25">
      <c r="A129" s="97" t="s">
        <v>54</v>
      </c>
      <c r="B129" s="31">
        <v>31469</v>
      </c>
      <c r="C129" s="31">
        <v>40470</v>
      </c>
      <c r="D129" s="31">
        <v>38639</v>
      </c>
      <c r="E129" s="31">
        <v>40074</v>
      </c>
      <c r="F129" s="32">
        <f t="shared" si="56"/>
        <v>3.7138642304407554E-2</v>
      </c>
      <c r="G129" s="32">
        <f t="shared" si="50"/>
        <v>0.27344370650481431</v>
      </c>
      <c r="H129" s="31">
        <f t="shared" si="57"/>
        <v>1435</v>
      </c>
      <c r="I129" s="31">
        <f t="shared" si="51"/>
        <v>8605</v>
      </c>
      <c r="J129" s="32">
        <f t="shared" si="52"/>
        <v>1.4376833473188824E-2</v>
      </c>
      <c r="K129" s="90"/>
      <c r="L129" s="31">
        <v>250884</v>
      </c>
      <c r="M129" s="31">
        <v>257944</v>
      </c>
      <c r="N129" s="31">
        <v>294093</v>
      </c>
      <c r="O129" s="31">
        <v>301774</v>
      </c>
      <c r="P129" s="32">
        <f t="shared" si="58"/>
        <v>2.6117588653929102E-2</v>
      </c>
      <c r="Q129" s="32">
        <f t="shared" si="53"/>
        <v>0.20284274804292024</v>
      </c>
      <c r="R129" s="31">
        <f t="shared" si="59"/>
        <v>7681</v>
      </c>
      <c r="S129" s="31">
        <f t="shared" si="54"/>
        <v>50890</v>
      </c>
      <c r="T129" s="32">
        <f t="shared" si="55"/>
        <v>1.7190300144119305E-2</v>
      </c>
    </row>
    <row r="130" spans="1:20" x14ac:dyDescent="0.25">
      <c r="A130" s="97" t="s">
        <v>55</v>
      </c>
      <c r="B130" s="31">
        <v>8525</v>
      </c>
      <c r="C130" s="31">
        <v>11277</v>
      </c>
      <c r="D130" s="31">
        <v>10373</v>
      </c>
      <c r="E130" s="31">
        <v>10115</v>
      </c>
      <c r="F130" s="32">
        <f t="shared" si="56"/>
        <v>-2.4872264532922017E-2</v>
      </c>
      <c r="G130" s="32">
        <f t="shared" si="50"/>
        <v>0.18651026392961878</v>
      </c>
      <c r="H130" s="31">
        <f t="shared" si="57"/>
        <v>-258</v>
      </c>
      <c r="I130" s="31">
        <f t="shared" si="51"/>
        <v>1590</v>
      </c>
      <c r="J130" s="32">
        <f t="shared" si="52"/>
        <v>3.6288284319335468E-3</v>
      </c>
      <c r="K130" s="90"/>
      <c r="L130" s="31">
        <v>71944</v>
      </c>
      <c r="M130" s="31">
        <v>69048</v>
      </c>
      <c r="N130" s="31">
        <v>80076</v>
      </c>
      <c r="O130" s="31">
        <v>81078</v>
      </c>
      <c r="P130" s="32">
        <f t="shared" si="58"/>
        <v>1.251311254308396E-2</v>
      </c>
      <c r="Q130" s="32">
        <f t="shared" si="53"/>
        <v>0.12695985766707429</v>
      </c>
      <c r="R130" s="31">
        <f t="shared" si="59"/>
        <v>1002</v>
      </c>
      <c r="S130" s="31">
        <f t="shared" si="54"/>
        <v>9134</v>
      </c>
      <c r="T130" s="32">
        <f t="shared" si="55"/>
        <v>4.6185395530592595E-3</v>
      </c>
    </row>
    <row r="131" spans="1:20" x14ac:dyDescent="0.25">
      <c r="A131" s="97" t="s">
        <v>56</v>
      </c>
      <c r="B131" s="31">
        <v>145760</v>
      </c>
      <c r="C131" s="31">
        <v>132220</v>
      </c>
      <c r="D131" s="31">
        <v>142289</v>
      </c>
      <c r="E131" s="31">
        <v>157113</v>
      </c>
      <c r="F131" s="32">
        <f t="shared" si="56"/>
        <v>0.10418233313889336</v>
      </c>
      <c r="G131" s="32">
        <f t="shared" si="50"/>
        <v>7.7888309549945189E-2</v>
      </c>
      <c r="H131" s="31">
        <f t="shared" si="57"/>
        <v>14824</v>
      </c>
      <c r="I131" s="31">
        <f t="shared" si="51"/>
        <v>11353</v>
      </c>
      <c r="J131" s="32">
        <f t="shared" si="52"/>
        <v>5.6365409928460238E-2</v>
      </c>
      <c r="K131" s="90"/>
      <c r="L131" s="31">
        <v>873085</v>
      </c>
      <c r="M131" s="31">
        <v>815705</v>
      </c>
      <c r="N131" s="31">
        <v>894003</v>
      </c>
      <c r="O131" s="31">
        <v>988736</v>
      </c>
      <c r="P131" s="32">
        <f t="shared" si="58"/>
        <v>0.10596496879764383</v>
      </c>
      <c r="Q131" s="32">
        <f t="shared" si="53"/>
        <v>0.1324624750167509</v>
      </c>
      <c r="R131" s="31">
        <f>O131-N131</f>
        <v>94733</v>
      </c>
      <c r="S131" s="31">
        <f t="shared" si="54"/>
        <v>115651</v>
      </c>
      <c r="T131" s="32">
        <f t="shared" si="55"/>
        <v>5.6322508245561072E-2</v>
      </c>
    </row>
    <row r="132" spans="1:20" x14ac:dyDescent="0.25">
      <c r="A132" s="98" t="s">
        <v>57</v>
      </c>
      <c r="B132" s="39">
        <v>62055</v>
      </c>
      <c r="C132" s="39">
        <v>50889</v>
      </c>
      <c r="D132" s="39">
        <v>61354</v>
      </c>
      <c r="E132" s="39">
        <v>78527</v>
      </c>
      <c r="F132" s="40">
        <f t="shared" si="56"/>
        <v>0.27990025100237959</v>
      </c>
      <c r="G132" s="40">
        <f t="shared" si="50"/>
        <v>0.2654419466602207</v>
      </c>
      <c r="H132" s="39">
        <f t="shared" si="57"/>
        <v>17173</v>
      </c>
      <c r="I132" s="39">
        <f t="shared" si="51"/>
        <v>16472</v>
      </c>
      <c r="J132" s="40">
        <f t="shared" si="52"/>
        <v>2.8172121628714346E-2</v>
      </c>
      <c r="K132" s="90"/>
      <c r="L132" s="39">
        <v>388555</v>
      </c>
      <c r="M132" s="39">
        <v>391208</v>
      </c>
      <c r="N132" s="39">
        <v>518511</v>
      </c>
      <c r="O132" s="39">
        <v>690117</v>
      </c>
      <c r="P132" s="40">
        <f t="shared" si="58"/>
        <v>0.3309592274802271</v>
      </c>
      <c r="Q132" s="40">
        <f t="shared" si="53"/>
        <v>0.77611149000784962</v>
      </c>
      <c r="R132" s="39">
        <f t="shared" si="59"/>
        <v>171606</v>
      </c>
      <c r="S132" s="39">
        <f t="shared" si="54"/>
        <v>301562</v>
      </c>
      <c r="T132" s="40">
        <f t="shared" si="55"/>
        <v>3.9311930002449459E-2</v>
      </c>
    </row>
    <row r="133" spans="1:20" x14ac:dyDescent="0.25">
      <c r="A133" s="99" t="s">
        <v>58</v>
      </c>
      <c r="B133" s="100">
        <f>B123-SUM(B124:B132)</f>
        <v>59003</v>
      </c>
      <c r="C133" s="100">
        <f>C123-SUM(C124:C132)</f>
        <v>48121</v>
      </c>
      <c r="D133" s="100">
        <f>D123-SUM(D124:D132)</f>
        <v>57419</v>
      </c>
      <c r="E133" s="100">
        <f>E123-SUM(E124:E132)</f>
        <v>56629</v>
      </c>
      <c r="F133" s="101">
        <f t="shared" si="56"/>
        <v>-1.3758511990804467E-2</v>
      </c>
      <c r="G133" s="101">
        <f t="shared" si="50"/>
        <v>-4.023524227581643E-2</v>
      </c>
      <c r="H133" s="100">
        <f t="shared" si="57"/>
        <v>-790</v>
      </c>
      <c r="I133" s="100">
        <f t="shared" si="51"/>
        <v>-2374</v>
      </c>
      <c r="J133" s="101">
        <f t="shared" si="52"/>
        <v>2.0316057861785943E-2</v>
      </c>
      <c r="K133" s="90"/>
      <c r="L133" s="100">
        <f>L123-SUM(L124:L132)</f>
        <v>373536</v>
      </c>
      <c r="M133" s="100">
        <f>M123-SUM(M124:M132)</f>
        <v>293140</v>
      </c>
      <c r="N133" s="100">
        <f>N123-SUM(N124:N132)</f>
        <v>412303</v>
      </c>
      <c r="O133" s="100">
        <f>O123-SUM(O124:O132)</f>
        <v>382019</v>
      </c>
      <c r="P133" s="101">
        <f t="shared" si="58"/>
        <v>-7.3450835914363966E-2</v>
      </c>
      <c r="Q133" s="101">
        <f t="shared" si="53"/>
        <v>2.2709993146577512E-2</v>
      </c>
      <c r="R133" s="100">
        <f t="shared" si="59"/>
        <v>-30284</v>
      </c>
      <c r="S133" s="100">
        <f t="shared" si="54"/>
        <v>8483</v>
      </c>
      <c r="T133" s="101">
        <f t="shared" si="55"/>
        <v>2.1761388558180338E-2</v>
      </c>
    </row>
    <row r="134" spans="1:20" ht="21" x14ac:dyDescent="0.35">
      <c r="A134" s="102" t="s">
        <v>62</v>
      </c>
      <c r="B134" s="102"/>
      <c r="C134" s="102"/>
      <c r="D134" s="102"/>
      <c r="E134" s="102"/>
      <c r="F134" s="102"/>
      <c r="G134" s="102"/>
      <c r="H134" s="102"/>
      <c r="I134" s="102"/>
      <c r="J134" s="102"/>
      <c r="K134" s="102"/>
      <c r="L134" s="102"/>
      <c r="M134" s="102"/>
      <c r="N134" s="102"/>
      <c r="O134" s="102"/>
      <c r="P134" s="102"/>
      <c r="Q134" s="102"/>
      <c r="R134" s="102"/>
      <c r="S134" s="102"/>
      <c r="T134" s="102"/>
    </row>
    <row r="135" spans="1:20" x14ac:dyDescent="0.25">
      <c r="A135" s="72"/>
      <c r="B135" s="11" t="s">
        <v>152</v>
      </c>
      <c r="C135" s="12"/>
      <c r="D135" s="12"/>
      <c r="E135" s="12"/>
      <c r="F135" s="12"/>
      <c r="G135" s="12"/>
      <c r="H135" s="12"/>
      <c r="I135" s="12"/>
      <c r="J135" s="13"/>
      <c r="K135" s="103"/>
      <c r="L135" s="11" t="str">
        <f>L$5</f>
        <v>acumulado junio</v>
      </c>
      <c r="M135" s="12"/>
      <c r="N135" s="12"/>
      <c r="O135" s="12"/>
      <c r="P135" s="12"/>
      <c r="Q135" s="12"/>
      <c r="R135" s="12"/>
      <c r="S135" s="12"/>
      <c r="T135" s="13"/>
    </row>
    <row r="136" spans="1:20" x14ac:dyDescent="0.25">
      <c r="A136" s="15"/>
      <c r="B136" s="104">
        <f>B$6</f>
        <v>2019</v>
      </c>
      <c r="C136" s="105">
        <f>C$6</f>
        <v>2022</v>
      </c>
      <c r="D136" s="11">
        <f>D$6</f>
        <v>2023</v>
      </c>
      <c r="E136" s="13"/>
      <c r="F136" s="106">
        <f>E$6</f>
        <v>2024</v>
      </c>
      <c r="G136" s="107" t="str">
        <f>CONCATENATE("dif ",RIGHT(E122,2),"-",RIGHT(D122,2))</f>
        <v>dif 24-23</v>
      </c>
      <c r="H136" s="108"/>
      <c r="I136" s="107" t="str">
        <f>CONCATENATE("dif ",RIGHT(E122,2),"-",RIGHT(B122,2))</f>
        <v>dif 24-19</v>
      </c>
      <c r="J136" s="108"/>
      <c r="K136" s="109"/>
      <c r="L136" s="104">
        <f>L$6</f>
        <v>2019</v>
      </c>
      <c r="M136" s="105">
        <f>M$6</f>
        <v>2022</v>
      </c>
      <c r="N136" s="11">
        <f>N$6</f>
        <v>2023</v>
      </c>
      <c r="O136" s="13"/>
      <c r="P136" s="106">
        <f>O$6</f>
        <v>2024</v>
      </c>
      <c r="Q136" s="107" t="str">
        <f>CONCATENATE("dif ",RIGHT(O122,2),"-",RIGHT(N122,2))</f>
        <v>dif 24-23</v>
      </c>
      <c r="R136" s="108"/>
      <c r="S136" s="107" t="str">
        <f>CONCATENATE("dif ",RIGHT(O122,2),"-",RIGHT(L122,2))</f>
        <v>dif 24-19</v>
      </c>
      <c r="T136" s="108"/>
    </row>
    <row r="137" spans="1:20" x14ac:dyDescent="0.25">
      <c r="A137" s="110" t="s">
        <v>4</v>
      </c>
      <c r="B137" s="111">
        <f t="shared" ref="B137:D148" si="60">B72/B7</f>
        <v>6.7444582508027509</v>
      </c>
      <c r="C137" s="112">
        <f>C72/C7</f>
        <v>6.4282152873614384</v>
      </c>
      <c r="D137" s="113">
        <f>D72/D7</f>
        <v>6.1921317496052657</v>
      </c>
      <c r="E137" s="114"/>
      <c r="F137" s="111">
        <f t="shared" ref="F137:F148" si="61">E72/E7</f>
        <v>6.2438841362749509</v>
      </c>
      <c r="G137" s="113">
        <f>F137-D137</f>
        <v>5.175238666968518E-2</v>
      </c>
      <c r="H137" s="114"/>
      <c r="I137" s="113">
        <f t="shared" ref="I137:I148" si="62">F137-B137</f>
        <v>-0.50057411452779998</v>
      </c>
      <c r="J137" s="114"/>
      <c r="K137" s="115"/>
      <c r="L137" s="111">
        <f t="shared" ref="L137:N148" si="63">L72/L7</f>
        <v>6.9670707142458479</v>
      </c>
      <c r="M137" s="112">
        <f t="shared" si="63"/>
        <v>6.5165264969926033</v>
      </c>
      <c r="N137" s="113">
        <f>N72/N7</f>
        <v>6.5229234548018189</v>
      </c>
      <c r="O137" s="114"/>
      <c r="P137" s="111">
        <f t="shared" ref="P137:P148" si="64">O72/O7</f>
        <v>6.5366308474880466</v>
      </c>
      <c r="Q137" s="113">
        <f>P137-N137</f>
        <v>1.3707392686227671E-2</v>
      </c>
      <c r="R137" s="114"/>
      <c r="S137" s="113">
        <f t="shared" ref="S137:S148" si="65">P137-L137</f>
        <v>-0.43043986675780133</v>
      </c>
      <c r="T137" s="114"/>
    </row>
    <row r="138" spans="1:20" x14ac:dyDescent="0.25">
      <c r="A138" s="116" t="s">
        <v>5</v>
      </c>
      <c r="B138" s="117">
        <f t="shared" si="60"/>
        <v>6.6053071550911024</v>
      </c>
      <c r="C138" s="118">
        <f t="shared" si="60"/>
        <v>6.3123353309091863</v>
      </c>
      <c r="D138" s="119">
        <f t="shared" si="60"/>
        <v>6.0749263584824664</v>
      </c>
      <c r="E138" s="120"/>
      <c r="F138" s="117">
        <f t="shared" si="61"/>
        <v>6.0927791855956794</v>
      </c>
      <c r="G138" s="119">
        <f t="shared" ref="G138:G148" si="66">F138-D138</f>
        <v>1.785282711321301E-2</v>
      </c>
      <c r="H138" s="120"/>
      <c r="I138" s="119">
        <f t="shared" si="62"/>
        <v>-0.51252796949542301</v>
      </c>
      <c r="J138" s="120"/>
      <c r="K138" s="115"/>
      <c r="L138" s="117">
        <f t="shared" si="63"/>
        <v>6.7184532254412197</v>
      </c>
      <c r="M138" s="118">
        <f t="shared" si="63"/>
        <v>6.3010312708486094</v>
      </c>
      <c r="N138" s="119">
        <f t="shared" si="63"/>
        <v>6.3025731737985318</v>
      </c>
      <c r="O138" s="120"/>
      <c r="P138" s="117">
        <f t="shared" si="64"/>
        <v>6.2918799171369599</v>
      </c>
      <c r="Q138" s="119">
        <f t="shared" ref="Q138:Q148" si="67">P138-N138</f>
        <v>-1.0693256661571837E-2</v>
      </c>
      <c r="R138" s="120"/>
      <c r="S138" s="119">
        <f t="shared" si="65"/>
        <v>-0.42657330830425977</v>
      </c>
      <c r="T138" s="120"/>
    </row>
    <row r="139" spans="1:20" x14ac:dyDescent="0.25">
      <c r="A139" s="121" t="s">
        <v>6</v>
      </c>
      <c r="B139" s="122">
        <f t="shared" si="60"/>
        <v>5.9519566885497488</v>
      </c>
      <c r="C139" s="123">
        <f t="shared" si="60"/>
        <v>6.2887956755238861</v>
      </c>
      <c r="D139" s="124">
        <f t="shared" si="60"/>
        <v>5.5527759601348974</v>
      </c>
      <c r="E139" s="125"/>
      <c r="F139" s="122">
        <f t="shared" si="61"/>
        <v>5.7625966148126411</v>
      </c>
      <c r="G139" s="124">
        <f t="shared" si="66"/>
        <v>0.20982065467774369</v>
      </c>
      <c r="H139" s="125"/>
      <c r="I139" s="124">
        <f t="shared" si="62"/>
        <v>-0.18936007373710773</v>
      </c>
      <c r="J139" s="125"/>
      <c r="K139" s="126"/>
      <c r="L139" s="122">
        <f t="shared" si="63"/>
        <v>6.3552350279034897</v>
      </c>
      <c r="M139" s="123">
        <f t="shared" si="63"/>
        <v>6.3406148578275241</v>
      </c>
      <c r="N139" s="124">
        <f>N74/N9</f>
        <v>6.2487843541650099</v>
      </c>
      <c r="O139" s="125"/>
      <c r="P139" s="122">
        <f t="shared" si="64"/>
        <v>6.2344248514135989</v>
      </c>
      <c r="Q139" s="124">
        <f t="shared" si="67"/>
        <v>-1.4359502751410957E-2</v>
      </c>
      <c r="R139" s="125"/>
      <c r="S139" s="124">
        <f t="shared" si="65"/>
        <v>-0.12081017648989079</v>
      </c>
      <c r="T139" s="125"/>
    </row>
    <row r="140" spans="1:20" x14ac:dyDescent="0.25">
      <c r="A140" s="37" t="s">
        <v>7</v>
      </c>
      <c r="B140" s="127">
        <f t="shared" si="60"/>
        <v>6.807927189841843</v>
      </c>
      <c r="C140" s="128">
        <f t="shared" si="60"/>
        <v>6.4567008575752478</v>
      </c>
      <c r="D140" s="129">
        <f t="shared" si="60"/>
        <v>6.4087957605481165</v>
      </c>
      <c r="E140" s="130"/>
      <c r="F140" s="127">
        <f t="shared" si="61"/>
        <v>6.3889546526634327</v>
      </c>
      <c r="G140" s="129">
        <f t="shared" si="66"/>
        <v>-1.9841107884683851E-2</v>
      </c>
      <c r="H140" s="130"/>
      <c r="I140" s="129">
        <f t="shared" si="62"/>
        <v>-0.41897253717841032</v>
      </c>
      <c r="J140" s="130"/>
      <c r="K140" s="126"/>
      <c r="L140" s="127">
        <f t="shared" si="63"/>
        <v>6.9999747331776776</v>
      </c>
      <c r="M140" s="128">
        <f t="shared" si="63"/>
        <v>6.4151724061070032</v>
      </c>
      <c r="N140" s="129">
        <f t="shared" si="63"/>
        <v>6.5744459936041961</v>
      </c>
      <c r="O140" s="130"/>
      <c r="P140" s="127">
        <f t="shared" si="64"/>
        <v>6.5433468810476363</v>
      </c>
      <c r="Q140" s="129">
        <f>P140-N140</f>
        <v>-3.1099112556559838E-2</v>
      </c>
      <c r="R140" s="130"/>
      <c r="S140" s="129">
        <f t="shared" si="65"/>
        <v>-0.45662785213004131</v>
      </c>
      <c r="T140" s="130"/>
    </row>
    <row r="141" spans="1:20" x14ac:dyDescent="0.25">
      <c r="A141" s="37" t="s">
        <v>8</v>
      </c>
      <c r="B141" s="127">
        <f t="shared" si="60"/>
        <v>6.8541542385781584</v>
      </c>
      <c r="C141" s="128">
        <f t="shared" si="60"/>
        <v>6.3596879311165022</v>
      </c>
      <c r="D141" s="129">
        <f t="shared" si="60"/>
        <v>5.7882299942665245</v>
      </c>
      <c r="E141" s="130"/>
      <c r="F141" s="127">
        <f t="shared" si="61"/>
        <v>5.7633139627447862</v>
      </c>
      <c r="G141" s="129">
        <f t="shared" si="66"/>
        <v>-2.4916031521738269E-2</v>
      </c>
      <c r="H141" s="130"/>
      <c r="I141" s="129">
        <f t="shared" si="62"/>
        <v>-1.0908402758333722</v>
      </c>
      <c r="J141" s="130"/>
      <c r="K141" s="126"/>
      <c r="L141" s="127">
        <f t="shared" si="63"/>
        <v>6.831581669341098</v>
      </c>
      <c r="M141" s="128">
        <f t="shared" si="63"/>
        <v>6.2334259351889614</v>
      </c>
      <c r="N141" s="129">
        <f t="shared" si="63"/>
        <v>5.8102443349950015</v>
      </c>
      <c r="O141" s="130"/>
      <c r="P141" s="127">
        <f t="shared" si="64"/>
        <v>5.8963888775801001</v>
      </c>
      <c r="Q141" s="129">
        <f t="shared" si="67"/>
        <v>8.6144542585098627E-2</v>
      </c>
      <c r="R141" s="130"/>
      <c r="S141" s="129">
        <f t="shared" si="65"/>
        <v>-0.9351927917609979</v>
      </c>
      <c r="T141" s="130"/>
    </row>
    <row r="142" spans="1:20" x14ac:dyDescent="0.25">
      <c r="A142" s="37" t="s">
        <v>9</v>
      </c>
      <c r="B142" s="127">
        <f t="shared" si="60"/>
        <v>4.9514101257220524</v>
      </c>
      <c r="C142" s="128">
        <f t="shared" si="60"/>
        <v>3.541960367070089</v>
      </c>
      <c r="D142" s="129">
        <f t="shared" si="60"/>
        <v>3.8255961294781708</v>
      </c>
      <c r="E142" s="130"/>
      <c r="F142" s="127">
        <f t="shared" si="61"/>
        <v>3.6454595487066594</v>
      </c>
      <c r="G142" s="129">
        <f t="shared" si="66"/>
        <v>-0.1801365807715114</v>
      </c>
      <c r="H142" s="130"/>
      <c r="I142" s="129">
        <f t="shared" si="62"/>
        <v>-1.305950577015393</v>
      </c>
      <c r="J142" s="130"/>
      <c r="K142" s="126"/>
      <c r="L142" s="127">
        <f t="shared" si="63"/>
        <v>4.1195452987887542</v>
      </c>
      <c r="M142" s="128">
        <f t="shared" si="63"/>
        <v>4.1971687346720739</v>
      </c>
      <c r="N142" s="129">
        <f t="shared" si="63"/>
        <v>4.0416368474171946</v>
      </c>
      <c r="O142" s="130"/>
      <c r="P142" s="127">
        <f t="shared" si="64"/>
        <v>3.8714121502221763</v>
      </c>
      <c r="Q142" s="129">
        <f t="shared" si="67"/>
        <v>-0.17022469719501832</v>
      </c>
      <c r="R142" s="130"/>
      <c r="S142" s="129">
        <f t="shared" si="65"/>
        <v>-0.24813314856657787</v>
      </c>
      <c r="T142" s="130"/>
    </row>
    <row r="143" spans="1:20" x14ac:dyDescent="0.25">
      <c r="A143" s="131" t="s">
        <v>10</v>
      </c>
      <c r="B143" s="132">
        <f t="shared" si="60"/>
        <v>5.2328186497123825</v>
      </c>
      <c r="C143" s="133">
        <f t="shared" si="60"/>
        <v>3.345103749544958</v>
      </c>
      <c r="D143" s="134">
        <f t="shared" si="60"/>
        <v>3.2996899758870133</v>
      </c>
      <c r="E143" s="135"/>
      <c r="F143" s="132">
        <f t="shared" si="61"/>
        <v>3.6541207008436078</v>
      </c>
      <c r="G143" s="134">
        <f t="shared" si="66"/>
        <v>0.35443072495659456</v>
      </c>
      <c r="H143" s="135"/>
      <c r="I143" s="134">
        <f t="shared" si="62"/>
        <v>-1.5786979488687747</v>
      </c>
      <c r="J143" s="135"/>
      <c r="K143" s="126"/>
      <c r="L143" s="132">
        <f t="shared" si="63"/>
        <v>4.5678967824658416</v>
      </c>
      <c r="M143" s="133">
        <f t="shared" si="63"/>
        <v>3.8528410772417874</v>
      </c>
      <c r="N143" s="134">
        <f t="shared" si="63"/>
        <v>3.6896896896896898</v>
      </c>
      <c r="O143" s="135"/>
      <c r="P143" s="132">
        <f t="shared" si="64"/>
        <v>3.7591078066914498</v>
      </c>
      <c r="Q143" s="134">
        <f t="shared" si="67"/>
        <v>6.9418117001760038E-2</v>
      </c>
      <c r="R143" s="135"/>
      <c r="S143" s="134">
        <f t="shared" si="65"/>
        <v>-0.80878897577439179</v>
      </c>
      <c r="T143" s="135"/>
    </row>
    <row r="144" spans="1:20" x14ac:dyDescent="0.25">
      <c r="A144" s="136" t="s">
        <v>11</v>
      </c>
      <c r="B144" s="137">
        <f t="shared" si="60"/>
        <v>7.1069489781436275</v>
      </c>
      <c r="C144" s="118">
        <f t="shared" si="60"/>
        <v>6.8920402441900075</v>
      </c>
      <c r="D144" s="119">
        <f t="shared" si="60"/>
        <v>6.6154750957035011</v>
      </c>
      <c r="E144" s="120"/>
      <c r="F144" s="137">
        <f t="shared" si="61"/>
        <v>6.7813208124936208</v>
      </c>
      <c r="G144" s="119">
        <f t="shared" si="66"/>
        <v>0.16584571679011972</v>
      </c>
      <c r="H144" s="120"/>
      <c r="I144" s="119">
        <f t="shared" si="62"/>
        <v>-0.32562816565000663</v>
      </c>
      <c r="J144" s="120"/>
      <c r="K144" s="115"/>
      <c r="L144" s="137">
        <f t="shared" si="63"/>
        <v>7.6459580791095911</v>
      </c>
      <c r="M144" s="118">
        <f t="shared" si="63"/>
        <v>7.3604581113282821</v>
      </c>
      <c r="N144" s="119">
        <f t="shared" si="63"/>
        <v>7.3493408184280922</v>
      </c>
      <c r="O144" s="120"/>
      <c r="P144" s="137">
        <f t="shared" si="64"/>
        <v>7.4158614097396898</v>
      </c>
      <c r="Q144" s="119">
        <f t="shared" si="67"/>
        <v>6.6520591311597599E-2</v>
      </c>
      <c r="R144" s="120"/>
      <c r="S144" s="119">
        <f t="shared" si="65"/>
        <v>-0.23009666936990136</v>
      </c>
      <c r="T144" s="120"/>
    </row>
    <row r="145" spans="1:20" x14ac:dyDescent="0.25">
      <c r="A145" s="36" t="s">
        <v>12</v>
      </c>
      <c r="B145" s="138">
        <f t="shared" si="60"/>
        <v>7.1628139032097122</v>
      </c>
      <c r="C145" s="139">
        <f t="shared" si="60"/>
        <v>6.6080863402061851</v>
      </c>
      <c r="D145" s="140">
        <f t="shared" si="60"/>
        <v>6.5246141009595329</v>
      </c>
      <c r="E145" s="141"/>
      <c r="F145" s="138">
        <f t="shared" si="61"/>
        <v>6.2144223197210033</v>
      </c>
      <c r="G145" s="140">
        <f t="shared" si="66"/>
        <v>-0.31019178123852953</v>
      </c>
      <c r="H145" s="141"/>
      <c r="I145" s="140">
        <f t="shared" si="62"/>
        <v>-0.94839158348870889</v>
      </c>
      <c r="J145" s="141"/>
      <c r="K145" s="126"/>
      <c r="L145" s="138">
        <f t="shared" si="63"/>
        <v>7.4666401176326431</v>
      </c>
      <c r="M145" s="139">
        <f t="shared" si="63"/>
        <v>6.7937670432411377</v>
      </c>
      <c r="N145" s="140">
        <f t="shared" si="63"/>
        <v>6.3788751857742554</v>
      </c>
      <c r="O145" s="141"/>
      <c r="P145" s="138">
        <f t="shared" si="64"/>
        <v>6.0254456610261515</v>
      </c>
      <c r="Q145" s="140">
        <f t="shared" si="67"/>
        <v>-0.35342952474810385</v>
      </c>
      <c r="R145" s="141"/>
      <c r="S145" s="140">
        <f t="shared" si="65"/>
        <v>-1.4411944566064916</v>
      </c>
      <c r="T145" s="141"/>
    </row>
    <row r="146" spans="1:20" x14ac:dyDescent="0.25">
      <c r="A146" s="37" t="s">
        <v>8</v>
      </c>
      <c r="B146" s="142">
        <f t="shared" si="60"/>
        <v>7.4237723545104242</v>
      </c>
      <c r="C146" s="143">
        <f t="shared" si="60"/>
        <v>6.9609022871637913</v>
      </c>
      <c r="D146" s="144">
        <f t="shared" si="60"/>
        <v>6.8849027877430302</v>
      </c>
      <c r="E146" s="145"/>
      <c r="F146" s="142">
        <f t="shared" si="61"/>
        <v>7.0749799176195118</v>
      </c>
      <c r="G146" s="144">
        <f t="shared" si="66"/>
        <v>0.19007712987648162</v>
      </c>
      <c r="H146" s="145"/>
      <c r="I146" s="144">
        <f t="shared" si="62"/>
        <v>-0.34879243689091233</v>
      </c>
      <c r="J146" s="145"/>
      <c r="K146" s="126"/>
      <c r="L146" s="142">
        <f t="shared" si="63"/>
        <v>7.7943007078350011</v>
      </c>
      <c r="M146" s="143">
        <f t="shared" si="63"/>
        <v>7.5682771713336496</v>
      </c>
      <c r="N146" s="144">
        <f t="shared" si="63"/>
        <v>7.7754561042749302</v>
      </c>
      <c r="O146" s="145"/>
      <c r="P146" s="142">
        <f t="shared" si="64"/>
        <v>7.8612380144097944</v>
      </c>
      <c r="Q146" s="144">
        <f t="shared" si="67"/>
        <v>8.5781910134864248E-2</v>
      </c>
      <c r="R146" s="145"/>
      <c r="S146" s="144">
        <f t="shared" si="65"/>
        <v>6.6937306574793354E-2</v>
      </c>
      <c r="T146" s="145"/>
    </row>
    <row r="147" spans="1:20" x14ac:dyDescent="0.25">
      <c r="A147" s="37" t="s">
        <v>9</v>
      </c>
      <c r="B147" s="142">
        <f t="shared" si="60"/>
        <v>7.0511614784162511</v>
      </c>
      <c r="C147" s="143">
        <f t="shared" si="60"/>
        <v>7.2321317200947988</v>
      </c>
      <c r="D147" s="144">
        <f t="shared" si="60"/>
        <v>5.9943793505988152</v>
      </c>
      <c r="E147" s="145"/>
      <c r="F147" s="142">
        <f t="shared" si="61"/>
        <v>6.4251661918328589</v>
      </c>
      <c r="G147" s="144">
        <f t="shared" si="66"/>
        <v>0.43078684123404365</v>
      </c>
      <c r="H147" s="145"/>
      <c r="I147" s="144">
        <f t="shared" si="62"/>
        <v>-0.62599528658339221</v>
      </c>
      <c r="J147" s="145"/>
      <c r="K147" s="126"/>
      <c r="L147" s="142">
        <f t="shared" si="63"/>
        <v>7.5780181943999052</v>
      </c>
      <c r="M147" s="143">
        <f t="shared" si="63"/>
        <v>7.2378543092048524</v>
      </c>
      <c r="N147" s="144">
        <f t="shared" si="63"/>
        <v>6.7009727313888439</v>
      </c>
      <c r="O147" s="145"/>
      <c r="P147" s="142">
        <f t="shared" si="64"/>
        <v>6.9696157030348918</v>
      </c>
      <c r="Q147" s="144">
        <f t="shared" si="67"/>
        <v>0.26864297164604789</v>
      </c>
      <c r="R147" s="145"/>
      <c r="S147" s="144">
        <f t="shared" si="65"/>
        <v>-0.60840249136501345</v>
      </c>
      <c r="T147" s="145"/>
    </row>
    <row r="148" spans="1:20" x14ac:dyDescent="0.25">
      <c r="A148" s="38" t="s">
        <v>10</v>
      </c>
      <c r="B148" s="146">
        <f t="shared" si="60"/>
        <v>5.8446588168534541</v>
      </c>
      <c r="C148" s="147">
        <f t="shared" si="60"/>
        <v>5.8006571741511497</v>
      </c>
      <c r="D148" s="148">
        <f t="shared" si="60"/>
        <v>6.5450780880265027</v>
      </c>
      <c r="E148" s="149"/>
      <c r="F148" s="146">
        <f t="shared" si="61"/>
        <v>6.2933137089991593</v>
      </c>
      <c r="G148" s="148">
        <f t="shared" si="66"/>
        <v>-0.25176437902734339</v>
      </c>
      <c r="H148" s="149"/>
      <c r="I148" s="148">
        <f t="shared" si="62"/>
        <v>0.4486548921457052</v>
      </c>
      <c r="J148" s="149"/>
      <c r="K148" s="126"/>
      <c r="L148" s="146">
        <f t="shared" si="63"/>
        <v>7.2288930581613506</v>
      </c>
      <c r="M148" s="147">
        <f t="shared" si="63"/>
        <v>6.8808581644815252</v>
      </c>
      <c r="N148" s="148">
        <f t="shared" si="63"/>
        <v>7.2771388608283472</v>
      </c>
      <c r="O148" s="149"/>
      <c r="P148" s="146">
        <f t="shared" si="64"/>
        <v>7.2711837143214595</v>
      </c>
      <c r="Q148" s="148">
        <f t="shared" si="67"/>
        <v>-5.9551465068876652E-3</v>
      </c>
      <c r="R148" s="149"/>
      <c r="S148" s="148">
        <f t="shared" si="65"/>
        <v>4.2290656160108853E-2</v>
      </c>
      <c r="T148" s="149"/>
    </row>
    <row r="149" spans="1:20" x14ac:dyDescent="0.25">
      <c r="A149" s="42" t="s">
        <v>13</v>
      </c>
      <c r="B149" s="43"/>
      <c r="C149" s="43"/>
      <c r="D149" s="43"/>
      <c r="E149" s="43"/>
      <c r="F149" s="43"/>
      <c r="G149" s="43"/>
      <c r="H149" s="43"/>
      <c r="I149" s="43"/>
      <c r="J149" s="43"/>
      <c r="K149" s="43"/>
      <c r="L149" s="43"/>
      <c r="M149" s="43"/>
      <c r="N149" s="43"/>
      <c r="O149" s="43"/>
      <c r="P149" s="43"/>
      <c r="Q149" s="43"/>
      <c r="R149" s="43"/>
      <c r="S149" s="43"/>
      <c r="T149" s="44"/>
    </row>
    <row r="150" spans="1:20" ht="21" x14ac:dyDescent="0.35">
      <c r="A150" s="102" t="s">
        <v>63</v>
      </c>
      <c r="B150" s="102"/>
      <c r="C150" s="102"/>
      <c r="D150" s="102"/>
      <c r="E150" s="102"/>
      <c r="F150" s="102"/>
      <c r="G150" s="102"/>
      <c r="H150" s="102"/>
      <c r="I150" s="102"/>
      <c r="J150" s="102"/>
      <c r="K150" s="102"/>
      <c r="L150" s="102"/>
      <c r="M150" s="102"/>
      <c r="N150" s="102"/>
      <c r="O150" s="102"/>
      <c r="P150" s="102"/>
      <c r="Q150" s="102"/>
      <c r="R150" s="102"/>
      <c r="S150" s="102"/>
      <c r="T150" s="102"/>
    </row>
    <row r="151" spans="1:20" x14ac:dyDescent="0.25">
      <c r="A151" s="72"/>
      <c r="B151" s="11" t="s">
        <v>152</v>
      </c>
      <c r="C151" s="12"/>
      <c r="D151" s="12"/>
      <c r="E151" s="12"/>
      <c r="F151" s="12"/>
      <c r="G151" s="12"/>
      <c r="H151" s="12"/>
      <c r="I151" s="12"/>
      <c r="J151" s="13"/>
      <c r="K151" s="103"/>
      <c r="L151" s="11" t="str">
        <f>L$5</f>
        <v>acumulado junio</v>
      </c>
      <c r="M151" s="12"/>
      <c r="N151" s="12"/>
      <c r="O151" s="12"/>
      <c r="P151" s="12"/>
      <c r="Q151" s="12"/>
      <c r="R151" s="12"/>
      <c r="S151" s="12"/>
      <c r="T151" s="13"/>
    </row>
    <row r="152" spans="1:20" x14ac:dyDescent="0.25">
      <c r="A152" s="15"/>
      <c r="B152" s="104">
        <f>B$6</f>
        <v>2019</v>
      </c>
      <c r="C152" s="105">
        <f>C$6</f>
        <v>2022</v>
      </c>
      <c r="D152" s="11">
        <f>D$6</f>
        <v>2023</v>
      </c>
      <c r="E152" s="13"/>
      <c r="F152" s="106">
        <f>E$6</f>
        <v>2024</v>
      </c>
      <c r="G152" s="107" t="str">
        <f>CONCATENATE("dif ",RIGHT(F152,2),"-",RIGHT(D152,2))</f>
        <v>dif 24-23</v>
      </c>
      <c r="H152" s="108"/>
      <c r="I152" s="107" t="str">
        <f>CONCATENATE("dif ",RIGHT(F152,2),"-",RIGHT(B152,2))</f>
        <v>dif 24-19</v>
      </c>
      <c r="J152" s="108"/>
      <c r="K152" s="109"/>
      <c r="L152" s="104">
        <f>L$6</f>
        <v>2019</v>
      </c>
      <c r="M152" s="105">
        <f>M$6</f>
        <v>2022</v>
      </c>
      <c r="N152" s="11">
        <f>N$6</f>
        <v>2023</v>
      </c>
      <c r="O152" s="13"/>
      <c r="P152" s="106">
        <f>O$6</f>
        <v>2024</v>
      </c>
      <c r="Q152" s="107" t="str">
        <f>CONCATENATE("dif ",RIGHT(P152,2),"-",RIGHT(N152,2))</f>
        <v>dif 24-23</v>
      </c>
      <c r="R152" s="108"/>
      <c r="S152" s="107" t="str">
        <f>CONCATENATE("dif ",RIGHT(P152,2),"-",RIGHT(L152,2))</f>
        <v>dif 24-19</v>
      </c>
      <c r="T152" s="108"/>
    </row>
    <row r="153" spans="1:20" x14ac:dyDescent="0.25">
      <c r="A153" s="110" t="s">
        <v>15</v>
      </c>
      <c r="B153" s="150">
        <f t="shared" ref="B153:D168" si="68">B88/B23</f>
        <v>6.7444582508027509</v>
      </c>
      <c r="C153" s="151">
        <f t="shared" si="68"/>
        <v>6.4282152873614384</v>
      </c>
      <c r="D153" s="152">
        <f t="shared" si="68"/>
        <v>6.1921317496052657</v>
      </c>
      <c r="E153" s="153"/>
      <c r="F153" s="154">
        <f t="shared" ref="F153:F184" si="69">E88/E23</f>
        <v>6.2438841362749509</v>
      </c>
      <c r="G153" s="113">
        <f>F153-D153</f>
        <v>5.175238666968518E-2</v>
      </c>
      <c r="H153" s="114"/>
      <c r="I153" s="113">
        <f t="shared" ref="I153:I184" si="70">F153-B153</f>
        <v>-0.50057411452779998</v>
      </c>
      <c r="J153" s="114"/>
      <c r="K153" s="115"/>
      <c r="L153" s="150">
        <f t="shared" ref="L153:N168" si="71">L88/L23</f>
        <v>6.9670707142458479</v>
      </c>
      <c r="M153" s="151">
        <f>M88/M23</f>
        <v>6.5165264969926033</v>
      </c>
      <c r="N153" s="152">
        <f>N88/N23</f>
        <v>6.5229234548018189</v>
      </c>
      <c r="O153" s="153"/>
      <c r="P153" s="154">
        <f t="shared" ref="P153:P184" si="72">O88/O23</f>
        <v>6.5366308474880466</v>
      </c>
      <c r="Q153" s="113">
        <f>P153-N153</f>
        <v>1.3707392686227671E-2</v>
      </c>
      <c r="R153" s="114"/>
      <c r="S153" s="113">
        <f t="shared" ref="S153:S184" si="73">P153-L153</f>
        <v>-0.43043986675780133</v>
      </c>
      <c r="T153" s="114"/>
    </row>
    <row r="154" spans="1:20" x14ac:dyDescent="0.25">
      <c r="A154" s="155" t="s">
        <v>16</v>
      </c>
      <c r="B154" s="111">
        <f t="shared" si="68"/>
        <v>4.3781816558006605</v>
      </c>
      <c r="C154" s="151">
        <f t="shared" si="68"/>
        <v>4.050871863657882</v>
      </c>
      <c r="D154" s="113">
        <f t="shared" si="68"/>
        <v>3.6414246575342464</v>
      </c>
      <c r="E154" s="114"/>
      <c r="F154" s="156">
        <f t="shared" si="69"/>
        <v>3.8216352245841936</v>
      </c>
      <c r="G154" s="119">
        <f t="shared" ref="G154:G184" si="74">F154-D154</f>
        <v>0.1802105670499472</v>
      </c>
      <c r="H154" s="120"/>
      <c r="I154" s="119">
        <f t="shared" si="70"/>
        <v>-0.55654643121646696</v>
      </c>
      <c r="J154" s="120"/>
      <c r="K154" s="115"/>
      <c r="L154" s="150">
        <f t="shared" si="71"/>
        <v>4.3877877251552464</v>
      </c>
      <c r="M154" s="151">
        <f t="shared" si="71"/>
        <v>3.9242310409902781</v>
      </c>
      <c r="N154" s="113">
        <f t="shared" si="71"/>
        <v>3.8958059831303946</v>
      </c>
      <c r="O154" s="114"/>
      <c r="P154" s="154">
        <f t="shared" si="72"/>
        <v>3.9057276632355968</v>
      </c>
      <c r="Q154" s="119">
        <f t="shared" ref="Q154:Q184" si="75">P154-N154</f>
        <v>9.9216801052022241E-3</v>
      </c>
      <c r="R154" s="120"/>
      <c r="S154" s="119">
        <f t="shared" si="73"/>
        <v>-0.48206006191964956</v>
      </c>
      <c r="T154" s="120"/>
    </row>
    <row r="155" spans="1:20" x14ac:dyDescent="0.25">
      <c r="A155" s="157" t="s">
        <v>17</v>
      </c>
      <c r="B155" s="122">
        <f t="shared" si="68"/>
        <v>3.0415215703670846</v>
      </c>
      <c r="C155" s="158">
        <f t="shared" si="68"/>
        <v>2.7712098552634914</v>
      </c>
      <c r="D155" s="159">
        <f t="shared" si="68"/>
        <v>2.6459738657826772</v>
      </c>
      <c r="E155" s="160"/>
      <c r="F155" s="161">
        <f t="shared" si="69"/>
        <v>3.0902086543667484</v>
      </c>
      <c r="G155" s="124">
        <f t="shared" si="74"/>
        <v>0.44423478858407117</v>
      </c>
      <c r="H155" s="125"/>
      <c r="I155" s="124">
        <f t="shared" si="70"/>
        <v>4.8687083999663816E-2</v>
      </c>
      <c r="J155" s="125"/>
      <c r="K155" s="126"/>
      <c r="L155" s="162">
        <f t="shared" si="71"/>
        <v>3.1805152353304225</v>
      </c>
      <c r="M155" s="158">
        <f t="shared" si="71"/>
        <v>2.6728302126847474</v>
      </c>
      <c r="N155" s="159">
        <f t="shared" si="71"/>
        <v>2.9057741420389576</v>
      </c>
      <c r="O155" s="160"/>
      <c r="P155" s="163">
        <f t="shared" si="72"/>
        <v>3.1630718054113607</v>
      </c>
      <c r="Q155" s="124">
        <f t="shared" si="75"/>
        <v>0.25729766337240312</v>
      </c>
      <c r="R155" s="125"/>
      <c r="S155" s="124">
        <f t="shared" si="73"/>
        <v>-1.7443429919061781E-2</v>
      </c>
      <c r="T155" s="125"/>
    </row>
    <row r="156" spans="1:20" x14ac:dyDescent="0.25">
      <c r="A156" s="121" t="s">
        <v>18</v>
      </c>
      <c r="B156" s="122">
        <f t="shared" si="68"/>
        <v>3.1609942502053499</v>
      </c>
      <c r="C156" s="158">
        <f t="shared" si="68"/>
        <v>2.8097700450176419</v>
      </c>
      <c r="D156" s="159">
        <f t="shared" si="68"/>
        <v>2.8934081346423564</v>
      </c>
      <c r="E156" s="160"/>
      <c r="F156" s="161">
        <f t="shared" si="69"/>
        <v>3.0065635435458486</v>
      </c>
      <c r="G156" s="124">
        <f t="shared" si="74"/>
        <v>0.11315540890349229</v>
      </c>
      <c r="H156" s="125"/>
      <c r="I156" s="124">
        <f t="shared" si="70"/>
        <v>-0.1544307066595012</v>
      </c>
      <c r="J156" s="125"/>
      <c r="K156" s="126"/>
      <c r="L156" s="162">
        <f t="shared" si="71"/>
        <v>3.4693074405090294</v>
      </c>
      <c r="M156" s="158">
        <f t="shared" si="71"/>
        <v>2.771452495518445</v>
      </c>
      <c r="N156" s="159">
        <f t="shared" si="71"/>
        <v>3.0167322069054925</v>
      </c>
      <c r="O156" s="160"/>
      <c r="P156" s="163">
        <f t="shared" si="72"/>
        <v>2.9997181235702901</v>
      </c>
      <c r="Q156" s="124">
        <f t="shared" si="75"/>
        <v>-1.7014083335202379E-2</v>
      </c>
      <c r="R156" s="125"/>
      <c r="S156" s="124">
        <f t="shared" si="73"/>
        <v>-0.46958931693873929</v>
      </c>
      <c r="T156" s="125"/>
    </row>
    <row r="157" spans="1:20" x14ac:dyDescent="0.25">
      <c r="A157" s="121" t="s">
        <v>19</v>
      </c>
      <c r="B157" s="122">
        <f t="shared" si="68"/>
        <v>2.8457035822992274</v>
      </c>
      <c r="C157" s="158">
        <f t="shared" si="68"/>
        <v>2.7436666232129667</v>
      </c>
      <c r="D157" s="124">
        <f t="shared" si="68"/>
        <v>2.3602309065991114</v>
      </c>
      <c r="E157" s="125"/>
      <c r="F157" s="161">
        <f t="shared" si="69"/>
        <v>3.1894032500341392</v>
      </c>
      <c r="G157" s="124">
        <f t="shared" si="74"/>
        <v>0.82917234343502777</v>
      </c>
      <c r="H157" s="125"/>
      <c r="I157" s="124">
        <f t="shared" si="70"/>
        <v>0.34369966773491178</v>
      </c>
      <c r="J157" s="125"/>
      <c r="K157" s="126"/>
      <c r="L157" s="162">
        <f t="shared" si="71"/>
        <v>2.7063051093127188</v>
      </c>
      <c r="M157" s="158">
        <f t="shared" si="71"/>
        <v>2.5923019144100765</v>
      </c>
      <c r="N157" s="124">
        <f t="shared" si="71"/>
        <v>2.7507546668598613</v>
      </c>
      <c r="O157" s="125"/>
      <c r="P157" s="163">
        <f t="shared" si="72"/>
        <v>3.3191332898321058</v>
      </c>
      <c r="Q157" s="124">
        <f>P157-N157</f>
        <v>0.56837862297224451</v>
      </c>
      <c r="R157" s="125"/>
      <c r="S157" s="124">
        <f t="shared" si="73"/>
        <v>0.61282818051938692</v>
      </c>
      <c r="T157" s="125"/>
    </row>
    <row r="158" spans="1:20" x14ac:dyDescent="0.25">
      <c r="A158" s="164" t="s">
        <v>64</v>
      </c>
      <c r="B158" s="132">
        <f t="shared" si="68"/>
        <v>5.2791806832623163</v>
      </c>
      <c r="C158" s="165">
        <f t="shared" si="68"/>
        <v>4.8659046512003359</v>
      </c>
      <c r="D158" s="134">
        <f t="shared" si="68"/>
        <v>4.4153343622169947</v>
      </c>
      <c r="E158" s="135"/>
      <c r="F158" s="166">
        <f t="shared" si="69"/>
        <v>4.3634218198084254</v>
      </c>
      <c r="G158" s="129">
        <f t="shared" si="74"/>
        <v>-5.1912542408569351E-2</v>
      </c>
      <c r="H158" s="130"/>
      <c r="I158" s="129">
        <f t="shared" si="70"/>
        <v>-0.9157588634538909</v>
      </c>
      <c r="J158" s="130"/>
      <c r="K158" s="126"/>
      <c r="L158" s="167">
        <f t="shared" si="71"/>
        <v>5.1120436079399365</v>
      </c>
      <c r="M158" s="165">
        <f t="shared" si="71"/>
        <v>4.8370947283752015</v>
      </c>
      <c r="N158" s="134">
        <f t="shared" si="71"/>
        <v>4.5759340579484462</v>
      </c>
      <c r="O158" s="135"/>
      <c r="P158" s="168">
        <f t="shared" si="72"/>
        <v>4.3852183459130032</v>
      </c>
      <c r="Q158" s="129">
        <f t="shared" si="75"/>
        <v>-0.19071571203544302</v>
      </c>
      <c r="R158" s="130"/>
      <c r="S158" s="129">
        <f t="shared" si="73"/>
        <v>-0.72682526202693332</v>
      </c>
      <c r="T158" s="130"/>
    </row>
    <row r="159" spans="1:20" x14ac:dyDescent="0.25">
      <c r="A159" s="169" t="s">
        <v>21</v>
      </c>
      <c r="B159" s="117">
        <f t="shared" si="68"/>
        <v>7.6442935013330162</v>
      </c>
      <c r="C159" s="170">
        <f t="shared" si="68"/>
        <v>7.2876151155701496</v>
      </c>
      <c r="D159" s="119">
        <f t="shared" si="68"/>
        <v>7.1598289614235728</v>
      </c>
      <c r="E159" s="120"/>
      <c r="F159" s="171">
        <f t="shared" si="69"/>
        <v>7.0633813795088258</v>
      </c>
      <c r="G159" s="119">
        <f t="shared" si="74"/>
        <v>-9.6447581914747005E-2</v>
      </c>
      <c r="H159" s="120"/>
      <c r="I159" s="119">
        <f t="shared" si="70"/>
        <v>-0.58091212182419039</v>
      </c>
      <c r="J159" s="120"/>
      <c r="K159" s="115"/>
      <c r="L159" s="172">
        <f t="shared" si="71"/>
        <v>7.6011314851005327</v>
      </c>
      <c r="M159" s="170">
        <f t="shared" si="71"/>
        <v>7.1766819100396146</v>
      </c>
      <c r="N159" s="119">
        <f t="shared" si="71"/>
        <v>7.1519985814585629</v>
      </c>
      <c r="O159" s="120"/>
      <c r="P159" s="173">
        <f t="shared" si="72"/>
        <v>7.1109144866604854</v>
      </c>
      <c r="Q159" s="119">
        <f t="shared" si="75"/>
        <v>-4.1084094798077508E-2</v>
      </c>
      <c r="R159" s="120"/>
      <c r="S159" s="119">
        <f t="shared" si="73"/>
        <v>-0.49021699844004729</v>
      </c>
      <c r="T159" s="120"/>
    </row>
    <row r="160" spans="1:20" x14ac:dyDescent="0.25">
      <c r="A160" s="49" t="s">
        <v>22</v>
      </c>
      <c r="B160" s="142">
        <f t="shared" si="68"/>
        <v>8.6019831167090981</v>
      </c>
      <c r="C160" s="174">
        <f t="shared" si="68"/>
        <v>8.1208283775274612</v>
      </c>
      <c r="D160" s="140">
        <f t="shared" si="68"/>
        <v>8.339940568649963</v>
      </c>
      <c r="E160" s="141"/>
      <c r="F160" s="175">
        <f t="shared" si="69"/>
        <v>8.3784044526901678</v>
      </c>
      <c r="G160" s="140">
        <f t="shared" si="74"/>
        <v>3.8463884040204732E-2</v>
      </c>
      <c r="H160" s="141"/>
      <c r="I160" s="140">
        <f t="shared" si="70"/>
        <v>-0.22357866401893034</v>
      </c>
      <c r="J160" s="141"/>
      <c r="K160" s="126"/>
      <c r="L160" s="176">
        <f t="shared" si="71"/>
        <v>8.8975817184146688</v>
      </c>
      <c r="M160" s="174">
        <f t="shared" si="71"/>
        <v>8.1698152028545277</v>
      </c>
      <c r="N160" s="140">
        <f t="shared" si="71"/>
        <v>8.2948571270402187</v>
      </c>
      <c r="O160" s="141"/>
      <c r="P160" s="177">
        <f t="shared" si="72"/>
        <v>8.3886526863855781</v>
      </c>
      <c r="Q160" s="140">
        <f t="shared" si="75"/>
        <v>9.3795559345359436E-2</v>
      </c>
      <c r="R160" s="141"/>
      <c r="S160" s="140">
        <f t="shared" si="73"/>
        <v>-0.50892903202909068</v>
      </c>
      <c r="T160" s="141"/>
    </row>
    <row r="161" spans="1:20" x14ac:dyDescent="0.25">
      <c r="A161" s="54" t="s">
        <v>23</v>
      </c>
      <c r="B161" s="142">
        <f t="shared" si="68"/>
        <v>8.3834066624764301</v>
      </c>
      <c r="C161" s="178">
        <f t="shared" si="68"/>
        <v>7.9215210355987056</v>
      </c>
      <c r="D161" s="144">
        <f t="shared" si="68"/>
        <v>7.4344827586206899</v>
      </c>
      <c r="E161" s="145"/>
      <c r="F161" s="179">
        <f t="shared" si="69"/>
        <v>7.22568578553616</v>
      </c>
      <c r="G161" s="144">
        <f t="shared" si="74"/>
        <v>-0.20879697308452982</v>
      </c>
      <c r="H161" s="145"/>
      <c r="I161" s="144">
        <f t="shared" si="70"/>
        <v>-1.15772087694027</v>
      </c>
      <c r="J161" s="145"/>
      <c r="K161" s="126"/>
      <c r="L161" s="180">
        <f t="shared" si="71"/>
        <v>9.5484733675061282</v>
      </c>
      <c r="M161" s="178">
        <f t="shared" si="71"/>
        <v>8.2342198283117316</v>
      </c>
      <c r="N161" s="144">
        <f t="shared" si="71"/>
        <v>8.4226819036597718</v>
      </c>
      <c r="O161" s="145"/>
      <c r="P161" s="181">
        <f t="shared" si="72"/>
        <v>8.0856564601423262</v>
      </c>
      <c r="Q161" s="144">
        <f t="shared" si="75"/>
        <v>-0.33702544351744557</v>
      </c>
      <c r="R161" s="145"/>
      <c r="S161" s="144">
        <f t="shared" si="73"/>
        <v>-1.462816907363802</v>
      </c>
      <c r="T161" s="145"/>
    </row>
    <row r="162" spans="1:20" x14ac:dyDescent="0.25">
      <c r="A162" s="54" t="s">
        <v>24</v>
      </c>
      <c r="B162" s="142">
        <f t="shared" si="68"/>
        <v>5</v>
      </c>
      <c r="C162" s="178">
        <f t="shared" si="68"/>
        <v>5.1178707224334596</v>
      </c>
      <c r="D162" s="144">
        <f t="shared" si="68"/>
        <v>6.3855072463768119</v>
      </c>
      <c r="E162" s="145"/>
      <c r="F162" s="179">
        <f t="shared" si="69"/>
        <v>3.9542483660130721</v>
      </c>
      <c r="G162" s="144">
        <f t="shared" si="74"/>
        <v>-2.4312588803637398</v>
      </c>
      <c r="H162" s="145"/>
      <c r="I162" s="144">
        <f t="shared" si="70"/>
        <v>-1.0457516339869279</v>
      </c>
      <c r="J162" s="145"/>
      <c r="K162" s="126"/>
      <c r="L162" s="180">
        <f t="shared" si="71"/>
        <v>6.9532967032967035</v>
      </c>
      <c r="M162" s="178">
        <f t="shared" si="71"/>
        <v>5.1913513513513516</v>
      </c>
      <c r="N162" s="144">
        <f t="shared" si="71"/>
        <v>5.5972495088408643</v>
      </c>
      <c r="O162" s="145"/>
      <c r="P162" s="181">
        <f t="shared" si="72"/>
        <v>5.421035907213219</v>
      </c>
      <c r="Q162" s="144">
        <f t="shared" si="75"/>
        <v>-0.17621360162764521</v>
      </c>
      <c r="R162" s="145"/>
      <c r="S162" s="144">
        <f t="shared" si="73"/>
        <v>-1.5322607960834844</v>
      </c>
      <c r="T162" s="145"/>
    </row>
    <row r="163" spans="1:20" x14ac:dyDescent="0.25">
      <c r="A163" s="54" t="s">
        <v>25</v>
      </c>
      <c r="B163" s="142">
        <f t="shared" si="68"/>
        <v>7.9353891336270195</v>
      </c>
      <c r="C163" s="178">
        <f t="shared" si="68"/>
        <v>6.8920086393088553</v>
      </c>
      <c r="D163" s="144">
        <f t="shared" si="68"/>
        <v>7.5306980656013458</v>
      </c>
      <c r="E163" s="145"/>
      <c r="F163" s="179">
        <f t="shared" si="69"/>
        <v>8.5740037950664139</v>
      </c>
      <c r="G163" s="144">
        <f t="shared" si="74"/>
        <v>1.0433057294650681</v>
      </c>
      <c r="H163" s="145"/>
      <c r="I163" s="144">
        <f t="shared" si="70"/>
        <v>0.63861466143939438</v>
      </c>
      <c r="J163" s="145"/>
      <c r="K163" s="126"/>
      <c r="L163" s="180">
        <f t="shared" si="71"/>
        <v>8.048496330654821</v>
      </c>
      <c r="M163" s="178">
        <f t="shared" si="71"/>
        <v>7.9930511303292366</v>
      </c>
      <c r="N163" s="144">
        <f t="shared" si="71"/>
        <v>7.8654086272292503</v>
      </c>
      <c r="O163" s="145"/>
      <c r="P163" s="181">
        <f t="shared" si="72"/>
        <v>8.3452088452088447</v>
      </c>
      <c r="Q163" s="144">
        <f t="shared" si="75"/>
        <v>0.47980021797959438</v>
      </c>
      <c r="R163" s="145"/>
      <c r="S163" s="144">
        <f t="shared" si="73"/>
        <v>0.2967125145540237</v>
      </c>
      <c r="T163" s="145"/>
    </row>
    <row r="164" spans="1:20" x14ac:dyDescent="0.25">
      <c r="A164" s="54" t="s">
        <v>26</v>
      </c>
      <c r="B164" s="142">
        <f t="shared" si="68"/>
        <v>4.7164750957854409</v>
      </c>
      <c r="C164" s="178">
        <f t="shared" si="68"/>
        <v>4.4770669003797838</v>
      </c>
      <c r="D164" s="144">
        <f t="shared" si="68"/>
        <v>4.2001054574215662</v>
      </c>
      <c r="E164" s="145"/>
      <c r="F164" s="179">
        <f t="shared" si="69"/>
        <v>3.8075338434373163</v>
      </c>
      <c r="G164" s="144">
        <f t="shared" si="74"/>
        <v>-0.39257161398424989</v>
      </c>
      <c r="H164" s="145"/>
      <c r="I164" s="144">
        <f t="shared" si="70"/>
        <v>-0.90894125234812462</v>
      </c>
      <c r="J164" s="145"/>
      <c r="K164" s="126"/>
      <c r="L164" s="180">
        <f t="shared" si="71"/>
        <v>4.565911374037281</v>
      </c>
      <c r="M164" s="178">
        <f t="shared" si="71"/>
        <v>5.0817511376117999</v>
      </c>
      <c r="N164" s="144">
        <f t="shared" si="71"/>
        <v>4.5070064414058084</v>
      </c>
      <c r="O164" s="145"/>
      <c r="P164" s="181">
        <f t="shared" si="72"/>
        <v>4.2709864172790022</v>
      </c>
      <c r="Q164" s="144">
        <f t="shared" si="75"/>
        <v>-0.23602002412680623</v>
      </c>
      <c r="R164" s="145"/>
      <c r="S164" s="144">
        <f t="shared" si="73"/>
        <v>-0.29492495675827879</v>
      </c>
      <c r="T164" s="145"/>
    </row>
    <row r="165" spans="1:20" x14ac:dyDescent="0.25">
      <c r="A165" s="54" t="s">
        <v>27</v>
      </c>
      <c r="B165" s="142">
        <f t="shared" si="68"/>
        <v>7.3315789473684214</v>
      </c>
      <c r="C165" s="178">
        <f t="shared" si="68"/>
        <v>13.956331877729257</v>
      </c>
      <c r="D165" s="144">
        <f t="shared" si="68"/>
        <v>14.832713754646839</v>
      </c>
      <c r="E165" s="145"/>
      <c r="F165" s="179">
        <f t="shared" si="69"/>
        <v>11.419847328244275</v>
      </c>
      <c r="G165" s="144">
        <f t="shared" si="74"/>
        <v>-3.4128664264025641</v>
      </c>
      <c r="H165" s="145"/>
      <c r="I165" s="144">
        <f t="shared" si="70"/>
        <v>4.0882683808758538</v>
      </c>
      <c r="J165" s="145"/>
      <c r="K165" s="126"/>
      <c r="L165" s="180">
        <f t="shared" si="71"/>
        <v>8.4332805342694463</v>
      </c>
      <c r="M165" s="178">
        <f t="shared" si="71"/>
        <v>8.014203698180733</v>
      </c>
      <c r="N165" s="144">
        <f t="shared" si="71"/>
        <v>8.5603067106956967</v>
      </c>
      <c r="O165" s="145"/>
      <c r="P165" s="181">
        <f t="shared" si="72"/>
        <v>8.2655129928315407</v>
      </c>
      <c r="Q165" s="144">
        <f t="shared" si="75"/>
        <v>-0.29479371786415598</v>
      </c>
      <c r="R165" s="145"/>
      <c r="S165" s="144">
        <f t="shared" si="73"/>
        <v>-0.16776754143790562</v>
      </c>
      <c r="T165" s="145"/>
    </row>
    <row r="166" spans="1:20" x14ac:dyDescent="0.25">
      <c r="A166" s="54" t="s">
        <v>28</v>
      </c>
      <c r="B166" s="142">
        <f t="shared" si="68"/>
        <v>7.4947368421052634</v>
      </c>
      <c r="C166" s="178">
        <f t="shared" si="68"/>
        <v>7.3472222222222223</v>
      </c>
      <c r="D166" s="144">
        <f t="shared" si="68"/>
        <v>9.7142857142857135</v>
      </c>
      <c r="E166" s="145"/>
      <c r="F166" s="179">
        <f t="shared" si="69"/>
        <v>10.040650406504065</v>
      </c>
      <c r="G166" s="144">
        <f t="shared" si="74"/>
        <v>0.32636469221835185</v>
      </c>
      <c r="H166" s="145"/>
      <c r="I166" s="144">
        <f t="shared" si="70"/>
        <v>2.545913564398802</v>
      </c>
      <c r="J166" s="145"/>
      <c r="K166" s="126"/>
      <c r="L166" s="180">
        <f t="shared" si="71"/>
        <v>8.0879454131918127</v>
      </c>
      <c r="M166" s="178">
        <f t="shared" si="71"/>
        <v>7.7947631882941852</v>
      </c>
      <c r="N166" s="144">
        <f t="shared" si="71"/>
        <v>8.2735514387071341</v>
      </c>
      <c r="O166" s="145"/>
      <c r="P166" s="181">
        <f t="shared" si="72"/>
        <v>8.383728179551122</v>
      </c>
      <c r="Q166" s="144">
        <f t="shared" si="75"/>
        <v>0.11017674084398799</v>
      </c>
      <c r="R166" s="145"/>
      <c r="S166" s="144">
        <f t="shared" si="73"/>
        <v>0.29578276635930933</v>
      </c>
      <c r="T166" s="145"/>
    </row>
    <row r="167" spans="1:20" x14ac:dyDescent="0.25">
      <c r="A167" s="54" t="s">
        <v>29</v>
      </c>
      <c r="B167" s="142">
        <f t="shared" si="68"/>
        <v>7.5694636906795232</v>
      </c>
      <c r="C167" s="178">
        <f t="shared" si="68"/>
        <v>7.3943425699538166</v>
      </c>
      <c r="D167" s="144">
        <f>D102/D37</f>
        <v>7.0875120983783724</v>
      </c>
      <c r="E167" s="145"/>
      <c r="F167" s="179">
        <f t="shared" si="69"/>
        <v>6.9770774105340827</v>
      </c>
      <c r="G167" s="144">
        <f t="shared" si="74"/>
        <v>-0.11043468784428967</v>
      </c>
      <c r="H167" s="145"/>
      <c r="I167" s="144">
        <f t="shared" si="70"/>
        <v>-0.59238628014544048</v>
      </c>
      <c r="J167" s="145"/>
      <c r="K167" s="126"/>
      <c r="L167" s="180">
        <f t="shared" si="71"/>
        <v>7.3034082473773134</v>
      </c>
      <c r="M167" s="178">
        <f t="shared" si="71"/>
        <v>7.2378105662989647</v>
      </c>
      <c r="N167" s="144">
        <f t="shared" si="71"/>
        <v>6.9506724273404004</v>
      </c>
      <c r="O167" s="145"/>
      <c r="P167" s="181">
        <f t="shared" si="72"/>
        <v>6.8962436150943169</v>
      </c>
      <c r="Q167" s="144">
        <f t="shared" si="75"/>
        <v>-5.4428812246083424E-2</v>
      </c>
      <c r="R167" s="145"/>
      <c r="S167" s="144">
        <f t="shared" si="73"/>
        <v>-0.40716463228299649</v>
      </c>
      <c r="T167" s="145"/>
    </row>
    <row r="168" spans="1:20" x14ac:dyDescent="0.25">
      <c r="A168" s="54" t="s">
        <v>30</v>
      </c>
      <c r="B168" s="142">
        <f t="shared" si="68"/>
        <v>6.6085373924553279</v>
      </c>
      <c r="C168" s="178">
        <f t="shared" si="68"/>
        <v>6.645842537775029</v>
      </c>
      <c r="D168" s="144">
        <f t="shared" si="68"/>
        <v>6.822801454095444</v>
      </c>
      <c r="E168" s="145"/>
      <c r="F168" s="179">
        <f t="shared" si="69"/>
        <v>6.5028499469777303</v>
      </c>
      <c r="G168" s="144">
        <f t="shared" si="74"/>
        <v>-0.3199515071177137</v>
      </c>
      <c r="H168" s="145"/>
      <c r="I168" s="144">
        <f t="shared" si="70"/>
        <v>-0.10568744547759756</v>
      </c>
      <c r="J168" s="145"/>
      <c r="K168" s="126"/>
      <c r="L168" s="180">
        <f t="shared" si="71"/>
        <v>6.9686917980998189</v>
      </c>
      <c r="M168" s="178">
        <f t="shared" si="71"/>
        <v>6.302851317407435</v>
      </c>
      <c r="N168" s="144">
        <f t="shared" si="71"/>
        <v>6.6831668771980839</v>
      </c>
      <c r="O168" s="145"/>
      <c r="P168" s="181">
        <f t="shared" si="72"/>
        <v>6.8035605393319329</v>
      </c>
      <c r="Q168" s="144">
        <f t="shared" si="75"/>
        <v>0.12039366213384906</v>
      </c>
      <c r="R168" s="145"/>
      <c r="S168" s="144">
        <f t="shared" si="73"/>
        <v>-0.16513125876788592</v>
      </c>
      <c r="T168" s="145"/>
    </row>
    <row r="169" spans="1:20" x14ac:dyDescent="0.25">
      <c r="A169" s="54" t="s">
        <v>31</v>
      </c>
      <c r="B169" s="142">
        <f t="shared" ref="B169:D184" si="76">B104/B39</f>
        <v>9.0226669615214501</v>
      </c>
      <c r="C169" s="178">
        <f t="shared" si="76"/>
        <v>7.8801702127659574</v>
      </c>
      <c r="D169" s="144">
        <f t="shared" si="76"/>
        <v>8.4366839563584328</v>
      </c>
      <c r="E169" s="145"/>
      <c r="F169" s="179">
        <f t="shared" si="69"/>
        <v>8.3828286304198212</v>
      </c>
      <c r="G169" s="144">
        <f t="shared" si="74"/>
        <v>-5.3855325938611642E-2</v>
      </c>
      <c r="H169" s="145"/>
      <c r="I169" s="144">
        <f t="shared" si="70"/>
        <v>-0.63983833110162891</v>
      </c>
      <c r="J169" s="145"/>
      <c r="K169" s="126"/>
      <c r="L169" s="180">
        <f t="shared" ref="L169:N184" si="77">L104/L39</f>
        <v>8.0011927228806528</v>
      </c>
      <c r="M169" s="178">
        <f t="shared" si="77"/>
        <v>7.2291005715201981</v>
      </c>
      <c r="N169" s="144">
        <f t="shared" si="77"/>
        <v>7.7618991455679618</v>
      </c>
      <c r="O169" s="145"/>
      <c r="P169" s="181">
        <f t="shared" si="72"/>
        <v>7.6792088645299659</v>
      </c>
      <c r="Q169" s="144">
        <f t="shared" si="75"/>
        <v>-8.2690281037995916E-2</v>
      </c>
      <c r="R169" s="145"/>
      <c r="S169" s="144">
        <f t="shared" si="73"/>
        <v>-0.32198385835068688</v>
      </c>
      <c r="T169" s="145"/>
    </row>
    <row r="170" spans="1:20" x14ac:dyDescent="0.25">
      <c r="A170" s="54" t="s">
        <v>32</v>
      </c>
      <c r="B170" s="142">
        <f t="shared" si="76"/>
        <v>8.0290559301864342</v>
      </c>
      <c r="C170" s="178">
        <f t="shared" si="76"/>
        <v>8.0740099295693337</v>
      </c>
      <c r="D170" s="144">
        <f>D105/D40</f>
        <v>7.779452054794521</v>
      </c>
      <c r="E170" s="145"/>
      <c r="F170" s="179">
        <f t="shared" si="69"/>
        <v>7.5841027699718992</v>
      </c>
      <c r="G170" s="144">
        <f t="shared" si="74"/>
        <v>-0.1953492848226217</v>
      </c>
      <c r="H170" s="145"/>
      <c r="I170" s="144">
        <f t="shared" si="70"/>
        <v>-0.4449531602145349</v>
      </c>
      <c r="J170" s="145"/>
      <c r="K170" s="126"/>
      <c r="L170" s="180">
        <f t="shared" si="77"/>
        <v>7.9680593766061012</v>
      </c>
      <c r="M170" s="178">
        <f t="shared" si="77"/>
        <v>7.6606051237369837</v>
      </c>
      <c r="N170" s="144">
        <f t="shared" si="77"/>
        <v>7.7032810474277333</v>
      </c>
      <c r="O170" s="145"/>
      <c r="P170" s="181">
        <f t="shared" si="72"/>
        <v>7.5859153816778813</v>
      </c>
      <c r="Q170" s="144">
        <f t="shared" si="75"/>
        <v>-0.11736566574985208</v>
      </c>
      <c r="R170" s="145"/>
      <c r="S170" s="144">
        <f t="shared" si="73"/>
        <v>-0.38214399492821993</v>
      </c>
      <c r="T170" s="145"/>
    </row>
    <row r="171" spans="1:20" x14ac:dyDescent="0.25">
      <c r="A171" s="54" t="s">
        <v>33</v>
      </c>
      <c r="B171" s="142">
        <f t="shared" si="76"/>
        <v>7.8074195308237861</v>
      </c>
      <c r="C171" s="178">
        <f t="shared" si="76"/>
        <v>7.7674788135593218</v>
      </c>
      <c r="D171" s="144">
        <f t="shared" si="76"/>
        <v>7.7802969355664446</v>
      </c>
      <c r="E171" s="145"/>
      <c r="F171" s="179">
        <f t="shared" si="69"/>
        <v>7.691345211324454</v>
      </c>
      <c r="G171" s="144">
        <f t="shared" si="74"/>
        <v>-8.8951724241990604E-2</v>
      </c>
      <c r="H171" s="145"/>
      <c r="I171" s="144">
        <f t="shared" si="70"/>
        <v>-0.11607431949933211</v>
      </c>
      <c r="J171" s="145"/>
      <c r="K171" s="126"/>
      <c r="L171" s="180">
        <f t="shared" si="77"/>
        <v>7.2156287380382773</v>
      </c>
      <c r="M171" s="178">
        <f t="shared" si="77"/>
        <v>7.1701020287803727</v>
      </c>
      <c r="N171" s="144">
        <f t="shared" si="77"/>
        <v>7.2859538784067084</v>
      </c>
      <c r="O171" s="145"/>
      <c r="P171" s="181">
        <f t="shared" si="72"/>
        <v>7.10464791500719</v>
      </c>
      <c r="Q171" s="144">
        <f t="shared" si="75"/>
        <v>-0.18130596339951843</v>
      </c>
      <c r="R171" s="145"/>
      <c r="S171" s="144">
        <f t="shared" si="73"/>
        <v>-0.11098082303108736</v>
      </c>
      <c r="T171" s="145"/>
    </row>
    <row r="172" spans="1:20" x14ac:dyDescent="0.25">
      <c r="A172" s="54" t="s">
        <v>34</v>
      </c>
      <c r="B172" s="142">
        <f t="shared" si="76"/>
        <v>10.54346876365225</v>
      </c>
      <c r="C172" s="178">
        <f t="shared" si="76"/>
        <v>9.4255720688841702</v>
      </c>
      <c r="D172" s="144">
        <f t="shared" si="76"/>
        <v>9.6254351357623573</v>
      </c>
      <c r="E172" s="145"/>
      <c r="F172" s="179">
        <f t="shared" si="69"/>
        <v>9.3676754668383779</v>
      </c>
      <c r="G172" s="144">
        <f t="shared" si="74"/>
        <v>-0.25775966892397939</v>
      </c>
      <c r="H172" s="145"/>
      <c r="I172" s="144">
        <f t="shared" si="70"/>
        <v>-1.1757932968138718</v>
      </c>
      <c r="J172" s="145"/>
      <c r="K172" s="126"/>
      <c r="L172" s="180">
        <f t="shared" si="77"/>
        <v>10.143339616713792</v>
      </c>
      <c r="M172" s="178">
        <f t="shared" si="77"/>
        <v>9.5422087861625595</v>
      </c>
      <c r="N172" s="144">
        <f t="shared" si="77"/>
        <v>9.4547501125619089</v>
      </c>
      <c r="O172" s="145"/>
      <c r="P172" s="181">
        <f t="shared" si="72"/>
        <v>8.9011485595932971</v>
      </c>
      <c r="Q172" s="144">
        <f t="shared" si="75"/>
        <v>-0.5536015529686118</v>
      </c>
      <c r="R172" s="145"/>
      <c r="S172" s="144">
        <f t="shared" si="73"/>
        <v>-1.242191057120495</v>
      </c>
      <c r="T172" s="145"/>
    </row>
    <row r="173" spans="1:20" x14ac:dyDescent="0.25">
      <c r="A173" s="54" t="s">
        <v>35</v>
      </c>
      <c r="B173" s="142">
        <f t="shared" si="76"/>
        <v>6.6116136919315407</v>
      </c>
      <c r="C173" s="178">
        <f t="shared" si="76"/>
        <v>6.3413335739420731</v>
      </c>
      <c r="D173" s="144">
        <f t="shared" si="76"/>
        <v>6.4738251554941257</v>
      </c>
      <c r="E173" s="145"/>
      <c r="F173" s="179">
        <f t="shared" si="69"/>
        <v>6.2525973019072723</v>
      </c>
      <c r="G173" s="144">
        <f t="shared" si="74"/>
        <v>-0.22122785358685348</v>
      </c>
      <c r="H173" s="145"/>
      <c r="I173" s="144">
        <f t="shared" si="70"/>
        <v>-0.35901639002426844</v>
      </c>
      <c r="J173" s="145"/>
      <c r="K173" s="126"/>
      <c r="L173" s="180">
        <f t="shared" si="77"/>
        <v>7.3455382970695506</v>
      </c>
      <c r="M173" s="178">
        <f t="shared" si="77"/>
        <v>6.1152355902483171</v>
      </c>
      <c r="N173" s="144">
        <f t="shared" si="77"/>
        <v>6.5606934923770055</v>
      </c>
      <c r="O173" s="145"/>
      <c r="P173" s="181">
        <f t="shared" si="72"/>
        <v>6.3315862009093768</v>
      </c>
      <c r="Q173" s="144">
        <f t="shared" si="75"/>
        <v>-0.22910729146762865</v>
      </c>
      <c r="R173" s="145"/>
      <c r="S173" s="144">
        <f t="shared" si="73"/>
        <v>-1.0139520961601738</v>
      </c>
      <c r="T173" s="145"/>
    </row>
    <row r="174" spans="1:20" x14ac:dyDescent="0.25">
      <c r="A174" s="54" t="s">
        <v>36</v>
      </c>
      <c r="B174" s="142">
        <f t="shared" si="76"/>
        <v>6.9832848837209305</v>
      </c>
      <c r="C174" s="178">
        <f t="shared" si="76"/>
        <v>5.6211849192100543</v>
      </c>
      <c r="D174" s="144">
        <f t="shared" si="76"/>
        <v>7.9135593220338984</v>
      </c>
      <c r="E174" s="145"/>
      <c r="F174" s="179">
        <f t="shared" si="69"/>
        <v>6.7842605156037994</v>
      </c>
      <c r="G174" s="144">
        <f t="shared" si="74"/>
        <v>-1.1292988064300991</v>
      </c>
      <c r="H174" s="145"/>
      <c r="I174" s="144">
        <f t="shared" si="70"/>
        <v>-0.19902436811713109</v>
      </c>
      <c r="J174" s="145"/>
      <c r="K174" s="126"/>
      <c r="L174" s="180">
        <f t="shared" si="77"/>
        <v>9.1300893743793452</v>
      </c>
      <c r="M174" s="178">
        <f t="shared" si="77"/>
        <v>8.456972747360668</v>
      </c>
      <c r="N174" s="144">
        <f t="shared" si="77"/>
        <v>9.0870423069626263</v>
      </c>
      <c r="O174" s="145"/>
      <c r="P174" s="181">
        <f t="shared" si="72"/>
        <v>9.4127924694409639</v>
      </c>
      <c r="Q174" s="144">
        <f t="shared" si="75"/>
        <v>0.32575016247833766</v>
      </c>
      <c r="R174" s="145"/>
      <c r="S174" s="144">
        <f t="shared" si="73"/>
        <v>0.28270309506161873</v>
      </c>
      <c r="T174" s="145"/>
    </row>
    <row r="175" spans="1:20" x14ac:dyDescent="0.25">
      <c r="A175" s="54" t="s">
        <v>37</v>
      </c>
      <c r="B175" s="142">
        <f t="shared" si="76"/>
        <v>6.4955798231929274</v>
      </c>
      <c r="C175" s="178">
        <f t="shared" si="76"/>
        <v>6.8817802503477052</v>
      </c>
      <c r="D175" s="144">
        <f t="shared" si="76"/>
        <v>7.1895424836601309</v>
      </c>
      <c r="E175" s="145"/>
      <c r="F175" s="179">
        <f t="shared" si="69"/>
        <v>7.0539499036608859</v>
      </c>
      <c r="G175" s="144">
        <f t="shared" si="74"/>
        <v>-0.13559257999924501</v>
      </c>
      <c r="H175" s="145"/>
      <c r="I175" s="144">
        <f t="shared" si="70"/>
        <v>0.55837008046795855</v>
      </c>
      <c r="J175" s="145"/>
      <c r="K175" s="126"/>
      <c r="L175" s="180">
        <f t="shared" si="77"/>
        <v>8.3524123982228975</v>
      </c>
      <c r="M175" s="178">
        <f t="shared" si="77"/>
        <v>7.9466114371188583</v>
      </c>
      <c r="N175" s="144">
        <f t="shared" si="77"/>
        <v>7.8362309120924474</v>
      </c>
      <c r="O175" s="145"/>
      <c r="P175" s="181">
        <f t="shared" si="72"/>
        <v>8.0342180845795781</v>
      </c>
      <c r="Q175" s="144">
        <f t="shared" si="75"/>
        <v>0.19798717248713071</v>
      </c>
      <c r="R175" s="145"/>
      <c r="S175" s="144">
        <f t="shared" si="73"/>
        <v>-0.3181943136433194</v>
      </c>
      <c r="T175" s="145"/>
    </row>
    <row r="176" spans="1:20" x14ac:dyDescent="0.25">
      <c r="A176" s="54" t="s">
        <v>38</v>
      </c>
      <c r="B176" s="142">
        <f t="shared" si="76"/>
        <v>6.5916666666666668</v>
      </c>
      <c r="C176" s="178">
        <f t="shared" si="76"/>
        <v>6.97732873336619</v>
      </c>
      <c r="D176" s="144">
        <f t="shared" si="76"/>
        <v>6.19475494411006</v>
      </c>
      <c r="E176" s="145"/>
      <c r="F176" s="179">
        <f t="shared" si="69"/>
        <v>6.5827111984282904</v>
      </c>
      <c r="G176" s="144">
        <f t="shared" si="74"/>
        <v>0.38795625431823044</v>
      </c>
      <c r="H176" s="145"/>
      <c r="I176" s="144">
        <f t="shared" si="70"/>
        <v>-8.9554682383763407E-3</v>
      </c>
      <c r="J176" s="145"/>
      <c r="K176" s="126"/>
      <c r="L176" s="180">
        <f t="shared" si="77"/>
        <v>6.1177311725452812</v>
      </c>
      <c r="M176" s="178">
        <f t="shared" si="77"/>
        <v>6.8600105652403593</v>
      </c>
      <c r="N176" s="144">
        <f t="shared" si="77"/>
        <v>6.6074630128999345</v>
      </c>
      <c r="O176" s="145"/>
      <c r="P176" s="181">
        <f t="shared" si="72"/>
        <v>6.3227840276919274</v>
      </c>
      <c r="Q176" s="144">
        <f t="shared" si="75"/>
        <v>-0.28467898520800716</v>
      </c>
      <c r="R176" s="145"/>
      <c r="S176" s="144">
        <f t="shared" si="73"/>
        <v>0.20505285514664617</v>
      </c>
      <c r="T176" s="145"/>
    </row>
    <row r="177" spans="1:20" x14ac:dyDescent="0.25">
      <c r="A177" s="54" t="s">
        <v>39</v>
      </c>
      <c r="B177" s="142">
        <f t="shared" si="76"/>
        <v>6.8019323671497585</v>
      </c>
      <c r="C177" s="178">
        <f t="shared" si="76"/>
        <v>6.7287157287157289</v>
      </c>
      <c r="D177" s="144">
        <f t="shared" si="76"/>
        <v>6.6395147313691512</v>
      </c>
      <c r="E177" s="145"/>
      <c r="F177" s="179">
        <f t="shared" si="69"/>
        <v>6.5115955473098328</v>
      </c>
      <c r="G177" s="144">
        <f t="shared" si="74"/>
        <v>-0.12791918405931835</v>
      </c>
      <c r="H177" s="145"/>
      <c r="I177" s="144">
        <f t="shared" si="70"/>
        <v>-0.29033681983992565</v>
      </c>
      <c r="J177" s="145"/>
      <c r="K177" s="126"/>
      <c r="L177" s="180">
        <f t="shared" si="77"/>
        <v>6.7773722627737225</v>
      </c>
      <c r="M177" s="178">
        <f t="shared" si="77"/>
        <v>6.8593385480993554</v>
      </c>
      <c r="N177" s="144">
        <f t="shared" si="77"/>
        <v>6.3198976327575176</v>
      </c>
      <c r="O177" s="145"/>
      <c r="P177" s="181">
        <f t="shared" si="72"/>
        <v>6.2615778450081452</v>
      </c>
      <c r="Q177" s="144">
        <f t="shared" si="75"/>
        <v>-5.8319787749372409E-2</v>
      </c>
      <c r="R177" s="145"/>
      <c r="S177" s="144">
        <f t="shared" si="73"/>
        <v>-0.51579441776557733</v>
      </c>
      <c r="T177" s="145"/>
    </row>
    <row r="178" spans="1:20" x14ac:dyDescent="0.25">
      <c r="A178" s="54" t="s">
        <v>40</v>
      </c>
      <c r="B178" s="142">
        <f t="shared" si="76"/>
        <v>5.5769230769230766</v>
      </c>
      <c r="C178" s="178">
        <f t="shared" si="76"/>
        <v>5.9106666666666667</v>
      </c>
      <c r="D178" s="144">
        <f t="shared" si="76"/>
        <v>5.5880172946263125</v>
      </c>
      <c r="E178" s="145"/>
      <c r="F178" s="179">
        <f t="shared" si="69"/>
        <v>5.8469106650924836</v>
      </c>
      <c r="G178" s="144">
        <f t="shared" si="74"/>
        <v>0.25889337046617111</v>
      </c>
      <c r="H178" s="145"/>
      <c r="I178" s="144">
        <f t="shared" si="70"/>
        <v>0.26998758816940693</v>
      </c>
      <c r="J178" s="145"/>
      <c r="K178" s="126"/>
      <c r="L178" s="180">
        <f t="shared" si="77"/>
        <v>5.296709991876523</v>
      </c>
      <c r="M178" s="178">
        <f t="shared" si="77"/>
        <v>5.2639877215013255</v>
      </c>
      <c r="N178" s="144">
        <f t="shared" si="77"/>
        <v>5.1850035038542392</v>
      </c>
      <c r="O178" s="145"/>
      <c r="P178" s="181">
        <f t="shared" si="72"/>
        <v>5.2520219993529604</v>
      </c>
      <c r="Q178" s="144">
        <f t="shared" si="75"/>
        <v>6.7018495498721187E-2</v>
      </c>
      <c r="R178" s="145"/>
      <c r="S178" s="144">
        <f t="shared" si="73"/>
        <v>-4.4687992523562592E-2</v>
      </c>
      <c r="T178" s="145"/>
    </row>
    <row r="179" spans="1:20" x14ac:dyDescent="0.25">
      <c r="A179" s="54" t="s">
        <v>41</v>
      </c>
      <c r="B179" s="142">
        <f t="shared" si="76"/>
        <v>8.8768115942028984</v>
      </c>
      <c r="C179" s="178">
        <f t="shared" si="76"/>
        <v>6.5994277539341919</v>
      </c>
      <c r="D179" s="144">
        <f t="shared" si="76"/>
        <v>7.4279346210995545</v>
      </c>
      <c r="E179" s="145"/>
      <c r="F179" s="179">
        <f t="shared" si="69"/>
        <v>7.64797507788162</v>
      </c>
      <c r="G179" s="144">
        <f t="shared" si="74"/>
        <v>0.22004045678206552</v>
      </c>
      <c r="H179" s="145"/>
      <c r="I179" s="144">
        <f t="shared" si="70"/>
        <v>-1.2288365163212784</v>
      </c>
      <c r="J179" s="145"/>
      <c r="K179" s="126"/>
      <c r="L179" s="180">
        <f t="shared" si="77"/>
        <v>7.1029256998526629</v>
      </c>
      <c r="M179" s="178">
        <f t="shared" si="77"/>
        <v>7.0684642438452521</v>
      </c>
      <c r="N179" s="144">
        <f t="shared" si="77"/>
        <v>7.0563932912755805</v>
      </c>
      <c r="O179" s="145"/>
      <c r="P179" s="181">
        <f t="shared" si="72"/>
        <v>6.8143535847970051</v>
      </c>
      <c r="Q179" s="144">
        <f t="shared" si="75"/>
        <v>-0.24203970647857531</v>
      </c>
      <c r="R179" s="145"/>
      <c r="S179" s="144">
        <f t="shared" si="73"/>
        <v>-0.28857211505565772</v>
      </c>
      <c r="T179" s="145"/>
    </row>
    <row r="180" spans="1:20" x14ac:dyDescent="0.25">
      <c r="A180" s="54" t="s">
        <v>42</v>
      </c>
      <c r="B180" s="142">
        <f t="shared" si="76"/>
        <v>6.6638613861386142</v>
      </c>
      <c r="C180" s="178">
        <f t="shared" si="76"/>
        <v>6.5627568763831805</v>
      </c>
      <c r="D180" s="144">
        <f t="shared" si="76"/>
        <v>6.4193981730252556</v>
      </c>
      <c r="E180" s="145"/>
      <c r="F180" s="179">
        <f t="shared" si="69"/>
        <v>6.5060739209097962</v>
      </c>
      <c r="G180" s="144">
        <f t="shared" si="74"/>
        <v>8.6675747884540577E-2</v>
      </c>
      <c r="H180" s="145"/>
      <c r="I180" s="144">
        <f t="shared" si="70"/>
        <v>-0.15778746522881804</v>
      </c>
      <c r="J180" s="145"/>
      <c r="K180" s="126"/>
      <c r="L180" s="180">
        <f t="shared" si="77"/>
        <v>5.9765047135605514</v>
      </c>
      <c r="M180" s="178">
        <f t="shared" si="77"/>
        <v>5.8925339366515841</v>
      </c>
      <c r="N180" s="144">
        <f t="shared" si="77"/>
        <v>5.9382859235746555</v>
      </c>
      <c r="O180" s="145"/>
      <c r="P180" s="181">
        <f t="shared" si="72"/>
        <v>5.6895116815401581</v>
      </c>
      <c r="Q180" s="144">
        <f t="shared" si="75"/>
        <v>-0.24877424203449738</v>
      </c>
      <c r="R180" s="145"/>
      <c r="S180" s="144">
        <f t="shared" si="73"/>
        <v>-0.28699303202039328</v>
      </c>
      <c r="T180" s="145"/>
    </row>
    <row r="181" spans="1:20" x14ac:dyDescent="0.25">
      <c r="A181" s="54" t="s">
        <v>43</v>
      </c>
      <c r="B181" s="142">
        <f t="shared" si="76"/>
        <v>7.4233766233766234</v>
      </c>
      <c r="C181" s="178">
        <f t="shared" si="76"/>
        <v>7.2959666203059808</v>
      </c>
      <c r="D181" s="144">
        <f t="shared" si="76"/>
        <v>6.9585525471577059</v>
      </c>
      <c r="E181" s="145"/>
      <c r="F181" s="179">
        <f t="shared" si="69"/>
        <v>7.416238132911392</v>
      </c>
      <c r="G181" s="144">
        <f t="shared" si="74"/>
        <v>0.45768558575368612</v>
      </c>
      <c r="H181" s="145"/>
      <c r="I181" s="144">
        <f t="shared" si="70"/>
        <v>-7.1384904652314063E-3</v>
      </c>
      <c r="J181" s="145"/>
      <c r="K181" s="126"/>
      <c r="L181" s="180">
        <f t="shared" si="77"/>
        <v>6.8061510521536581</v>
      </c>
      <c r="M181" s="178">
        <f t="shared" si="77"/>
        <v>6.735027895455703</v>
      </c>
      <c r="N181" s="144">
        <f t="shared" si="77"/>
        <v>6.7712958386873581</v>
      </c>
      <c r="O181" s="145"/>
      <c r="P181" s="181">
        <f t="shared" si="72"/>
        <v>6.6335426883478164</v>
      </c>
      <c r="Q181" s="144">
        <f t="shared" si="75"/>
        <v>-0.13775315033954172</v>
      </c>
      <c r="R181" s="145"/>
      <c r="S181" s="144">
        <f t="shared" si="73"/>
        <v>-0.17260836380584177</v>
      </c>
      <c r="T181" s="145"/>
    </row>
    <row r="182" spans="1:20" x14ac:dyDescent="0.25">
      <c r="A182" s="54" t="s">
        <v>44</v>
      </c>
      <c r="B182" s="142">
        <f t="shared" si="76"/>
        <v>7.4609581290079214</v>
      </c>
      <c r="C182" s="178">
        <f t="shared" si="76"/>
        <v>7.3631859756097562</v>
      </c>
      <c r="D182" s="144">
        <f t="shared" si="76"/>
        <v>7.5140646976090011</v>
      </c>
      <c r="E182" s="145"/>
      <c r="F182" s="179">
        <f t="shared" si="69"/>
        <v>7.1610320284697506</v>
      </c>
      <c r="G182" s="144">
        <f t="shared" si="74"/>
        <v>-0.35303266913925047</v>
      </c>
      <c r="H182" s="145"/>
      <c r="I182" s="144">
        <f t="shared" si="70"/>
        <v>-0.29992610053817081</v>
      </c>
      <c r="J182" s="145"/>
      <c r="K182" s="126"/>
      <c r="L182" s="180">
        <f t="shared" si="77"/>
        <v>7.4834500828832686</v>
      </c>
      <c r="M182" s="178">
        <f t="shared" si="77"/>
        <v>6.9699415386207253</v>
      </c>
      <c r="N182" s="144">
        <f t="shared" si="77"/>
        <v>7.0909322573794862</v>
      </c>
      <c r="O182" s="145"/>
      <c r="P182" s="181">
        <f t="shared" si="72"/>
        <v>7.0692719281482894</v>
      </c>
      <c r="Q182" s="144">
        <f t="shared" si="75"/>
        <v>-2.1660329231196762E-2</v>
      </c>
      <c r="R182" s="145"/>
      <c r="S182" s="144">
        <f t="shared" si="73"/>
        <v>-0.41417815473497921</v>
      </c>
      <c r="T182" s="145"/>
    </row>
    <row r="183" spans="1:20" x14ac:dyDescent="0.25">
      <c r="A183" s="55" t="s">
        <v>45</v>
      </c>
      <c r="B183" s="142">
        <f t="shared" si="76"/>
        <v>9.3917451122375084</v>
      </c>
      <c r="C183" s="178">
        <f t="shared" si="76"/>
        <v>6.4651741293532341</v>
      </c>
      <c r="D183" s="144">
        <f t="shared" si="76"/>
        <v>6.5905923344947732</v>
      </c>
      <c r="E183" s="145"/>
      <c r="F183" s="179">
        <f t="shared" si="69"/>
        <v>6.5636007827788649</v>
      </c>
      <c r="G183" s="144">
        <f t="shared" si="74"/>
        <v>-2.699155171590828E-2</v>
      </c>
      <c r="H183" s="145"/>
      <c r="I183" s="144">
        <f t="shared" si="70"/>
        <v>-2.8281443294586435</v>
      </c>
      <c r="J183" s="145"/>
      <c r="K183" s="126"/>
      <c r="L183" s="180">
        <f t="shared" si="77"/>
        <v>8.1336319248136864</v>
      </c>
      <c r="M183" s="178">
        <f t="shared" si="77"/>
        <v>6.3366589920695828</v>
      </c>
      <c r="N183" s="144">
        <f t="shared" si="77"/>
        <v>6.6052799659357033</v>
      </c>
      <c r="O183" s="145"/>
      <c r="P183" s="181">
        <f t="shared" si="72"/>
        <v>6.0436257876878337</v>
      </c>
      <c r="Q183" s="144">
        <f t="shared" si="75"/>
        <v>-0.56165417824786967</v>
      </c>
      <c r="R183" s="145"/>
      <c r="S183" s="144">
        <f t="shared" si="73"/>
        <v>-2.0900061371258527</v>
      </c>
      <c r="T183" s="145"/>
    </row>
    <row r="184" spans="1:20" x14ac:dyDescent="0.25">
      <c r="A184" s="53" t="s">
        <v>46</v>
      </c>
      <c r="B184" s="142">
        <f t="shared" si="76"/>
        <v>6.6136404779145543</v>
      </c>
      <c r="C184" s="178">
        <f t="shared" si="76"/>
        <v>5.5340927068501822</v>
      </c>
      <c r="D184" s="144">
        <f t="shared" si="76"/>
        <v>5.6105466368624262</v>
      </c>
      <c r="E184" s="145"/>
      <c r="F184" s="179">
        <f t="shared" si="69"/>
        <v>5.9032347864818213</v>
      </c>
      <c r="G184" s="144">
        <f t="shared" si="74"/>
        <v>0.29268814961939515</v>
      </c>
      <c r="H184" s="145"/>
      <c r="I184" s="144">
        <f t="shared" si="70"/>
        <v>-0.71040569143273302</v>
      </c>
      <c r="J184" s="145"/>
      <c r="K184" s="126"/>
      <c r="L184" s="180">
        <f t="shared" si="77"/>
        <v>6.2932889246200379</v>
      </c>
      <c r="M184" s="178">
        <f t="shared" si="77"/>
        <v>5.7143969183853622</v>
      </c>
      <c r="N184" s="144">
        <f t="shared" si="77"/>
        <v>5.8813515906878706</v>
      </c>
      <c r="O184" s="145"/>
      <c r="P184" s="181">
        <f t="shared" si="72"/>
        <v>5.9306493095727593</v>
      </c>
      <c r="Q184" s="144">
        <f t="shared" si="75"/>
        <v>4.9297718884888653E-2</v>
      </c>
      <c r="R184" s="145"/>
      <c r="S184" s="144">
        <f t="shared" si="73"/>
        <v>-0.3626396150472786</v>
      </c>
      <c r="T184" s="145"/>
    </row>
    <row r="185" spans="1:20" ht="21" x14ac:dyDescent="0.35">
      <c r="A185" s="102" t="s">
        <v>65</v>
      </c>
      <c r="B185" s="102"/>
      <c r="C185" s="102"/>
      <c r="D185" s="102"/>
      <c r="E185" s="102"/>
      <c r="F185" s="102"/>
      <c r="G185" s="102"/>
      <c r="H185" s="102"/>
      <c r="I185" s="102"/>
      <c r="J185" s="102"/>
      <c r="K185" s="102"/>
      <c r="L185" s="102"/>
      <c r="M185" s="102"/>
      <c r="N185" s="102"/>
      <c r="O185" s="102"/>
      <c r="P185" s="102"/>
      <c r="Q185" s="102"/>
      <c r="R185" s="102"/>
      <c r="S185" s="102"/>
      <c r="T185" s="102"/>
    </row>
    <row r="186" spans="1:20" x14ac:dyDescent="0.25">
      <c r="A186" s="72"/>
      <c r="B186" s="11" t="s">
        <v>152</v>
      </c>
      <c r="C186" s="12"/>
      <c r="D186" s="12"/>
      <c r="E186" s="12"/>
      <c r="F186" s="12"/>
      <c r="G186" s="12"/>
      <c r="H186" s="12"/>
      <c r="I186" s="12"/>
      <c r="J186" s="13"/>
      <c r="K186" s="103"/>
      <c r="L186" s="11" t="str">
        <f>L$5</f>
        <v>acumulado junio</v>
      </c>
      <c r="M186" s="12"/>
      <c r="N186" s="12"/>
      <c r="O186" s="12"/>
      <c r="P186" s="12"/>
      <c r="Q186" s="12"/>
      <c r="R186" s="12"/>
      <c r="S186" s="12"/>
      <c r="T186" s="13"/>
    </row>
    <row r="187" spans="1:20" x14ac:dyDescent="0.25">
      <c r="A187" s="15"/>
      <c r="B187" s="104">
        <f>B$6</f>
        <v>2019</v>
      </c>
      <c r="C187" s="105">
        <f>C$6</f>
        <v>2022</v>
      </c>
      <c r="D187" s="11">
        <f>D$6</f>
        <v>2023</v>
      </c>
      <c r="E187" s="13"/>
      <c r="F187" s="106">
        <f>E$6</f>
        <v>2024</v>
      </c>
      <c r="G187" s="107" t="str">
        <f>CONCATENATE("dif ",RIGHT(F187,2),"-",RIGHT(D187,2))</f>
        <v>dif 24-23</v>
      </c>
      <c r="H187" s="108"/>
      <c r="I187" s="107" t="str">
        <f>CONCATENATE("dif ",RIGHT(F187,2),"-",RIGHT(B187,2))</f>
        <v>dif 24-19</v>
      </c>
      <c r="J187" s="108"/>
      <c r="K187" s="109"/>
      <c r="L187" s="104">
        <f>L$6</f>
        <v>2019</v>
      </c>
      <c r="M187" s="105">
        <f>M$6</f>
        <v>2022</v>
      </c>
      <c r="N187" s="11">
        <f>N$6</f>
        <v>2023</v>
      </c>
      <c r="O187" s="13"/>
      <c r="P187" s="106">
        <f>O$6</f>
        <v>2024</v>
      </c>
      <c r="Q187" s="107" t="str">
        <f>CONCATENATE("dif ",RIGHT(P187,2),"-",RIGHT(N187,2))</f>
        <v>dif 24-23</v>
      </c>
      <c r="R187" s="108"/>
      <c r="S187" s="107" t="str">
        <f>CONCATENATE("dif ",RIGHT(P187,2),"-",RIGHT(L187,2))</f>
        <v>dif 24-19</v>
      </c>
      <c r="T187" s="108"/>
    </row>
    <row r="188" spans="1:20" x14ac:dyDescent="0.25">
      <c r="A188" s="110" t="s">
        <v>48</v>
      </c>
      <c r="B188" s="111">
        <f t="shared" ref="B188:D198" si="78">B123/B58</f>
        <v>6.7444582508027509</v>
      </c>
      <c r="C188" s="182">
        <f t="shared" si="78"/>
        <v>6.4282152873614384</v>
      </c>
      <c r="D188" s="152">
        <f>D123/D58</f>
        <v>6.1921317496052657</v>
      </c>
      <c r="E188" s="153"/>
      <c r="F188" s="156">
        <f t="shared" ref="F188:F198" si="79">E123/E58</f>
        <v>6.2438841362749509</v>
      </c>
      <c r="G188" s="113">
        <f>F188-D188</f>
        <v>5.175238666968518E-2</v>
      </c>
      <c r="H188" s="114"/>
      <c r="I188" s="113">
        <f t="shared" ref="I188:I198" si="80">F188-B188</f>
        <v>-0.50057411452779998</v>
      </c>
      <c r="J188" s="114"/>
      <c r="K188" s="115"/>
      <c r="L188" s="111">
        <f t="shared" ref="L188:N198" si="81">L123/L58</f>
        <v>6.9670707142458479</v>
      </c>
      <c r="M188" s="151">
        <f t="shared" si="81"/>
        <v>6.5165264969926033</v>
      </c>
      <c r="N188" s="152">
        <f>N123/N58</f>
        <v>6.5229234548018189</v>
      </c>
      <c r="O188" s="153"/>
      <c r="P188" s="156">
        <f t="shared" ref="P188:P198" si="82">O123/O58</f>
        <v>6.5366308474880466</v>
      </c>
      <c r="Q188" s="119">
        <f>P188-N188</f>
        <v>1.3707392686227671E-2</v>
      </c>
      <c r="R188" s="120"/>
      <c r="S188" s="119">
        <f t="shared" ref="S188:S198" si="83">P188-L188</f>
        <v>-0.43043986675780133</v>
      </c>
      <c r="T188" s="120"/>
    </row>
    <row r="189" spans="1:20" x14ac:dyDescent="0.25">
      <c r="A189" s="183" t="s">
        <v>49</v>
      </c>
      <c r="B189" s="184">
        <f t="shared" si="78"/>
        <v>7.0132457341722736</v>
      </c>
      <c r="C189" s="185">
        <f t="shared" si="78"/>
        <v>7.103049196835622</v>
      </c>
      <c r="D189" s="186">
        <f>D124/D59</f>
        <v>6.7967333968859229</v>
      </c>
      <c r="E189" s="187"/>
      <c r="F189" s="188">
        <f t="shared" si="79"/>
        <v>6.746200617578709</v>
      </c>
      <c r="G189" s="140">
        <f t="shared" ref="G189:G198" si="84">F189-D189</f>
        <v>-5.0532779307213893E-2</v>
      </c>
      <c r="H189" s="141"/>
      <c r="I189" s="140">
        <f t="shared" si="80"/>
        <v>-0.26704511659356456</v>
      </c>
      <c r="J189" s="141"/>
      <c r="K189" s="126"/>
      <c r="L189" s="184">
        <f t="shared" si="81"/>
        <v>7.2823712069372002</v>
      </c>
      <c r="M189" s="185">
        <f t="shared" si="81"/>
        <v>7.1220294369785444</v>
      </c>
      <c r="N189" s="186">
        <f t="shared" si="81"/>
        <v>7.0927454437282007</v>
      </c>
      <c r="O189" s="187"/>
      <c r="P189" s="188">
        <f t="shared" si="82"/>
        <v>7.0083740302862498</v>
      </c>
      <c r="Q189" s="140">
        <f t="shared" ref="Q189:Q198" si="85">P189-N189</f>
        <v>-8.4371413441950871E-2</v>
      </c>
      <c r="R189" s="141"/>
      <c r="S189" s="140">
        <f t="shared" si="83"/>
        <v>-0.27399717665095036</v>
      </c>
      <c r="T189" s="141"/>
    </row>
    <row r="190" spans="1:20" x14ac:dyDescent="0.25">
      <c r="A190" s="189" t="s">
        <v>50</v>
      </c>
      <c r="B190" s="142">
        <f t="shared" si="78"/>
        <v>7.5785995784071121</v>
      </c>
      <c r="C190" s="178">
        <f t="shared" si="78"/>
        <v>6.7874628069998488</v>
      </c>
      <c r="D190" s="144">
        <f t="shared" si="78"/>
        <v>6.9046855643809666</v>
      </c>
      <c r="E190" s="145"/>
      <c r="F190" s="179">
        <f t="shared" si="79"/>
        <v>6.9467325160948938</v>
      </c>
      <c r="G190" s="144">
        <f t="shared" si="84"/>
        <v>4.204695171392725E-2</v>
      </c>
      <c r="H190" s="145"/>
      <c r="I190" s="144">
        <f t="shared" si="80"/>
        <v>-0.63186706231221823</v>
      </c>
      <c r="J190" s="145"/>
      <c r="K190" s="126"/>
      <c r="L190" s="142">
        <f t="shared" si="81"/>
        <v>7.6090073641098179</v>
      </c>
      <c r="M190" s="178">
        <f t="shared" si="81"/>
        <v>6.952744543454326</v>
      </c>
      <c r="N190" s="144">
        <f t="shared" si="81"/>
        <v>7.1766311334064898</v>
      </c>
      <c r="O190" s="145"/>
      <c r="P190" s="179">
        <f t="shared" si="82"/>
        <v>7.1902731968386338</v>
      </c>
      <c r="Q190" s="144">
        <f t="shared" si="85"/>
        <v>1.3642063432143914E-2</v>
      </c>
      <c r="R190" s="145"/>
      <c r="S190" s="144">
        <f t="shared" si="83"/>
        <v>-0.41873416727118418</v>
      </c>
      <c r="T190" s="145"/>
    </row>
    <row r="191" spans="1:20" x14ac:dyDescent="0.25">
      <c r="A191" s="189" t="s">
        <v>51</v>
      </c>
      <c r="B191" s="142">
        <f t="shared" si="78"/>
        <v>5.4250224483687521</v>
      </c>
      <c r="C191" s="178">
        <f t="shared" si="78"/>
        <v>4.6825208085612369</v>
      </c>
      <c r="D191" s="144">
        <f t="shared" si="78"/>
        <v>3.6149350649350649</v>
      </c>
      <c r="E191" s="145"/>
      <c r="F191" s="179">
        <f t="shared" si="79"/>
        <v>5.1674379469920071</v>
      </c>
      <c r="G191" s="144">
        <f t="shared" si="84"/>
        <v>1.5525028820569422</v>
      </c>
      <c r="H191" s="145"/>
      <c r="I191" s="144">
        <f t="shared" si="80"/>
        <v>-0.25758450137674505</v>
      </c>
      <c r="J191" s="145"/>
      <c r="K191" s="126"/>
      <c r="L191" s="142">
        <f t="shared" si="81"/>
        <v>5.0642114795808357</v>
      </c>
      <c r="M191" s="178">
        <f t="shared" si="81"/>
        <v>4.7068893776377578</v>
      </c>
      <c r="N191" s="144">
        <f t="shared" si="81"/>
        <v>3.1852728995117685</v>
      </c>
      <c r="O191" s="145"/>
      <c r="P191" s="179">
        <f t="shared" si="82"/>
        <v>4.1082605139684043</v>
      </c>
      <c r="Q191" s="144">
        <f t="shared" si="85"/>
        <v>0.9229876144566358</v>
      </c>
      <c r="R191" s="145"/>
      <c r="S191" s="144">
        <f t="shared" si="83"/>
        <v>-0.95595096561243142</v>
      </c>
      <c r="T191" s="145"/>
    </row>
    <row r="192" spans="1:20" x14ac:dyDescent="0.25">
      <c r="A192" s="189" t="s">
        <v>52</v>
      </c>
      <c r="B192" s="142">
        <f t="shared" si="78"/>
        <v>6.3301280243641083</v>
      </c>
      <c r="C192" s="178">
        <f t="shared" si="78"/>
        <v>5.7599316531396836</v>
      </c>
      <c r="D192" s="144">
        <f t="shared" si="78"/>
        <v>5.5192868356133662</v>
      </c>
      <c r="E192" s="145"/>
      <c r="F192" s="179">
        <f t="shared" si="79"/>
        <v>5.5214346527886038</v>
      </c>
      <c r="G192" s="144">
        <f t="shared" si="84"/>
        <v>2.1478171752375985E-3</v>
      </c>
      <c r="H192" s="145"/>
      <c r="I192" s="144">
        <f t="shared" si="80"/>
        <v>-0.80869337157550447</v>
      </c>
      <c r="J192" s="145"/>
      <c r="K192" s="126"/>
      <c r="L192" s="142">
        <f t="shared" si="81"/>
        <v>7.0801136588911646</v>
      </c>
      <c r="M192" s="178">
        <f t="shared" si="81"/>
        <v>6.0763011464777863</v>
      </c>
      <c r="N192" s="144">
        <f t="shared" si="81"/>
        <v>6.3889934210699932</v>
      </c>
      <c r="O192" s="145"/>
      <c r="P192" s="179">
        <f t="shared" si="82"/>
        <v>6.2947327733180556</v>
      </c>
      <c r="Q192" s="144">
        <f t="shared" si="85"/>
        <v>-9.4260647751937654E-2</v>
      </c>
      <c r="R192" s="145"/>
      <c r="S192" s="144">
        <f t="shared" si="83"/>
        <v>-0.78538088557310903</v>
      </c>
      <c r="T192" s="145"/>
    </row>
    <row r="193" spans="1:20" x14ac:dyDescent="0.25">
      <c r="A193" s="189" t="s">
        <v>53</v>
      </c>
      <c r="B193" s="142">
        <f t="shared" si="78"/>
        <v>6.9462477278628931</v>
      </c>
      <c r="C193" s="178">
        <f t="shared" si="78"/>
        <v>6.8413200058797585</v>
      </c>
      <c r="D193" s="144">
        <f t="shared" si="78"/>
        <v>5.8025523826763816</v>
      </c>
      <c r="E193" s="145"/>
      <c r="F193" s="179">
        <f t="shared" si="79"/>
        <v>6.334820749454896</v>
      </c>
      <c r="G193" s="144">
        <f t="shared" si="84"/>
        <v>0.53226836677851441</v>
      </c>
      <c r="H193" s="145"/>
      <c r="I193" s="144">
        <f t="shared" si="80"/>
        <v>-0.61142697840799709</v>
      </c>
      <c r="J193" s="145"/>
      <c r="K193" s="126"/>
      <c r="L193" s="142">
        <f t="shared" si="81"/>
        <v>7.3231311177200933</v>
      </c>
      <c r="M193" s="178">
        <f t="shared" si="81"/>
        <v>6.6952215464813207</v>
      </c>
      <c r="N193" s="144">
        <f t="shared" si="81"/>
        <v>5.3429423459244534</v>
      </c>
      <c r="O193" s="145"/>
      <c r="P193" s="179">
        <f t="shared" si="82"/>
        <v>5.975016064121208</v>
      </c>
      <c r="Q193" s="144">
        <f t="shared" si="85"/>
        <v>0.63207371819675462</v>
      </c>
      <c r="R193" s="145"/>
      <c r="S193" s="144">
        <f t="shared" si="83"/>
        <v>-1.3481150535988853</v>
      </c>
      <c r="T193" s="145"/>
    </row>
    <row r="194" spans="1:20" x14ac:dyDescent="0.25">
      <c r="A194" s="189" t="s">
        <v>54</v>
      </c>
      <c r="B194" s="142">
        <f t="shared" si="78"/>
        <v>2.0880498971534736</v>
      </c>
      <c r="C194" s="178">
        <f t="shared" si="78"/>
        <v>2.2983870967741935</v>
      </c>
      <c r="D194" s="144">
        <f t="shared" si="78"/>
        <v>2.1486403825835509</v>
      </c>
      <c r="E194" s="145"/>
      <c r="F194" s="179">
        <f t="shared" si="79"/>
        <v>2.0572924688125673</v>
      </c>
      <c r="G194" s="144">
        <f t="shared" si="84"/>
        <v>-9.1347913770983613E-2</v>
      </c>
      <c r="H194" s="145"/>
      <c r="I194" s="144">
        <f t="shared" si="80"/>
        <v>-3.0757428340906223E-2</v>
      </c>
      <c r="J194" s="145"/>
      <c r="K194" s="126"/>
      <c r="L194" s="142">
        <f t="shared" si="81"/>
        <v>2.2376981189293326</v>
      </c>
      <c r="M194" s="178">
        <f t="shared" si="81"/>
        <v>2.4702310837858286</v>
      </c>
      <c r="N194" s="144">
        <f t="shared" si="81"/>
        <v>2.3234499431171787</v>
      </c>
      <c r="O194" s="145"/>
      <c r="P194" s="179">
        <f t="shared" si="82"/>
        <v>2.4062993381708</v>
      </c>
      <c r="Q194" s="144">
        <f>P194-N194</f>
        <v>8.2849395053621322E-2</v>
      </c>
      <c r="R194" s="145"/>
      <c r="S194" s="144">
        <f t="shared" si="83"/>
        <v>0.16860121924146743</v>
      </c>
      <c r="T194" s="145"/>
    </row>
    <row r="195" spans="1:20" x14ac:dyDescent="0.25">
      <c r="A195" s="189" t="s">
        <v>55</v>
      </c>
      <c r="B195" s="142">
        <f t="shared" si="78"/>
        <v>2.1747448979591835</v>
      </c>
      <c r="C195" s="178">
        <f t="shared" si="78"/>
        <v>2.4949115044247789</v>
      </c>
      <c r="D195" s="144">
        <f t="shared" si="78"/>
        <v>2.4809854101889499</v>
      </c>
      <c r="E195" s="145"/>
      <c r="F195" s="179">
        <f t="shared" si="79"/>
        <v>2.5517154389505552</v>
      </c>
      <c r="G195" s="144">
        <f t="shared" si="84"/>
        <v>7.0730028761605279E-2</v>
      </c>
      <c r="H195" s="145"/>
      <c r="I195" s="144">
        <f t="shared" si="80"/>
        <v>0.37697054099137173</v>
      </c>
      <c r="J195" s="145"/>
      <c r="K195" s="126"/>
      <c r="L195" s="142">
        <f t="shared" si="81"/>
        <v>2.666765512639929</v>
      </c>
      <c r="M195" s="178">
        <f t="shared" si="81"/>
        <v>2.7987515706700172</v>
      </c>
      <c r="N195" s="144">
        <f t="shared" si="81"/>
        <v>2.6097839194342143</v>
      </c>
      <c r="O195" s="145"/>
      <c r="P195" s="179">
        <f t="shared" si="82"/>
        <v>2.7768340297280636</v>
      </c>
      <c r="Q195" s="144">
        <f t="shared" si="85"/>
        <v>0.16705011029384931</v>
      </c>
      <c r="R195" s="145"/>
      <c r="S195" s="144">
        <f t="shared" si="83"/>
        <v>0.11006851708813459</v>
      </c>
      <c r="T195" s="145"/>
    </row>
    <row r="196" spans="1:20" x14ac:dyDescent="0.25">
      <c r="A196" s="189" t="s">
        <v>56</v>
      </c>
      <c r="B196" s="142">
        <f t="shared" si="78"/>
        <v>7.5460757920894599</v>
      </c>
      <c r="C196" s="178">
        <f t="shared" si="78"/>
        <v>7.000953086942709</v>
      </c>
      <c r="D196" s="144">
        <f t="shared" si="78"/>
        <v>6.7547590790410634</v>
      </c>
      <c r="E196" s="145"/>
      <c r="F196" s="179">
        <f t="shared" si="79"/>
        <v>6.8785517271573049</v>
      </c>
      <c r="G196" s="144">
        <f t="shared" si="84"/>
        <v>0.12379264811624147</v>
      </c>
      <c r="H196" s="145"/>
      <c r="I196" s="144">
        <f t="shared" si="80"/>
        <v>-0.66752406493215499</v>
      </c>
      <c r="J196" s="145"/>
      <c r="K196" s="126"/>
      <c r="L196" s="142">
        <f t="shared" si="81"/>
        <v>7.5808370235304334</v>
      </c>
      <c r="M196" s="178">
        <f t="shared" si="81"/>
        <v>6.6574033266408765</v>
      </c>
      <c r="N196" s="144">
        <f t="shared" si="81"/>
        <v>6.7036314964644834</v>
      </c>
      <c r="O196" s="145"/>
      <c r="P196" s="179">
        <f t="shared" si="82"/>
        <v>6.9422982404403815</v>
      </c>
      <c r="Q196" s="144">
        <f t="shared" si="85"/>
        <v>0.23866674397589804</v>
      </c>
      <c r="R196" s="145"/>
      <c r="S196" s="144">
        <f t="shared" si="83"/>
        <v>-0.63853878309005196</v>
      </c>
      <c r="T196" s="145"/>
    </row>
    <row r="197" spans="1:20" x14ac:dyDescent="0.25">
      <c r="A197" s="190" t="s">
        <v>57</v>
      </c>
      <c r="B197" s="142">
        <f t="shared" si="78"/>
        <v>5.4415117502630652</v>
      </c>
      <c r="C197" s="143">
        <f t="shared" si="78"/>
        <v>4.8837811900191941</v>
      </c>
      <c r="D197" s="144">
        <f t="shared" si="78"/>
        <v>4.1083433775277891</v>
      </c>
      <c r="E197" s="145"/>
      <c r="F197" s="191">
        <f t="shared" si="79"/>
        <v>4.8911242603550296</v>
      </c>
      <c r="G197" s="144">
        <f t="shared" si="84"/>
        <v>0.78278088282724045</v>
      </c>
      <c r="H197" s="145"/>
      <c r="I197" s="144">
        <f t="shared" si="80"/>
        <v>-0.55038748990803565</v>
      </c>
      <c r="J197" s="145"/>
      <c r="K197" s="126"/>
      <c r="L197" s="142">
        <f t="shared" si="81"/>
        <v>6.0530128364905282</v>
      </c>
      <c r="M197" s="143">
        <f t="shared" si="81"/>
        <v>5.8072024463379153</v>
      </c>
      <c r="N197" s="144">
        <f t="shared" si="81"/>
        <v>5.9835556683899558</v>
      </c>
      <c r="O197" s="145"/>
      <c r="P197" s="191">
        <f t="shared" si="82"/>
        <v>5.9057549955072526</v>
      </c>
      <c r="Q197" s="144">
        <f t="shared" si="85"/>
        <v>-7.7800672882703203E-2</v>
      </c>
      <c r="R197" s="145"/>
      <c r="S197" s="144">
        <f t="shared" si="83"/>
        <v>-0.14725784098327566</v>
      </c>
      <c r="T197" s="145"/>
    </row>
    <row r="198" spans="1:20" x14ac:dyDescent="0.25">
      <c r="A198" s="192" t="s">
        <v>58</v>
      </c>
      <c r="B198" s="146">
        <f t="shared" si="78"/>
        <v>5.5490454246214611</v>
      </c>
      <c r="C198" s="193">
        <f t="shared" si="78"/>
        <v>6.9069900961676476</v>
      </c>
      <c r="D198" s="194">
        <f t="shared" si="78"/>
        <v>6.0536636794939378</v>
      </c>
      <c r="E198" s="195"/>
      <c r="F198" s="196">
        <f t="shared" si="79"/>
        <v>6.9602999016715827</v>
      </c>
      <c r="G198" s="144">
        <f t="shared" si="84"/>
        <v>0.90663622217764495</v>
      </c>
      <c r="H198" s="145"/>
      <c r="I198" s="144">
        <f t="shared" si="80"/>
        <v>1.4112544770501216</v>
      </c>
      <c r="J198" s="145"/>
      <c r="K198" s="126"/>
      <c r="L198" s="146">
        <f t="shared" si="81"/>
        <v>5.7985376985050996</v>
      </c>
      <c r="M198" s="193">
        <f t="shared" si="81"/>
        <v>5.5463266039770689</v>
      </c>
      <c r="N198" s="194">
        <f t="shared" si="81"/>
        <v>6.9836884718317016</v>
      </c>
      <c r="O198" s="195"/>
      <c r="P198" s="196">
        <f t="shared" si="82"/>
        <v>6.1834382739029801</v>
      </c>
      <c r="Q198" s="144">
        <f t="shared" si="85"/>
        <v>-0.80025019792872154</v>
      </c>
      <c r="R198" s="145"/>
      <c r="S198" s="144">
        <f t="shared" si="83"/>
        <v>0.38490057539788047</v>
      </c>
      <c r="T198" s="145"/>
    </row>
    <row r="199" spans="1:20" ht="21" x14ac:dyDescent="0.35">
      <c r="A199" s="197" t="s">
        <v>66</v>
      </c>
      <c r="B199" s="197"/>
      <c r="C199" s="197"/>
      <c r="D199" s="197"/>
      <c r="E199" s="197"/>
      <c r="F199" s="197"/>
      <c r="G199" s="197"/>
      <c r="H199" s="197"/>
      <c r="I199" s="197"/>
      <c r="J199" s="197"/>
      <c r="K199" s="197"/>
      <c r="L199" s="197"/>
      <c r="M199" s="197"/>
      <c r="N199" s="197"/>
      <c r="O199" s="197"/>
      <c r="P199" s="197"/>
      <c r="Q199" s="197"/>
      <c r="R199" s="197"/>
      <c r="S199" s="197"/>
      <c r="T199" s="197"/>
    </row>
    <row r="200" spans="1:20" x14ac:dyDescent="0.25">
      <c r="A200" s="72"/>
      <c r="B200" s="11" t="s">
        <v>152</v>
      </c>
      <c r="C200" s="12"/>
      <c r="D200" s="12"/>
      <c r="E200" s="12"/>
      <c r="F200" s="12"/>
      <c r="G200" s="12"/>
      <c r="H200" s="12"/>
      <c r="I200" s="12"/>
      <c r="J200" s="13"/>
      <c r="K200" s="198"/>
      <c r="L200" s="11" t="str">
        <f>L$5</f>
        <v>acumulado junio</v>
      </c>
      <c r="M200" s="12"/>
      <c r="N200" s="12"/>
      <c r="O200" s="12"/>
      <c r="P200" s="12"/>
      <c r="Q200" s="12"/>
      <c r="R200" s="12"/>
      <c r="S200" s="12"/>
      <c r="T200" s="13"/>
    </row>
    <row r="201" spans="1:20" x14ac:dyDescent="0.25">
      <c r="A201" s="15"/>
      <c r="B201" s="16">
        <f>B$6</f>
        <v>2019</v>
      </c>
      <c r="C201" s="16">
        <f>C$6</f>
        <v>2022</v>
      </c>
      <c r="D201" s="16">
        <f>D$6</f>
        <v>2023</v>
      </c>
      <c r="E201" s="16">
        <f>E$6</f>
        <v>2024</v>
      </c>
      <c r="F201" s="16" t="str">
        <f>CONCATENATE("var ",RIGHT(E201,2),"/",RIGHT(D201,2))</f>
        <v>var 24/23</v>
      </c>
      <c r="G201" s="16" t="str">
        <f>CONCATENATE("var ",RIGHT(E201,2),"/",RIGHT(B201,2))</f>
        <v>var 24/19</v>
      </c>
      <c r="H201" s="16" t="str">
        <f>CONCATENATE("dif ",RIGHT(E201,2),"-",RIGHT(D201,2))</f>
        <v>dif 24-23</v>
      </c>
      <c r="I201" s="107" t="s">
        <v>67</v>
      </c>
      <c r="J201" s="108"/>
      <c r="K201" s="199"/>
      <c r="L201" s="16">
        <f>L$6</f>
        <v>2019</v>
      </c>
      <c r="M201" s="16">
        <f>M$6</f>
        <v>2022</v>
      </c>
      <c r="N201" s="16">
        <f>N$6</f>
        <v>2023</v>
      </c>
      <c r="O201" s="16">
        <f>O$6</f>
        <v>2024</v>
      </c>
      <c r="P201" s="16" t="str">
        <f>CONCATENATE("var ",RIGHT(O201,2),"/",RIGHT(N201,2))</f>
        <v>var 24/23</v>
      </c>
      <c r="Q201" s="16" t="str">
        <f>CONCATENATE("var ",RIGHT(O201,2),"/",RIGHT(L201,2))</f>
        <v>var 24/19</v>
      </c>
      <c r="R201" s="16" t="str">
        <f>CONCATENATE("dif ",RIGHT(O201,2),"-",RIGHT(N201,2))</f>
        <v>dif 24-23</v>
      </c>
      <c r="S201" s="107" t="str">
        <f>CONCATENATE("dif ",RIGHT(O201,2),"-",RIGHT(L201,2))</f>
        <v>dif 24-19</v>
      </c>
      <c r="T201" s="108"/>
    </row>
    <row r="202" spans="1:20" x14ac:dyDescent="0.25">
      <c r="A202" s="200" t="s">
        <v>4</v>
      </c>
      <c r="B202" s="201">
        <v>0.70180000000000009</v>
      </c>
      <c r="C202" s="201">
        <v>0.65620000000000001</v>
      </c>
      <c r="D202" s="201">
        <v>0.71660000000000001</v>
      </c>
      <c r="E202" s="201">
        <v>0.73750000000000004</v>
      </c>
      <c r="F202" s="201">
        <f>E202/D202-1</f>
        <v>2.9165503767792478E-2</v>
      </c>
      <c r="G202" s="201">
        <f t="shared" ref="G202:G213" si="86">E202/B202-1</f>
        <v>5.0869193502422361E-2</v>
      </c>
      <c r="H202" s="202">
        <f>(E202-D202)*100</f>
        <v>2.090000000000003</v>
      </c>
      <c r="I202" s="203">
        <f t="shared" ref="I202:I213" si="87">(E202-B202)*100</f>
        <v>3.5699999999999954</v>
      </c>
      <c r="J202" s="204"/>
      <c r="K202" s="205"/>
      <c r="L202" s="201">
        <v>0.69166679329485681</v>
      </c>
      <c r="M202" s="201">
        <v>0.64850668439434189</v>
      </c>
      <c r="N202" s="201">
        <v>0.72567216985031291</v>
      </c>
      <c r="O202" s="201">
        <v>0.76010394107154011</v>
      </c>
      <c r="P202" s="201">
        <f>O202/N202-1</f>
        <v>4.7448107632857894E-2</v>
      </c>
      <c r="Q202" s="201">
        <f t="shared" ref="Q202:Q213" si="88">O202/L202-1</f>
        <v>9.8945255779409047E-2</v>
      </c>
      <c r="R202" s="202">
        <f>(O202-N202)*100</f>
        <v>3.4431771221227203</v>
      </c>
      <c r="S202" s="203">
        <f t="shared" ref="S202:S213" si="89">(O202-L202)*100</f>
        <v>6.84371477766833</v>
      </c>
      <c r="T202" s="204"/>
    </row>
    <row r="203" spans="1:20" x14ac:dyDescent="0.25">
      <c r="A203" s="206" t="s">
        <v>5</v>
      </c>
      <c r="B203" s="201">
        <v>0.74540000000000006</v>
      </c>
      <c r="C203" s="201">
        <v>0.71400000000000008</v>
      </c>
      <c r="D203" s="201">
        <v>0.77599999999999991</v>
      </c>
      <c r="E203" s="201">
        <v>0.78260000000000007</v>
      </c>
      <c r="F203" s="207">
        <f t="shared" ref="F203:F213" si="90">E203/D203-1</f>
        <v>8.5051546391754496E-3</v>
      </c>
      <c r="G203" s="207">
        <f t="shared" si="86"/>
        <v>4.9906090689562754E-2</v>
      </c>
      <c r="H203" s="208">
        <f t="shared" ref="H203:H213" si="91">(E203-D203)*100</f>
        <v>0.66000000000001613</v>
      </c>
      <c r="I203" s="209">
        <f t="shared" si="87"/>
        <v>3.7200000000000011</v>
      </c>
      <c r="J203" s="210"/>
      <c r="K203" s="205"/>
      <c r="L203" s="207">
        <v>0.73043834169875599</v>
      </c>
      <c r="M203" s="207">
        <v>0.68586066159605785</v>
      </c>
      <c r="N203" s="207">
        <v>0.77985635934783459</v>
      </c>
      <c r="O203" s="207">
        <v>0.79779566405756064</v>
      </c>
      <c r="P203" s="207">
        <f t="shared" ref="P203:P213" si="92">O203/N203-1</f>
        <v>2.3003344775861079E-2</v>
      </c>
      <c r="Q203" s="207">
        <f t="shared" si="88"/>
        <v>9.2214932477605149E-2</v>
      </c>
      <c r="R203" s="208">
        <f>(O203-N203)*100</f>
        <v>1.7939304709726045</v>
      </c>
      <c r="S203" s="209">
        <f t="shared" si="89"/>
        <v>6.735732235880465</v>
      </c>
      <c r="T203" s="210"/>
    </row>
    <row r="204" spans="1:20" x14ac:dyDescent="0.25">
      <c r="A204" s="211" t="s">
        <v>6</v>
      </c>
      <c r="B204" s="212">
        <v>0.59289999999999998</v>
      </c>
      <c r="C204" s="212">
        <v>0.6715000000000001</v>
      </c>
      <c r="D204" s="212">
        <v>0.67989999999999995</v>
      </c>
      <c r="E204" s="212">
        <v>0.6724</v>
      </c>
      <c r="F204" s="212">
        <f t="shared" si="90"/>
        <v>-1.1031033975584581E-2</v>
      </c>
      <c r="G204" s="212">
        <f t="shared" si="86"/>
        <v>0.13408669252825089</v>
      </c>
      <c r="H204" s="213">
        <f t="shared" si="91"/>
        <v>-0.74999999999999512</v>
      </c>
      <c r="I204" s="214">
        <f t="shared" si="87"/>
        <v>7.9500000000000011</v>
      </c>
      <c r="J204" s="215"/>
      <c r="K204" s="216"/>
      <c r="L204" s="212">
        <v>0.64830414114496537</v>
      </c>
      <c r="M204" s="212">
        <v>0.71947139146405725</v>
      </c>
      <c r="N204" s="212">
        <v>0.76215169121329085</v>
      </c>
      <c r="O204" s="212">
        <v>0.79553213084438112</v>
      </c>
      <c r="P204" s="212">
        <f>O204/N204-1</f>
        <v>4.3797632434497302E-2</v>
      </c>
      <c r="Q204" s="212">
        <f t="shared" si="88"/>
        <v>0.22709709896252939</v>
      </c>
      <c r="R204" s="213">
        <f t="shared" ref="R204:R213" si="93">(O204-N204)*100</f>
        <v>3.3380439631090275</v>
      </c>
      <c r="S204" s="214">
        <f t="shared" si="89"/>
        <v>14.722798969941575</v>
      </c>
      <c r="T204" s="215"/>
    </row>
    <row r="205" spans="1:20" x14ac:dyDescent="0.25">
      <c r="A205" s="37" t="s">
        <v>7</v>
      </c>
      <c r="B205" s="32">
        <v>0.81590000000000007</v>
      </c>
      <c r="C205" s="32">
        <v>0.7802</v>
      </c>
      <c r="D205" s="32">
        <v>0.83050000000000002</v>
      </c>
      <c r="E205" s="32">
        <v>0.84370000000000001</v>
      </c>
      <c r="F205" s="32">
        <f t="shared" si="90"/>
        <v>1.5894039735099286E-2</v>
      </c>
      <c r="G205" s="32">
        <f t="shared" si="86"/>
        <v>3.407280303958804E-2</v>
      </c>
      <c r="H205" s="217">
        <f t="shared" si="91"/>
        <v>1.319999999999999</v>
      </c>
      <c r="I205" s="218">
        <f t="shared" si="87"/>
        <v>2.7799999999999936</v>
      </c>
      <c r="J205" s="219"/>
      <c r="K205" s="216"/>
      <c r="L205" s="32">
        <v>0.78229359229701845</v>
      </c>
      <c r="M205" s="32">
        <v>0.71256207464317556</v>
      </c>
      <c r="N205" s="32">
        <v>0.8192996453212984</v>
      </c>
      <c r="O205" s="32">
        <v>0.83646276309756784</v>
      </c>
      <c r="P205" s="32">
        <f t="shared" si="92"/>
        <v>2.0948523381257855E-2</v>
      </c>
      <c r="Q205" s="32">
        <f t="shared" si="88"/>
        <v>6.9244042561430907E-2</v>
      </c>
      <c r="R205" s="217">
        <f>(O205-N205)*100</f>
        <v>1.7163117776269443</v>
      </c>
      <c r="S205" s="218">
        <f t="shared" si="89"/>
        <v>5.4169170800549393</v>
      </c>
      <c r="T205" s="219"/>
    </row>
    <row r="206" spans="1:20" x14ac:dyDescent="0.25">
      <c r="A206" s="37" t="s">
        <v>8</v>
      </c>
      <c r="B206" s="32">
        <v>0.69450000000000001</v>
      </c>
      <c r="C206" s="32">
        <v>0.5756</v>
      </c>
      <c r="D206" s="32">
        <v>0.71030000000000004</v>
      </c>
      <c r="E206" s="32">
        <v>0.71900000000000008</v>
      </c>
      <c r="F206" s="32">
        <f>E206/D206-1</f>
        <v>1.2248345769393376E-2</v>
      </c>
      <c r="G206" s="32">
        <f t="shared" si="86"/>
        <v>3.5277177825774109E-2</v>
      </c>
      <c r="H206" s="217">
        <f t="shared" si="91"/>
        <v>0.8700000000000041</v>
      </c>
      <c r="I206" s="218">
        <f t="shared" si="87"/>
        <v>2.4500000000000077</v>
      </c>
      <c r="J206" s="219"/>
      <c r="K206" s="216"/>
      <c r="L206" s="32">
        <v>0.66763042599269984</v>
      </c>
      <c r="M206" s="32">
        <v>0.581131858888014</v>
      </c>
      <c r="N206" s="32">
        <v>0.68297068563623109</v>
      </c>
      <c r="O206" s="32">
        <v>0.68255663210544859</v>
      </c>
      <c r="P206" s="32">
        <f t="shared" si="92"/>
        <v>-6.0625373751843625E-4</v>
      </c>
      <c r="Q206" s="32">
        <f t="shared" si="88"/>
        <v>2.2356989034097774E-2</v>
      </c>
      <c r="R206" s="217">
        <f t="shared" si="93"/>
        <v>-4.1405353078249885E-2</v>
      </c>
      <c r="S206" s="218">
        <f t="shared" si="89"/>
        <v>1.4926206112748752</v>
      </c>
      <c r="T206" s="219"/>
    </row>
    <row r="207" spans="1:20" x14ac:dyDescent="0.25">
      <c r="A207" s="37" t="s">
        <v>9</v>
      </c>
      <c r="B207" s="32">
        <v>0.63219999999999998</v>
      </c>
      <c r="C207" s="32">
        <v>0.43450000000000005</v>
      </c>
      <c r="D207" s="32">
        <v>0.54110000000000003</v>
      </c>
      <c r="E207" s="32">
        <v>0.5343</v>
      </c>
      <c r="F207" s="32">
        <f t="shared" si="90"/>
        <v>-1.2566993162077322E-2</v>
      </c>
      <c r="G207" s="32">
        <f t="shared" si="86"/>
        <v>-0.15485605820942738</v>
      </c>
      <c r="H207" s="217">
        <f t="shared" si="91"/>
        <v>-0.68000000000000282</v>
      </c>
      <c r="I207" s="218">
        <f t="shared" si="87"/>
        <v>-9.7899999999999991</v>
      </c>
      <c r="J207" s="219"/>
      <c r="K207" s="216"/>
      <c r="L207" s="32">
        <v>0.59952343060581559</v>
      </c>
      <c r="M207" s="32">
        <v>0.50148980059592019</v>
      </c>
      <c r="N207" s="32">
        <v>0.56651465228317377</v>
      </c>
      <c r="O207" s="32">
        <v>0.59622427140856604</v>
      </c>
      <c r="P207" s="32">
        <f t="shared" si="92"/>
        <v>5.2442807976203598E-2</v>
      </c>
      <c r="Q207" s="32">
        <f t="shared" si="88"/>
        <v>-5.5029695735423489E-3</v>
      </c>
      <c r="R207" s="217">
        <f t="shared" si="93"/>
        <v>2.9709619125392273</v>
      </c>
      <c r="S207" s="218">
        <f t="shared" si="89"/>
        <v>-0.3299159197249546</v>
      </c>
      <c r="T207" s="219"/>
    </row>
    <row r="208" spans="1:20" x14ac:dyDescent="0.25">
      <c r="A208" s="220" t="s">
        <v>10</v>
      </c>
      <c r="B208" s="221">
        <v>0.57330000000000003</v>
      </c>
      <c r="C208" s="221">
        <v>0.52359999999999995</v>
      </c>
      <c r="D208" s="221">
        <v>0.54579999999999995</v>
      </c>
      <c r="E208" s="221">
        <v>0.54170000000000007</v>
      </c>
      <c r="F208" s="221">
        <f t="shared" si="90"/>
        <v>-7.5119091242210612E-3</v>
      </c>
      <c r="G208" s="221">
        <f t="shared" si="86"/>
        <v>-5.5119483690912241E-2</v>
      </c>
      <c r="H208" s="222">
        <f t="shared" si="91"/>
        <v>-0.40999999999998815</v>
      </c>
      <c r="I208" s="223">
        <f t="shared" si="87"/>
        <v>-3.1599999999999961</v>
      </c>
      <c r="J208" s="224"/>
      <c r="K208" s="216"/>
      <c r="L208" s="221">
        <v>0.61216807625184588</v>
      </c>
      <c r="M208" s="221">
        <v>0.56516029606476959</v>
      </c>
      <c r="N208" s="221">
        <v>0.66141568683005147</v>
      </c>
      <c r="O208" s="221">
        <v>0.61486075641493376</v>
      </c>
      <c r="P208" s="221">
        <f t="shared" si="92"/>
        <v>-7.0386795085311982E-2</v>
      </c>
      <c r="Q208" s="221">
        <f t="shared" si="88"/>
        <v>4.3985961822357034E-3</v>
      </c>
      <c r="R208" s="222">
        <f t="shared" si="93"/>
        <v>-4.6554930415117717</v>
      </c>
      <c r="S208" s="223">
        <f t="shared" si="89"/>
        <v>0.26926801630878794</v>
      </c>
      <c r="T208" s="224"/>
    </row>
    <row r="209" spans="1:20" x14ac:dyDescent="0.25">
      <c r="A209" s="206" t="s">
        <v>11</v>
      </c>
      <c r="B209" s="201">
        <v>0.61460000000000004</v>
      </c>
      <c r="C209" s="201">
        <v>0.50590000000000002</v>
      </c>
      <c r="D209" s="201">
        <v>0.57150000000000001</v>
      </c>
      <c r="E209" s="201">
        <v>0.62259999999999993</v>
      </c>
      <c r="F209" s="207">
        <f t="shared" si="90"/>
        <v>8.9413823272090909E-2</v>
      </c>
      <c r="G209" s="207">
        <f t="shared" si="86"/>
        <v>1.3016596160103866E-2</v>
      </c>
      <c r="H209" s="208">
        <f t="shared" si="91"/>
        <v>5.1099999999999923</v>
      </c>
      <c r="I209" s="209">
        <f t="shared" si="87"/>
        <v>0.79999999999998961</v>
      </c>
      <c r="J209" s="210"/>
      <c r="K209" s="205"/>
      <c r="L209" s="207">
        <v>0.61352788714795281</v>
      </c>
      <c r="M209" s="207">
        <v>0.54837822212011866</v>
      </c>
      <c r="N209" s="207">
        <v>0.59312772709393036</v>
      </c>
      <c r="O209" s="207">
        <v>0.66442862638592504</v>
      </c>
      <c r="P209" s="207">
        <f t="shared" si="92"/>
        <v>0.12021171163475741</v>
      </c>
      <c r="Q209" s="207">
        <f t="shared" si="88"/>
        <v>8.2964018921111382E-2</v>
      </c>
      <c r="R209" s="208">
        <f t="shared" si="93"/>
        <v>7.1300899291994675</v>
      </c>
      <c r="S209" s="209">
        <f t="shared" si="89"/>
        <v>5.0900739237972221</v>
      </c>
      <c r="T209" s="210"/>
    </row>
    <row r="210" spans="1:20" x14ac:dyDescent="0.25">
      <c r="A210" s="36" t="s">
        <v>12</v>
      </c>
      <c r="B210" s="212">
        <v>0.74269999999999992</v>
      </c>
      <c r="C210" s="212">
        <v>0.61319999999999997</v>
      </c>
      <c r="D210" s="212">
        <v>0.49249999999999999</v>
      </c>
      <c r="E210" s="212">
        <v>0.86900000000000011</v>
      </c>
      <c r="F210" s="212">
        <f t="shared" si="90"/>
        <v>0.7644670050761424</v>
      </c>
      <c r="G210" s="212">
        <f t="shared" si="86"/>
        <v>0.17005520398545881</v>
      </c>
      <c r="H210" s="213">
        <f t="shared" si="91"/>
        <v>37.650000000000013</v>
      </c>
      <c r="I210" s="214">
        <f t="shared" si="87"/>
        <v>12.630000000000019</v>
      </c>
      <c r="J210" s="215"/>
      <c r="K210" s="216"/>
      <c r="L210" s="212">
        <v>0.69665564361925614</v>
      </c>
      <c r="M210" s="212">
        <v>0.64810346109060279</v>
      </c>
      <c r="N210" s="212">
        <v>0.63847516943866678</v>
      </c>
      <c r="O210" s="212">
        <v>0.86397442351707776</v>
      </c>
      <c r="P210" s="212">
        <f t="shared" si="92"/>
        <v>0.35318406239143951</v>
      </c>
      <c r="Q210" s="212">
        <f t="shared" si="88"/>
        <v>0.24017429763228404</v>
      </c>
      <c r="R210" s="213">
        <f t="shared" si="93"/>
        <v>22.549925407841098</v>
      </c>
      <c r="S210" s="214">
        <f t="shared" si="89"/>
        <v>16.731877989782163</v>
      </c>
      <c r="T210" s="215"/>
    </row>
    <row r="211" spans="1:20" x14ac:dyDescent="0.25">
      <c r="A211" s="37" t="s">
        <v>8</v>
      </c>
      <c r="B211" s="32">
        <v>0.62350000000000005</v>
      </c>
      <c r="C211" s="32">
        <v>0.54220000000000002</v>
      </c>
      <c r="D211" s="32">
        <v>0.61280000000000001</v>
      </c>
      <c r="E211" s="32">
        <v>0.64829999999999999</v>
      </c>
      <c r="F211" s="32">
        <f t="shared" si="90"/>
        <v>5.7930809399477701E-2</v>
      </c>
      <c r="G211" s="32">
        <f t="shared" si="86"/>
        <v>3.9775461106655863E-2</v>
      </c>
      <c r="H211" s="217">
        <f t="shared" si="91"/>
        <v>3.5499999999999976</v>
      </c>
      <c r="I211" s="218">
        <f t="shared" si="87"/>
        <v>2.4799999999999933</v>
      </c>
      <c r="J211" s="219"/>
      <c r="K211" s="216"/>
      <c r="L211" s="32">
        <v>0.62002813526005462</v>
      </c>
      <c r="M211" s="32">
        <v>0.55962649547381671</v>
      </c>
      <c r="N211" s="32">
        <v>0.60651967700127962</v>
      </c>
      <c r="O211" s="32">
        <v>0.67647567641481632</v>
      </c>
      <c r="P211" s="32">
        <f t="shared" si="92"/>
        <v>0.11534003275773208</v>
      </c>
      <c r="Q211" s="32">
        <f t="shared" si="88"/>
        <v>9.1040289858921097E-2</v>
      </c>
      <c r="R211" s="217">
        <f t="shared" si="93"/>
        <v>6.9955999413536691</v>
      </c>
      <c r="S211" s="218">
        <f t="shared" si="89"/>
        <v>5.6447541154761698</v>
      </c>
      <c r="T211" s="219"/>
    </row>
    <row r="212" spans="1:20" x14ac:dyDescent="0.25">
      <c r="A212" s="37" t="s">
        <v>9</v>
      </c>
      <c r="B212" s="32">
        <v>0.60750000000000004</v>
      </c>
      <c r="C212" s="32">
        <v>0.42840000000000006</v>
      </c>
      <c r="D212" s="32">
        <v>0.50209999999999999</v>
      </c>
      <c r="E212" s="32">
        <v>0.51919999999999999</v>
      </c>
      <c r="F212" s="32">
        <f t="shared" si="90"/>
        <v>3.4056960764787814E-2</v>
      </c>
      <c r="G212" s="32">
        <f t="shared" si="86"/>
        <v>-0.14534979423868322</v>
      </c>
      <c r="H212" s="217">
        <f t="shared" si="91"/>
        <v>1.7100000000000004</v>
      </c>
      <c r="I212" s="218">
        <f t="shared" si="87"/>
        <v>-8.8300000000000054</v>
      </c>
      <c r="J212" s="219"/>
      <c r="K212" s="216"/>
      <c r="L212" s="32">
        <v>0.60013045442515844</v>
      </c>
      <c r="M212" s="32">
        <v>0.50101918103348209</v>
      </c>
      <c r="N212" s="32">
        <v>0.5460209877388047</v>
      </c>
      <c r="O212" s="32">
        <v>0.5939164039176883</v>
      </c>
      <c r="P212" s="32">
        <f t="shared" si="92"/>
        <v>8.7717170684645795E-2</v>
      </c>
      <c r="Q212" s="32">
        <f t="shared" si="88"/>
        <v>-1.0354499528643868E-2</v>
      </c>
      <c r="R212" s="217">
        <f t="shared" si="93"/>
        <v>4.7895416178883599</v>
      </c>
      <c r="S212" s="218">
        <f t="shared" si="89"/>
        <v>-0.6214050507470148</v>
      </c>
      <c r="T212" s="219"/>
    </row>
    <row r="213" spans="1:20" x14ac:dyDescent="0.25">
      <c r="A213" s="38" t="s">
        <v>10</v>
      </c>
      <c r="B213" s="101">
        <v>0.54069999999999996</v>
      </c>
      <c r="C213" s="101">
        <v>0.41220000000000001</v>
      </c>
      <c r="D213" s="101">
        <v>0.54859999999999998</v>
      </c>
      <c r="E213" s="101">
        <v>0.57389999999999997</v>
      </c>
      <c r="F213" s="101">
        <f t="shared" si="90"/>
        <v>4.6117389719285473E-2</v>
      </c>
      <c r="G213" s="101">
        <f t="shared" si="86"/>
        <v>6.1401886443499087E-2</v>
      </c>
      <c r="H213" s="225">
        <f t="shared" si="91"/>
        <v>2.5299999999999989</v>
      </c>
      <c r="I213" s="226">
        <f t="shared" si="87"/>
        <v>3.3200000000000007</v>
      </c>
      <c r="J213" s="227"/>
      <c r="K213" s="216"/>
      <c r="L213" s="101">
        <v>0.58583717702763383</v>
      </c>
      <c r="M213" s="101">
        <v>0.53194210504977535</v>
      </c>
      <c r="N213" s="101">
        <v>0.60859873698028788</v>
      </c>
      <c r="O213" s="101">
        <v>0.65402125894631247</v>
      </c>
      <c r="P213" s="101">
        <f t="shared" si="92"/>
        <v>7.4634597816287895E-2</v>
      </c>
      <c r="Q213" s="101">
        <f t="shared" si="88"/>
        <v>0.11638742741562536</v>
      </c>
      <c r="R213" s="225">
        <f t="shared" si="93"/>
        <v>4.5422521966024583</v>
      </c>
      <c r="S213" s="226">
        <f t="shared" si="89"/>
        <v>6.8184081918678636</v>
      </c>
      <c r="T213" s="227"/>
    </row>
    <row r="214" spans="1:20" x14ac:dyDescent="0.25">
      <c r="A214" s="42" t="s">
        <v>13</v>
      </c>
      <c r="B214" s="43"/>
      <c r="C214" s="43"/>
      <c r="D214" s="43"/>
      <c r="E214" s="43"/>
      <c r="F214" s="43"/>
      <c r="G214" s="43"/>
      <c r="H214" s="43"/>
      <c r="I214" s="43"/>
      <c r="J214" s="43"/>
      <c r="K214" s="43"/>
      <c r="L214" s="43"/>
      <c r="M214" s="43"/>
      <c r="N214" s="43"/>
      <c r="O214" s="43"/>
      <c r="P214" s="43"/>
      <c r="Q214" s="43"/>
      <c r="R214" s="43"/>
      <c r="S214" s="43"/>
      <c r="T214" s="44"/>
    </row>
    <row r="215" spans="1:20" ht="21" x14ac:dyDescent="0.35">
      <c r="A215" s="197" t="s">
        <v>68</v>
      </c>
      <c r="B215" s="197"/>
      <c r="C215" s="197"/>
      <c r="D215" s="197"/>
      <c r="E215" s="197"/>
      <c r="F215" s="197"/>
      <c r="G215" s="197"/>
      <c r="H215" s="197"/>
      <c r="I215" s="197"/>
      <c r="J215" s="197"/>
      <c r="K215" s="197"/>
      <c r="L215" s="197"/>
      <c r="M215" s="197"/>
      <c r="N215" s="197"/>
      <c r="O215" s="197"/>
      <c r="P215" s="197"/>
      <c r="Q215" s="197"/>
      <c r="R215" s="197"/>
      <c r="S215" s="197"/>
      <c r="T215" s="197"/>
    </row>
    <row r="216" spans="1:20" x14ac:dyDescent="0.25">
      <c r="A216" s="72"/>
      <c r="B216" s="11" t="s">
        <v>152</v>
      </c>
      <c r="C216" s="12"/>
      <c r="D216" s="12"/>
      <c r="E216" s="12"/>
      <c r="F216" s="12"/>
      <c r="G216" s="12"/>
      <c r="H216" s="12"/>
      <c r="I216" s="12"/>
      <c r="J216" s="13"/>
      <c r="K216" s="198"/>
      <c r="L216" s="11" t="str">
        <f>L$5</f>
        <v>acumulado junio</v>
      </c>
      <c r="M216" s="12"/>
      <c r="N216" s="12"/>
      <c r="O216" s="12"/>
      <c r="P216" s="12"/>
      <c r="Q216" s="12"/>
      <c r="R216" s="12"/>
      <c r="S216" s="12"/>
      <c r="T216" s="13"/>
    </row>
    <row r="217" spans="1:20" x14ac:dyDescent="0.25">
      <c r="A217" s="10"/>
      <c r="B217" s="16">
        <f>B$6</f>
        <v>2019</v>
      </c>
      <c r="C217" s="16">
        <f>C$6</f>
        <v>2022</v>
      </c>
      <c r="D217" s="16">
        <f>D$6</f>
        <v>2023</v>
      </c>
      <c r="E217" s="16">
        <f>E$6</f>
        <v>2024</v>
      </c>
      <c r="F217" s="16" t="str">
        <f>CONCATENATE("var ",RIGHT(E217,2),"/",RIGHT(D217,2))</f>
        <v>var 24/23</v>
      </c>
      <c r="G217" s="16" t="s">
        <v>69</v>
      </c>
      <c r="H217" s="16" t="str">
        <f>CONCATENATE("dif ",RIGHT(E217,2),"-",RIGHT(D217,2))</f>
        <v>dif 24-23</v>
      </c>
      <c r="I217" s="107" t="str">
        <f>CONCATENATE("dif ",RIGHT(E217,2),"-",RIGHT(B217,2))</f>
        <v>dif 24-19</v>
      </c>
      <c r="J217" s="108"/>
      <c r="K217" s="199"/>
      <c r="L217" s="16">
        <f>L$6</f>
        <v>2019</v>
      </c>
      <c r="M217" s="16">
        <f>M$6</f>
        <v>2022</v>
      </c>
      <c r="N217" s="16">
        <f>N$6</f>
        <v>2023</v>
      </c>
      <c r="O217" s="16">
        <f>O$6</f>
        <v>2024</v>
      </c>
      <c r="P217" s="16" t="str">
        <f>CONCATENATE("var ",RIGHT(O217,2),"/",RIGHT(N217,2))</f>
        <v>var 24/23</v>
      </c>
      <c r="Q217" s="16" t="str">
        <f>CONCATENATE("var ",RIGHT(O217,2),"/",RIGHT(L217,2))</f>
        <v>var 24/19</v>
      </c>
      <c r="R217" s="16" t="str">
        <f>CONCATENATE("dif ",RIGHT(O217,2),"-",RIGHT(N217,2))</f>
        <v>dif 24-23</v>
      </c>
      <c r="S217" s="107" t="str">
        <f>CONCATENATE("dif ",RIGHT(O217,2),"-",RIGHT(L217,2))</f>
        <v>dif 24-19</v>
      </c>
      <c r="T217" s="108"/>
    </row>
    <row r="218" spans="1:20" x14ac:dyDescent="0.25">
      <c r="A218" s="200" t="s">
        <v>48</v>
      </c>
      <c r="B218" s="201">
        <v>0.70180000000000009</v>
      </c>
      <c r="C218" s="201">
        <v>0.65620000000000001</v>
      </c>
      <c r="D218" s="201">
        <v>0.71660000000000001</v>
      </c>
      <c r="E218" s="201">
        <v>0.73750000000000004</v>
      </c>
      <c r="F218" s="228">
        <f>IFERROR(E218/D218-1,"-")</f>
        <v>2.9165503767792478E-2</v>
      </c>
      <c r="G218" s="228">
        <f t="shared" ref="G218:G228" si="94">IFERROR(E218/B218-1,"-")</f>
        <v>5.0869193502422361E-2</v>
      </c>
      <c r="H218" s="202">
        <f>IFERROR((E218-D218)*100,"-")</f>
        <v>2.090000000000003</v>
      </c>
      <c r="I218" s="203">
        <f t="shared" ref="I218:I228" si="95">IFERROR((E218-B218)*100,"-")</f>
        <v>3.5699999999999954</v>
      </c>
      <c r="J218" s="204"/>
      <c r="K218" s="205"/>
      <c r="L218" s="201">
        <v>0.69166679329485681</v>
      </c>
      <c r="M218" s="201">
        <v>0.64850668439434189</v>
      </c>
      <c r="N218" s="201">
        <v>0.72567216985031291</v>
      </c>
      <c r="O218" s="201">
        <v>0.76010394107154011</v>
      </c>
      <c r="P218" s="228">
        <f>IFERROR(O218/N218-1,"-")</f>
        <v>4.7448107632857894E-2</v>
      </c>
      <c r="Q218" s="228">
        <f t="shared" ref="Q218:Q228" si="96">IFERROR(O218/L218-1,"-")</f>
        <v>9.8945255779409047E-2</v>
      </c>
      <c r="R218" s="202">
        <f>IFERROR((O218-N218)*100,"-")</f>
        <v>3.4431771221227203</v>
      </c>
      <c r="S218" s="203">
        <f t="shared" ref="S218:S228" si="97">IFERROR((O218-L218)*100,"-")</f>
        <v>6.84371477766833</v>
      </c>
      <c r="T218" s="204"/>
    </row>
    <row r="219" spans="1:20" x14ac:dyDescent="0.25">
      <c r="A219" s="229" t="s">
        <v>49</v>
      </c>
      <c r="B219" s="212">
        <v>0.77910000000000001</v>
      </c>
      <c r="C219" s="212">
        <v>0.76419999999999999</v>
      </c>
      <c r="D219" s="212">
        <v>0.77629999999999999</v>
      </c>
      <c r="E219" s="212">
        <v>0.76719999999999999</v>
      </c>
      <c r="F219" s="230">
        <f>IFERROR(E219/D219-1,"-")</f>
        <v>-1.1722272317403082E-2</v>
      </c>
      <c r="G219" s="230">
        <f t="shared" si="94"/>
        <v>-1.5274034141958714E-2</v>
      </c>
      <c r="H219" s="217">
        <f t="shared" ref="H219:H228" si="98">IFERROR((E219-D219)*100,"-")</f>
        <v>-0.9099999999999997</v>
      </c>
      <c r="I219" s="218">
        <f t="shared" si="95"/>
        <v>-1.1900000000000022</v>
      </c>
      <c r="J219" s="219"/>
      <c r="K219" s="199"/>
      <c r="L219" s="212">
        <v>0.75725621087929351</v>
      </c>
      <c r="M219" s="212">
        <v>0.74064276375027516</v>
      </c>
      <c r="N219" s="212">
        <v>0.78299710988998006</v>
      </c>
      <c r="O219" s="212">
        <v>0.79661756495496217</v>
      </c>
      <c r="P219" s="230">
        <f t="shared" ref="P219:P228" si="99">IFERROR(O219/N219-1,"-")</f>
        <v>1.7395281403907115E-2</v>
      </c>
      <c r="Q219" s="230">
        <f t="shared" si="96"/>
        <v>5.1978912170246749E-2</v>
      </c>
      <c r="R219" s="217">
        <f t="shared" ref="R219:R228" si="100">IFERROR((O219-N219)*100,"-")</f>
        <v>1.3620455064982107</v>
      </c>
      <c r="S219" s="218">
        <f t="shared" si="97"/>
        <v>3.9361354075668653</v>
      </c>
      <c r="T219" s="219"/>
    </row>
    <row r="220" spans="1:20" x14ac:dyDescent="0.25">
      <c r="A220" s="97" t="s">
        <v>50</v>
      </c>
      <c r="B220" s="32">
        <v>0.67500000000000004</v>
      </c>
      <c r="C220" s="32">
        <v>0.5746</v>
      </c>
      <c r="D220" s="32">
        <v>0.68279999999999996</v>
      </c>
      <c r="E220" s="32">
        <v>0.7095999999999999</v>
      </c>
      <c r="F220" s="230">
        <f t="shared" ref="F220:F228" si="101">IFERROR(E220/D220-1,"-")</f>
        <v>3.9250146455770185E-2</v>
      </c>
      <c r="G220" s="230">
        <f t="shared" si="94"/>
        <v>5.1259259259259116E-2</v>
      </c>
      <c r="H220" s="217">
        <f t="shared" si="98"/>
        <v>2.6799999999999935</v>
      </c>
      <c r="I220" s="218">
        <f t="shared" si="95"/>
        <v>3.4599999999999853</v>
      </c>
      <c r="J220" s="219"/>
      <c r="K220" s="199"/>
      <c r="L220" s="32">
        <v>0.65565271367279565</v>
      </c>
      <c r="M220" s="32">
        <v>0.58856763044200733</v>
      </c>
      <c r="N220" s="32">
        <v>0.6755994984773096</v>
      </c>
      <c r="O220" s="32">
        <v>0.70985263908695595</v>
      </c>
      <c r="P220" s="230">
        <f t="shared" si="99"/>
        <v>5.0700364175591206E-2</v>
      </c>
      <c r="Q220" s="230">
        <f t="shared" si="96"/>
        <v>8.2665600681413265E-2</v>
      </c>
      <c r="R220" s="217">
        <f t="shared" si="100"/>
        <v>3.4253140609646349</v>
      </c>
      <c r="S220" s="218">
        <f t="shared" si="97"/>
        <v>5.4199925414160299</v>
      </c>
      <c r="T220" s="219"/>
    </row>
    <row r="221" spans="1:20" x14ac:dyDescent="0.25">
      <c r="A221" s="97" t="s">
        <v>51</v>
      </c>
      <c r="B221" s="32">
        <v>0.53610000000000002</v>
      </c>
      <c r="C221" s="32">
        <v>0.46659999999999996</v>
      </c>
      <c r="D221" s="32">
        <v>0.40689999999999998</v>
      </c>
      <c r="E221" s="32">
        <v>0.53659999999999997</v>
      </c>
      <c r="F221" s="230">
        <f>IFERROR(E221/D221-1,"-")</f>
        <v>0.31875153600393213</v>
      </c>
      <c r="G221" s="230">
        <f t="shared" si="94"/>
        <v>9.3266181682505334E-4</v>
      </c>
      <c r="H221" s="217">
        <f t="shared" si="98"/>
        <v>12.969999999999999</v>
      </c>
      <c r="I221" s="218">
        <f t="shared" si="95"/>
        <v>4.9999999999994493E-2</v>
      </c>
      <c r="J221" s="219"/>
      <c r="K221" s="199"/>
      <c r="L221" s="230">
        <v>0.57569354909871706</v>
      </c>
      <c r="M221" s="230">
        <v>0.52688873215069931</v>
      </c>
      <c r="N221" s="230">
        <v>0.52960526315789469</v>
      </c>
      <c r="O221" s="230">
        <v>0.59090233663954828</v>
      </c>
      <c r="P221" s="230">
        <f t="shared" si="99"/>
        <v>0.11574105800262546</v>
      </c>
      <c r="Q221" s="230">
        <f t="shared" si="96"/>
        <v>2.6418200385676549E-2</v>
      </c>
      <c r="R221" s="217">
        <f t="shared" si="100"/>
        <v>6.1297073481653586</v>
      </c>
      <c r="S221" s="218">
        <f t="shared" si="97"/>
        <v>1.5208787540831215</v>
      </c>
      <c r="T221" s="219"/>
    </row>
    <row r="222" spans="1:20" x14ac:dyDescent="0.25">
      <c r="A222" s="97" t="s">
        <v>52</v>
      </c>
      <c r="B222" s="32">
        <v>0.70819999999999994</v>
      </c>
      <c r="C222" s="32">
        <v>0.66049999999999998</v>
      </c>
      <c r="D222" s="32">
        <v>0.70200000000000007</v>
      </c>
      <c r="E222" s="32">
        <v>0.76209999999999989</v>
      </c>
      <c r="F222" s="230">
        <f t="shared" si="101"/>
        <v>8.5612535612535456E-2</v>
      </c>
      <c r="G222" s="230">
        <f t="shared" si="94"/>
        <v>7.6108443942389137E-2</v>
      </c>
      <c r="H222" s="217">
        <f t="shared" si="98"/>
        <v>6.009999999999982</v>
      </c>
      <c r="I222" s="218">
        <f t="shared" si="95"/>
        <v>5.3899999999999952</v>
      </c>
      <c r="J222" s="219"/>
      <c r="K222" s="199"/>
      <c r="L222" s="230">
        <v>0.6981857384297947</v>
      </c>
      <c r="M222" s="230">
        <v>0.5895444784498064</v>
      </c>
      <c r="N222" s="230">
        <v>0.7038175222226325</v>
      </c>
      <c r="O222" s="230">
        <v>0.75324686051467404</v>
      </c>
      <c r="P222" s="230">
        <f t="shared" si="99"/>
        <v>7.0230332055310818E-2</v>
      </c>
      <c r="Q222" s="230">
        <f t="shared" si="96"/>
        <v>7.8863143507787337E-2</v>
      </c>
      <c r="R222" s="217">
        <f>IFERROR((O222-N222)*100,"-")</f>
        <v>4.9429338292041543</v>
      </c>
      <c r="S222" s="218">
        <f t="shared" si="97"/>
        <v>5.5061122084879344</v>
      </c>
      <c r="T222" s="219"/>
    </row>
    <row r="223" spans="1:20" x14ac:dyDescent="0.25">
      <c r="A223" s="97" t="s">
        <v>53</v>
      </c>
      <c r="B223" s="32">
        <v>0.64910000000000001</v>
      </c>
      <c r="C223" s="32">
        <v>0.75730000000000008</v>
      </c>
      <c r="D223" s="32">
        <v>0.89209999999999989</v>
      </c>
      <c r="E223" s="32">
        <v>0.86809999999999998</v>
      </c>
      <c r="F223" s="230">
        <f t="shared" si="101"/>
        <v>-2.6902813585920726E-2</v>
      </c>
      <c r="G223" s="230">
        <f t="shared" si="94"/>
        <v>0.33739023262979506</v>
      </c>
      <c r="H223" s="217">
        <f t="shared" si="98"/>
        <v>-2.399999999999991</v>
      </c>
      <c r="I223" s="218">
        <f t="shared" si="95"/>
        <v>21.9</v>
      </c>
      <c r="J223" s="219"/>
      <c r="K223" s="199"/>
      <c r="L223" s="230">
        <v>0.68004198948654049</v>
      </c>
      <c r="M223" s="230">
        <v>0.806175356373665</v>
      </c>
      <c r="N223" s="230">
        <v>0.7809878328495764</v>
      </c>
      <c r="O223" s="230">
        <v>0.80945852146602615</v>
      </c>
      <c r="P223" s="230">
        <f t="shared" si="99"/>
        <v>3.6454714681750211E-2</v>
      </c>
      <c r="Q223" s="230">
        <f t="shared" si="96"/>
        <v>0.19030667808792279</v>
      </c>
      <c r="R223" s="217">
        <f t="shared" si="100"/>
        <v>2.8470688616449746</v>
      </c>
      <c r="S223" s="218">
        <f t="shared" si="97"/>
        <v>12.941653197948567</v>
      </c>
      <c r="T223" s="219"/>
    </row>
    <row r="224" spans="1:20" x14ac:dyDescent="0.25">
      <c r="A224" s="97" t="s">
        <v>54</v>
      </c>
      <c r="B224" s="230">
        <v>0.38740000000000002</v>
      </c>
      <c r="C224" s="230">
        <v>0.49780000000000002</v>
      </c>
      <c r="D224" s="230">
        <v>0.47020000000000001</v>
      </c>
      <c r="E224" s="230">
        <v>0.48170000000000002</v>
      </c>
      <c r="F224" s="230">
        <f t="shared" si="101"/>
        <v>2.4457677584006854E-2</v>
      </c>
      <c r="G224" s="230">
        <f t="shared" si="94"/>
        <v>0.24341765616933397</v>
      </c>
      <c r="H224" s="217">
        <f t="shared" si="98"/>
        <v>1.150000000000001</v>
      </c>
      <c r="I224" s="218">
        <f t="shared" si="95"/>
        <v>9.43</v>
      </c>
      <c r="J224" s="219"/>
      <c r="K224" s="199"/>
      <c r="L224" s="230">
        <v>0.50741348240524076</v>
      </c>
      <c r="M224" s="230">
        <v>0.54874580107688153</v>
      </c>
      <c r="N224" s="230">
        <v>0.57449239917330508</v>
      </c>
      <c r="O224" s="230">
        <v>0.59820127698629644</v>
      </c>
      <c r="P224" s="230">
        <f t="shared" si="99"/>
        <v>4.1269262825945896E-2</v>
      </c>
      <c r="Q224" s="230">
        <f t="shared" si="96"/>
        <v>0.17892270845997915</v>
      </c>
      <c r="R224" s="217">
        <f t="shared" si="100"/>
        <v>2.3708877812991358</v>
      </c>
      <c r="S224" s="218">
        <f t="shared" si="97"/>
        <v>9.0787794581055685</v>
      </c>
      <c r="T224" s="219"/>
    </row>
    <row r="225" spans="1:20" x14ac:dyDescent="0.25">
      <c r="A225" s="97" t="s">
        <v>55</v>
      </c>
      <c r="B225" s="230">
        <v>0.48659999999999998</v>
      </c>
      <c r="C225" s="230">
        <v>0.56700000000000006</v>
      </c>
      <c r="D225" s="230">
        <v>0.52149999999999996</v>
      </c>
      <c r="E225" s="230">
        <v>0.501</v>
      </c>
      <c r="F225" s="230">
        <f t="shared" si="101"/>
        <v>-3.9309683604985546E-2</v>
      </c>
      <c r="G225" s="230">
        <f t="shared" si="94"/>
        <v>2.9593094944512899E-2</v>
      </c>
      <c r="H225" s="217">
        <f t="shared" si="98"/>
        <v>-2.0499999999999963</v>
      </c>
      <c r="I225" s="218">
        <f t="shared" si="95"/>
        <v>1.4400000000000024</v>
      </c>
      <c r="J225" s="219"/>
      <c r="K225" s="199"/>
      <c r="L225" s="230">
        <v>0.53292641372464777</v>
      </c>
      <c r="M225" s="230">
        <v>0.59226473842670024</v>
      </c>
      <c r="N225" s="230">
        <v>0.66728331791705209</v>
      </c>
      <c r="O225" s="230">
        <v>0.66193687441830085</v>
      </c>
      <c r="P225" s="230">
        <f t="shared" si="99"/>
        <v>-8.0122540983645907E-3</v>
      </c>
      <c r="Q225" s="230">
        <f t="shared" si="96"/>
        <v>0.24207931408764849</v>
      </c>
      <c r="R225" s="217">
        <f t="shared" si="100"/>
        <v>-0.5346443498751241</v>
      </c>
      <c r="S225" s="218">
        <f t="shared" si="97"/>
        <v>12.901046069365307</v>
      </c>
      <c r="T225" s="219"/>
    </row>
    <row r="226" spans="1:20" x14ac:dyDescent="0.25">
      <c r="A226" s="97" t="s">
        <v>56</v>
      </c>
      <c r="B226" s="32">
        <v>0.70519999999999994</v>
      </c>
      <c r="C226" s="32">
        <v>0.6873999999999999</v>
      </c>
      <c r="D226" s="32">
        <v>0.76780000000000004</v>
      </c>
      <c r="E226" s="32">
        <v>0.81640000000000001</v>
      </c>
      <c r="F226" s="230">
        <f t="shared" si="101"/>
        <v>6.3297733784839716E-2</v>
      </c>
      <c r="G226" s="230">
        <f t="shared" si="94"/>
        <v>0.15768576290414082</v>
      </c>
      <c r="H226" s="217">
        <f t="shared" si="98"/>
        <v>4.8599999999999977</v>
      </c>
      <c r="I226" s="218">
        <f t="shared" si="95"/>
        <v>11.120000000000008</v>
      </c>
      <c r="J226" s="219"/>
      <c r="K226" s="199"/>
      <c r="L226" s="230">
        <v>0.70009782774298568</v>
      </c>
      <c r="M226" s="230">
        <v>0.70284738904609112</v>
      </c>
      <c r="N226" s="230">
        <v>0.78458686900865937</v>
      </c>
      <c r="O226" s="230">
        <v>0.84686132262126024</v>
      </c>
      <c r="P226" s="230">
        <f t="shared" si="99"/>
        <v>7.9372286323483587E-2</v>
      </c>
      <c r="Q226" s="230">
        <f t="shared" si="96"/>
        <v>0.20963283852975079</v>
      </c>
      <c r="R226" s="217">
        <f t="shared" si="100"/>
        <v>6.2274453612600862</v>
      </c>
      <c r="S226" s="218">
        <f t="shared" si="97"/>
        <v>14.676349487827455</v>
      </c>
      <c r="T226" s="219"/>
    </row>
    <row r="227" spans="1:20" x14ac:dyDescent="0.25">
      <c r="A227" s="98" t="s">
        <v>57</v>
      </c>
      <c r="B227" s="231">
        <v>0.50819999999999999</v>
      </c>
      <c r="C227" s="231">
        <v>0.37180000000000002</v>
      </c>
      <c r="D227" s="231">
        <v>0.4783</v>
      </c>
      <c r="E227" s="231">
        <v>0.60770000000000002</v>
      </c>
      <c r="F227" s="231">
        <f t="shared" si="101"/>
        <v>0.27054150114990594</v>
      </c>
      <c r="G227" s="231">
        <f t="shared" si="94"/>
        <v>0.19578905942542324</v>
      </c>
      <c r="H227" s="232">
        <f t="shared" si="98"/>
        <v>12.940000000000001</v>
      </c>
      <c r="I227" s="233">
        <f t="shared" si="95"/>
        <v>9.9500000000000028</v>
      </c>
      <c r="J227" s="234"/>
      <c r="K227" s="199"/>
      <c r="L227" s="231">
        <v>0.52744783960253572</v>
      </c>
      <c r="M227" s="231">
        <v>0.47377688858962219</v>
      </c>
      <c r="N227" s="231">
        <v>0.64150240759344579</v>
      </c>
      <c r="O227" s="231">
        <v>0.86353785283305018</v>
      </c>
      <c r="P227" s="231">
        <f t="shared" si="99"/>
        <v>0.34611786738658679</v>
      </c>
      <c r="Q227" s="231">
        <f t="shared" si="96"/>
        <v>0.63720047366916677</v>
      </c>
      <c r="R227" s="232">
        <f t="shared" si="100"/>
        <v>22.203544523960439</v>
      </c>
      <c r="S227" s="233">
        <f t="shared" si="97"/>
        <v>33.609001323051444</v>
      </c>
      <c r="T227" s="234"/>
    </row>
    <row r="228" spans="1:20" x14ac:dyDescent="0.25">
      <c r="A228" s="97" t="s">
        <v>58</v>
      </c>
      <c r="B228" s="230">
        <v>0.58150000000000002</v>
      </c>
      <c r="C228" s="230">
        <v>0.52159999999999995</v>
      </c>
      <c r="D228" s="230">
        <v>0.62939999999999996</v>
      </c>
      <c r="E228" s="230">
        <v>0.6119</v>
      </c>
      <c r="F228" s="230">
        <f t="shared" si="101"/>
        <v>-2.7804258023514383E-2</v>
      </c>
      <c r="G228" s="230">
        <f t="shared" si="94"/>
        <v>5.2278589853826274E-2</v>
      </c>
      <c r="H228" s="217">
        <f t="shared" si="98"/>
        <v>-1.749999999999996</v>
      </c>
      <c r="I228" s="218">
        <f t="shared" si="95"/>
        <v>3.0399999999999983</v>
      </c>
      <c r="J228" s="219"/>
      <c r="K228" s="199"/>
      <c r="L228" s="230">
        <v>0.61021135618859679</v>
      </c>
      <c r="M228" s="230">
        <v>0.48314338220145531</v>
      </c>
      <c r="N228" s="230">
        <v>0.7409378195417109</v>
      </c>
      <c r="O228" s="230">
        <v>0.6790193457565179</v>
      </c>
      <c r="P228" s="230">
        <f t="shared" si="99"/>
        <v>-8.3567705888587418E-2</v>
      </c>
      <c r="Q228" s="230">
        <f t="shared" si="96"/>
        <v>0.1127609128707443</v>
      </c>
      <c r="R228" s="217">
        <f t="shared" si="100"/>
        <v>-6.1918473785192996</v>
      </c>
      <c r="S228" s="218">
        <f t="shared" si="97"/>
        <v>6.8807989567921108</v>
      </c>
      <c r="T228" s="219"/>
    </row>
    <row r="229" spans="1:20" ht="24" x14ac:dyDescent="0.4">
      <c r="A229" s="235" t="s">
        <v>70</v>
      </c>
      <c r="B229" s="235"/>
      <c r="C229" s="235"/>
      <c r="D229" s="235"/>
      <c r="E229" s="235"/>
      <c r="F229" s="235"/>
      <c r="G229" s="235"/>
      <c r="H229" s="235"/>
      <c r="I229" s="235"/>
      <c r="J229" s="235"/>
      <c r="K229" s="235"/>
      <c r="L229" s="235"/>
      <c r="M229" s="235"/>
      <c r="N229" s="235"/>
      <c r="O229" s="235"/>
      <c r="P229" s="235"/>
      <c r="Q229" s="235"/>
      <c r="R229" s="235"/>
      <c r="S229" s="235"/>
      <c r="T229" s="235"/>
    </row>
    <row r="230" spans="1:20" ht="21" x14ac:dyDescent="0.35">
      <c r="A230" s="236" t="s">
        <v>71</v>
      </c>
      <c r="B230" s="236"/>
      <c r="C230" s="236"/>
      <c r="D230" s="236"/>
      <c r="E230" s="236"/>
      <c r="F230" s="236"/>
      <c r="G230" s="236"/>
      <c r="H230" s="236"/>
      <c r="I230" s="236"/>
      <c r="J230" s="236"/>
      <c r="K230" s="236"/>
      <c r="L230" s="236"/>
      <c r="M230" s="236"/>
      <c r="N230" s="236"/>
      <c r="O230" s="236"/>
      <c r="P230" s="236"/>
      <c r="Q230" s="236"/>
      <c r="R230" s="236"/>
      <c r="S230" s="236"/>
      <c r="T230" s="236"/>
    </row>
    <row r="231" spans="1:20" x14ac:dyDescent="0.25">
      <c r="A231" s="72"/>
      <c r="B231" s="11" t="s">
        <v>152</v>
      </c>
      <c r="C231" s="12"/>
      <c r="D231" s="12"/>
      <c r="E231" s="12"/>
      <c r="F231" s="12"/>
      <c r="G231" s="12"/>
      <c r="H231" s="12"/>
      <c r="I231" s="12"/>
      <c r="J231" s="13"/>
      <c r="K231" s="237"/>
      <c r="L231" s="11" t="str">
        <f>L$5</f>
        <v>acumulado junio</v>
      </c>
      <c r="M231" s="12"/>
      <c r="N231" s="12"/>
      <c r="O231" s="12"/>
      <c r="P231" s="12"/>
      <c r="Q231" s="12"/>
      <c r="R231" s="12"/>
      <c r="S231" s="12"/>
      <c r="T231" s="13"/>
    </row>
    <row r="232" spans="1:20" x14ac:dyDescent="0.25">
      <c r="A232" s="15"/>
      <c r="B232" s="16">
        <f>B$6</f>
        <v>2019</v>
      </c>
      <c r="C232" s="16">
        <f>C$6</f>
        <v>2022</v>
      </c>
      <c r="D232" s="16">
        <f>D$6</f>
        <v>2023</v>
      </c>
      <c r="E232" s="16">
        <f>E$6</f>
        <v>2024</v>
      </c>
      <c r="F232" s="16" t="str">
        <f>CONCATENATE("var ",RIGHT(E232,2),"/",RIGHT(C232,2))</f>
        <v>var 24/22</v>
      </c>
      <c r="G232" s="16" t="str">
        <f>CONCATENATE("var ",RIGHT(E232,2),"/",RIGHT(B232,2))</f>
        <v>var 24/19</v>
      </c>
      <c r="H232" s="16" t="str">
        <f>CONCATENATE("dif ",RIGHT(E232,2),"-",RIGHT(D232,2))</f>
        <v>dif 24-23</v>
      </c>
      <c r="I232" s="16" t="str">
        <f>CONCATENATE("dif ",RIGHT(E232,2),"-",RIGHT(B232,2))</f>
        <v>dif 24-19</v>
      </c>
      <c r="J232" s="16" t="str">
        <f>CONCATENATE("cuota ",RIGHT(E232,2))</f>
        <v>cuota 24</v>
      </c>
      <c r="K232" s="238"/>
      <c r="L232" s="16">
        <f>L$6</f>
        <v>2019</v>
      </c>
      <c r="M232" s="16">
        <f>M$6</f>
        <v>2022</v>
      </c>
      <c r="N232" s="16">
        <f>N$6</f>
        <v>2023</v>
      </c>
      <c r="O232" s="16">
        <f>O$6</f>
        <v>2024</v>
      </c>
      <c r="P232" s="16" t="str">
        <f>CONCATENATE("var ",RIGHT(O232,2),"/",RIGHT(N232,2))</f>
        <v>var 24/23</v>
      </c>
      <c r="Q232" s="16" t="str">
        <f>CONCATENATE("var ",RIGHT(O232,2),"/",RIGHT(L232,2))</f>
        <v>var 24/19</v>
      </c>
      <c r="R232" s="16" t="str">
        <f>CONCATENATE("dif ",RIGHT(O232,2),"-",RIGHT(N232,2))</f>
        <v>dif 24-23</v>
      </c>
      <c r="S232" s="16" t="str">
        <f>CONCATENATE("dif ",RIGHT(O232,2),"-",RIGHT(L232,2))</f>
        <v>dif 24-19</v>
      </c>
      <c r="T232" s="16" t="str">
        <f>CONCATENATE("cuota ",RIGHT(O232,2))</f>
        <v>cuota 24</v>
      </c>
    </row>
    <row r="233" spans="1:20" x14ac:dyDescent="0.25">
      <c r="A233" s="239" t="s">
        <v>4</v>
      </c>
      <c r="B233" s="240">
        <v>92728675.159999996</v>
      </c>
      <c r="C233" s="240">
        <v>104515188.78</v>
      </c>
      <c r="D233" s="240">
        <v>115764505.8</v>
      </c>
      <c r="E233" s="240">
        <v>127826393.23</v>
      </c>
      <c r="F233" s="241">
        <f>E233/D233-1</f>
        <v>0.10419331337049598</v>
      </c>
      <c r="G233" s="241">
        <f t="shared" ref="G233:G244" si="102">E233/B233-1</f>
        <v>0.37849907819172612</v>
      </c>
      <c r="H233" s="240">
        <f>E233-D233</f>
        <v>12061887.430000007</v>
      </c>
      <c r="I233" s="240">
        <f>E233-B233</f>
        <v>35097718.070000008</v>
      </c>
      <c r="J233" s="241">
        <f t="shared" ref="J233:J244" si="103">E233/$E$233</f>
        <v>1</v>
      </c>
      <c r="K233" s="242"/>
      <c r="L233" s="240">
        <v>698642467.53999996</v>
      </c>
      <c r="M233" s="240">
        <v>693903416.16999984</v>
      </c>
      <c r="N233" s="240">
        <v>842303158.99000001</v>
      </c>
      <c r="O233" s="240">
        <v>973842751.17000008</v>
      </c>
      <c r="P233" s="241">
        <f>O233/N233-1</f>
        <v>0.15616656636753956</v>
      </c>
      <c r="Q233" s="241">
        <f t="shared" ref="Q233:Q244" si="104">O233/L233-1</f>
        <v>0.39390717915990958</v>
      </c>
      <c r="R233" s="240">
        <f>O233-N233</f>
        <v>131539592.18000007</v>
      </c>
      <c r="S233" s="240">
        <f t="shared" ref="S233:S244" si="105">O233-L233</f>
        <v>275200283.63000011</v>
      </c>
      <c r="T233" s="241">
        <f>O233/$O$233</f>
        <v>1</v>
      </c>
    </row>
    <row r="234" spans="1:20" x14ac:dyDescent="0.25">
      <c r="A234" s="243" t="s">
        <v>5</v>
      </c>
      <c r="B234" s="244">
        <v>74950030.75</v>
      </c>
      <c r="C234" s="244">
        <v>90158796.060000002</v>
      </c>
      <c r="D234" s="244">
        <v>98742360.769999996</v>
      </c>
      <c r="E234" s="244">
        <v>107348850.25</v>
      </c>
      <c r="F234" s="245">
        <f t="shared" ref="F234:F244" si="106">E234/D234-1</f>
        <v>8.7161066566425749E-2</v>
      </c>
      <c r="G234" s="245">
        <f t="shared" si="102"/>
        <v>0.43227226427789023</v>
      </c>
      <c r="H234" s="244">
        <f t="shared" ref="H234:H244" si="107">E234-D234</f>
        <v>8606489.4800000042</v>
      </c>
      <c r="I234" s="244">
        <f t="shared" ref="I234:I244" si="108">E234-B234</f>
        <v>32398819.5</v>
      </c>
      <c r="J234" s="245">
        <f t="shared" si="103"/>
        <v>0.83980191834753215</v>
      </c>
      <c r="K234" s="246"/>
      <c r="L234" s="244">
        <v>564952587.70000005</v>
      </c>
      <c r="M234" s="244">
        <v>595240107.0999999</v>
      </c>
      <c r="N234" s="244">
        <v>714248943.77999997</v>
      </c>
      <c r="O234" s="244">
        <v>830465918.01999998</v>
      </c>
      <c r="P234" s="247">
        <f t="shared" ref="P234:P244" si="109">O234/N234-1</f>
        <v>0.16271214014675062</v>
      </c>
      <c r="Q234" s="247">
        <f t="shared" si="104"/>
        <v>0.46997453609504003</v>
      </c>
      <c r="R234" s="248">
        <f t="shared" ref="R234:R244" si="110">O234-N234</f>
        <v>116216974.24000001</v>
      </c>
      <c r="S234" s="248">
        <f t="shared" si="105"/>
        <v>265513330.31999993</v>
      </c>
      <c r="T234" s="247">
        <f>O234/$O$233</f>
        <v>0.85277208976732288</v>
      </c>
    </row>
    <row r="235" spans="1:20" x14ac:dyDescent="0.25">
      <c r="A235" s="249" t="s">
        <v>72</v>
      </c>
      <c r="B235" s="250">
        <v>17968755.190000001</v>
      </c>
      <c r="C235" s="250">
        <v>28405775.649999999</v>
      </c>
      <c r="D235" s="250">
        <v>26963773.120000001</v>
      </c>
      <c r="E235" s="250">
        <v>27722229.559999999</v>
      </c>
      <c r="F235" s="251">
        <f t="shared" si="106"/>
        <v>2.8128720584635891E-2</v>
      </c>
      <c r="G235" s="251">
        <f t="shared" si="102"/>
        <v>0.54280189511558463</v>
      </c>
      <c r="H235" s="250">
        <f t="shared" si="107"/>
        <v>758456.43999999762</v>
      </c>
      <c r="I235" s="250">
        <f t="shared" si="108"/>
        <v>9753474.3699999973</v>
      </c>
      <c r="J235" s="251">
        <f t="shared" si="103"/>
        <v>0.21687406535924833</v>
      </c>
      <c r="K235" s="252"/>
      <c r="L235" s="250">
        <v>155377696.98000002</v>
      </c>
      <c r="M235" s="250">
        <v>209178932.99999997</v>
      </c>
      <c r="N235" s="250">
        <v>210432521.24000001</v>
      </c>
      <c r="O235" s="250">
        <v>241613272.09</v>
      </c>
      <c r="P235" s="253">
        <f t="shared" si="109"/>
        <v>0.14817458188621946</v>
      </c>
      <c r="Q235" s="253">
        <f t="shared" si="104"/>
        <v>0.55500613528272402</v>
      </c>
      <c r="R235" s="254">
        <f t="shared" si="110"/>
        <v>31180750.849999994</v>
      </c>
      <c r="S235" s="254">
        <f t="shared" si="105"/>
        <v>86235575.109999985</v>
      </c>
      <c r="T235" s="253">
        <f t="shared" ref="T235:T244" si="111">O235/$O$233</f>
        <v>0.24810296302942084</v>
      </c>
    </row>
    <row r="236" spans="1:20" x14ac:dyDescent="0.25">
      <c r="A236" s="255" t="s">
        <v>73</v>
      </c>
      <c r="B236" s="256">
        <v>47314816.689999998</v>
      </c>
      <c r="C236" s="256">
        <v>53303904.530000001</v>
      </c>
      <c r="D236" s="256">
        <v>62777228.780000001</v>
      </c>
      <c r="E236" s="256">
        <v>69455723.670000002</v>
      </c>
      <c r="F236" s="32">
        <f t="shared" si="106"/>
        <v>0.10638403478121794</v>
      </c>
      <c r="G236" s="32">
        <f t="shared" si="102"/>
        <v>0.46794870040528957</v>
      </c>
      <c r="H236" s="256">
        <f t="shared" si="107"/>
        <v>6678494.8900000006</v>
      </c>
      <c r="I236" s="256">
        <f t="shared" si="108"/>
        <v>22140906.980000004</v>
      </c>
      <c r="J236" s="32">
        <f t="shared" si="103"/>
        <v>0.54335980164149078</v>
      </c>
      <c r="K236" s="252"/>
      <c r="L236" s="256">
        <v>339144500.23000002</v>
      </c>
      <c r="M236" s="256">
        <v>329717323.40999997</v>
      </c>
      <c r="N236" s="256">
        <v>433043922.58000004</v>
      </c>
      <c r="O236" s="256">
        <v>509735306.02999997</v>
      </c>
      <c r="P236" s="230">
        <f t="shared" si="109"/>
        <v>0.17709839453025</v>
      </c>
      <c r="Q236" s="230">
        <f t="shared" si="104"/>
        <v>0.503003308867781</v>
      </c>
      <c r="R236" s="257">
        <f t="shared" si="110"/>
        <v>76691383.449999928</v>
      </c>
      <c r="S236" s="257">
        <f t="shared" si="105"/>
        <v>170590805.79999995</v>
      </c>
      <c r="T236" s="230">
        <f t="shared" si="111"/>
        <v>0.52342670869356545</v>
      </c>
    </row>
    <row r="237" spans="1:20" x14ac:dyDescent="0.25">
      <c r="A237" s="258" t="s">
        <v>74</v>
      </c>
      <c r="B237" s="256">
        <v>8528707.5999999996</v>
      </c>
      <c r="C237" s="256">
        <v>7570368.3099999996</v>
      </c>
      <c r="D237" s="256">
        <v>8007708.3899999997</v>
      </c>
      <c r="E237" s="256">
        <v>9390181.3499999996</v>
      </c>
      <c r="F237" s="32">
        <f t="shared" si="106"/>
        <v>0.17264277027450547</v>
      </c>
      <c r="G237" s="32">
        <f t="shared" si="102"/>
        <v>0.10100870969008247</v>
      </c>
      <c r="H237" s="256">
        <f t="shared" si="107"/>
        <v>1382472.96</v>
      </c>
      <c r="I237" s="256">
        <f t="shared" si="108"/>
        <v>861473.75</v>
      </c>
      <c r="J237" s="32">
        <f t="shared" si="103"/>
        <v>7.346042638552823E-2</v>
      </c>
      <c r="K237" s="252"/>
      <c r="L237" s="256">
        <v>60857542.549999997</v>
      </c>
      <c r="M237" s="256">
        <v>50438185.399999999</v>
      </c>
      <c r="N237" s="256">
        <v>62341309.560000002</v>
      </c>
      <c r="O237" s="256">
        <v>70272541.830000013</v>
      </c>
      <c r="P237" s="230">
        <f t="shared" si="109"/>
        <v>0.12722274084355978</v>
      </c>
      <c r="Q237" s="230">
        <f t="shared" si="104"/>
        <v>0.15470554487580146</v>
      </c>
      <c r="R237" s="257">
        <f t="shared" si="110"/>
        <v>7931232.2700000107</v>
      </c>
      <c r="S237" s="257">
        <f t="shared" si="105"/>
        <v>9414999.2800000161</v>
      </c>
      <c r="T237" s="230">
        <f t="shared" si="111"/>
        <v>7.216005021916809E-2</v>
      </c>
    </row>
    <row r="238" spans="1:20" x14ac:dyDescent="0.25">
      <c r="A238" s="258" t="s">
        <v>75</v>
      </c>
      <c r="B238" s="256">
        <v>720281.24</v>
      </c>
      <c r="C238" s="256">
        <v>582307.77</v>
      </c>
      <c r="D238" s="256">
        <v>719488.32</v>
      </c>
      <c r="E238" s="256">
        <v>509893.6</v>
      </c>
      <c r="F238" s="32">
        <f t="shared" si="106"/>
        <v>-0.29131080265486453</v>
      </c>
      <c r="G238" s="32">
        <f t="shared" si="102"/>
        <v>-0.29209096158050707</v>
      </c>
      <c r="H238" s="256">
        <f t="shared" si="107"/>
        <v>-209594.71999999997</v>
      </c>
      <c r="I238" s="256">
        <f t="shared" si="108"/>
        <v>-210387.64</v>
      </c>
      <c r="J238" s="32">
        <f t="shared" si="103"/>
        <v>3.988953979813391E-3</v>
      </c>
      <c r="K238" s="252"/>
      <c r="L238" s="256">
        <v>6660926.2000000002</v>
      </c>
      <c r="M238" s="256">
        <v>4361560.17</v>
      </c>
      <c r="N238" s="256">
        <v>6320923.540000001</v>
      </c>
      <c r="O238" s="256">
        <v>6356574.3200000003</v>
      </c>
      <c r="P238" s="230">
        <f t="shared" si="109"/>
        <v>5.640122012929627E-3</v>
      </c>
      <c r="Q238" s="230">
        <f t="shared" si="104"/>
        <v>-4.569212611903728E-2</v>
      </c>
      <c r="R238" s="257">
        <f>O238-N238</f>
        <v>35650.779999999329</v>
      </c>
      <c r="S238" s="257">
        <f t="shared" si="105"/>
        <v>-304351.87999999989</v>
      </c>
      <c r="T238" s="230">
        <f t="shared" si="111"/>
        <v>6.5273108131297854E-3</v>
      </c>
    </row>
    <row r="239" spans="1:20" x14ac:dyDescent="0.25">
      <c r="A239" s="259" t="s">
        <v>76</v>
      </c>
      <c r="B239" s="260">
        <v>417470.03</v>
      </c>
      <c r="C239" s="260">
        <v>296439.81</v>
      </c>
      <c r="D239" s="260">
        <v>274162.15000000002</v>
      </c>
      <c r="E239" s="260">
        <v>270822.06</v>
      </c>
      <c r="F239" s="261">
        <f t="shared" si="106"/>
        <v>-1.2182899791236768E-2</v>
      </c>
      <c r="G239" s="261">
        <f t="shared" si="102"/>
        <v>-0.3512778390343374</v>
      </c>
      <c r="H239" s="260">
        <f t="shared" si="107"/>
        <v>-3340.0900000000256</v>
      </c>
      <c r="I239" s="260">
        <f t="shared" si="108"/>
        <v>-146647.97000000003</v>
      </c>
      <c r="J239" s="261">
        <f t="shared" si="103"/>
        <v>2.1186709032203206E-3</v>
      </c>
      <c r="K239" s="252"/>
      <c r="L239" s="260">
        <v>2911921.75</v>
      </c>
      <c r="M239" s="260">
        <v>1544105.11</v>
      </c>
      <c r="N239" s="260">
        <v>2110266.85</v>
      </c>
      <c r="O239" s="260">
        <v>2488223.7200000002</v>
      </c>
      <c r="P239" s="262">
        <f t="shared" si="109"/>
        <v>0.17910382755621646</v>
      </c>
      <c r="Q239" s="262">
        <f t="shared" si="104"/>
        <v>-0.14550460705202661</v>
      </c>
      <c r="R239" s="263">
        <f t="shared" si="110"/>
        <v>377956.87000000011</v>
      </c>
      <c r="S239" s="263">
        <f t="shared" si="105"/>
        <v>-423698.0299999998</v>
      </c>
      <c r="T239" s="262">
        <f t="shared" si="111"/>
        <v>2.5550569812329386E-3</v>
      </c>
    </row>
    <row r="240" spans="1:20" x14ac:dyDescent="0.25">
      <c r="A240" s="243" t="s">
        <v>11</v>
      </c>
      <c r="B240" s="244">
        <v>17778644.420000002</v>
      </c>
      <c r="C240" s="244">
        <v>14356392.720000001</v>
      </c>
      <c r="D240" s="244">
        <v>17022145.030000001</v>
      </c>
      <c r="E240" s="244">
        <v>20477542.989999998</v>
      </c>
      <c r="F240" s="245">
        <f t="shared" si="106"/>
        <v>0.20299427327814268</v>
      </c>
      <c r="G240" s="245">
        <f t="shared" si="102"/>
        <v>0.15180564424607557</v>
      </c>
      <c r="H240" s="244">
        <f t="shared" si="107"/>
        <v>3455397.9599999972</v>
      </c>
      <c r="I240" s="244">
        <f t="shared" si="108"/>
        <v>2698898.5699999966</v>
      </c>
      <c r="J240" s="245">
        <f t="shared" si="103"/>
        <v>0.16019808173069891</v>
      </c>
      <c r="K240" s="246"/>
      <c r="L240" s="244">
        <v>133689879.84</v>
      </c>
      <c r="M240" s="244">
        <v>98663309.060000002</v>
      </c>
      <c r="N240" s="244">
        <v>128054215.21000001</v>
      </c>
      <c r="O240" s="244">
        <v>143376833.16999999</v>
      </c>
      <c r="P240" s="247">
        <f t="shared" si="109"/>
        <v>0.11965727121806924</v>
      </c>
      <c r="Q240" s="247">
        <f t="shared" si="104"/>
        <v>7.2458389083701169E-2</v>
      </c>
      <c r="R240" s="248">
        <f t="shared" si="110"/>
        <v>15322617.959999979</v>
      </c>
      <c r="S240" s="248">
        <f t="shared" si="105"/>
        <v>9686953.3299999833</v>
      </c>
      <c r="T240" s="247">
        <f>O240/$O$233</f>
        <v>0.14722791025321422</v>
      </c>
    </row>
    <row r="241" spans="1:20" x14ac:dyDescent="0.25">
      <c r="A241" s="36" t="s">
        <v>12</v>
      </c>
      <c r="B241" s="264">
        <v>1315910.77</v>
      </c>
      <c r="C241" s="264">
        <v>1764745.38</v>
      </c>
      <c r="D241" s="264">
        <v>1304752.29</v>
      </c>
      <c r="E241" s="264">
        <v>1753745.32</v>
      </c>
      <c r="F241" s="265">
        <f t="shared" si="106"/>
        <v>0.34412128144262533</v>
      </c>
      <c r="G241" s="265">
        <f t="shared" si="102"/>
        <v>0.33272358580969752</v>
      </c>
      <c r="H241" s="264">
        <f t="shared" si="107"/>
        <v>448993.03</v>
      </c>
      <c r="I241" s="264">
        <f t="shared" si="108"/>
        <v>437834.55000000005</v>
      </c>
      <c r="J241" s="265">
        <f t="shared" si="103"/>
        <v>1.3719743440186559E-2</v>
      </c>
      <c r="K241" s="252"/>
      <c r="L241" s="264">
        <v>9427342.7299999986</v>
      </c>
      <c r="M241" s="264">
        <v>9847595.8399999999</v>
      </c>
      <c r="N241" s="264">
        <v>11433238.93</v>
      </c>
      <c r="O241" s="264">
        <v>11687724.24</v>
      </c>
      <c r="P241" s="266">
        <f t="shared" si="109"/>
        <v>2.2258374163094619E-2</v>
      </c>
      <c r="Q241" s="266">
        <f t="shared" si="104"/>
        <v>0.23976867869743845</v>
      </c>
      <c r="R241" s="267">
        <f t="shared" si="110"/>
        <v>254485.31000000052</v>
      </c>
      <c r="S241" s="267">
        <f t="shared" si="105"/>
        <v>2260381.5100000016</v>
      </c>
      <c r="T241" s="266">
        <f t="shared" si="111"/>
        <v>1.2001654503212212E-2</v>
      </c>
    </row>
    <row r="242" spans="1:20" x14ac:dyDescent="0.25">
      <c r="A242" s="37" t="s">
        <v>8</v>
      </c>
      <c r="B242" s="256">
        <v>10654631.109999999</v>
      </c>
      <c r="C242" s="256">
        <v>8777983.6300000008</v>
      </c>
      <c r="D242" s="256">
        <v>11052269.960000001</v>
      </c>
      <c r="E242" s="256">
        <v>13563684.779999999</v>
      </c>
      <c r="F242" s="32">
        <f t="shared" si="106"/>
        <v>0.22723068013079906</v>
      </c>
      <c r="G242" s="32">
        <f t="shared" si="102"/>
        <v>0.27303185253121365</v>
      </c>
      <c r="H242" s="256">
        <f t="shared" si="107"/>
        <v>2511414.8199999984</v>
      </c>
      <c r="I242" s="256">
        <f t="shared" si="108"/>
        <v>2909053.67</v>
      </c>
      <c r="J242" s="32">
        <f t="shared" si="103"/>
        <v>0.10611020492140971</v>
      </c>
      <c r="K242" s="252"/>
      <c r="L242" s="256">
        <v>80778995.620000005</v>
      </c>
      <c r="M242" s="256">
        <v>62991980.82</v>
      </c>
      <c r="N242" s="256">
        <v>81477754.75</v>
      </c>
      <c r="O242" s="256">
        <v>89760379.200000003</v>
      </c>
      <c r="P242" s="230">
        <f t="shared" si="109"/>
        <v>0.10165504039002737</v>
      </c>
      <c r="Q242" s="230">
        <f t="shared" si="104"/>
        <v>0.11118464040144982</v>
      </c>
      <c r="R242" s="257">
        <f t="shared" si="110"/>
        <v>8282624.450000003</v>
      </c>
      <c r="S242" s="257">
        <f t="shared" si="105"/>
        <v>8981383.5799999982</v>
      </c>
      <c r="T242" s="230">
        <f t="shared" si="111"/>
        <v>9.2171327549709178E-2</v>
      </c>
    </row>
    <row r="243" spans="1:20" x14ac:dyDescent="0.25">
      <c r="A243" s="37" t="s">
        <v>9</v>
      </c>
      <c r="B243" s="256">
        <v>3687178.86</v>
      </c>
      <c r="C243" s="256">
        <v>2570740.88</v>
      </c>
      <c r="D243" s="256">
        <v>3174976.42</v>
      </c>
      <c r="E243" s="256">
        <v>3372002.45</v>
      </c>
      <c r="F243" s="32">
        <f t="shared" si="106"/>
        <v>6.2055903394709455E-2</v>
      </c>
      <c r="G243" s="32">
        <f t="shared" si="102"/>
        <v>-8.5479013079392541E-2</v>
      </c>
      <c r="H243" s="256">
        <f t="shared" si="107"/>
        <v>197026.03000000026</v>
      </c>
      <c r="I243" s="256">
        <f t="shared" si="108"/>
        <v>-315176.40999999968</v>
      </c>
      <c r="J243" s="32">
        <f t="shared" si="103"/>
        <v>2.6379547797556205E-2</v>
      </c>
      <c r="K243" s="252"/>
      <c r="L243" s="256">
        <v>26847380.340000004</v>
      </c>
      <c r="M243" s="256">
        <v>16264702.370000001</v>
      </c>
      <c r="N243" s="256">
        <v>23906190.440000005</v>
      </c>
      <c r="O243" s="256">
        <v>27798791.999999996</v>
      </c>
      <c r="P243" s="230">
        <f t="shared" si="109"/>
        <v>0.16282818334312532</v>
      </c>
      <c r="Q243" s="230">
        <f t="shared" si="104"/>
        <v>3.5437783796822941E-2</v>
      </c>
      <c r="R243" s="257">
        <f t="shared" si="110"/>
        <v>3892601.5599999912</v>
      </c>
      <c r="S243" s="257">
        <f t="shared" si="105"/>
        <v>951411.6599999927</v>
      </c>
      <c r="T243" s="230">
        <f t="shared" si="111"/>
        <v>2.8545462772713359E-2</v>
      </c>
    </row>
    <row r="244" spans="1:20" x14ac:dyDescent="0.25">
      <c r="A244" s="38" t="s">
        <v>10</v>
      </c>
      <c r="B244" s="268">
        <v>2120923.6800000002</v>
      </c>
      <c r="C244" s="268">
        <v>1242922.8400000001</v>
      </c>
      <c r="D244" s="268">
        <v>1490146.35</v>
      </c>
      <c r="E244" s="268">
        <v>1788110.43</v>
      </c>
      <c r="F244" s="101">
        <f t="shared" si="106"/>
        <v>0.1999562526190799</v>
      </c>
      <c r="G244" s="101">
        <f t="shared" si="102"/>
        <v>-0.15691901275768683</v>
      </c>
      <c r="H244" s="268">
        <f t="shared" si="107"/>
        <v>297964.07999999984</v>
      </c>
      <c r="I244" s="268">
        <f t="shared" si="108"/>
        <v>-332813.25000000023</v>
      </c>
      <c r="J244" s="101">
        <f t="shared" si="103"/>
        <v>1.3988585493315338E-2</v>
      </c>
      <c r="K244" s="252"/>
      <c r="L244" s="268">
        <v>16636161.159999998</v>
      </c>
      <c r="M244" s="268">
        <v>9559030.040000001</v>
      </c>
      <c r="N244" s="268">
        <v>11237031.08</v>
      </c>
      <c r="O244" s="268">
        <v>14129937.720000001</v>
      </c>
      <c r="P244" s="269">
        <f t="shared" si="109"/>
        <v>0.25744403654350312</v>
      </c>
      <c r="Q244" s="269">
        <f t="shared" si="104"/>
        <v>-0.15064914410819508</v>
      </c>
      <c r="R244" s="270">
        <f t="shared" si="110"/>
        <v>2892906.6400000006</v>
      </c>
      <c r="S244" s="270">
        <f t="shared" si="105"/>
        <v>-2506223.4399999976</v>
      </c>
      <c r="T244" s="269">
        <f t="shared" si="111"/>
        <v>1.4509465417310879E-2</v>
      </c>
    </row>
    <row r="245" spans="1:20" x14ac:dyDescent="0.25">
      <c r="A245" s="42" t="s">
        <v>13</v>
      </c>
      <c r="B245" s="43"/>
      <c r="C245" s="43"/>
      <c r="D245" s="43"/>
      <c r="E245" s="43"/>
      <c r="F245" s="43"/>
      <c r="G245" s="43"/>
      <c r="H245" s="43"/>
      <c r="I245" s="43"/>
      <c r="J245" s="43"/>
      <c r="K245" s="43"/>
      <c r="L245" s="43"/>
      <c r="M245" s="43"/>
      <c r="N245" s="43"/>
      <c r="O245" s="43"/>
      <c r="P245" s="43"/>
      <c r="Q245" s="43"/>
      <c r="R245" s="43"/>
      <c r="S245" s="43"/>
      <c r="T245" s="44"/>
    </row>
    <row r="246" spans="1:20" ht="21" x14ac:dyDescent="0.35">
      <c r="A246" s="236" t="s">
        <v>77</v>
      </c>
      <c r="B246" s="236"/>
      <c r="C246" s="236"/>
      <c r="D246" s="236"/>
      <c r="E246" s="236"/>
      <c r="F246" s="236"/>
      <c r="G246" s="236"/>
      <c r="H246" s="236"/>
      <c r="I246" s="236"/>
      <c r="J246" s="236"/>
      <c r="K246" s="236"/>
      <c r="L246" s="236"/>
      <c r="M246" s="236"/>
      <c r="N246" s="236"/>
      <c r="O246" s="236"/>
      <c r="P246" s="236"/>
      <c r="Q246" s="236"/>
      <c r="R246" s="236"/>
      <c r="S246" s="236"/>
      <c r="T246" s="236"/>
    </row>
    <row r="247" spans="1:20" x14ac:dyDescent="0.25">
      <c r="A247" s="72"/>
      <c r="B247" s="11" t="s">
        <v>152</v>
      </c>
      <c r="C247" s="12"/>
      <c r="D247" s="12"/>
      <c r="E247" s="12"/>
      <c r="F247" s="12"/>
      <c r="G247" s="12"/>
      <c r="H247" s="12"/>
      <c r="I247" s="12"/>
      <c r="J247" s="13"/>
      <c r="K247" s="237"/>
      <c r="L247" s="11" t="str">
        <f>L$5</f>
        <v>acumulado junio</v>
      </c>
      <c r="M247" s="12"/>
      <c r="N247" s="12"/>
      <c r="O247" s="12"/>
      <c r="P247" s="12"/>
      <c r="Q247" s="12"/>
      <c r="R247" s="12"/>
      <c r="S247" s="12"/>
      <c r="T247" s="13"/>
    </row>
    <row r="248" spans="1:20" x14ac:dyDescent="0.25">
      <c r="A248" s="15"/>
      <c r="B248" s="16">
        <f>B$6</f>
        <v>2019</v>
      </c>
      <c r="C248" s="16">
        <f>C$6</f>
        <v>2022</v>
      </c>
      <c r="D248" s="16">
        <f>D$6</f>
        <v>2023</v>
      </c>
      <c r="E248" s="16">
        <f>E$6</f>
        <v>2024</v>
      </c>
      <c r="F248" s="16" t="str">
        <f>CONCATENATE("var ",RIGHT(E248,2),"/",RIGHT(D248,2))</f>
        <v>var 24/23</v>
      </c>
      <c r="G248" s="16" t="str">
        <f>CONCATENATE("var ",RIGHT(E248,2),"/",RIGHT(B248,2))</f>
        <v>var 24/19</v>
      </c>
      <c r="H248" s="16" t="str">
        <f>CONCATENATE("dif ",RIGHT(E248,2),"-",RIGHT(D248,2))</f>
        <v>dif 24-23</v>
      </c>
      <c r="I248" s="16" t="str">
        <f>CONCATENATE("dif ",RIGHT(E248,2),"-",RIGHT(B248,2))</f>
        <v>dif 24-19</v>
      </c>
      <c r="J248" s="16" t="str">
        <f>CONCATENATE("cuota ",RIGHT(E248,2))</f>
        <v>cuota 24</v>
      </c>
      <c r="K248" s="238"/>
      <c r="L248" s="16">
        <f>L$6</f>
        <v>2019</v>
      </c>
      <c r="M248" s="16">
        <f>M$6</f>
        <v>2022</v>
      </c>
      <c r="N248" s="16">
        <f>N$6</f>
        <v>2023</v>
      </c>
      <c r="O248" s="16">
        <f>O$6</f>
        <v>2024</v>
      </c>
      <c r="P248" s="16" t="str">
        <f>CONCATENATE("var ",RIGHT(O248,2),"/",RIGHT(N248,2))</f>
        <v>var 24/23</v>
      </c>
      <c r="Q248" s="16" t="str">
        <f>CONCATENATE("var ",RIGHT(O248,2),"/",RIGHT(L248,2))</f>
        <v>var 24/19</v>
      </c>
      <c r="R248" s="16" t="str">
        <f>CONCATENATE("dif ",RIGHT(O248,2),"-",RIGHT(N248,2))</f>
        <v>dif 24-23</v>
      </c>
      <c r="S248" s="16" t="str">
        <f>CONCATENATE("dif ",RIGHT(O248,2),"-",RIGHT(L248,2))</f>
        <v>dif 24-19</v>
      </c>
      <c r="T248" s="16" t="str">
        <f>CONCATENATE("cuota ",RIGHT(O248,2))</f>
        <v>cuota 24</v>
      </c>
    </row>
    <row r="249" spans="1:20" x14ac:dyDescent="0.25">
      <c r="A249" s="239" t="s">
        <v>48</v>
      </c>
      <c r="B249" s="240">
        <v>92728675.159999996</v>
      </c>
      <c r="C249" s="240">
        <v>104515188.78</v>
      </c>
      <c r="D249" s="240">
        <v>115764505.8</v>
      </c>
      <c r="E249" s="240">
        <v>127826393.23</v>
      </c>
      <c r="F249" s="271">
        <f>E249/D249-1</f>
        <v>0.10419331337049598</v>
      </c>
      <c r="G249" s="271">
        <f t="shared" ref="G249:G259" si="112">E249/B249-1</f>
        <v>0.37849907819172612</v>
      </c>
      <c r="H249" s="240">
        <f>E249-D249</f>
        <v>12061887.430000007</v>
      </c>
      <c r="I249" s="240">
        <f t="shared" ref="I249:I259" si="113">E249-B249</f>
        <v>35097718.070000008</v>
      </c>
      <c r="J249" s="241">
        <f t="shared" ref="J249:J259" si="114">E249/$E$249</f>
        <v>1</v>
      </c>
      <c r="K249" s="242"/>
      <c r="L249" s="240">
        <v>698642467.53999996</v>
      </c>
      <c r="M249" s="240">
        <v>693903416.16999984</v>
      </c>
      <c r="N249" s="240">
        <v>842303158.99000001</v>
      </c>
      <c r="O249" s="240">
        <v>973842751.17000008</v>
      </c>
      <c r="P249" s="271">
        <f>O249/N249-1</f>
        <v>0.15616656636753956</v>
      </c>
      <c r="Q249" s="271">
        <f t="shared" ref="Q249:Q259" si="115">O249/L249-1</f>
        <v>0.39390717915990958</v>
      </c>
      <c r="R249" s="240">
        <f>O249-N249</f>
        <v>131539592.18000007</v>
      </c>
      <c r="S249" s="240">
        <f t="shared" ref="S249:S259" si="116">O249-L249</f>
        <v>275200283.63000011</v>
      </c>
      <c r="T249" s="241">
        <f>O249/$O$249</f>
        <v>1</v>
      </c>
    </row>
    <row r="250" spans="1:20" x14ac:dyDescent="0.25">
      <c r="A250" s="94" t="s">
        <v>49</v>
      </c>
      <c r="B250" s="272">
        <v>40829873.840000004</v>
      </c>
      <c r="C250" s="272">
        <v>50518902.770000003</v>
      </c>
      <c r="D250" s="272">
        <v>53856748.710000001</v>
      </c>
      <c r="E250" s="272">
        <v>57107925.619999997</v>
      </c>
      <c r="F250" s="273">
        <f t="shared" ref="F250:F259" si="117">E250/D250-1</f>
        <v>6.0367121816180536E-2</v>
      </c>
      <c r="G250" s="273">
        <f t="shared" si="112"/>
        <v>0.3986799431168655</v>
      </c>
      <c r="H250" s="272">
        <f t="shared" ref="H250:H259" si="118">E250-D250</f>
        <v>3251176.9099999964</v>
      </c>
      <c r="I250" s="272">
        <f t="shared" si="113"/>
        <v>16278051.779999994</v>
      </c>
      <c r="J250" s="96">
        <f t="shared" si="114"/>
        <v>0.44676161297334599</v>
      </c>
      <c r="K250" s="238"/>
      <c r="L250" s="272">
        <v>313005363.78999996</v>
      </c>
      <c r="M250" s="272">
        <v>341076461.69999999</v>
      </c>
      <c r="N250" s="272">
        <v>405004656.38</v>
      </c>
      <c r="O250" s="272">
        <v>456851402.87</v>
      </c>
      <c r="P250" s="273">
        <f t="shared" ref="P250:P259" si="119">O250/N250-1</f>
        <v>0.12801518617937635</v>
      </c>
      <c r="Q250" s="273">
        <f t="shared" si="115"/>
        <v>0.45956413442329547</v>
      </c>
      <c r="R250" s="272">
        <f t="shared" ref="R250:R259" si="120">O250-N250</f>
        <v>51846746.49000001</v>
      </c>
      <c r="S250" s="272">
        <f t="shared" si="116"/>
        <v>143846039.08000004</v>
      </c>
      <c r="T250" s="96">
        <f t="shared" ref="T250:T259" si="121">O250/$O$249</f>
        <v>0.46912235298884425</v>
      </c>
    </row>
    <row r="251" spans="1:20" x14ac:dyDescent="0.25">
      <c r="A251" s="97" t="s">
        <v>50</v>
      </c>
      <c r="B251" s="256">
        <v>26720765.59</v>
      </c>
      <c r="C251" s="256">
        <v>25427736.440000001</v>
      </c>
      <c r="D251" s="256">
        <v>28251913.699999999</v>
      </c>
      <c r="E251" s="256">
        <v>33085419.030000001</v>
      </c>
      <c r="F251" s="230">
        <f t="shared" si="117"/>
        <v>0.17108594417092537</v>
      </c>
      <c r="G251" s="230">
        <f t="shared" si="112"/>
        <v>0.23819128305148252</v>
      </c>
      <c r="H251" s="256">
        <f t="shared" si="118"/>
        <v>4833505.3300000019</v>
      </c>
      <c r="I251" s="256">
        <f t="shared" si="113"/>
        <v>6364653.4400000013</v>
      </c>
      <c r="J251" s="32">
        <f t="shared" si="114"/>
        <v>0.25883088925515479</v>
      </c>
      <c r="K251" s="238"/>
      <c r="L251" s="256">
        <v>194171540.31</v>
      </c>
      <c r="M251" s="256">
        <v>167057258.52000001</v>
      </c>
      <c r="N251" s="256">
        <v>204644899.53999999</v>
      </c>
      <c r="O251" s="256">
        <v>242621119.71999997</v>
      </c>
      <c r="P251" s="230">
        <f t="shared" si="119"/>
        <v>0.18557130065475747</v>
      </c>
      <c r="Q251" s="230">
        <f t="shared" si="115"/>
        <v>0.24951946785120471</v>
      </c>
      <c r="R251" s="256">
        <f t="shared" si="120"/>
        <v>37976220.179999977</v>
      </c>
      <c r="S251" s="256">
        <f t="shared" si="116"/>
        <v>48449579.409999967</v>
      </c>
      <c r="T251" s="32">
        <f t="shared" si="121"/>
        <v>0.24913788127344855</v>
      </c>
    </row>
    <row r="252" spans="1:20" x14ac:dyDescent="0.25">
      <c r="A252" s="97" t="s">
        <v>51</v>
      </c>
      <c r="B252" s="256">
        <v>600810.61</v>
      </c>
      <c r="C252" s="256">
        <v>521022.8</v>
      </c>
      <c r="D252" s="256">
        <v>472382.11</v>
      </c>
      <c r="E252" s="256">
        <v>466124.03</v>
      </c>
      <c r="F252" s="230">
        <f t="shared" si="117"/>
        <v>-1.3247919147488352E-2</v>
      </c>
      <c r="G252" s="230">
        <f t="shared" si="112"/>
        <v>-0.22417476948351489</v>
      </c>
      <c r="H252" s="256">
        <f t="shared" si="118"/>
        <v>-6258.0799999999581</v>
      </c>
      <c r="I252" s="256">
        <f t="shared" si="113"/>
        <v>-134686.57999999996</v>
      </c>
      <c r="J252" s="32">
        <f t="shared" si="114"/>
        <v>3.6465397968422361E-3</v>
      </c>
      <c r="K252" s="238"/>
      <c r="L252" s="256">
        <v>4424426.45</v>
      </c>
      <c r="M252" s="256">
        <v>3518003.8000000003</v>
      </c>
      <c r="N252" s="256">
        <v>4202675.6400000006</v>
      </c>
      <c r="O252" s="256">
        <v>4788709.37</v>
      </c>
      <c r="P252" s="230">
        <f>O252/N252-1</f>
        <v>0.13944300731236048</v>
      </c>
      <c r="Q252" s="230">
        <f t="shared" si="115"/>
        <v>8.2334495581907641E-2</v>
      </c>
      <c r="R252" s="256">
        <f t="shared" si="120"/>
        <v>586033.72999999952</v>
      </c>
      <c r="S252" s="256">
        <f t="shared" si="116"/>
        <v>364282.91999999993</v>
      </c>
      <c r="T252" s="32">
        <f t="shared" si="121"/>
        <v>4.9173332801899687E-3</v>
      </c>
    </row>
    <row r="253" spans="1:20" x14ac:dyDescent="0.25">
      <c r="A253" s="97" t="s">
        <v>52</v>
      </c>
      <c r="B253" s="256">
        <v>10286332.67</v>
      </c>
      <c r="C253" s="256">
        <v>9378882.4600000009</v>
      </c>
      <c r="D253" s="256">
        <v>11062837.130000001</v>
      </c>
      <c r="E253" s="256">
        <v>14269284.73</v>
      </c>
      <c r="F253" s="230">
        <f t="shared" si="117"/>
        <v>0.28983953775336824</v>
      </c>
      <c r="G253" s="230">
        <f t="shared" si="112"/>
        <v>0.38720817105363947</v>
      </c>
      <c r="H253" s="256">
        <f t="shared" si="118"/>
        <v>3206447.5999999996</v>
      </c>
      <c r="I253" s="256">
        <f t="shared" si="113"/>
        <v>3982952.0600000005</v>
      </c>
      <c r="J253" s="32">
        <f t="shared" si="114"/>
        <v>0.111630191304272</v>
      </c>
      <c r="K253" s="238"/>
      <c r="L253" s="256">
        <v>75443840.239999995</v>
      </c>
      <c r="M253" s="256">
        <v>58185875.680000007</v>
      </c>
      <c r="N253" s="256">
        <v>81801106.270000011</v>
      </c>
      <c r="O253" s="256">
        <v>102141611.28999999</v>
      </c>
      <c r="P253" s="230">
        <f t="shared" si="119"/>
        <v>0.24865806768996856</v>
      </c>
      <c r="Q253" s="230">
        <f t="shared" si="115"/>
        <v>0.35387608802878723</v>
      </c>
      <c r="R253" s="256">
        <f t="shared" si="120"/>
        <v>20340505.019999981</v>
      </c>
      <c r="S253" s="256">
        <f t="shared" si="116"/>
        <v>26697771.049999997</v>
      </c>
      <c r="T253" s="32">
        <f t="shared" si="121"/>
        <v>0.1048851174045136</v>
      </c>
    </row>
    <row r="254" spans="1:20" x14ac:dyDescent="0.25">
      <c r="A254" s="97" t="s">
        <v>53</v>
      </c>
      <c r="B254" s="256">
        <v>2954011.73</v>
      </c>
      <c r="C254" s="256">
        <v>3366417.4</v>
      </c>
      <c r="D254" s="256">
        <v>5798035.4000000004</v>
      </c>
      <c r="E254" s="256">
        <v>6737883.6500000004</v>
      </c>
      <c r="F254" s="230">
        <f t="shared" si="117"/>
        <v>0.16209770813058499</v>
      </c>
      <c r="G254" s="230">
        <f t="shared" si="112"/>
        <v>1.280926504648646</v>
      </c>
      <c r="H254" s="256">
        <f t="shared" si="118"/>
        <v>939848.25</v>
      </c>
      <c r="I254" s="256">
        <f t="shared" si="113"/>
        <v>3783871.9200000004</v>
      </c>
      <c r="J254" s="32">
        <f t="shared" si="114"/>
        <v>5.2711208379919022E-2</v>
      </c>
      <c r="K254" s="238"/>
      <c r="L254" s="256">
        <v>20713810.719999999</v>
      </c>
      <c r="M254" s="256">
        <v>24078048.459999997</v>
      </c>
      <c r="N254" s="256">
        <v>35944844.239999995</v>
      </c>
      <c r="O254" s="256">
        <v>45155976.710000008</v>
      </c>
      <c r="P254" s="230">
        <f t="shared" si="119"/>
        <v>0.25625740394083341</v>
      </c>
      <c r="Q254" s="230">
        <f t="shared" si="115"/>
        <v>1.179993692150529</v>
      </c>
      <c r="R254" s="256">
        <f t="shared" si="120"/>
        <v>9211132.4700000137</v>
      </c>
      <c r="S254" s="256">
        <f t="shared" si="116"/>
        <v>24442165.99000001</v>
      </c>
      <c r="T254" s="32">
        <f>O254/$O$249</f>
        <v>4.6368858479203585E-2</v>
      </c>
    </row>
    <row r="255" spans="1:20" x14ac:dyDescent="0.25">
      <c r="A255" s="97" t="s">
        <v>54</v>
      </c>
      <c r="B255" s="256">
        <v>1484114.1</v>
      </c>
      <c r="C255" s="256">
        <v>2140027.64</v>
      </c>
      <c r="D255" s="256">
        <v>2074555.75</v>
      </c>
      <c r="E255" s="256">
        <v>2453646.81</v>
      </c>
      <c r="F255" s="230">
        <f t="shared" si="117"/>
        <v>0.18273360935226735</v>
      </c>
      <c r="G255" s="230">
        <f t="shared" si="112"/>
        <v>0.65327370045200706</v>
      </c>
      <c r="H255" s="256">
        <f t="shared" si="118"/>
        <v>379091.06000000006</v>
      </c>
      <c r="I255" s="256">
        <f t="shared" si="113"/>
        <v>969532.71</v>
      </c>
      <c r="J255" s="32">
        <f t="shared" si="114"/>
        <v>1.9195150140746877E-2</v>
      </c>
      <c r="K255" s="238"/>
      <c r="L255" s="256">
        <v>12072530.029999999</v>
      </c>
      <c r="M255" s="256">
        <v>13702694.219999999</v>
      </c>
      <c r="N255" s="256">
        <v>16977043.279999997</v>
      </c>
      <c r="O255" s="256">
        <v>19267251.879999999</v>
      </c>
      <c r="P255" s="230">
        <f t="shared" si="119"/>
        <v>0.13490032170077626</v>
      </c>
      <c r="Q255" s="230">
        <f t="shared" si="115"/>
        <v>0.59595808269859396</v>
      </c>
      <c r="R255" s="256">
        <f t="shared" si="120"/>
        <v>2290208.6000000015</v>
      </c>
      <c r="S255" s="256">
        <f t="shared" si="116"/>
        <v>7194721.8499999996</v>
      </c>
      <c r="T255" s="32">
        <f t="shared" si="121"/>
        <v>1.9784766952212582E-2</v>
      </c>
    </row>
    <row r="256" spans="1:20" x14ac:dyDescent="0.25">
      <c r="A256" s="97" t="s">
        <v>55</v>
      </c>
      <c r="B256" s="256">
        <v>418622.48</v>
      </c>
      <c r="C256" s="256">
        <v>496521.03</v>
      </c>
      <c r="D256" s="256">
        <v>539467.63</v>
      </c>
      <c r="E256" s="256">
        <v>645273.59</v>
      </c>
      <c r="F256" s="230">
        <f t="shared" si="117"/>
        <v>0.19613032203618963</v>
      </c>
      <c r="G256" s="230">
        <f t="shared" si="112"/>
        <v>0.5414212586003504</v>
      </c>
      <c r="H256" s="256">
        <f t="shared" si="118"/>
        <v>105805.95999999996</v>
      </c>
      <c r="I256" s="256">
        <f t="shared" si="113"/>
        <v>226651.11</v>
      </c>
      <c r="J256" s="32">
        <f t="shared" si="114"/>
        <v>5.0480466020734012E-3</v>
      </c>
      <c r="K256" s="238"/>
      <c r="L256" s="256">
        <v>3710293.47</v>
      </c>
      <c r="M256" s="256">
        <v>3899736.33</v>
      </c>
      <c r="N256" s="256">
        <v>4714087.1399999997</v>
      </c>
      <c r="O256" s="256">
        <v>5563911.0600000005</v>
      </c>
      <c r="P256" s="230">
        <f t="shared" si="119"/>
        <v>0.180273273438047</v>
      </c>
      <c r="Q256" s="230">
        <f t="shared" si="115"/>
        <v>0.4995878641373348</v>
      </c>
      <c r="R256" s="256">
        <f t="shared" si="120"/>
        <v>849823.92000000086</v>
      </c>
      <c r="S256" s="256">
        <f t="shared" si="116"/>
        <v>1853617.5900000003</v>
      </c>
      <c r="T256" s="32">
        <f>O256/$O$249</f>
        <v>5.7133567542761625E-3</v>
      </c>
    </row>
    <row r="257" spans="1:20" x14ac:dyDescent="0.25">
      <c r="A257" s="97" t="s">
        <v>56</v>
      </c>
      <c r="B257" s="256">
        <v>5155272.6100000003</v>
      </c>
      <c r="C257" s="256">
        <v>6609056.7199999997</v>
      </c>
      <c r="D257" s="256">
        <v>7404937.2300000004</v>
      </c>
      <c r="E257" s="256">
        <v>8832905.2200000007</v>
      </c>
      <c r="F257" s="230">
        <f t="shared" si="117"/>
        <v>0.19283998576176997</v>
      </c>
      <c r="G257" s="230">
        <f t="shared" si="112"/>
        <v>0.71337306253529054</v>
      </c>
      <c r="H257" s="256">
        <f t="shared" si="118"/>
        <v>1427967.9900000002</v>
      </c>
      <c r="I257" s="256">
        <f t="shared" si="113"/>
        <v>3677632.6100000003</v>
      </c>
      <c r="J257" s="32">
        <f t="shared" si="114"/>
        <v>6.91007936374049E-2</v>
      </c>
      <c r="K257" s="238"/>
      <c r="L257" s="256">
        <v>35269751.189999998</v>
      </c>
      <c r="M257" s="256">
        <v>38618106.219999999</v>
      </c>
      <c r="N257" s="256">
        <v>49340902.600000001</v>
      </c>
      <c r="O257" s="256">
        <v>58259049.670000002</v>
      </c>
      <c r="P257" s="230">
        <f t="shared" si="119"/>
        <v>0.18074551943847084</v>
      </c>
      <c r="Q257" s="230">
        <f t="shared" si="115"/>
        <v>0.6518134578312007</v>
      </c>
      <c r="R257" s="256">
        <f t="shared" si="120"/>
        <v>8918147.0700000003</v>
      </c>
      <c r="S257" s="256">
        <f t="shared" si="116"/>
        <v>22989298.480000004</v>
      </c>
      <c r="T257" s="32">
        <f t="shared" si="121"/>
        <v>5.9823877725645194E-2</v>
      </c>
    </row>
    <row r="258" spans="1:20" x14ac:dyDescent="0.25">
      <c r="A258" s="97" t="s">
        <v>57</v>
      </c>
      <c r="B258" s="256">
        <v>2967505.86</v>
      </c>
      <c r="C258" s="256">
        <v>4854322.93</v>
      </c>
      <c r="D258" s="256">
        <v>5018559.3600000003</v>
      </c>
      <c r="E258" s="256">
        <v>2940252.89</v>
      </c>
      <c r="F258" s="230">
        <f t="shared" si="117"/>
        <v>-0.41412411828082873</v>
      </c>
      <c r="G258" s="230">
        <f t="shared" si="112"/>
        <v>-9.1837965233200203E-3</v>
      </c>
      <c r="H258" s="256">
        <f t="shared" si="118"/>
        <v>-2078306.4700000002</v>
      </c>
      <c r="I258" s="256">
        <f t="shared" si="113"/>
        <v>-27252.969999999739</v>
      </c>
      <c r="J258" s="32">
        <f t="shared" si="114"/>
        <v>2.3001923278157099E-2</v>
      </c>
      <c r="K258" s="238"/>
      <c r="L258" s="256">
        <v>29510732.650000002</v>
      </c>
      <c r="M258" s="256">
        <v>33638506.18</v>
      </c>
      <c r="N258" s="256">
        <v>27653391.800000001</v>
      </c>
      <c r="O258" s="256">
        <v>25657389.859999999</v>
      </c>
      <c r="P258" s="230">
        <f t="shared" si="119"/>
        <v>-7.2179281096360848E-2</v>
      </c>
      <c r="Q258" s="230">
        <f t="shared" si="115"/>
        <v>-0.13057428413252226</v>
      </c>
      <c r="R258" s="256">
        <f t="shared" si="120"/>
        <v>-1996001.9400000013</v>
      </c>
      <c r="S258" s="256">
        <f t="shared" si="116"/>
        <v>-3853342.7900000028</v>
      </c>
      <c r="T258" s="32">
        <f>O258/$O$249</f>
        <v>2.6346542939478208E-2</v>
      </c>
    </row>
    <row r="259" spans="1:20" x14ac:dyDescent="0.25">
      <c r="A259" s="99" t="s">
        <v>58</v>
      </c>
      <c r="B259" s="268">
        <v>1311365.67</v>
      </c>
      <c r="C259" s="268">
        <v>1202298.6000000001</v>
      </c>
      <c r="D259" s="268">
        <v>1285068.78</v>
      </c>
      <c r="E259" s="268">
        <v>1287677.6599999999</v>
      </c>
      <c r="F259" s="269">
        <f t="shared" si="117"/>
        <v>2.0301481450664127E-3</v>
      </c>
      <c r="G259" s="269">
        <f t="shared" si="112"/>
        <v>-1.806361912768395E-2</v>
      </c>
      <c r="H259" s="268">
        <f t="shared" si="118"/>
        <v>2608.8799999998882</v>
      </c>
      <c r="I259" s="268">
        <f t="shared" si="113"/>
        <v>-23688.010000000009</v>
      </c>
      <c r="J259" s="101">
        <f t="shared" si="114"/>
        <v>1.0073644632083623E-2</v>
      </c>
      <c r="K259" s="238"/>
      <c r="L259" s="268">
        <v>10320178.67</v>
      </c>
      <c r="M259" s="268">
        <v>10128725.060000001</v>
      </c>
      <c r="N259" s="268">
        <v>12019552.109999999</v>
      </c>
      <c r="O259" s="268">
        <v>13536328.719999999</v>
      </c>
      <c r="P259" s="269">
        <f t="shared" si="119"/>
        <v>0.12619244012745501</v>
      </c>
      <c r="Q259" s="269">
        <f t="shared" si="115"/>
        <v>0.31163705133798802</v>
      </c>
      <c r="R259" s="268">
        <f t="shared" si="120"/>
        <v>1516776.6099999994</v>
      </c>
      <c r="S259" s="268">
        <f t="shared" si="116"/>
        <v>3216150.0499999989</v>
      </c>
      <c r="T259" s="101">
        <f t="shared" si="121"/>
        <v>1.389991218165058E-2</v>
      </c>
    </row>
    <row r="260" spans="1:20" ht="21" x14ac:dyDescent="0.35">
      <c r="A260" s="236" t="s">
        <v>78</v>
      </c>
      <c r="B260" s="236"/>
      <c r="C260" s="236"/>
      <c r="D260" s="236"/>
      <c r="E260" s="236"/>
      <c r="F260" s="236"/>
      <c r="G260" s="236"/>
      <c r="H260" s="236"/>
      <c r="I260" s="236"/>
      <c r="J260" s="236"/>
      <c r="K260" s="236"/>
      <c r="L260" s="236"/>
      <c r="M260" s="236"/>
      <c r="N260" s="236"/>
      <c r="O260" s="236"/>
      <c r="P260" s="236"/>
      <c r="Q260" s="236"/>
      <c r="R260" s="236"/>
      <c r="S260" s="236"/>
      <c r="T260" s="236"/>
    </row>
    <row r="261" spans="1:20" x14ac:dyDescent="0.25">
      <c r="A261" s="72"/>
      <c r="B261" s="11" t="s">
        <v>152</v>
      </c>
      <c r="C261" s="12"/>
      <c r="D261" s="12"/>
      <c r="E261" s="12"/>
      <c r="F261" s="12"/>
      <c r="G261" s="12"/>
      <c r="H261" s="12"/>
      <c r="I261" s="12"/>
      <c r="J261" s="13"/>
      <c r="K261" s="237"/>
      <c r="L261" s="11" t="str">
        <f>L$5</f>
        <v>acumulado junio</v>
      </c>
      <c r="M261" s="12"/>
      <c r="N261" s="12"/>
      <c r="O261" s="12"/>
      <c r="P261" s="12"/>
      <c r="Q261" s="12"/>
      <c r="R261" s="12"/>
      <c r="S261" s="12"/>
      <c r="T261" s="13"/>
    </row>
    <row r="262" spans="1:20" x14ac:dyDescent="0.25">
      <c r="A262" s="15"/>
      <c r="B262" s="16">
        <f>B$6</f>
        <v>2019</v>
      </c>
      <c r="C262" s="16">
        <f>C$6</f>
        <v>2022</v>
      </c>
      <c r="D262" s="16">
        <f>D$6</f>
        <v>2023</v>
      </c>
      <c r="E262" s="16">
        <f>E$6</f>
        <v>2024</v>
      </c>
      <c r="F262" s="16" t="str">
        <f>CONCATENATE("var ",RIGHT(E262,2),"/",RIGHT(D262,2))</f>
        <v>var 24/23</v>
      </c>
      <c r="G262" s="16" t="str">
        <f>CONCATENATE("var ",RIGHT(E262,2),"/",RIGHT(B262,2))</f>
        <v>var 24/19</v>
      </c>
      <c r="H262" s="16" t="str">
        <f>CONCATENATE("dif ",RIGHT(E262,2),"-",RIGHT(D262,2))</f>
        <v>dif 24-23</v>
      </c>
      <c r="I262" s="107" t="str">
        <f>CONCATENATE("dif ",RIGHT(E262,2),"-",RIGHT(B262,2))</f>
        <v>dif 24-19</v>
      </c>
      <c r="J262" s="108"/>
      <c r="K262" s="238"/>
      <c r="L262" s="16">
        <f>L$6</f>
        <v>2019</v>
      </c>
      <c r="M262" s="16">
        <f>M$6</f>
        <v>2022</v>
      </c>
      <c r="N262" s="16">
        <f>N$6</f>
        <v>2023</v>
      </c>
      <c r="O262" s="16">
        <f>O$6</f>
        <v>2024</v>
      </c>
      <c r="P262" s="16" t="str">
        <f>CONCATENATE("var ",RIGHT(O262,2),"/",RIGHT(N262,2))</f>
        <v>var 24/23</v>
      </c>
      <c r="Q262" s="16" t="str">
        <f>CONCATENATE("var ",RIGHT(O262,2),"/",RIGHT(L262,2))</f>
        <v>var 24/19</v>
      </c>
      <c r="R262" s="16" t="str">
        <f>CONCATENATE("dif ",RIGHT(O262,2),"-",RIGHT(N262,2))</f>
        <v>dif 24-23</v>
      </c>
      <c r="S262" s="107" t="str">
        <f>CONCATENATE("dif ",RIGHT(O262,2),"-",RIGHT(L262,2))</f>
        <v>dif 24-19</v>
      </c>
      <c r="T262" s="108"/>
    </row>
    <row r="263" spans="1:20" x14ac:dyDescent="0.25">
      <c r="A263" s="239" t="s">
        <v>4</v>
      </c>
      <c r="B263" s="274">
        <v>72.52</v>
      </c>
      <c r="C263" s="274">
        <v>91.84</v>
      </c>
      <c r="D263" s="274">
        <v>96.36</v>
      </c>
      <c r="E263" s="274">
        <v>102.74</v>
      </c>
      <c r="F263" s="275">
        <f>E263/D263-1</f>
        <v>6.6210045662100425E-2</v>
      </c>
      <c r="G263" s="275">
        <f t="shared" ref="G263:G274" si="122">E263/B263-1</f>
        <v>0.41671263099834532</v>
      </c>
      <c r="H263" s="276">
        <f>E263-D263</f>
        <v>6.3799999999999955</v>
      </c>
      <c r="I263" s="277">
        <f t="shared" ref="I263:I274" si="123">E263-B263</f>
        <v>30.22</v>
      </c>
      <c r="J263" s="278"/>
      <c r="K263" s="279"/>
      <c r="L263" s="274">
        <v>87.569627461116937</v>
      </c>
      <c r="M263" s="274">
        <v>103.30240145428506</v>
      </c>
      <c r="N263" s="274">
        <v>109.01802178056315</v>
      </c>
      <c r="O263" s="274">
        <v>121.33314990732903</v>
      </c>
      <c r="P263" s="275">
        <f>O263/N263-1</f>
        <v>0.11296414964815993</v>
      </c>
      <c r="Q263" s="275">
        <f t="shared" ref="Q263:Q274" si="124">O263/L263-1</f>
        <v>0.38556201990472005</v>
      </c>
      <c r="R263" s="276">
        <f>O263-N263</f>
        <v>12.315128126765885</v>
      </c>
      <c r="S263" s="280">
        <f t="shared" ref="S263:S274" si="125">O263-L263</f>
        <v>33.763522446212093</v>
      </c>
      <c r="T263" s="281"/>
    </row>
    <row r="264" spans="1:20" x14ac:dyDescent="0.25">
      <c r="A264" s="243" t="s">
        <v>5</v>
      </c>
      <c r="B264" s="282">
        <v>79.34</v>
      </c>
      <c r="C264" s="282">
        <v>98.25</v>
      </c>
      <c r="D264" s="282">
        <v>103.79</v>
      </c>
      <c r="E264" s="282">
        <v>109.35</v>
      </c>
      <c r="F264" s="283">
        <f t="shared" ref="F264:F274" si="126">E264/D264-1</f>
        <v>5.3569708064360677E-2</v>
      </c>
      <c r="G264" s="283">
        <f t="shared" si="122"/>
        <v>0.37824552558608504</v>
      </c>
      <c r="H264" s="284">
        <f t="shared" ref="H264:H274" si="127">E264-D264</f>
        <v>5.5599999999999881</v>
      </c>
      <c r="I264" s="285">
        <f t="shared" si="123"/>
        <v>30.009999999999991</v>
      </c>
      <c r="J264" s="286"/>
      <c r="K264" s="287"/>
      <c r="L264" s="282">
        <v>95.727194559962555</v>
      </c>
      <c r="M264" s="282">
        <v>111.6783337291682</v>
      </c>
      <c r="N264" s="282">
        <v>118.09949246286442</v>
      </c>
      <c r="O264" s="282">
        <v>132.02309291693084</v>
      </c>
      <c r="P264" s="283">
        <f t="shared" ref="P264:P274" si="128">O264/N264-1</f>
        <v>0.1178972082241978</v>
      </c>
      <c r="Q264" s="283">
        <f t="shared" si="124"/>
        <v>0.37915974163677069</v>
      </c>
      <c r="R264" s="284">
        <f t="shared" ref="R264:R274" si="129">O264-N264</f>
        <v>13.923600454066417</v>
      </c>
      <c r="S264" s="288">
        <f t="shared" si="125"/>
        <v>36.29589835696828</v>
      </c>
      <c r="T264" s="289"/>
    </row>
    <row r="265" spans="1:20" x14ac:dyDescent="0.25">
      <c r="A265" s="249" t="s">
        <v>72</v>
      </c>
      <c r="B265" s="290">
        <v>127.33</v>
      </c>
      <c r="C265" s="290">
        <v>178.13</v>
      </c>
      <c r="D265" s="290">
        <v>189.61</v>
      </c>
      <c r="E265" s="290">
        <v>185.85</v>
      </c>
      <c r="F265" s="291">
        <f t="shared" si="126"/>
        <v>-1.9830177733242027E-2</v>
      </c>
      <c r="G265" s="291">
        <f t="shared" si="122"/>
        <v>0.45959318306761965</v>
      </c>
      <c r="H265" s="292">
        <f t="shared" si="127"/>
        <v>-3.7600000000000193</v>
      </c>
      <c r="I265" s="293">
        <f t="shared" si="123"/>
        <v>58.519999999999996</v>
      </c>
      <c r="J265" s="294"/>
      <c r="K265" s="238"/>
      <c r="L265" s="290">
        <v>162.74801215393956</v>
      </c>
      <c r="M265" s="290">
        <v>206.1862586796463</v>
      </c>
      <c r="N265" s="290">
        <v>208.99923394080116</v>
      </c>
      <c r="O265" s="290">
        <v>227.10652955867604</v>
      </c>
      <c r="P265" s="291">
        <f t="shared" si="128"/>
        <v>8.6638095635334977E-2</v>
      </c>
      <c r="Q265" s="291">
        <f t="shared" si="124"/>
        <v>0.39544886940837887</v>
      </c>
      <c r="R265" s="292">
        <f>O265-N265</f>
        <v>18.107295617874883</v>
      </c>
      <c r="S265" s="295">
        <f t="shared" si="125"/>
        <v>64.358517404736489</v>
      </c>
      <c r="T265" s="296"/>
    </row>
    <row r="266" spans="1:20" x14ac:dyDescent="0.25">
      <c r="A266" s="255" t="s">
        <v>73</v>
      </c>
      <c r="B266" s="297">
        <v>77.010000000000005</v>
      </c>
      <c r="C266" s="297">
        <v>86.98</v>
      </c>
      <c r="D266" s="297">
        <v>95.03</v>
      </c>
      <c r="E266" s="297">
        <v>102.37</v>
      </c>
      <c r="F266" s="298">
        <f t="shared" si="126"/>
        <v>7.7238766705250983E-2</v>
      </c>
      <c r="G266" s="298">
        <f t="shared" si="122"/>
        <v>0.32930788209323469</v>
      </c>
      <c r="H266" s="299">
        <f t="shared" si="127"/>
        <v>7.3400000000000034</v>
      </c>
      <c r="I266" s="300">
        <f t="shared" si="123"/>
        <v>25.36</v>
      </c>
      <c r="J266" s="301"/>
      <c r="K266" s="238"/>
      <c r="L266" s="297">
        <v>89.962300588957845</v>
      </c>
      <c r="M266" s="297">
        <v>96.306912846037605</v>
      </c>
      <c r="N266" s="297">
        <v>107.36659368913291</v>
      </c>
      <c r="O266" s="297">
        <v>120.80659425230705</v>
      </c>
      <c r="P266" s="298">
        <f t="shared" si="128"/>
        <v>0.12517860631853561</v>
      </c>
      <c r="Q266" s="298">
        <f t="shared" si="124"/>
        <v>0.34285799119653793</v>
      </c>
      <c r="R266" s="299">
        <f t="shared" si="129"/>
        <v>13.440000563174138</v>
      </c>
      <c r="S266" s="302">
        <f t="shared" si="125"/>
        <v>30.844293663349205</v>
      </c>
      <c r="T266" s="303"/>
    </row>
    <row r="267" spans="1:20" x14ac:dyDescent="0.25">
      <c r="A267" s="258" t="s">
        <v>74</v>
      </c>
      <c r="B267" s="297">
        <v>52.12</v>
      </c>
      <c r="C267" s="297">
        <v>59.44</v>
      </c>
      <c r="D267" s="297">
        <v>62.62</v>
      </c>
      <c r="E267" s="297">
        <v>70.72</v>
      </c>
      <c r="F267" s="304">
        <f t="shared" si="126"/>
        <v>0.12935164484190365</v>
      </c>
      <c r="G267" s="304">
        <f t="shared" si="122"/>
        <v>0.35686876438986959</v>
      </c>
      <c r="H267" s="305">
        <f t="shared" si="127"/>
        <v>8.1000000000000014</v>
      </c>
      <c r="I267" s="306">
        <f t="shared" si="123"/>
        <v>18.600000000000001</v>
      </c>
      <c r="J267" s="307"/>
      <c r="K267" s="238"/>
      <c r="L267" s="297">
        <v>61.334649376416586</v>
      </c>
      <c r="M267" s="297">
        <v>64.50599035051691</v>
      </c>
      <c r="N267" s="297">
        <v>72.258486305506324</v>
      </c>
      <c r="O267" s="297">
        <v>81.80987747320053</v>
      </c>
      <c r="P267" s="304">
        <f t="shared" si="128"/>
        <v>0.13218365974774593</v>
      </c>
      <c r="Q267" s="304">
        <f t="shared" si="124"/>
        <v>0.33382807768453215</v>
      </c>
      <c r="R267" s="305">
        <f t="shared" si="129"/>
        <v>9.5513911676942058</v>
      </c>
      <c r="S267" s="308">
        <f t="shared" si="125"/>
        <v>20.475228096783944</v>
      </c>
      <c r="T267" s="309"/>
    </row>
    <row r="268" spans="1:20" x14ac:dyDescent="0.25">
      <c r="A268" s="258" t="s">
        <v>75</v>
      </c>
      <c r="B268" s="297">
        <v>45.55</v>
      </c>
      <c r="C268" s="297">
        <v>48.36</v>
      </c>
      <c r="D268" s="297">
        <v>49.12</v>
      </c>
      <c r="E268" s="297">
        <v>34.39</v>
      </c>
      <c r="F268" s="304">
        <f t="shared" si="126"/>
        <v>-0.29987785016286639</v>
      </c>
      <c r="G268" s="304">
        <f t="shared" si="122"/>
        <v>-0.24500548847420411</v>
      </c>
      <c r="H268" s="305">
        <f t="shared" si="127"/>
        <v>-14.729999999999997</v>
      </c>
      <c r="I268" s="306">
        <f t="shared" si="123"/>
        <v>-11.159999999999997</v>
      </c>
      <c r="J268" s="307"/>
      <c r="K268" s="238"/>
      <c r="L268" s="297">
        <v>56.242830283212982</v>
      </c>
      <c r="M268" s="297">
        <v>56.723490860872765</v>
      </c>
      <c r="N268" s="297">
        <v>61.05993552181782</v>
      </c>
      <c r="O268" s="297">
        <v>62.203499039681091</v>
      </c>
      <c r="P268" s="304">
        <f t="shared" si="128"/>
        <v>1.8728541196291637E-2</v>
      </c>
      <c r="Q268" s="304">
        <f t="shared" si="124"/>
        <v>0.10598095306464717</v>
      </c>
      <c r="R268" s="305">
        <f t="shared" si="129"/>
        <v>1.1435635178632708</v>
      </c>
      <c r="S268" s="308">
        <f t="shared" si="125"/>
        <v>5.9606687564681096</v>
      </c>
      <c r="T268" s="309"/>
    </row>
    <row r="269" spans="1:20" x14ac:dyDescent="0.25">
      <c r="A269" s="259" t="s">
        <v>76</v>
      </c>
      <c r="B269" s="310">
        <v>43.18</v>
      </c>
      <c r="C269" s="310">
        <v>50.03</v>
      </c>
      <c r="D269" s="310">
        <v>45.42</v>
      </c>
      <c r="E269" s="310">
        <v>42.11</v>
      </c>
      <c r="F269" s="311">
        <f t="shared" si="126"/>
        <v>-7.2875385292822559E-2</v>
      </c>
      <c r="G269" s="311">
        <f t="shared" si="122"/>
        <v>-2.4779990736452095E-2</v>
      </c>
      <c r="H269" s="312">
        <f t="shared" si="127"/>
        <v>-3.3100000000000023</v>
      </c>
      <c r="I269" s="313">
        <f t="shared" si="123"/>
        <v>-1.0700000000000003</v>
      </c>
      <c r="J269" s="314"/>
      <c r="K269" s="238"/>
      <c r="L269" s="310">
        <v>43.957426596950675</v>
      </c>
      <c r="M269" s="310">
        <v>46.720338463069837</v>
      </c>
      <c r="N269" s="310">
        <v>50.99477880436217</v>
      </c>
      <c r="O269" s="310">
        <v>54.19814241395185</v>
      </c>
      <c r="P269" s="311">
        <f t="shared" si="128"/>
        <v>6.2817482195170582E-2</v>
      </c>
      <c r="Q269" s="311">
        <f t="shared" si="124"/>
        <v>0.2329689567794575</v>
      </c>
      <c r="R269" s="312">
        <f t="shared" si="129"/>
        <v>3.2033636095896796</v>
      </c>
      <c r="S269" s="315">
        <f t="shared" si="125"/>
        <v>10.240715817001174</v>
      </c>
      <c r="T269" s="316"/>
    </row>
    <row r="270" spans="1:20" x14ac:dyDescent="0.25">
      <c r="A270" s="243" t="s">
        <v>11</v>
      </c>
      <c r="B270" s="282">
        <v>53.24</v>
      </c>
      <c r="C270" s="282">
        <v>65.13</v>
      </c>
      <c r="D270" s="282">
        <v>68.09</v>
      </c>
      <c r="E270" s="282">
        <v>78.010000000000005</v>
      </c>
      <c r="F270" s="283">
        <f t="shared" si="126"/>
        <v>0.14568952856513451</v>
      </c>
      <c r="G270" s="283">
        <f t="shared" si="122"/>
        <v>0.46525169045830217</v>
      </c>
      <c r="H270" s="284">
        <f t="shared" si="127"/>
        <v>9.9200000000000017</v>
      </c>
      <c r="I270" s="285">
        <f t="shared" si="123"/>
        <v>24.770000000000003</v>
      </c>
      <c r="J270" s="286"/>
      <c r="K270" s="287"/>
      <c r="L270" s="282">
        <v>64.382090449978875</v>
      </c>
      <c r="M270" s="282">
        <v>71.124464336505426</v>
      </c>
      <c r="N270" s="282">
        <v>76.293110153622678</v>
      </c>
      <c r="O270" s="282">
        <v>82.600554876959905</v>
      </c>
      <c r="P270" s="283">
        <f t="shared" si="128"/>
        <v>8.2673844474771663E-2</v>
      </c>
      <c r="Q270" s="283">
        <f t="shared" si="124"/>
        <v>0.28297410506009757</v>
      </c>
      <c r="R270" s="284">
        <f t="shared" si="129"/>
        <v>6.3074447233372268</v>
      </c>
      <c r="S270" s="288">
        <f t="shared" si="125"/>
        <v>18.218464426981029</v>
      </c>
      <c r="T270" s="289"/>
    </row>
    <row r="271" spans="1:20" x14ac:dyDescent="0.25">
      <c r="A271" s="36" t="s">
        <v>12</v>
      </c>
      <c r="B271" s="317">
        <v>80.709999999999994</v>
      </c>
      <c r="C271" s="317">
        <v>126.3</v>
      </c>
      <c r="D271" s="317">
        <v>110.25</v>
      </c>
      <c r="E271" s="317">
        <v>129.04</v>
      </c>
      <c r="F271" s="318">
        <f t="shared" si="126"/>
        <v>0.17043083900226752</v>
      </c>
      <c r="G271" s="318">
        <f t="shared" si="122"/>
        <v>0.59881055631272462</v>
      </c>
      <c r="H271" s="319">
        <f t="shared" si="127"/>
        <v>18.789999999999992</v>
      </c>
      <c r="I271" s="320">
        <f t="shared" si="123"/>
        <v>48.33</v>
      </c>
      <c r="J271" s="321"/>
      <c r="K271" s="238"/>
      <c r="L271" s="317">
        <v>99.491293200942664</v>
      </c>
      <c r="M271" s="317">
        <v>116.73474123050093</v>
      </c>
      <c r="N271" s="317">
        <v>128.88366230172991</v>
      </c>
      <c r="O271" s="317">
        <v>138.89285504135344</v>
      </c>
      <c r="P271" s="318">
        <f t="shared" si="128"/>
        <v>7.7660679102918184E-2</v>
      </c>
      <c r="Q271" s="318">
        <f t="shared" si="124"/>
        <v>0.39603025121837954</v>
      </c>
      <c r="R271" s="319">
        <f t="shared" si="129"/>
        <v>10.009192739623529</v>
      </c>
      <c r="S271" s="322">
        <f t="shared" si="125"/>
        <v>39.401561840410778</v>
      </c>
      <c r="T271" s="323"/>
    </row>
    <row r="272" spans="1:20" x14ac:dyDescent="0.25">
      <c r="A272" s="37" t="s">
        <v>8</v>
      </c>
      <c r="B272" s="297">
        <v>53.11</v>
      </c>
      <c r="C272" s="297">
        <v>63.51</v>
      </c>
      <c r="D272" s="297">
        <v>70.12</v>
      </c>
      <c r="E272" s="297">
        <v>79.010000000000005</v>
      </c>
      <c r="F272" s="324">
        <f t="shared" si="126"/>
        <v>0.12678265830005708</v>
      </c>
      <c r="G272" s="324">
        <f t="shared" si="122"/>
        <v>0.48766710600640195</v>
      </c>
      <c r="H272" s="325">
        <f t="shared" si="127"/>
        <v>8.89</v>
      </c>
      <c r="I272" s="326">
        <f t="shared" si="123"/>
        <v>25.900000000000006</v>
      </c>
      <c r="J272" s="327"/>
      <c r="K272" s="238"/>
      <c r="L272" s="297">
        <v>67.178615337046992</v>
      </c>
      <c r="M272" s="297">
        <v>73.513886053699096</v>
      </c>
      <c r="N272" s="297">
        <v>78.664919438382768</v>
      </c>
      <c r="O272" s="297">
        <v>82.693089557359031</v>
      </c>
      <c r="P272" s="324">
        <f t="shared" si="128"/>
        <v>5.1206689687535611E-2</v>
      </c>
      <c r="Q272" s="324">
        <f t="shared" si="124"/>
        <v>0.23094364393301614</v>
      </c>
      <c r="R272" s="325">
        <f t="shared" si="129"/>
        <v>4.0281701189762629</v>
      </c>
      <c r="S272" s="328">
        <f t="shared" si="125"/>
        <v>15.514474220312039</v>
      </c>
      <c r="T272" s="329"/>
    </row>
    <row r="273" spans="1:20" x14ac:dyDescent="0.25">
      <c r="A273" s="37" t="s">
        <v>9</v>
      </c>
      <c r="B273" s="297">
        <v>42.88</v>
      </c>
      <c r="C273" s="297">
        <v>49.63</v>
      </c>
      <c r="D273" s="297">
        <v>54.51</v>
      </c>
      <c r="E273" s="297">
        <v>63.77</v>
      </c>
      <c r="F273" s="324">
        <f t="shared" si="126"/>
        <v>0.16987708677306923</v>
      </c>
      <c r="G273" s="324">
        <f t="shared" si="122"/>
        <v>0.48717350746268662</v>
      </c>
      <c r="H273" s="325">
        <f t="shared" si="127"/>
        <v>9.2600000000000051</v>
      </c>
      <c r="I273" s="326">
        <f t="shared" si="123"/>
        <v>20.89</v>
      </c>
      <c r="J273" s="327"/>
      <c r="K273" s="238"/>
      <c r="L273" s="297">
        <v>49.396028440916886</v>
      </c>
      <c r="M273" s="297">
        <v>50.451558559470705</v>
      </c>
      <c r="N273" s="297">
        <v>60.000910820149493</v>
      </c>
      <c r="O273" s="297">
        <v>69.35073475421666</v>
      </c>
      <c r="P273" s="324">
        <f t="shared" si="128"/>
        <v>0.15582803337924189</v>
      </c>
      <c r="Q273" s="324">
        <f t="shared" si="124"/>
        <v>0.40397390120478627</v>
      </c>
      <c r="R273" s="325">
        <f t="shared" si="129"/>
        <v>9.3498239340671674</v>
      </c>
      <c r="S273" s="328">
        <f t="shared" si="125"/>
        <v>19.954706313299774</v>
      </c>
      <c r="T273" s="329"/>
    </row>
    <row r="274" spans="1:20" x14ac:dyDescent="0.25">
      <c r="A274" s="38" t="s">
        <v>10</v>
      </c>
      <c r="B274" s="330">
        <v>68.42</v>
      </c>
      <c r="C274" s="330">
        <v>75.650000000000006</v>
      </c>
      <c r="D274" s="330">
        <v>66.87</v>
      </c>
      <c r="E274" s="330">
        <v>73.430000000000007</v>
      </c>
      <c r="F274" s="331">
        <f t="shared" si="126"/>
        <v>9.8100792582622942E-2</v>
      </c>
      <c r="G274" s="331">
        <f t="shared" si="122"/>
        <v>7.322420344928382E-2</v>
      </c>
      <c r="H274" s="332">
        <f t="shared" si="127"/>
        <v>6.5600000000000023</v>
      </c>
      <c r="I274" s="333">
        <f t="shared" si="123"/>
        <v>5.0100000000000051</v>
      </c>
      <c r="J274" s="334"/>
      <c r="K274" s="238"/>
      <c r="L274" s="330">
        <v>70.550470974681517</v>
      </c>
      <c r="M274" s="330">
        <v>77.354757244082109</v>
      </c>
      <c r="N274" s="330">
        <v>72.244763698818701</v>
      </c>
      <c r="O274" s="330">
        <v>85.469931592616462</v>
      </c>
      <c r="P274" s="331">
        <f t="shared" si="128"/>
        <v>0.18306057375911955</v>
      </c>
      <c r="Q274" s="331">
        <f t="shared" si="124"/>
        <v>0.21147216186960827</v>
      </c>
      <c r="R274" s="332">
        <f t="shared" si="129"/>
        <v>13.22516789379776</v>
      </c>
      <c r="S274" s="335">
        <f t="shared" si="125"/>
        <v>14.919460617934945</v>
      </c>
      <c r="T274" s="336"/>
    </row>
    <row r="275" spans="1:20" x14ac:dyDescent="0.25">
      <c r="A275" s="42" t="s">
        <v>13</v>
      </c>
      <c r="B275" s="43"/>
      <c r="C275" s="43"/>
      <c r="D275" s="43"/>
      <c r="E275" s="43"/>
      <c r="F275" s="43"/>
      <c r="G275" s="43"/>
      <c r="H275" s="43"/>
      <c r="I275" s="43"/>
      <c r="J275" s="43"/>
      <c r="K275" s="43"/>
      <c r="L275" s="43"/>
      <c r="M275" s="43"/>
      <c r="N275" s="43"/>
      <c r="O275" s="43"/>
      <c r="P275" s="43"/>
      <c r="Q275" s="43"/>
      <c r="R275" s="43"/>
      <c r="S275" s="43"/>
      <c r="T275" s="44"/>
    </row>
    <row r="276" spans="1:20" ht="21" x14ac:dyDescent="0.35">
      <c r="A276" s="236" t="s">
        <v>79</v>
      </c>
      <c r="B276" s="236"/>
      <c r="C276" s="236"/>
      <c r="D276" s="236"/>
      <c r="E276" s="236"/>
      <c r="F276" s="236"/>
      <c r="G276" s="236"/>
      <c r="H276" s="236"/>
      <c r="I276" s="236"/>
      <c r="J276" s="236"/>
      <c r="K276" s="236"/>
      <c r="L276" s="236"/>
      <c r="M276" s="236"/>
      <c r="N276" s="236"/>
      <c r="O276" s="236"/>
      <c r="P276" s="236"/>
      <c r="Q276" s="236"/>
      <c r="R276" s="236"/>
      <c r="S276" s="236"/>
      <c r="T276" s="236"/>
    </row>
    <row r="277" spans="1:20" x14ac:dyDescent="0.25">
      <c r="A277" s="72"/>
      <c r="B277" s="11" t="s">
        <v>152</v>
      </c>
      <c r="C277" s="12"/>
      <c r="D277" s="12"/>
      <c r="E277" s="12"/>
      <c r="F277" s="12"/>
      <c r="G277" s="12"/>
      <c r="H277" s="12"/>
      <c r="I277" s="12"/>
      <c r="J277" s="13"/>
      <c r="K277" s="237"/>
      <c r="L277" s="11" t="str">
        <f>L$5</f>
        <v>acumulado junio</v>
      </c>
      <c r="M277" s="12"/>
      <c r="N277" s="12"/>
      <c r="O277" s="12"/>
      <c r="P277" s="12"/>
      <c r="Q277" s="12"/>
      <c r="R277" s="12"/>
      <c r="S277" s="12"/>
      <c r="T277" s="13"/>
    </row>
    <row r="278" spans="1:20" x14ac:dyDescent="0.25">
      <c r="A278" s="15"/>
      <c r="B278" s="16">
        <f>B$6</f>
        <v>2019</v>
      </c>
      <c r="C278" s="16">
        <f>C$6</f>
        <v>2022</v>
      </c>
      <c r="D278" s="16">
        <f>D$6</f>
        <v>2023</v>
      </c>
      <c r="E278" s="16">
        <f>E$6</f>
        <v>2024</v>
      </c>
      <c r="F278" s="16" t="str">
        <f>CONCATENATE("var ",RIGHT(E278,2),"/",RIGHT(D278,2))</f>
        <v>var 24/23</v>
      </c>
      <c r="G278" s="16" t="str">
        <f>CONCATENATE("var ",RIGHT(E278,2),"/",RIGHT(B278,2))</f>
        <v>var 24/19</v>
      </c>
      <c r="H278" s="16" t="str">
        <f>CONCATENATE("dif ",RIGHT(E278,2),"-",RIGHT(D278,2))</f>
        <v>dif 24-23</v>
      </c>
      <c r="I278" s="107" t="str">
        <f>CONCATENATE("dif ",RIGHT(E278,2),"-",RIGHT(B278,2))</f>
        <v>dif 24-19</v>
      </c>
      <c r="J278" s="108"/>
      <c r="K278" s="238"/>
      <c r="L278" s="16">
        <f>L$6</f>
        <v>2019</v>
      </c>
      <c r="M278" s="16">
        <f>M$6</f>
        <v>2022</v>
      </c>
      <c r="N278" s="16">
        <f>N$6</f>
        <v>2023</v>
      </c>
      <c r="O278" s="16">
        <f>O$6</f>
        <v>2024</v>
      </c>
      <c r="P278" s="16" t="str">
        <f>CONCATENATE("var ",RIGHT(O278,2),"/",RIGHT(M278,2))</f>
        <v>var 24/22</v>
      </c>
      <c r="Q278" s="16" t="str">
        <f>CONCATENATE("var ",RIGHT(O278,2),"/",RIGHT(L278,2))</f>
        <v>var 24/19</v>
      </c>
      <c r="R278" s="16" t="str">
        <f>CONCATENATE("dif ",RIGHT(O278,2),"-",RIGHT(N278,2))</f>
        <v>dif 24-23</v>
      </c>
      <c r="S278" s="107" t="str">
        <f>CONCATENATE("dif ",RIGHT(O278,2),"-",RIGHT(L278,2))</f>
        <v>dif 24-19</v>
      </c>
      <c r="T278" s="108"/>
    </row>
    <row r="279" spans="1:20" x14ac:dyDescent="0.25">
      <c r="A279" s="239" t="s">
        <v>48</v>
      </c>
      <c r="B279" s="274">
        <v>72.52</v>
      </c>
      <c r="C279" s="274">
        <v>91.84</v>
      </c>
      <c r="D279" s="274">
        <v>96.36</v>
      </c>
      <c r="E279" s="274">
        <v>102.74</v>
      </c>
      <c r="F279" s="337">
        <f>E279/D279-1</f>
        <v>6.6210045662100425E-2</v>
      </c>
      <c r="G279" s="337">
        <f t="shared" ref="G279:G289" si="130">E279/B279-1</f>
        <v>0.41671263099834532</v>
      </c>
      <c r="H279" s="338">
        <f>E279-D279</f>
        <v>6.3799999999999955</v>
      </c>
      <c r="I279" s="339">
        <f t="shared" ref="I279:I289" si="131">E279-B279</f>
        <v>30.22</v>
      </c>
      <c r="J279" s="340"/>
      <c r="K279" s="279"/>
      <c r="L279" s="274">
        <v>87.569627461116937</v>
      </c>
      <c r="M279" s="274">
        <v>103.30240145428506</v>
      </c>
      <c r="N279" s="274">
        <v>109.01802178056315</v>
      </c>
      <c r="O279" s="274">
        <v>121.33314990732903</v>
      </c>
      <c r="P279" s="337">
        <f>O279/N279-1</f>
        <v>0.11296414964815993</v>
      </c>
      <c r="Q279" s="337">
        <f t="shared" ref="Q279:Q289" si="132">O279/L279-1</f>
        <v>0.38556201990472005</v>
      </c>
      <c r="R279" s="274">
        <f>O279-N279</f>
        <v>12.315128126765885</v>
      </c>
      <c r="S279" s="339">
        <f t="shared" ref="S279:S289" si="133">O279-L279</f>
        <v>33.763522446212093</v>
      </c>
      <c r="T279" s="340"/>
    </row>
    <row r="280" spans="1:20" x14ac:dyDescent="0.25">
      <c r="A280" s="94" t="s">
        <v>49</v>
      </c>
      <c r="B280" s="341">
        <v>87.62</v>
      </c>
      <c r="C280" s="341">
        <v>108.9</v>
      </c>
      <c r="D280" s="341">
        <v>112.49</v>
      </c>
      <c r="E280" s="341">
        <v>119.26</v>
      </c>
      <c r="F280" s="342">
        <f t="shared" ref="F280:F289" si="134">E280/D280-1</f>
        <v>6.0183127389101365E-2</v>
      </c>
      <c r="G280" s="342">
        <f t="shared" si="130"/>
        <v>0.36110477060031965</v>
      </c>
      <c r="H280" s="343">
        <f t="shared" ref="H280:H289" si="135">E280-D280</f>
        <v>6.7700000000000102</v>
      </c>
      <c r="I280" s="344">
        <f t="shared" si="131"/>
        <v>31.64</v>
      </c>
      <c r="J280" s="345"/>
      <c r="K280" s="238"/>
      <c r="L280" s="341">
        <v>107.29581206584537</v>
      </c>
      <c r="M280" s="341">
        <v>128.16968230621981</v>
      </c>
      <c r="N280" s="341">
        <v>133.9504987964448</v>
      </c>
      <c r="O280" s="341">
        <v>148.00625670905251</v>
      </c>
      <c r="P280" s="342">
        <f t="shared" ref="P280:P289" si="136">O280/N280-1</f>
        <v>0.10493247907921011</v>
      </c>
      <c r="Q280" s="342">
        <f t="shared" si="132"/>
        <v>0.37942249431155739</v>
      </c>
      <c r="R280" s="341">
        <f t="shared" ref="R280:R289" si="137">O280-N280</f>
        <v>14.055757912607703</v>
      </c>
      <c r="S280" s="344">
        <f t="shared" si="133"/>
        <v>40.71044464320714</v>
      </c>
      <c r="T280" s="345"/>
    </row>
    <row r="281" spans="1:20" x14ac:dyDescent="0.25">
      <c r="A281" s="97" t="s">
        <v>50</v>
      </c>
      <c r="B281" s="297">
        <v>71.63</v>
      </c>
      <c r="C281" s="297">
        <v>82.37</v>
      </c>
      <c r="D281" s="297">
        <v>85.86</v>
      </c>
      <c r="E281" s="297">
        <v>95.05</v>
      </c>
      <c r="F281" s="346">
        <f t="shared" si="134"/>
        <v>0.10703470766363843</v>
      </c>
      <c r="G281" s="346">
        <f t="shared" si="130"/>
        <v>0.32695797850062824</v>
      </c>
      <c r="H281" s="325">
        <f t="shared" si="135"/>
        <v>9.1899999999999977</v>
      </c>
      <c r="I281" s="328">
        <f t="shared" si="131"/>
        <v>23.42</v>
      </c>
      <c r="J281" s="329"/>
      <c r="K281" s="238"/>
      <c r="L281" s="297">
        <v>84.775905397461912</v>
      </c>
      <c r="M281" s="297">
        <v>90.186274774165184</v>
      </c>
      <c r="N281" s="297">
        <v>97.435368027940271</v>
      </c>
      <c r="O281" s="297">
        <v>110.80486293822659</v>
      </c>
      <c r="P281" s="346">
        <f t="shared" si="136"/>
        <v>0.13721398277525387</v>
      </c>
      <c r="Q281" s="346">
        <f t="shared" si="132"/>
        <v>0.30703249253111431</v>
      </c>
      <c r="R281" s="297">
        <f t="shared" si="137"/>
        <v>13.369494910286321</v>
      </c>
      <c r="S281" s="328">
        <f t="shared" si="133"/>
        <v>26.028957540764679</v>
      </c>
      <c r="T281" s="329"/>
    </row>
    <row r="282" spans="1:20" x14ac:dyDescent="0.25">
      <c r="A282" s="97" t="s">
        <v>51</v>
      </c>
      <c r="B282" s="297">
        <v>59.25</v>
      </c>
      <c r="C282" s="297">
        <v>70.209999999999994</v>
      </c>
      <c r="D282" s="297">
        <v>72.040000000000006</v>
      </c>
      <c r="E282" s="297">
        <v>63.51</v>
      </c>
      <c r="F282" s="346">
        <f t="shared" si="134"/>
        <v>-0.11840644086618557</v>
      </c>
      <c r="G282" s="346">
        <f t="shared" si="130"/>
        <v>7.1898734177215262E-2</v>
      </c>
      <c r="H282" s="325">
        <f t="shared" si="135"/>
        <v>-8.5300000000000082</v>
      </c>
      <c r="I282" s="328">
        <f t="shared" si="131"/>
        <v>4.259999999999998</v>
      </c>
      <c r="J282" s="329"/>
      <c r="K282" s="238"/>
      <c r="L282" s="297">
        <v>67.428184473784611</v>
      </c>
      <c r="M282" s="297">
        <v>69.221944341059583</v>
      </c>
      <c r="N282" s="297">
        <v>77.390865272066776</v>
      </c>
      <c r="O282" s="297">
        <v>83.168905820996486</v>
      </c>
      <c r="P282" s="346">
        <f t="shared" si="136"/>
        <v>7.4660498091306593E-2</v>
      </c>
      <c r="Q282" s="346">
        <f t="shared" si="132"/>
        <v>0.2334442410106965</v>
      </c>
      <c r="R282" s="297">
        <f t="shared" si="137"/>
        <v>5.7780405489297095</v>
      </c>
      <c r="S282" s="328">
        <f t="shared" si="133"/>
        <v>15.740721347211874</v>
      </c>
      <c r="T282" s="329"/>
    </row>
    <row r="283" spans="1:20" x14ac:dyDescent="0.25">
      <c r="A283" s="97" t="s">
        <v>52</v>
      </c>
      <c r="B283" s="297">
        <v>43.86</v>
      </c>
      <c r="C283" s="297">
        <v>49.5</v>
      </c>
      <c r="D283" s="297">
        <v>55.39</v>
      </c>
      <c r="E283" s="297">
        <v>64.28</v>
      </c>
      <c r="F283" s="346">
        <f t="shared" si="134"/>
        <v>0.16049828488896911</v>
      </c>
      <c r="G283" s="346">
        <f t="shared" si="130"/>
        <v>0.46557227542179658</v>
      </c>
      <c r="H283" s="325">
        <f t="shared" si="135"/>
        <v>8.89</v>
      </c>
      <c r="I283" s="328">
        <f t="shared" si="131"/>
        <v>20.420000000000002</v>
      </c>
      <c r="J283" s="329"/>
      <c r="K283" s="238"/>
      <c r="L283" s="297">
        <v>51.858596729937219</v>
      </c>
      <c r="M283" s="297">
        <v>54.947261397466846</v>
      </c>
      <c r="N283" s="297">
        <v>62.284872378301557</v>
      </c>
      <c r="O283" s="297">
        <v>71.897067571776176</v>
      </c>
      <c r="P283" s="346">
        <f t="shared" si="136"/>
        <v>0.15432632076522101</v>
      </c>
      <c r="Q283" s="346">
        <f t="shared" si="132"/>
        <v>0.38640595977158476</v>
      </c>
      <c r="R283" s="297">
        <f t="shared" si="137"/>
        <v>9.6121951934746193</v>
      </c>
      <c r="S283" s="328">
        <f t="shared" si="133"/>
        <v>20.038470841838958</v>
      </c>
      <c r="T283" s="329"/>
    </row>
    <row r="284" spans="1:20" x14ac:dyDescent="0.25">
      <c r="A284" s="97" t="s">
        <v>53</v>
      </c>
      <c r="B284" s="297">
        <v>74.88</v>
      </c>
      <c r="C284" s="297">
        <v>113</v>
      </c>
      <c r="D284" s="297">
        <v>131.33000000000001</v>
      </c>
      <c r="E284" s="297">
        <v>154.88999999999999</v>
      </c>
      <c r="F284" s="346">
        <f t="shared" si="134"/>
        <v>0.17939541612731258</v>
      </c>
      <c r="G284" s="346">
        <f t="shared" si="130"/>
        <v>1.0685096153846154</v>
      </c>
      <c r="H284" s="325">
        <f t="shared" si="135"/>
        <v>23.559999999999974</v>
      </c>
      <c r="I284" s="328">
        <f t="shared" si="131"/>
        <v>80.009999999999991</v>
      </c>
      <c r="J284" s="329"/>
      <c r="K284" s="238"/>
      <c r="L284" s="297">
        <v>84.448590225414719</v>
      </c>
      <c r="M284" s="297">
        <v>117.98676505151548</v>
      </c>
      <c r="N284" s="297">
        <v>139.59849999914627</v>
      </c>
      <c r="O284" s="297">
        <v>162.56627286206552</v>
      </c>
      <c r="P284" s="346">
        <f t="shared" si="136"/>
        <v>0.16452736141906765</v>
      </c>
      <c r="Q284" s="346">
        <f t="shared" si="132"/>
        <v>0.92503240643964424</v>
      </c>
      <c r="R284" s="297">
        <f t="shared" si="137"/>
        <v>22.967772862919247</v>
      </c>
      <c r="S284" s="328">
        <f t="shared" si="133"/>
        <v>78.117682636650798</v>
      </c>
      <c r="T284" s="329"/>
    </row>
    <row r="285" spans="1:20" x14ac:dyDescent="0.25">
      <c r="A285" s="97" t="s">
        <v>54</v>
      </c>
      <c r="B285" s="297">
        <v>59.29</v>
      </c>
      <c r="C285" s="297">
        <v>77.150000000000006</v>
      </c>
      <c r="D285" s="297">
        <v>77.33</v>
      </c>
      <c r="E285" s="297">
        <v>89.71</v>
      </c>
      <c r="F285" s="346">
        <f t="shared" si="134"/>
        <v>0.16009310746152838</v>
      </c>
      <c r="G285" s="346">
        <f t="shared" si="130"/>
        <v>0.51307134424017531</v>
      </c>
      <c r="H285" s="325">
        <f t="shared" si="135"/>
        <v>12.379999999999995</v>
      </c>
      <c r="I285" s="328">
        <f t="shared" si="131"/>
        <v>30.419999999999995</v>
      </c>
      <c r="J285" s="329"/>
      <c r="K285" s="238"/>
      <c r="L285" s="297">
        <v>64.842232430298537</v>
      </c>
      <c r="M285" s="297">
        <v>75.975371857455713</v>
      </c>
      <c r="N285" s="297">
        <v>86.273927968781862</v>
      </c>
      <c r="O285" s="297">
        <v>96.29006293189272</v>
      </c>
      <c r="P285" s="346">
        <f>O285/N285-1</f>
        <v>0.11609689275693102</v>
      </c>
      <c r="Q285" s="346">
        <f t="shared" si="132"/>
        <v>0.48498994132255846</v>
      </c>
      <c r="R285" s="297">
        <f t="shared" si="137"/>
        <v>10.016134963110858</v>
      </c>
      <c r="S285" s="328">
        <f t="shared" si="133"/>
        <v>31.447830501594183</v>
      </c>
      <c r="T285" s="329"/>
    </row>
    <row r="286" spans="1:20" x14ac:dyDescent="0.25">
      <c r="A286" s="97" t="s">
        <v>55</v>
      </c>
      <c r="B286" s="297">
        <v>76.19</v>
      </c>
      <c r="C286" s="297">
        <v>80.44</v>
      </c>
      <c r="D286" s="297">
        <v>81.83</v>
      </c>
      <c r="E286" s="297">
        <v>97.42</v>
      </c>
      <c r="F286" s="346">
        <f>E286/D286-1</f>
        <v>0.19051692533300746</v>
      </c>
      <c r="G286" s="346">
        <f t="shared" si="130"/>
        <v>0.27864549153432216</v>
      </c>
      <c r="H286" s="325">
        <f t="shared" si="135"/>
        <v>15.590000000000003</v>
      </c>
      <c r="I286" s="328">
        <f t="shared" si="131"/>
        <v>21.230000000000004</v>
      </c>
      <c r="J286" s="329"/>
      <c r="K286" s="238"/>
      <c r="L286" s="297">
        <v>82.819719669234956</v>
      </c>
      <c r="M286" s="297">
        <v>88.111465548707429</v>
      </c>
      <c r="N286" s="297">
        <v>97.067375452191115</v>
      </c>
      <c r="O286" s="297">
        <v>109.68991147944101</v>
      </c>
      <c r="P286" s="346">
        <f t="shared" si="136"/>
        <v>0.13003891336762163</v>
      </c>
      <c r="Q286" s="346">
        <f t="shared" si="132"/>
        <v>0.32444195558159472</v>
      </c>
      <c r="R286" s="297">
        <f t="shared" si="137"/>
        <v>12.622536027249893</v>
      </c>
      <c r="S286" s="328">
        <f t="shared" si="133"/>
        <v>26.870191810206052</v>
      </c>
      <c r="T286" s="329"/>
    </row>
    <row r="287" spans="1:20" x14ac:dyDescent="0.25">
      <c r="A287" s="97" t="s">
        <v>56</v>
      </c>
      <c r="B287" s="297">
        <v>80.650000000000006</v>
      </c>
      <c r="C287" s="297">
        <v>110.79</v>
      </c>
      <c r="D287" s="297">
        <v>119.94</v>
      </c>
      <c r="E287" s="297">
        <v>131.65</v>
      </c>
      <c r="F287" s="346">
        <f t="shared" si="134"/>
        <v>9.7632149408037439E-2</v>
      </c>
      <c r="G287" s="346">
        <f t="shared" si="130"/>
        <v>0.63236205827650327</v>
      </c>
      <c r="H287" s="325">
        <f t="shared" si="135"/>
        <v>11.710000000000008</v>
      </c>
      <c r="I287" s="328">
        <f t="shared" si="131"/>
        <v>51</v>
      </c>
      <c r="J287" s="329"/>
      <c r="K287" s="238"/>
      <c r="L287" s="297">
        <v>93.850122940669479</v>
      </c>
      <c r="M287" s="297">
        <v>108.93353016005922</v>
      </c>
      <c r="N287" s="297">
        <v>124.12696241521785</v>
      </c>
      <c r="O287" s="297">
        <v>137.24050299399909</v>
      </c>
      <c r="P287" s="346">
        <f>O287/N287-1</f>
        <v>0.10564618938240877</v>
      </c>
      <c r="Q287" s="346">
        <f t="shared" si="132"/>
        <v>0.46233695485684456</v>
      </c>
      <c r="R287" s="297">
        <f>O287-N287</f>
        <v>13.11354057878124</v>
      </c>
      <c r="S287" s="347">
        <f t="shared" si="133"/>
        <v>43.390380053329608</v>
      </c>
      <c r="T287" s="348"/>
    </row>
    <row r="288" spans="1:20" x14ac:dyDescent="0.25">
      <c r="A288" s="97" t="s">
        <v>57</v>
      </c>
      <c r="B288" s="297">
        <v>98.54</v>
      </c>
      <c r="C288" s="297">
        <v>207.23</v>
      </c>
      <c r="D288" s="297">
        <v>234.27</v>
      </c>
      <c r="E288" s="297">
        <v>175.2</v>
      </c>
      <c r="F288" s="346">
        <f t="shared" si="134"/>
        <v>-0.25214496094250227</v>
      </c>
      <c r="G288" s="346">
        <f t="shared" si="130"/>
        <v>0.77795818956768792</v>
      </c>
      <c r="H288" s="325">
        <f t="shared" si="135"/>
        <v>-59.070000000000022</v>
      </c>
      <c r="I288" s="328">
        <f t="shared" si="131"/>
        <v>76.659999999999982</v>
      </c>
      <c r="J288" s="329"/>
      <c r="K288" s="238"/>
      <c r="L288" s="297">
        <v>146.16125725840436</v>
      </c>
      <c r="M288" s="297">
        <v>231.92065189955579</v>
      </c>
      <c r="N288" s="297">
        <v>176.14952506564174</v>
      </c>
      <c r="O288" s="297">
        <v>192.70239433655183</v>
      </c>
      <c r="P288" s="346">
        <f t="shared" si="136"/>
        <v>9.397055861911463E-2</v>
      </c>
      <c r="Q288" s="346">
        <f t="shared" si="132"/>
        <v>0.31842321249238803</v>
      </c>
      <c r="R288" s="297">
        <f t="shared" si="137"/>
        <v>16.552869270910094</v>
      </c>
      <c r="S288" s="349">
        <f t="shared" si="133"/>
        <v>46.541137078147472</v>
      </c>
      <c r="T288" s="350"/>
    </row>
    <row r="289" spans="1:20" x14ac:dyDescent="0.25">
      <c r="A289" s="97" t="s">
        <v>80</v>
      </c>
      <c r="B289" s="330">
        <v>42.46</v>
      </c>
      <c r="C289" s="330">
        <v>55.3</v>
      </c>
      <c r="D289" s="330">
        <v>48.47</v>
      </c>
      <c r="E289" s="330">
        <v>48.39</v>
      </c>
      <c r="F289" s="346">
        <f t="shared" si="134"/>
        <v>-1.6505054672992792E-3</v>
      </c>
      <c r="G289" s="346">
        <f t="shared" si="130"/>
        <v>0.1396608572774376</v>
      </c>
      <c r="H289" s="325">
        <f t="shared" si="135"/>
        <v>-7.9999999999998295E-2</v>
      </c>
      <c r="I289" s="328">
        <f t="shared" si="131"/>
        <v>5.93</v>
      </c>
      <c r="J289" s="329"/>
      <c r="K289" s="238"/>
      <c r="L289" s="330">
        <v>52.629658072616273</v>
      </c>
      <c r="M289" s="330">
        <v>61.121190501437432</v>
      </c>
      <c r="N289" s="330">
        <v>67.7125576222126</v>
      </c>
      <c r="O289" s="330">
        <v>73.031884332367</v>
      </c>
      <c r="P289" s="346">
        <f t="shared" si="136"/>
        <v>7.8557462558605629E-2</v>
      </c>
      <c r="Q289" s="346">
        <f t="shared" si="132"/>
        <v>0.38765644708541647</v>
      </c>
      <c r="R289" s="330">
        <f t="shared" si="137"/>
        <v>5.3193267101543995</v>
      </c>
      <c r="S289" s="328">
        <f t="shared" si="133"/>
        <v>20.402226259750726</v>
      </c>
      <c r="T289" s="329"/>
    </row>
    <row r="290" spans="1:20" x14ac:dyDescent="0.25">
      <c r="A290" s="42" t="s">
        <v>13</v>
      </c>
      <c r="B290" s="43"/>
      <c r="C290" s="43"/>
      <c r="D290" s="43"/>
      <c r="E290" s="43"/>
      <c r="F290" s="43"/>
      <c r="G290" s="43"/>
      <c r="H290" s="43"/>
      <c r="I290" s="43"/>
      <c r="J290" s="43"/>
      <c r="K290" s="43"/>
      <c r="L290" s="43"/>
      <c r="M290" s="43"/>
      <c r="N290" s="43"/>
      <c r="O290" s="43"/>
      <c r="P290" s="43"/>
      <c r="Q290" s="43"/>
      <c r="R290" s="43"/>
      <c r="S290" s="43"/>
      <c r="T290" s="44"/>
    </row>
    <row r="291" spans="1:20" ht="21" x14ac:dyDescent="0.35">
      <c r="A291" s="236" t="s">
        <v>81</v>
      </c>
      <c r="B291" s="236"/>
      <c r="C291" s="236"/>
      <c r="D291" s="236"/>
      <c r="E291" s="236"/>
      <c r="F291" s="236"/>
      <c r="G291" s="236"/>
      <c r="H291" s="236"/>
      <c r="I291" s="236"/>
      <c r="J291" s="236"/>
      <c r="K291" s="236"/>
      <c r="L291" s="236"/>
      <c r="M291" s="236"/>
      <c r="N291" s="236"/>
      <c r="O291" s="236"/>
      <c r="P291" s="236"/>
      <c r="Q291" s="236"/>
      <c r="R291" s="236"/>
      <c r="S291" s="236"/>
      <c r="T291" s="236"/>
    </row>
    <row r="292" spans="1:20" x14ac:dyDescent="0.25">
      <c r="A292" s="72"/>
      <c r="B292" s="11" t="s">
        <v>152</v>
      </c>
      <c r="C292" s="12"/>
      <c r="D292" s="12"/>
      <c r="E292" s="12"/>
      <c r="F292" s="12"/>
      <c r="G292" s="12"/>
      <c r="H292" s="12"/>
      <c r="I292" s="12"/>
      <c r="J292" s="13"/>
      <c r="K292" s="237"/>
      <c r="L292" s="11" t="str">
        <f>L$5</f>
        <v>acumulado junio</v>
      </c>
      <c r="M292" s="12"/>
      <c r="N292" s="12"/>
      <c r="O292" s="12"/>
      <c r="P292" s="12"/>
      <c r="Q292" s="12"/>
      <c r="R292" s="12"/>
      <c r="S292" s="12"/>
      <c r="T292" s="13"/>
    </row>
    <row r="293" spans="1:20" x14ac:dyDescent="0.25">
      <c r="A293" s="15"/>
      <c r="B293" s="16">
        <f>B$6</f>
        <v>2019</v>
      </c>
      <c r="C293" s="16">
        <f>C$6</f>
        <v>2022</v>
      </c>
      <c r="D293" s="16">
        <f>D$6</f>
        <v>2023</v>
      </c>
      <c r="E293" s="16">
        <f>E$6</f>
        <v>2024</v>
      </c>
      <c r="F293" s="16" t="str">
        <f>CONCATENATE("var ",RIGHT(E293,2),"/",RIGHT(D293,2))</f>
        <v>var 24/23</v>
      </c>
      <c r="G293" s="16" t="str">
        <f>CONCATENATE("var ",RIGHT(E293,2),"/",RIGHT(B293,2))</f>
        <v>var 24/19</v>
      </c>
      <c r="H293" s="16" t="str">
        <f>CONCATENATE("dif ",RIGHT(E293,2),"-",RIGHT(C293,2))</f>
        <v>dif 24-22</v>
      </c>
      <c r="I293" s="107" t="str">
        <f>CONCATENATE("dif ",RIGHT(E293,2),"-",RIGHT(B293,2))</f>
        <v>dif 24-19</v>
      </c>
      <c r="J293" s="108"/>
      <c r="K293" s="238"/>
      <c r="L293" s="16">
        <f>L$6</f>
        <v>2019</v>
      </c>
      <c r="M293" s="16">
        <f>M$6</f>
        <v>2022</v>
      </c>
      <c r="N293" s="16">
        <f>N$6</f>
        <v>2023</v>
      </c>
      <c r="O293" s="16">
        <f>O$6</f>
        <v>2024</v>
      </c>
      <c r="P293" s="16" t="str">
        <f>CONCATENATE("var ",RIGHT(O293,2),"/",RIGHT(N293,2))</f>
        <v>var 24/23</v>
      </c>
      <c r="Q293" s="16" t="str">
        <f>CONCATENATE("var ",RIGHT(O293,2),"/",RIGHT(L293,2))</f>
        <v>var 24/19</v>
      </c>
      <c r="R293" s="16" t="str">
        <f>CONCATENATE("dif ",RIGHT(O293,2),"-",RIGHT(N293,2))</f>
        <v>dif 24-23</v>
      </c>
      <c r="S293" s="107" t="str">
        <f>CONCATENATE("dif ",RIGHT(O293,2),"-",RIGHT(L293,2))</f>
        <v>dif 24-19</v>
      </c>
      <c r="T293" s="108"/>
    </row>
    <row r="294" spans="1:20" x14ac:dyDescent="0.25">
      <c r="A294" s="239" t="s">
        <v>4</v>
      </c>
      <c r="B294" s="274">
        <v>56.8</v>
      </c>
      <c r="C294" s="274">
        <v>66.599999999999994</v>
      </c>
      <c r="D294" s="274">
        <v>73.930000000000007</v>
      </c>
      <c r="E294" s="274">
        <v>80.430000000000007</v>
      </c>
      <c r="F294" s="275">
        <f>E294/D294-1</f>
        <v>8.7921006357364995E-2</v>
      </c>
      <c r="G294" s="275">
        <f t="shared" ref="G294:G305" si="138">E294/B294-1</f>
        <v>0.41602112676056358</v>
      </c>
      <c r="H294" s="351">
        <f>E294-D294</f>
        <v>6.5</v>
      </c>
      <c r="I294" s="352">
        <f t="shared" ref="I294:I305" si="139">E294-B294</f>
        <v>23.63000000000001</v>
      </c>
      <c r="J294" s="353"/>
      <c r="K294" s="279"/>
      <c r="L294" s="274">
        <v>70.057183694399555</v>
      </c>
      <c r="M294" s="274">
        <v>74.674627584102581</v>
      </c>
      <c r="N294" s="274">
        <v>88.097104392548786</v>
      </c>
      <c r="O294" s="274">
        <v>100.76305205179263</v>
      </c>
      <c r="P294" s="275">
        <f>O294/N294-1</f>
        <v>0.1437725762563784</v>
      </c>
      <c r="Q294" s="275">
        <f t="shared" ref="Q294:Q305" si="140">O294/L294-1</f>
        <v>0.4382972129073428</v>
      </c>
      <c r="R294" s="274">
        <f>O294-N294</f>
        <v>12.665947659243841</v>
      </c>
      <c r="S294" s="352">
        <f t="shared" ref="S294:S305" si="141">O294-L294</f>
        <v>30.705868357393072</v>
      </c>
      <c r="T294" s="353"/>
    </row>
    <row r="295" spans="1:20" x14ac:dyDescent="0.25">
      <c r="A295" s="243" t="s">
        <v>5</v>
      </c>
      <c r="B295" s="282">
        <v>62.63</v>
      </c>
      <c r="C295" s="282">
        <v>73.61</v>
      </c>
      <c r="D295" s="282">
        <v>81.98</v>
      </c>
      <c r="E295" s="282">
        <v>86.98</v>
      </c>
      <c r="F295" s="283">
        <f t="shared" ref="F295:F305" si="142">E295/D295-1</f>
        <v>6.0990485484264445E-2</v>
      </c>
      <c r="G295" s="283">
        <f t="shared" si="138"/>
        <v>0.38879131406674117</v>
      </c>
      <c r="H295" s="354">
        <f t="shared" ref="H295:H305" si="143">E295-D295</f>
        <v>5</v>
      </c>
      <c r="I295" s="355">
        <f t="shared" si="139"/>
        <v>24.35</v>
      </c>
      <c r="J295" s="356"/>
      <c r="K295" s="287"/>
      <c r="L295" s="282">
        <v>77.085623068414776</v>
      </c>
      <c r="M295" s="282">
        <v>81.42924406342766</v>
      </c>
      <c r="N295" s="282">
        <v>97.033791565665695</v>
      </c>
      <c r="O295" s="282">
        <v>110.76136174831571</v>
      </c>
      <c r="P295" s="283">
        <f t="shared" ref="P295:P305" si="144">O295/N295-1</f>
        <v>0.14147205794138373</v>
      </c>
      <c r="Q295" s="283">
        <f t="shared" si="140"/>
        <v>0.43686147091284644</v>
      </c>
      <c r="R295" s="282">
        <f t="shared" ref="R295:R305" si="145">O295-N295</f>
        <v>13.727570182650012</v>
      </c>
      <c r="S295" s="355">
        <f t="shared" si="141"/>
        <v>33.675738679900931</v>
      </c>
      <c r="T295" s="356"/>
    </row>
    <row r="296" spans="1:20" x14ac:dyDescent="0.25">
      <c r="A296" s="37" t="s">
        <v>72</v>
      </c>
      <c r="B296" s="290">
        <v>82.39</v>
      </c>
      <c r="C296" s="290">
        <v>115.92</v>
      </c>
      <c r="D296" s="290">
        <v>122.02</v>
      </c>
      <c r="E296" s="290">
        <v>115.32</v>
      </c>
      <c r="F296" s="346">
        <f t="shared" si="142"/>
        <v>-5.4909031306343281E-2</v>
      </c>
      <c r="G296" s="346">
        <f t="shared" si="138"/>
        <v>0.39968442772181079</v>
      </c>
      <c r="H296" s="357">
        <f t="shared" si="143"/>
        <v>-6.7000000000000028</v>
      </c>
      <c r="I296" s="358">
        <f t="shared" si="139"/>
        <v>32.929999999999993</v>
      </c>
      <c r="J296" s="359"/>
      <c r="K296" s="238"/>
      <c r="L296" s="290">
        <v>118.91559564604202</v>
      </c>
      <c r="M296" s="290">
        <v>142.19015114651344</v>
      </c>
      <c r="N296" s="290">
        <v>152.10355036506627</v>
      </c>
      <c r="O296" s="290">
        <v>170.50220089736465</v>
      </c>
      <c r="P296" s="346">
        <f t="shared" si="144"/>
        <v>0.12096134829291927</v>
      </c>
      <c r="Q296" s="346">
        <f t="shared" si="140"/>
        <v>0.43380857633571157</v>
      </c>
      <c r="R296" s="290">
        <f t="shared" si="145"/>
        <v>18.398650532298376</v>
      </c>
      <c r="S296" s="328">
        <f t="shared" si="141"/>
        <v>51.586605251322624</v>
      </c>
      <c r="T296" s="329"/>
    </row>
    <row r="297" spans="1:20" x14ac:dyDescent="0.25">
      <c r="A297" s="37" t="s">
        <v>73</v>
      </c>
      <c r="B297" s="297">
        <v>64.739999999999995</v>
      </c>
      <c r="C297" s="297">
        <v>69.77</v>
      </c>
      <c r="D297" s="297">
        <v>79.73</v>
      </c>
      <c r="E297" s="297">
        <v>87.17</v>
      </c>
      <c r="F297" s="346">
        <f t="shared" si="142"/>
        <v>9.3314937915464746E-2</v>
      </c>
      <c r="G297" s="346">
        <f t="shared" si="138"/>
        <v>0.3464627741736177</v>
      </c>
      <c r="H297" s="357">
        <f t="shared" si="143"/>
        <v>7.4399999999999977</v>
      </c>
      <c r="I297" s="358">
        <f t="shared" si="139"/>
        <v>22.430000000000007</v>
      </c>
      <c r="J297" s="359"/>
      <c r="K297" s="238"/>
      <c r="L297" s="297">
        <v>75.250885578798943</v>
      </c>
      <c r="M297" s="297">
        <v>72.377527626774977</v>
      </c>
      <c r="N297" s="297">
        <v>91.608708019949802</v>
      </c>
      <c r="O297" s="297">
        <v>105.31997349310548</v>
      </c>
      <c r="P297" s="346">
        <f t="shared" si="144"/>
        <v>0.14967207560846463</v>
      </c>
      <c r="Q297" s="346">
        <f t="shared" si="140"/>
        <v>0.39958450565767367</v>
      </c>
      <c r="R297" s="297">
        <f t="shared" si="145"/>
        <v>13.711265473155677</v>
      </c>
      <c r="S297" s="328">
        <f t="shared" si="141"/>
        <v>30.069087914306536</v>
      </c>
      <c r="T297" s="329"/>
    </row>
    <row r="298" spans="1:20" x14ac:dyDescent="0.25">
      <c r="A298" s="37" t="s">
        <v>74</v>
      </c>
      <c r="B298" s="297">
        <v>41.32</v>
      </c>
      <c r="C298" s="297">
        <v>40.54</v>
      </c>
      <c r="D298" s="297">
        <v>47.84</v>
      </c>
      <c r="E298" s="297">
        <v>56.61</v>
      </c>
      <c r="F298" s="346">
        <f t="shared" si="142"/>
        <v>0.18331939799331098</v>
      </c>
      <c r="G298" s="346">
        <f t="shared" si="138"/>
        <v>0.37003872216844136</v>
      </c>
      <c r="H298" s="357">
        <f t="shared" si="143"/>
        <v>8.769999999999996</v>
      </c>
      <c r="I298" s="358">
        <f t="shared" si="139"/>
        <v>15.29</v>
      </c>
      <c r="J298" s="359"/>
      <c r="K298" s="238"/>
      <c r="L298" s="297">
        <v>49.003140122306618</v>
      </c>
      <c r="M298" s="297">
        <v>44.6196336997359</v>
      </c>
      <c r="N298" s="297">
        <v>58.518694318768993</v>
      </c>
      <c r="O298" s="297">
        <v>66.762645768073241</v>
      </c>
      <c r="P298" s="346">
        <f t="shared" si="144"/>
        <v>0.1408772281281081</v>
      </c>
      <c r="Q298" s="346">
        <f t="shared" si="140"/>
        <v>0.36241566563776906</v>
      </c>
      <c r="R298" s="297">
        <f t="shared" si="145"/>
        <v>8.2439514493042481</v>
      </c>
      <c r="S298" s="328">
        <f t="shared" si="141"/>
        <v>17.759505645766623</v>
      </c>
      <c r="T298" s="329"/>
    </row>
    <row r="299" spans="1:20" x14ac:dyDescent="0.25">
      <c r="A299" s="37" t="s">
        <v>75</v>
      </c>
      <c r="B299" s="297">
        <v>28.18</v>
      </c>
      <c r="C299" s="297">
        <v>28.21</v>
      </c>
      <c r="D299" s="297">
        <v>35.479999999999997</v>
      </c>
      <c r="E299" s="297">
        <v>24.78</v>
      </c>
      <c r="F299" s="346">
        <f t="shared" si="142"/>
        <v>-0.30157835400225474</v>
      </c>
      <c r="G299" s="346">
        <f t="shared" si="138"/>
        <v>-0.12065294535131299</v>
      </c>
      <c r="H299" s="357">
        <f t="shared" si="143"/>
        <v>-10.699999999999996</v>
      </c>
      <c r="I299" s="358">
        <f t="shared" si="139"/>
        <v>-3.3999999999999986</v>
      </c>
      <c r="J299" s="359"/>
      <c r="K299" s="238"/>
      <c r="L299" s="297">
        <v>37.899048227754371</v>
      </c>
      <c r="M299" s="297">
        <v>40.07126674213287</v>
      </c>
      <c r="N299" s="297">
        <v>47.009011777540088</v>
      </c>
      <c r="O299" s="297">
        <v>50.419284436431191</v>
      </c>
      <c r="P299" s="346">
        <f t="shared" si="144"/>
        <v>7.2545082951955608E-2</v>
      </c>
      <c r="Q299" s="346">
        <f t="shared" si="140"/>
        <v>0.33035753651216915</v>
      </c>
      <c r="R299" s="297">
        <f t="shared" si="145"/>
        <v>3.4102726588911025</v>
      </c>
      <c r="S299" s="328">
        <f t="shared" si="141"/>
        <v>12.52023620867682</v>
      </c>
      <c r="T299" s="329"/>
    </row>
    <row r="300" spans="1:20" x14ac:dyDescent="0.25">
      <c r="A300" s="37" t="s">
        <v>76</v>
      </c>
      <c r="B300" s="310">
        <v>26.51</v>
      </c>
      <c r="C300" s="310">
        <v>35.67</v>
      </c>
      <c r="D300" s="310">
        <v>32.409999999999997</v>
      </c>
      <c r="E300" s="310">
        <v>25.72</v>
      </c>
      <c r="F300" s="346">
        <f t="shared" si="142"/>
        <v>-0.20641777229250224</v>
      </c>
      <c r="G300" s="346">
        <f t="shared" si="138"/>
        <v>-2.9800075443229046E-2</v>
      </c>
      <c r="H300" s="357">
        <f t="shared" si="143"/>
        <v>-6.6899999999999977</v>
      </c>
      <c r="I300" s="358">
        <f t="shared" si="139"/>
        <v>-0.7900000000000027</v>
      </c>
      <c r="J300" s="359"/>
      <c r="K300" s="238"/>
      <c r="L300" s="310">
        <v>29.851488473124835</v>
      </c>
      <c r="M300" s="310">
        <v>34.987477082933097</v>
      </c>
      <c r="N300" s="310">
        <v>41.838241266736425</v>
      </c>
      <c r="O300" s="310">
        <v>40.049232544291215</v>
      </c>
      <c r="P300" s="346">
        <f t="shared" si="144"/>
        <v>-4.2760132077243052E-2</v>
      </c>
      <c r="Q300" s="346">
        <f t="shared" si="140"/>
        <v>0.34161593249687905</v>
      </c>
      <c r="R300" s="310">
        <f t="shared" si="145"/>
        <v>-1.7890087224452103</v>
      </c>
      <c r="S300" s="328">
        <f t="shared" si="141"/>
        <v>10.19774407116638</v>
      </c>
      <c r="T300" s="329"/>
    </row>
    <row r="301" spans="1:20" x14ac:dyDescent="0.25">
      <c r="A301" s="243" t="s">
        <v>11</v>
      </c>
      <c r="B301" s="282">
        <v>40.78</v>
      </c>
      <c r="C301" s="282">
        <v>41.66</v>
      </c>
      <c r="D301" s="282">
        <v>47.1</v>
      </c>
      <c r="E301" s="282">
        <v>57.65</v>
      </c>
      <c r="F301" s="283">
        <f t="shared" si="142"/>
        <v>0.22399150743099772</v>
      </c>
      <c r="G301" s="283">
        <f t="shared" si="138"/>
        <v>0.41368317802844534</v>
      </c>
      <c r="H301" s="354">
        <f t="shared" si="143"/>
        <v>10.549999999999997</v>
      </c>
      <c r="I301" s="355">
        <f t="shared" si="139"/>
        <v>16.869999999999997</v>
      </c>
      <c r="J301" s="356"/>
      <c r="K301" s="287"/>
      <c r="L301" s="282">
        <v>50.568027273727239</v>
      </c>
      <c r="M301" s="282">
        <v>49.77321008453977</v>
      </c>
      <c r="N301" s="282">
        <v>58.199392205340132</v>
      </c>
      <c r="O301" s="282">
        <v>66.162366579214961</v>
      </c>
      <c r="P301" s="283">
        <f t="shared" si="144"/>
        <v>0.13682229439406712</v>
      </c>
      <c r="Q301" s="283">
        <f t="shared" si="140"/>
        <v>0.30838338266736787</v>
      </c>
      <c r="R301" s="282">
        <f t="shared" si="145"/>
        <v>7.9629743738748289</v>
      </c>
      <c r="S301" s="355">
        <f t="shared" si="141"/>
        <v>15.594339305487722</v>
      </c>
      <c r="T301" s="356"/>
    </row>
    <row r="302" spans="1:20" x14ac:dyDescent="0.25">
      <c r="A302" s="36" t="s">
        <v>12</v>
      </c>
      <c r="B302" s="317">
        <v>63.76</v>
      </c>
      <c r="C302" s="317">
        <v>85.25</v>
      </c>
      <c r="D302" s="317">
        <v>63.96</v>
      </c>
      <c r="E302" s="317">
        <v>110.3</v>
      </c>
      <c r="F302" s="346">
        <f t="shared" si="142"/>
        <v>0.72451532207629765</v>
      </c>
      <c r="G302" s="346">
        <f t="shared" si="138"/>
        <v>0.72992471769134259</v>
      </c>
      <c r="H302" s="357">
        <f t="shared" si="143"/>
        <v>46.339999999999996</v>
      </c>
      <c r="I302" s="358">
        <f t="shared" si="139"/>
        <v>46.54</v>
      </c>
      <c r="J302" s="359"/>
      <c r="K302" s="238"/>
      <c r="L302" s="317">
        <v>75.705992261335126</v>
      </c>
      <c r="M302" s="317">
        <v>81.920485614277794</v>
      </c>
      <c r="N302" s="317">
        <v>92.893711726849816</v>
      </c>
      <c r="O302" s="317">
        <v>121.28058784980769</v>
      </c>
      <c r="P302" s="346">
        <f t="shared" si="144"/>
        <v>0.30558447493656327</v>
      </c>
      <c r="Q302" s="346">
        <f t="shared" si="140"/>
        <v>0.60199456115904582</v>
      </c>
      <c r="R302" s="317">
        <f t="shared" si="145"/>
        <v>28.386876122957872</v>
      </c>
      <c r="S302" s="328">
        <f t="shared" si="141"/>
        <v>45.574595588472562</v>
      </c>
      <c r="T302" s="329"/>
    </row>
    <row r="303" spans="1:20" x14ac:dyDescent="0.25">
      <c r="A303" s="37" t="s">
        <v>8</v>
      </c>
      <c r="B303" s="297">
        <v>43.27</v>
      </c>
      <c r="C303" s="297">
        <v>42.76</v>
      </c>
      <c r="D303" s="297">
        <v>51.08</v>
      </c>
      <c r="E303" s="297">
        <v>62.11</v>
      </c>
      <c r="F303" s="346">
        <f t="shared" si="142"/>
        <v>0.2159357870007832</v>
      </c>
      <c r="G303" s="346">
        <f t="shared" si="138"/>
        <v>0.43540559278946134</v>
      </c>
      <c r="H303" s="357">
        <f t="shared" si="143"/>
        <v>11.030000000000001</v>
      </c>
      <c r="I303" s="358">
        <f t="shared" si="139"/>
        <v>18.839999999999996</v>
      </c>
      <c r="J303" s="359"/>
      <c r="K303" s="238"/>
      <c r="L303" s="297">
        <v>54.776463467663682</v>
      </c>
      <c r="M303" s="297">
        <v>52.95846944830901</v>
      </c>
      <c r="N303" s="297">
        <v>61.917486381282579</v>
      </c>
      <c r="O303" s="297">
        <v>68.45719942752163</v>
      </c>
      <c r="P303" s="346">
        <f t="shared" si="144"/>
        <v>0.10561980836831864</v>
      </c>
      <c r="Q303" s="346">
        <f t="shared" si="140"/>
        <v>0.24975573620108071</v>
      </c>
      <c r="R303" s="297">
        <f t="shared" si="145"/>
        <v>6.5397130462390507</v>
      </c>
      <c r="S303" s="328">
        <f t="shared" si="141"/>
        <v>13.680735959857948</v>
      </c>
      <c r="T303" s="329"/>
    </row>
    <row r="304" spans="1:20" x14ac:dyDescent="0.25">
      <c r="A304" s="37" t="s">
        <v>9</v>
      </c>
      <c r="B304" s="297">
        <v>30.42</v>
      </c>
      <c r="C304" s="297">
        <v>28.74</v>
      </c>
      <c r="D304" s="297">
        <v>34.5</v>
      </c>
      <c r="E304" s="297">
        <v>39.19</v>
      </c>
      <c r="F304" s="346">
        <f t="shared" si="142"/>
        <v>0.13594202898550711</v>
      </c>
      <c r="G304" s="346">
        <f t="shared" si="138"/>
        <v>0.28829717291255741</v>
      </c>
      <c r="H304" s="357">
        <f t="shared" si="143"/>
        <v>4.6899999999999977</v>
      </c>
      <c r="I304" s="358">
        <f t="shared" si="139"/>
        <v>8.769999999999996</v>
      </c>
      <c r="J304" s="359"/>
      <c r="K304" s="238"/>
      <c r="L304" s="297">
        <v>36.474750760610597</v>
      </c>
      <c r="M304" s="297">
        <v>32.752696489420188</v>
      </c>
      <c r="N304" s="297">
        <v>42.55594945330742</v>
      </c>
      <c r="O304" s="297">
        <v>50.312657086824736</v>
      </c>
      <c r="P304" s="346">
        <f t="shared" si="144"/>
        <v>0.18227081602369166</v>
      </c>
      <c r="Q304" s="346">
        <f t="shared" si="140"/>
        <v>0.37938316335687805</v>
      </c>
      <c r="R304" s="297">
        <f t="shared" si="145"/>
        <v>7.7567076335173155</v>
      </c>
      <c r="S304" s="328">
        <f t="shared" si="141"/>
        <v>13.837906326214139</v>
      </c>
      <c r="T304" s="329"/>
    </row>
    <row r="305" spans="1:20" x14ac:dyDescent="0.25">
      <c r="A305" s="38" t="s">
        <v>10</v>
      </c>
      <c r="B305" s="330">
        <v>44.24</v>
      </c>
      <c r="C305" s="330">
        <v>42.62</v>
      </c>
      <c r="D305" s="330">
        <v>45.74</v>
      </c>
      <c r="E305" s="330">
        <v>51.25</v>
      </c>
      <c r="F305" s="360">
        <f t="shared" si="142"/>
        <v>0.12046348928727579</v>
      </c>
      <c r="G305" s="360">
        <f t="shared" si="138"/>
        <v>0.15845388788426762</v>
      </c>
      <c r="H305" s="361">
        <f t="shared" si="143"/>
        <v>5.509999999999998</v>
      </c>
      <c r="I305" s="362">
        <f t="shared" si="139"/>
        <v>7.009999999999998</v>
      </c>
      <c r="J305" s="363"/>
      <c r="K305" s="364"/>
      <c r="L305" s="330">
        <v>53.914622165102024</v>
      </c>
      <c r="M305" s="330">
        <v>54.333488044435612</v>
      </c>
      <c r="N305" s="330">
        <v>56.347492005277587</v>
      </c>
      <c r="O305" s="330">
        <v>68.25767720970596</v>
      </c>
      <c r="P305" s="360">
        <f t="shared" si="144"/>
        <v>0.21137028074493269</v>
      </c>
      <c r="Q305" s="360">
        <f t="shared" si="140"/>
        <v>0.26603274712157665</v>
      </c>
      <c r="R305" s="330">
        <f t="shared" si="145"/>
        <v>11.910185204428373</v>
      </c>
      <c r="S305" s="347">
        <f t="shared" si="141"/>
        <v>14.343055044603936</v>
      </c>
      <c r="T305" s="348"/>
    </row>
    <row r="306" spans="1:20" x14ac:dyDescent="0.25">
      <c r="A306" s="365" t="s">
        <v>13</v>
      </c>
      <c r="B306" s="366"/>
      <c r="C306" s="366"/>
      <c r="D306" s="366"/>
      <c r="E306" s="366"/>
      <c r="F306" s="366"/>
      <c r="G306" s="366"/>
      <c r="H306" s="366"/>
      <c r="I306" s="366"/>
      <c r="J306" s="366"/>
      <c r="K306" s="366"/>
      <c r="L306" s="366"/>
      <c r="M306" s="366"/>
      <c r="N306" s="366"/>
      <c r="O306" s="366"/>
      <c r="P306" s="366"/>
      <c r="Q306" s="366"/>
      <c r="R306" s="366"/>
      <c r="S306" s="366"/>
      <c r="T306" s="367"/>
    </row>
    <row r="307" spans="1:20" ht="21" x14ac:dyDescent="0.35">
      <c r="A307" s="236" t="s">
        <v>82</v>
      </c>
      <c r="B307" s="236"/>
      <c r="C307" s="236"/>
      <c r="D307" s="236"/>
      <c r="E307" s="236"/>
      <c r="F307" s="236"/>
      <c r="G307" s="236"/>
      <c r="H307" s="236"/>
      <c r="I307" s="236"/>
      <c r="J307" s="236"/>
      <c r="K307" s="236"/>
      <c r="L307" s="236"/>
      <c r="M307" s="236"/>
      <c r="N307" s="236"/>
      <c r="O307" s="236"/>
      <c r="P307" s="236"/>
      <c r="Q307" s="236"/>
      <c r="R307" s="236"/>
      <c r="S307" s="236"/>
      <c r="T307" s="236"/>
    </row>
    <row r="308" spans="1:20" x14ac:dyDescent="0.25">
      <c r="A308" s="72"/>
      <c r="B308" s="11" t="s">
        <v>152</v>
      </c>
      <c r="C308" s="12"/>
      <c r="D308" s="12"/>
      <c r="E308" s="12"/>
      <c r="F308" s="12"/>
      <c r="G308" s="12"/>
      <c r="H308" s="12"/>
      <c r="I308" s="12"/>
      <c r="J308" s="13"/>
      <c r="K308" s="237"/>
      <c r="L308" s="11" t="str">
        <f>L$5</f>
        <v>acumulado junio</v>
      </c>
      <c r="M308" s="12"/>
      <c r="N308" s="12"/>
      <c r="O308" s="12"/>
      <c r="P308" s="12"/>
      <c r="Q308" s="12"/>
      <c r="R308" s="12"/>
      <c r="S308" s="12"/>
      <c r="T308" s="13"/>
    </row>
    <row r="309" spans="1:20" x14ac:dyDescent="0.25">
      <c r="A309" s="15"/>
      <c r="B309" s="16">
        <f>B$6</f>
        <v>2019</v>
      </c>
      <c r="C309" s="16">
        <f>C$6</f>
        <v>2022</v>
      </c>
      <c r="D309" s="16">
        <f>D$6</f>
        <v>2023</v>
      </c>
      <c r="E309" s="16">
        <f>E$6</f>
        <v>2024</v>
      </c>
      <c r="F309" s="16" t="str">
        <f>CONCATENATE("var ",RIGHT(E309,2),"/",RIGHT(D309,2))</f>
        <v>var 24/23</v>
      </c>
      <c r="G309" s="16" t="str">
        <f>CONCATENATE("var ",RIGHT(E309,2),"/",RIGHT(B309,2))</f>
        <v>var 24/19</v>
      </c>
      <c r="H309" s="16" t="str">
        <f>CONCATENATE("dif ",RIGHT(E309,2),"-",RIGHT(D309,2))</f>
        <v>dif 24-23</v>
      </c>
      <c r="I309" s="107" t="str">
        <f>CONCATENATE("dif ",RIGHT(E309,2),"-",RIGHT(B309,2))</f>
        <v>dif 24-19</v>
      </c>
      <c r="J309" s="108"/>
      <c r="K309" s="238"/>
      <c r="L309" s="16">
        <f>L$6</f>
        <v>2019</v>
      </c>
      <c r="M309" s="16">
        <f>M$6</f>
        <v>2022</v>
      </c>
      <c r="N309" s="16">
        <f>N$6</f>
        <v>2023</v>
      </c>
      <c r="O309" s="16">
        <f>O$6</f>
        <v>2024</v>
      </c>
      <c r="P309" s="16" t="str">
        <f>CONCATENATE("var ",RIGHT(O309,2),"/",RIGHT(N309,2))</f>
        <v>var 24/23</v>
      </c>
      <c r="Q309" s="16" t="str">
        <f>CONCATENATE("var ",RIGHT(O309,2),"/",RIGHT(L309,2))</f>
        <v>var 24/19</v>
      </c>
      <c r="R309" s="16" t="str">
        <f>CONCATENATE("dif ",RIGHT(O309,2),"-",RIGHT(M309,2))</f>
        <v>dif 24-22</v>
      </c>
      <c r="S309" s="107" t="str">
        <f>CONCATENATE("dif ",RIGHT(O309,2),"-",RIGHT(L309,2))</f>
        <v>dif 24-19</v>
      </c>
      <c r="T309" s="108"/>
    </row>
    <row r="310" spans="1:20" x14ac:dyDescent="0.25">
      <c r="A310" s="239" t="s">
        <v>48</v>
      </c>
      <c r="B310" s="274">
        <v>56.8</v>
      </c>
      <c r="C310" s="274">
        <v>66.599999999999994</v>
      </c>
      <c r="D310" s="274">
        <v>73.930000000000007</v>
      </c>
      <c r="E310" s="274">
        <v>80.430000000000007</v>
      </c>
      <c r="F310" s="337">
        <f>E310/D310-1</f>
        <v>8.7921006357364995E-2</v>
      </c>
      <c r="G310" s="337">
        <f t="shared" ref="G310:G320" si="146">E310/B310-1</f>
        <v>0.41602112676056358</v>
      </c>
      <c r="H310" s="351">
        <f>E310-D310</f>
        <v>6.5</v>
      </c>
      <c r="I310" s="352">
        <f t="shared" ref="I310:I320" si="147">E310-B310</f>
        <v>23.63000000000001</v>
      </c>
      <c r="J310" s="353"/>
      <c r="K310" s="279"/>
      <c r="L310" s="274">
        <v>70.057183694399555</v>
      </c>
      <c r="M310" s="274">
        <v>74.674627584102581</v>
      </c>
      <c r="N310" s="274">
        <v>88.097104392548786</v>
      </c>
      <c r="O310" s="274">
        <v>100.76305205179263</v>
      </c>
      <c r="P310" s="337">
        <f>O310/N310-1</f>
        <v>0.1437725762563784</v>
      </c>
      <c r="Q310" s="337">
        <f t="shared" ref="Q310:Q320" si="148">O310/L310-1</f>
        <v>0.4382972129073428</v>
      </c>
      <c r="R310" s="274">
        <f>O310-N310</f>
        <v>12.665947659243841</v>
      </c>
      <c r="S310" s="352">
        <f t="shared" ref="S310:S320" si="149">O310-L310</f>
        <v>30.705868357393072</v>
      </c>
      <c r="T310" s="353"/>
    </row>
    <row r="311" spans="1:20" x14ac:dyDescent="0.25">
      <c r="A311" s="94" t="s">
        <v>49</v>
      </c>
      <c r="B311" s="341">
        <v>72.37</v>
      </c>
      <c r="C311" s="341">
        <v>87.91</v>
      </c>
      <c r="D311" s="341">
        <v>91.44</v>
      </c>
      <c r="E311" s="341">
        <v>96.77</v>
      </c>
      <c r="F311" s="368">
        <f t="shared" ref="F311:F320" si="150">E311/D311-1</f>
        <v>5.8289588801399894E-2</v>
      </c>
      <c r="G311" s="368">
        <f t="shared" si="146"/>
        <v>0.33715628022661304</v>
      </c>
      <c r="H311" s="369">
        <f t="shared" ref="H311:H320" si="151">E311-D311</f>
        <v>5.3299999999999983</v>
      </c>
      <c r="I311" s="370">
        <f t="shared" si="147"/>
        <v>24.399999999999991</v>
      </c>
      <c r="J311" s="371"/>
      <c r="K311" s="238"/>
      <c r="L311" s="341">
        <v>89.939353552003794</v>
      </c>
      <c r="M311" s="341">
        <v>100.38866208640722</v>
      </c>
      <c r="N311" s="341">
        <v>113.81372001310794</v>
      </c>
      <c r="O311" s="341">
        <v>126.61317857187616</v>
      </c>
      <c r="P311" s="368">
        <f t="shared" ref="P311:P320" si="152">O311/N311-1</f>
        <v>0.11245971537784816</v>
      </c>
      <c r="Q311" s="368">
        <f t="shared" si="148"/>
        <v>0.40776171466105993</v>
      </c>
      <c r="R311" s="341">
        <f t="shared" ref="R311:R320" si="153">O311-N311</f>
        <v>12.799458558768222</v>
      </c>
      <c r="S311" s="370">
        <f t="shared" si="149"/>
        <v>36.673825019872368</v>
      </c>
      <c r="T311" s="371"/>
    </row>
    <row r="312" spans="1:20" x14ac:dyDescent="0.25">
      <c r="A312" s="97" t="s">
        <v>50</v>
      </c>
      <c r="B312" s="297">
        <v>56.98</v>
      </c>
      <c r="C312" s="297">
        <v>56.58</v>
      </c>
      <c r="D312" s="297">
        <v>66.78</v>
      </c>
      <c r="E312" s="297">
        <v>77.98</v>
      </c>
      <c r="F312" s="346">
        <f t="shared" si="150"/>
        <v>0.16771488469601681</v>
      </c>
      <c r="G312" s="346">
        <f t="shared" si="146"/>
        <v>0.3685503685503686</v>
      </c>
      <c r="H312" s="372">
        <f t="shared" si="151"/>
        <v>11.200000000000003</v>
      </c>
      <c r="I312" s="373">
        <f t="shared" si="147"/>
        <v>21.000000000000007</v>
      </c>
      <c r="J312" s="374"/>
      <c r="K312" s="238"/>
      <c r="L312" s="297">
        <v>68.201781742727135</v>
      </c>
      <c r="M312" s="297">
        <v>64.492185477197467</v>
      </c>
      <c r="N312" s="297">
        <v>79.023903014834957</v>
      </c>
      <c r="O312" s="297">
        <v>93.057468059099534</v>
      </c>
      <c r="P312" s="346">
        <f t="shared" si="152"/>
        <v>0.17758633158919124</v>
      </c>
      <c r="Q312" s="346">
        <f t="shared" si="148"/>
        <v>0.36444335736174449</v>
      </c>
      <c r="R312" s="297">
        <f t="shared" si="153"/>
        <v>14.033565044264577</v>
      </c>
      <c r="S312" s="373">
        <f t="shared" si="149"/>
        <v>24.855686316372399</v>
      </c>
      <c r="T312" s="374"/>
    </row>
    <row r="313" spans="1:20" x14ac:dyDescent="0.25">
      <c r="A313" s="97" t="s">
        <v>51</v>
      </c>
      <c r="B313" s="297">
        <v>38.74</v>
      </c>
      <c r="C313" s="297">
        <v>42.36</v>
      </c>
      <c r="D313" s="297">
        <v>34.99</v>
      </c>
      <c r="E313" s="297">
        <v>41.32</v>
      </c>
      <c r="F313" s="346">
        <f t="shared" si="150"/>
        <v>0.18090883109459832</v>
      </c>
      <c r="G313" s="346">
        <f t="shared" si="146"/>
        <v>6.6597831698502752E-2</v>
      </c>
      <c r="H313" s="372">
        <f t="shared" si="151"/>
        <v>6.3299999999999983</v>
      </c>
      <c r="I313" s="373">
        <f t="shared" si="147"/>
        <v>2.5799999999999983</v>
      </c>
      <c r="J313" s="374"/>
      <c r="K313" s="238"/>
      <c r="L313" s="297">
        <v>47.282686825586822</v>
      </c>
      <c r="M313" s="297">
        <v>48.249262525145575</v>
      </c>
      <c r="N313" s="297">
        <v>51.596633203900886</v>
      </c>
      <c r="O313" s="297">
        <v>60.101014809836897</v>
      </c>
      <c r="P313" s="346">
        <f t="shared" si="152"/>
        <v>0.16482435147130969</v>
      </c>
      <c r="Q313" s="346">
        <f t="shared" si="148"/>
        <v>0.27109982204550809</v>
      </c>
      <c r="R313" s="297">
        <f t="shared" si="153"/>
        <v>8.5043816059360111</v>
      </c>
      <c r="S313" s="373">
        <f t="shared" si="149"/>
        <v>12.818327984250075</v>
      </c>
      <c r="T313" s="374"/>
    </row>
    <row r="314" spans="1:20" x14ac:dyDescent="0.25">
      <c r="A314" s="97" t="s">
        <v>52</v>
      </c>
      <c r="B314" s="297">
        <v>33.71</v>
      </c>
      <c r="C314" s="297">
        <v>34.96</v>
      </c>
      <c r="D314" s="297">
        <v>40.57</v>
      </c>
      <c r="E314" s="297">
        <v>48.53</v>
      </c>
      <c r="F314" s="346">
        <f t="shared" si="150"/>
        <v>0.19620409169336961</v>
      </c>
      <c r="G314" s="346">
        <f t="shared" si="146"/>
        <v>0.43963215663008004</v>
      </c>
      <c r="H314" s="372">
        <f t="shared" si="151"/>
        <v>7.9600000000000009</v>
      </c>
      <c r="I314" s="373">
        <f t="shared" si="147"/>
        <v>14.82</v>
      </c>
      <c r="J314" s="374"/>
      <c r="K314" s="238"/>
      <c r="L314" s="297">
        <v>40.723522125856725</v>
      </c>
      <c r="M314" s="297">
        <v>36.145392682450826</v>
      </c>
      <c r="N314" s="297">
        <v>48.745594946944522</v>
      </c>
      <c r="O314" s="297">
        <v>57.752360670755827</v>
      </c>
      <c r="P314" s="346">
        <f t="shared" si="152"/>
        <v>0.18477086460047132</v>
      </c>
      <c r="Q314" s="346">
        <f t="shared" si="148"/>
        <v>0.41815731194053374</v>
      </c>
      <c r="R314" s="297">
        <f t="shared" si="153"/>
        <v>9.0067657238113057</v>
      </c>
      <c r="S314" s="373">
        <f t="shared" si="149"/>
        <v>17.028838544899102</v>
      </c>
      <c r="T314" s="374"/>
    </row>
    <row r="315" spans="1:20" x14ac:dyDescent="0.25">
      <c r="A315" s="97" t="s">
        <v>53</v>
      </c>
      <c r="B315" s="297">
        <v>57.48</v>
      </c>
      <c r="C315" s="297">
        <v>77.760000000000005</v>
      </c>
      <c r="D315" s="297">
        <v>108.27</v>
      </c>
      <c r="E315" s="297">
        <v>125.61</v>
      </c>
      <c r="F315" s="346">
        <f t="shared" si="150"/>
        <v>0.16015516763646453</v>
      </c>
      <c r="G315" s="346">
        <f t="shared" si="146"/>
        <v>1.1852818371607516</v>
      </c>
      <c r="H315" s="372">
        <f t="shared" si="151"/>
        <v>17.340000000000003</v>
      </c>
      <c r="I315" s="373">
        <f t="shared" si="147"/>
        <v>68.13</v>
      </c>
      <c r="J315" s="374"/>
      <c r="K315" s="238"/>
      <c r="L315" s="297">
        <v>66.806229667012047</v>
      </c>
      <c r="M315" s="297">
        <v>86.531856525930564</v>
      </c>
      <c r="N315" s="297">
        <v>111.25496086654451</v>
      </c>
      <c r="O315" s="297">
        <v>138.76479888821692</v>
      </c>
      <c r="P315" s="346">
        <f t="shared" si="152"/>
        <v>0.24726841668365451</v>
      </c>
      <c r="Q315" s="346">
        <f t="shared" si="148"/>
        <v>1.077123639215595</v>
      </c>
      <c r="R315" s="297">
        <f t="shared" si="153"/>
        <v>27.509838021672408</v>
      </c>
      <c r="S315" s="373">
        <f t="shared" si="149"/>
        <v>71.958569221204868</v>
      </c>
      <c r="T315" s="374"/>
    </row>
    <row r="316" spans="1:20" x14ac:dyDescent="0.25">
      <c r="A316" s="97" t="s">
        <v>54</v>
      </c>
      <c r="B316" s="297">
        <v>33.47</v>
      </c>
      <c r="C316" s="297">
        <v>49.26</v>
      </c>
      <c r="D316" s="297">
        <v>47.49</v>
      </c>
      <c r="E316" s="297">
        <v>55.64</v>
      </c>
      <c r="F316" s="346">
        <f t="shared" si="150"/>
        <v>0.17161507685828581</v>
      </c>
      <c r="G316" s="346">
        <f t="shared" si="146"/>
        <v>0.66238422467881697</v>
      </c>
      <c r="H316" s="372">
        <f t="shared" si="151"/>
        <v>8.1499999999999986</v>
      </c>
      <c r="I316" s="373">
        <f t="shared" si="147"/>
        <v>22.17</v>
      </c>
      <c r="J316" s="374"/>
      <c r="K316" s="238"/>
      <c r="L316" s="297">
        <v>44.663438242322833</v>
      </c>
      <c r="M316" s="297">
        <v>55.005065744165272</v>
      </c>
      <c r="N316" s="297">
        <v>61.980913631793804</v>
      </c>
      <c r="O316" s="297">
        <v>72.014285733260806</v>
      </c>
      <c r="P316" s="346">
        <f>O316/N316-1</f>
        <v>0.16187841568570027</v>
      </c>
      <c r="Q316" s="346">
        <f t="shared" si="148"/>
        <v>0.61237666797045764</v>
      </c>
      <c r="R316" s="297">
        <f>O316-N316</f>
        <v>10.033372101467002</v>
      </c>
      <c r="S316" s="373">
        <f t="shared" si="149"/>
        <v>27.350847490937973</v>
      </c>
      <c r="T316" s="374"/>
    </row>
    <row r="317" spans="1:20" x14ac:dyDescent="0.25">
      <c r="A317" s="97" t="s">
        <v>55</v>
      </c>
      <c r="B317" s="297">
        <v>46.21</v>
      </c>
      <c r="C317" s="297">
        <v>48.82</v>
      </c>
      <c r="D317" s="297">
        <v>53.04</v>
      </c>
      <c r="E317" s="297">
        <v>62.53</v>
      </c>
      <c r="F317" s="346">
        <f t="shared" si="150"/>
        <v>0.17892156862745101</v>
      </c>
      <c r="G317" s="346">
        <f t="shared" si="146"/>
        <v>0.35317030945682748</v>
      </c>
      <c r="H317" s="372">
        <f t="shared" si="151"/>
        <v>9.490000000000002</v>
      </c>
      <c r="I317" s="373">
        <f t="shared" si="147"/>
        <v>16.32</v>
      </c>
      <c r="J317" s="374"/>
      <c r="K317" s="238"/>
      <c r="L317" s="297">
        <v>53.885231212478139</v>
      </c>
      <c r="M317" s="297">
        <v>65.77668266767671</v>
      </c>
      <c r="N317" s="297">
        <v>76.826581773908828</v>
      </c>
      <c r="O317" s="297">
        <v>88.870626500825935</v>
      </c>
      <c r="P317" s="346">
        <f t="shared" si="152"/>
        <v>0.15676923857371716</v>
      </c>
      <c r="Q317" s="346">
        <f t="shared" si="148"/>
        <v>0.64925758878893469</v>
      </c>
      <c r="R317" s="297">
        <f t="shared" si="153"/>
        <v>12.044044726917107</v>
      </c>
      <c r="S317" s="373">
        <f t="shared" si="149"/>
        <v>34.985395288347796</v>
      </c>
      <c r="T317" s="374"/>
    </row>
    <row r="318" spans="1:20" x14ac:dyDescent="0.25">
      <c r="A318" s="97" t="s">
        <v>56</v>
      </c>
      <c r="B318" s="297">
        <v>60.7</v>
      </c>
      <c r="C318" s="297">
        <v>80.959999999999994</v>
      </c>
      <c r="D318" s="297">
        <v>94.72</v>
      </c>
      <c r="E318" s="297">
        <v>108.17</v>
      </c>
      <c r="F318" s="346">
        <f t="shared" si="150"/>
        <v>0.14199746621621623</v>
      </c>
      <c r="G318" s="346">
        <f t="shared" si="146"/>
        <v>0.78204283360790772</v>
      </c>
      <c r="H318" s="372">
        <f t="shared" si="151"/>
        <v>13.450000000000003</v>
      </c>
      <c r="I318" s="373">
        <f t="shared" si="147"/>
        <v>47.47</v>
      </c>
      <c r="J318" s="374"/>
      <c r="K318" s="238"/>
      <c r="L318" s="297">
        <v>68.83047287474092</v>
      </c>
      <c r="M318" s="297">
        <v>78.413562704372922</v>
      </c>
      <c r="N318" s="297">
        <v>102.33972723803564</v>
      </c>
      <c r="O318" s="297">
        <v>117.60180468160974</v>
      </c>
      <c r="P318" s="346">
        <f t="shared" si="152"/>
        <v>0.14913150401579123</v>
      </c>
      <c r="Q318" s="346">
        <f t="shared" si="148"/>
        <v>0.70857179632666289</v>
      </c>
      <c r="R318" s="297">
        <f t="shared" si="153"/>
        <v>15.2620774435741</v>
      </c>
      <c r="S318" s="375">
        <f t="shared" si="149"/>
        <v>48.771331806868815</v>
      </c>
      <c r="T318" s="376"/>
    </row>
    <row r="319" spans="1:20" x14ac:dyDescent="0.25">
      <c r="A319" s="97" t="s">
        <v>57</v>
      </c>
      <c r="B319" s="297">
        <v>63.25</v>
      </c>
      <c r="C319" s="297">
        <v>98.01</v>
      </c>
      <c r="D319" s="297">
        <v>109.27</v>
      </c>
      <c r="E319" s="297">
        <v>69.959999999999994</v>
      </c>
      <c r="F319" s="346">
        <f t="shared" si="150"/>
        <v>-0.35975107531801964</v>
      </c>
      <c r="G319" s="346">
        <f t="shared" si="146"/>
        <v>0.10608695652173905</v>
      </c>
      <c r="H319" s="372">
        <f t="shared" si="151"/>
        <v>-39.31</v>
      </c>
      <c r="I319" s="373">
        <f t="shared" si="147"/>
        <v>6.7099999999999937</v>
      </c>
      <c r="J319" s="374"/>
      <c r="K319" s="238"/>
      <c r="L319" s="297">
        <v>104.24762860121665</v>
      </c>
      <c r="M319" s="297">
        <v>114.31554273131576</v>
      </c>
      <c r="N319" s="297">
        <v>94.862670670321009</v>
      </c>
      <c r="O319" s="297">
        <v>116.86476937166447</v>
      </c>
      <c r="P319" s="346">
        <f t="shared" si="152"/>
        <v>0.23193631958568806</v>
      </c>
      <c r="Q319" s="346">
        <f t="shared" si="148"/>
        <v>0.12103048232121183</v>
      </c>
      <c r="R319" s="297">
        <f t="shared" si="153"/>
        <v>22.002098701343456</v>
      </c>
      <c r="S319" s="373">
        <f t="shared" si="149"/>
        <v>12.617140770447818</v>
      </c>
      <c r="T319" s="374"/>
    </row>
    <row r="320" spans="1:20" x14ac:dyDescent="0.25">
      <c r="A320" s="97" t="s">
        <v>80</v>
      </c>
      <c r="B320" s="330">
        <v>31.09</v>
      </c>
      <c r="C320" s="330">
        <v>32.770000000000003</v>
      </c>
      <c r="D320" s="330">
        <v>35.520000000000003</v>
      </c>
      <c r="E320" s="330">
        <v>33.979999999999997</v>
      </c>
      <c r="F320" s="346">
        <f t="shared" si="150"/>
        <v>-4.3355855855855996E-2</v>
      </c>
      <c r="G320" s="346">
        <f t="shared" si="146"/>
        <v>9.2955934384046257E-2</v>
      </c>
      <c r="H320" s="372">
        <f t="shared" si="151"/>
        <v>-1.5400000000000063</v>
      </c>
      <c r="I320" s="373">
        <f t="shared" si="147"/>
        <v>2.889999999999997</v>
      </c>
      <c r="J320" s="374"/>
      <c r="K320" s="238"/>
      <c r="L320" s="330">
        <v>40.551437543305198</v>
      </c>
      <c r="M320" s="330">
        <v>40.801067335974238</v>
      </c>
      <c r="N320" s="330">
        <v>54.311189256685253</v>
      </c>
      <c r="O320" s="330">
        <v>58.722107400711188</v>
      </c>
      <c r="P320" s="346">
        <f t="shared" si="152"/>
        <v>8.1215642750503525E-2</v>
      </c>
      <c r="Q320" s="346">
        <f t="shared" si="148"/>
        <v>0.44808941330381669</v>
      </c>
      <c r="R320" s="330">
        <f t="shared" si="153"/>
        <v>4.4109181440259349</v>
      </c>
      <c r="S320" s="373">
        <f t="shared" si="149"/>
        <v>18.17066985740599</v>
      </c>
      <c r="T320" s="374"/>
    </row>
    <row r="321" spans="1:20" x14ac:dyDescent="0.25">
      <c r="A321" s="42" t="s">
        <v>13</v>
      </c>
      <c r="B321" s="43"/>
      <c r="C321" s="43"/>
      <c r="D321" s="43"/>
      <c r="E321" s="43"/>
      <c r="F321" s="43"/>
      <c r="G321" s="43"/>
      <c r="H321" s="43"/>
      <c r="I321" s="43"/>
      <c r="J321" s="43"/>
      <c r="K321" s="43"/>
      <c r="L321" s="43"/>
      <c r="M321" s="43"/>
      <c r="N321" s="43"/>
      <c r="O321" s="43"/>
      <c r="P321" s="43"/>
      <c r="Q321" s="43"/>
      <c r="R321" s="43"/>
      <c r="S321" s="43"/>
      <c r="T321" s="44"/>
    </row>
    <row r="322" spans="1:20" ht="24" x14ac:dyDescent="0.4">
      <c r="A322" s="377" t="s">
        <v>83</v>
      </c>
      <c r="B322" s="377"/>
      <c r="C322" s="377"/>
      <c r="D322" s="377"/>
      <c r="E322" s="377"/>
      <c r="F322" s="377"/>
      <c r="G322" s="377"/>
      <c r="H322" s="377"/>
      <c r="I322" s="377"/>
      <c r="J322" s="377"/>
      <c r="K322" s="377"/>
      <c r="L322" s="377"/>
      <c r="M322" s="377"/>
      <c r="N322" s="377"/>
      <c r="O322" s="377"/>
      <c r="P322" s="377"/>
      <c r="Q322" s="377"/>
      <c r="R322" s="377"/>
      <c r="S322" s="377"/>
      <c r="T322" s="377"/>
    </row>
    <row r="323" spans="1:20" ht="21" x14ac:dyDescent="0.35">
      <c r="A323" s="378" t="s">
        <v>84</v>
      </c>
      <c r="B323" s="378"/>
      <c r="C323" s="378"/>
      <c r="D323" s="378"/>
      <c r="E323" s="378"/>
      <c r="F323" s="378"/>
      <c r="G323" s="378"/>
      <c r="H323" s="378"/>
      <c r="I323" s="378"/>
      <c r="J323" s="378"/>
      <c r="K323" s="378"/>
      <c r="L323" s="378"/>
      <c r="M323" s="378"/>
      <c r="N323" s="378"/>
      <c r="O323" s="378"/>
      <c r="P323" s="378"/>
      <c r="Q323" s="378"/>
      <c r="R323" s="378"/>
      <c r="S323" s="378"/>
      <c r="T323" s="378"/>
    </row>
    <row r="324" spans="1:20" x14ac:dyDescent="0.25">
      <c r="A324" s="72"/>
      <c r="B324" s="11" t="s">
        <v>152</v>
      </c>
      <c r="C324" s="12"/>
      <c r="D324" s="12"/>
      <c r="E324" s="12"/>
      <c r="F324" s="12"/>
      <c r="G324" s="12"/>
      <c r="H324" s="12"/>
      <c r="I324" s="12"/>
      <c r="J324" s="12"/>
      <c r="K324" s="379"/>
      <c r="L324" s="11" t="str">
        <f>CONCATENATE("acumulado ",B324)</f>
        <v>acumulado junio</v>
      </c>
      <c r="M324" s="12"/>
      <c r="N324" s="12"/>
      <c r="O324" s="12"/>
      <c r="P324" s="12"/>
      <c r="Q324" s="12"/>
      <c r="R324" s="12"/>
      <c r="S324" s="12"/>
      <c r="T324" s="13"/>
    </row>
    <row r="325" spans="1:20" x14ac:dyDescent="0.25">
      <c r="A325" s="15"/>
      <c r="B325" s="380">
        <f>B$6</f>
        <v>2019</v>
      </c>
      <c r="C325" s="380">
        <f>C$6</f>
        <v>2022</v>
      </c>
      <c r="D325" s="380">
        <f>D$6</f>
        <v>2023</v>
      </c>
      <c r="E325" s="380">
        <f>E$6</f>
        <v>2024</v>
      </c>
      <c r="F325" s="380" t="str">
        <f>CONCATENATE("var ",RIGHT(E325,2),"/",RIGHT(D325,2))</f>
        <v>var 24/23</v>
      </c>
      <c r="G325" s="380" t="str">
        <f>CONCATENATE("var ",RIGHT(E325,2),"/",RIGHT(B325,2))</f>
        <v>var 24/19</v>
      </c>
      <c r="H325" s="380" t="str">
        <f>CONCATENATE("dif ",RIGHT(E325,2),"-",RIGHT(D325,2))</f>
        <v>dif 24-23</v>
      </c>
      <c r="I325" s="380" t="str">
        <f>CONCATENATE("dif ",RIGHT(E325,2),"-",RIGHT(B325,2))</f>
        <v>dif 24-19</v>
      </c>
      <c r="J325" s="381" t="str">
        <f>CONCATENATE("cuota ",RIGHT(E325,2))</f>
        <v>cuota 24</v>
      </c>
      <c r="K325" s="382"/>
      <c r="L325" s="380">
        <f>L$6</f>
        <v>2019</v>
      </c>
      <c r="M325" s="380">
        <f>M$6</f>
        <v>2022</v>
      </c>
      <c r="N325" s="380">
        <f>N$6</f>
        <v>2023</v>
      </c>
      <c r="O325" s="380">
        <f>O$6</f>
        <v>2024</v>
      </c>
      <c r="P325" s="380" t="str">
        <f>CONCATENATE("var ",RIGHT(O325,2),"/",RIGHT(N325,2))</f>
        <v>var 24/23</v>
      </c>
      <c r="Q325" s="380" t="str">
        <f>CONCATENATE("var ",RIGHT(O325,2),"/",RIGHT(L325,2))</f>
        <v>var 24/19</v>
      </c>
      <c r="R325" s="380" t="str">
        <f>CONCATENATE("dif ",RIGHT(O325,2),"-",RIGHT(N325,2))</f>
        <v>dif 24-23</v>
      </c>
      <c r="S325" s="380" t="str">
        <f>CONCATENATE("dif ",RIGHT(O325,2),"-",RIGHT(L325,2))</f>
        <v>dif 24-19</v>
      </c>
      <c r="T325" s="381" t="str">
        <f>CONCATENATE("cuota ",RIGHT(O325,2))</f>
        <v>cuota 24</v>
      </c>
    </row>
    <row r="326" spans="1:20" x14ac:dyDescent="0.25">
      <c r="A326" s="383" t="s">
        <v>4</v>
      </c>
      <c r="B326" s="384">
        <v>382</v>
      </c>
      <c r="C326" s="384">
        <v>294</v>
      </c>
      <c r="D326" s="384">
        <v>302</v>
      </c>
      <c r="E326" s="384">
        <v>318</v>
      </c>
      <c r="F326" s="385">
        <f t="shared" ref="F326:F337" si="154">E326/D326-1</f>
        <v>5.2980132450331174E-2</v>
      </c>
      <c r="G326" s="385">
        <f t="shared" ref="G326:G337" si="155">E326/B326-1</f>
        <v>-0.16753926701570676</v>
      </c>
      <c r="H326" s="386">
        <f t="shared" ref="H326:H337" si="156">E326-D326</f>
        <v>16</v>
      </c>
      <c r="I326" s="386">
        <f t="shared" ref="I326:I337" si="157">E326-B326</f>
        <v>-64</v>
      </c>
      <c r="J326" s="385">
        <f t="shared" ref="J326:J337" si="158">E326/$E$326</f>
        <v>1</v>
      </c>
      <c r="K326" s="387"/>
      <c r="L326" s="388">
        <v>387.83333333333331</v>
      </c>
      <c r="M326" s="388">
        <v>287.83333333333331</v>
      </c>
      <c r="N326" s="388">
        <v>307</v>
      </c>
      <c r="O326" s="388">
        <v>320</v>
      </c>
      <c r="P326" s="385">
        <f t="shared" ref="P326:P337" si="159">O326/N326-1</f>
        <v>4.2345276872964188E-2</v>
      </c>
      <c r="Q326" s="385">
        <f t="shared" ref="Q326:Q337" si="160">O326/L326-1</f>
        <v>-0.17490330898152118</v>
      </c>
      <c r="R326" s="386">
        <f t="shared" ref="R326:R337" si="161">O326-N326</f>
        <v>13</v>
      </c>
      <c r="S326" s="386">
        <f t="shared" ref="S326:S337" si="162">O326-L326</f>
        <v>-67.833333333333314</v>
      </c>
      <c r="T326" s="385">
        <f t="shared" ref="T326:T337" si="163">O326/$E$326</f>
        <v>1.0062893081761006</v>
      </c>
    </row>
    <row r="327" spans="1:20" x14ac:dyDescent="0.25">
      <c r="A327" s="389" t="s">
        <v>5</v>
      </c>
      <c r="B327" s="390">
        <v>227</v>
      </c>
      <c r="C327" s="390">
        <v>195</v>
      </c>
      <c r="D327" s="390">
        <v>194</v>
      </c>
      <c r="E327" s="390">
        <v>207</v>
      </c>
      <c r="F327" s="391">
        <f t="shared" si="154"/>
        <v>6.7010309278350499E-2</v>
      </c>
      <c r="G327" s="391">
        <f t="shared" si="155"/>
        <v>-8.8105726872246715E-2</v>
      </c>
      <c r="H327" s="392">
        <f t="shared" si="156"/>
        <v>13</v>
      </c>
      <c r="I327" s="392">
        <f t="shared" si="157"/>
        <v>-20</v>
      </c>
      <c r="J327" s="391">
        <f t="shared" si="158"/>
        <v>0.65094339622641506</v>
      </c>
      <c r="K327" s="393"/>
      <c r="L327" s="394">
        <v>230.33333333333334</v>
      </c>
      <c r="M327" s="394">
        <v>191</v>
      </c>
      <c r="N327" s="394">
        <v>197.16666666666666</v>
      </c>
      <c r="O327" s="394">
        <v>209.66666666666666</v>
      </c>
      <c r="P327" s="391">
        <f t="shared" si="159"/>
        <v>6.3398140321217156E-2</v>
      </c>
      <c r="Q327" s="391">
        <f t="shared" si="160"/>
        <v>-8.9725036179450157E-2</v>
      </c>
      <c r="R327" s="392">
        <f t="shared" si="161"/>
        <v>12.5</v>
      </c>
      <c r="S327" s="392">
        <f t="shared" si="162"/>
        <v>-20.666666666666686</v>
      </c>
      <c r="T327" s="391">
        <f t="shared" si="163"/>
        <v>0.65932914046121593</v>
      </c>
    </row>
    <row r="328" spans="1:20" x14ac:dyDescent="0.25">
      <c r="A328" s="395" t="s">
        <v>6</v>
      </c>
      <c r="B328" s="396">
        <v>26</v>
      </c>
      <c r="C328" s="396">
        <v>29</v>
      </c>
      <c r="D328" s="396">
        <v>27</v>
      </c>
      <c r="E328" s="396">
        <v>30</v>
      </c>
      <c r="F328" s="397">
        <f t="shared" si="154"/>
        <v>0.11111111111111116</v>
      </c>
      <c r="G328" s="397">
        <f t="shared" si="155"/>
        <v>0.15384615384615374</v>
      </c>
      <c r="H328" s="398">
        <f t="shared" si="156"/>
        <v>3</v>
      </c>
      <c r="I328" s="398">
        <f t="shared" si="157"/>
        <v>4</v>
      </c>
      <c r="J328" s="397">
        <f t="shared" si="158"/>
        <v>9.4339622641509441E-2</v>
      </c>
      <c r="K328" s="399"/>
      <c r="L328" s="400">
        <v>25.833333333333332</v>
      </c>
      <c r="M328" s="400">
        <v>29</v>
      </c>
      <c r="N328" s="400">
        <v>27.5</v>
      </c>
      <c r="O328" s="400">
        <v>30</v>
      </c>
      <c r="P328" s="397">
        <f t="shared" si="159"/>
        <v>9.0909090909090828E-2</v>
      </c>
      <c r="Q328" s="397">
        <f t="shared" si="160"/>
        <v>0.16129032258064524</v>
      </c>
      <c r="R328" s="398">
        <f t="shared" si="161"/>
        <v>2.5</v>
      </c>
      <c r="S328" s="398">
        <f t="shared" si="162"/>
        <v>4.1666666666666679</v>
      </c>
      <c r="T328" s="397">
        <f t="shared" si="163"/>
        <v>9.4339622641509441E-2</v>
      </c>
    </row>
    <row r="329" spans="1:20" x14ac:dyDescent="0.25">
      <c r="A329" s="37" t="s">
        <v>7</v>
      </c>
      <c r="B329" s="401">
        <v>95</v>
      </c>
      <c r="C329" s="401">
        <v>100</v>
      </c>
      <c r="D329" s="401">
        <v>102</v>
      </c>
      <c r="E329" s="401">
        <v>105</v>
      </c>
      <c r="F329" s="324">
        <f t="shared" si="154"/>
        <v>2.9411764705882248E-2</v>
      </c>
      <c r="G329" s="324">
        <f t="shared" si="155"/>
        <v>0.10526315789473695</v>
      </c>
      <c r="H329" s="402">
        <f t="shared" si="156"/>
        <v>3</v>
      </c>
      <c r="I329" s="402">
        <f t="shared" si="157"/>
        <v>10</v>
      </c>
      <c r="J329" s="324">
        <f t="shared" si="158"/>
        <v>0.330188679245283</v>
      </c>
      <c r="K329" s="403"/>
      <c r="L329" s="404">
        <v>96.666666666666671</v>
      </c>
      <c r="M329" s="404">
        <v>98.5</v>
      </c>
      <c r="N329" s="404">
        <v>102.33333333333333</v>
      </c>
      <c r="O329" s="404">
        <v>105</v>
      </c>
      <c r="P329" s="324">
        <f t="shared" si="159"/>
        <v>2.6058631921824116E-2</v>
      </c>
      <c r="Q329" s="324">
        <f t="shared" si="160"/>
        <v>8.6206896551723977E-2</v>
      </c>
      <c r="R329" s="402">
        <f t="shared" si="161"/>
        <v>2.6666666666666714</v>
      </c>
      <c r="S329" s="402">
        <f t="shared" si="162"/>
        <v>8.3333333333333286</v>
      </c>
      <c r="T329" s="324">
        <f t="shared" si="163"/>
        <v>0.330188679245283</v>
      </c>
    </row>
    <row r="330" spans="1:20" x14ac:dyDescent="0.25">
      <c r="A330" s="37" t="s">
        <v>8</v>
      </c>
      <c r="B330" s="401">
        <v>53</v>
      </c>
      <c r="C330" s="401">
        <v>43</v>
      </c>
      <c r="D330" s="401">
        <v>42</v>
      </c>
      <c r="E330" s="401">
        <v>41</v>
      </c>
      <c r="F330" s="324">
        <f t="shared" si="154"/>
        <v>-2.3809523809523836E-2</v>
      </c>
      <c r="G330" s="324">
        <f t="shared" si="155"/>
        <v>-0.22641509433962259</v>
      </c>
      <c r="H330" s="402">
        <f t="shared" si="156"/>
        <v>-1</v>
      </c>
      <c r="I330" s="402">
        <f t="shared" si="157"/>
        <v>-12</v>
      </c>
      <c r="J330" s="324">
        <f t="shared" si="158"/>
        <v>0.12893081761006289</v>
      </c>
      <c r="K330" s="403"/>
      <c r="L330" s="404">
        <v>52.833333333333336</v>
      </c>
      <c r="M330" s="404">
        <v>43.833333333333336</v>
      </c>
      <c r="N330" s="404">
        <v>43.333333333333336</v>
      </c>
      <c r="O330" s="404">
        <v>43.666666666666664</v>
      </c>
      <c r="P330" s="324">
        <f t="shared" si="159"/>
        <v>7.692307692307665E-3</v>
      </c>
      <c r="Q330" s="324">
        <f t="shared" si="160"/>
        <v>-0.17350157728706628</v>
      </c>
      <c r="R330" s="402">
        <f t="shared" si="161"/>
        <v>0.3333333333333286</v>
      </c>
      <c r="S330" s="402">
        <f t="shared" si="162"/>
        <v>-9.1666666666666714</v>
      </c>
      <c r="T330" s="324">
        <f t="shared" si="163"/>
        <v>0.13731656184486371</v>
      </c>
    </row>
    <row r="331" spans="1:20" x14ac:dyDescent="0.25">
      <c r="A331" s="37" t="s">
        <v>9</v>
      </c>
      <c r="B331" s="401">
        <v>21</v>
      </c>
      <c r="C331" s="401">
        <v>13</v>
      </c>
      <c r="D331" s="401">
        <v>13</v>
      </c>
      <c r="E331" s="401">
        <v>15</v>
      </c>
      <c r="F331" s="324">
        <f t="shared" si="154"/>
        <v>0.15384615384615374</v>
      </c>
      <c r="G331" s="324">
        <f t="shared" si="155"/>
        <v>-0.2857142857142857</v>
      </c>
      <c r="H331" s="402">
        <f t="shared" si="156"/>
        <v>2</v>
      </c>
      <c r="I331" s="402">
        <f t="shared" si="157"/>
        <v>-6</v>
      </c>
      <c r="J331" s="324">
        <f t="shared" si="158"/>
        <v>4.716981132075472E-2</v>
      </c>
      <c r="K331" s="403"/>
      <c r="L331" s="404">
        <v>22.5</v>
      </c>
      <c r="M331" s="404">
        <v>10.833333333333334</v>
      </c>
      <c r="N331" s="404">
        <v>14</v>
      </c>
      <c r="O331" s="404">
        <v>15.5</v>
      </c>
      <c r="P331" s="324">
        <f t="shared" si="159"/>
        <v>0.10714285714285721</v>
      </c>
      <c r="Q331" s="324">
        <f t="shared" si="160"/>
        <v>-0.31111111111111112</v>
      </c>
      <c r="R331" s="402">
        <f t="shared" si="161"/>
        <v>1.5</v>
      </c>
      <c r="S331" s="402">
        <f t="shared" si="162"/>
        <v>-7</v>
      </c>
      <c r="T331" s="324">
        <f t="shared" si="163"/>
        <v>4.8742138364779877E-2</v>
      </c>
    </row>
    <row r="332" spans="1:20" x14ac:dyDescent="0.25">
      <c r="A332" s="405" t="s">
        <v>10</v>
      </c>
      <c r="B332" s="406">
        <v>32</v>
      </c>
      <c r="C332" s="406">
        <v>10</v>
      </c>
      <c r="D332" s="406">
        <v>10</v>
      </c>
      <c r="E332" s="406">
        <v>16</v>
      </c>
      <c r="F332" s="407">
        <f t="shared" si="154"/>
        <v>0.60000000000000009</v>
      </c>
      <c r="G332" s="407">
        <f t="shared" si="155"/>
        <v>-0.5</v>
      </c>
      <c r="H332" s="408">
        <f t="shared" si="156"/>
        <v>6</v>
      </c>
      <c r="I332" s="408">
        <f t="shared" si="157"/>
        <v>-16</v>
      </c>
      <c r="J332" s="407">
        <f t="shared" si="158"/>
        <v>5.0314465408805034E-2</v>
      </c>
      <c r="K332" s="409"/>
      <c r="L332" s="410">
        <v>32.5</v>
      </c>
      <c r="M332" s="410">
        <v>8.8333333333333339</v>
      </c>
      <c r="N332" s="410">
        <v>10</v>
      </c>
      <c r="O332" s="410">
        <v>15.5</v>
      </c>
      <c r="P332" s="407">
        <f t="shared" si="159"/>
        <v>0.55000000000000004</v>
      </c>
      <c r="Q332" s="407">
        <f t="shared" si="160"/>
        <v>-0.52307692307692299</v>
      </c>
      <c r="R332" s="408">
        <f t="shared" si="161"/>
        <v>5.5</v>
      </c>
      <c r="S332" s="408">
        <f t="shared" si="162"/>
        <v>-17</v>
      </c>
      <c r="T332" s="407">
        <f t="shared" si="163"/>
        <v>4.8742138364779877E-2</v>
      </c>
    </row>
    <row r="333" spans="1:20" x14ac:dyDescent="0.25">
      <c r="A333" s="411" t="s">
        <v>11</v>
      </c>
      <c r="B333" s="390">
        <v>155</v>
      </c>
      <c r="C333" s="390">
        <v>99</v>
      </c>
      <c r="D333" s="390">
        <v>108</v>
      </c>
      <c r="E333" s="390">
        <v>111</v>
      </c>
      <c r="F333" s="391">
        <f t="shared" si="154"/>
        <v>2.7777777777777679E-2</v>
      </c>
      <c r="G333" s="391">
        <f t="shared" si="155"/>
        <v>-0.28387096774193543</v>
      </c>
      <c r="H333" s="392">
        <f t="shared" si="156"/>
        <v>3</v>
      </c>
      <c r="I333" s="392">
        <f t="shared" si="157"/>
        <v>-44</v>
      </c>
      <c r="J333" s="391">
        <f t="shared" si="158"/>
        <v>0.34905660377358488</v>
      </c>
      <c r="K333" s="393"/>
      <c r="L333" s="394">
        <v>157.5</v>
      </c>
      <c r="M333" s="394">
        <v>96.833333333333329</v>
      </c>
      <c r="N333" s="394">
        <v>109.83333333333333</v>
      </c>
      <c r="O333" s="394">
        <v>110.33333333333333</v>
      </c>
      <c r="P333" s="391">
        <f t="shared" si="159"/>
        <v>4.5523520485584168E-3</v>
      </c>
      <c r="Q333" s="391">
        <f t="shared" si="160"/>
        <v>-0.29947089947089955</v>
      </c>
      <c r="R333" s="392">
        <f t="shared" si="161"/>
        <v>0.5</v>
      </c>
      <c r="S333" s="392">
        <f t="shared" si="162"/>
        <v>-47.166666666666671</v>
      </c>
      <c r="T333" s="391">
        <f t="shared" si="163"/>
        <v>0.34696016771488469</v>
      </c>
    </row>
    <row r="334" spans="1:20" x14ac:dyDescent="0.25">
      <c r="A334" s="395" t="s">
        <v>12</v>
      </c>
      <c r="B334" s="401">
        <v>5</v>
      </c>
      <c r="C334" s="401">
        <v>5</v>
      </c>
      <c r="D334" s="396">
        <v>5</v>
      </c>
      <c r="E334" s="396">
        <v>5</v>
      </c>
      <c r="F334" s="397">
        <f t="shared" si="154"/>
        <v>0</v>
      </c>
      <c r="G334" s="397">
        <f t="shared" si="155"/>
        <v>0</v>
      </c>
      <c r="H334" s="398">
        <f t="shared" si="156"/>
        <v>0</v>
      </c>
      <c r="I334" s="398">
        <f t="shared" si="157"/>
        <v>0</v>
      </c>
      <c r="J334" s="397">
        <f t="shared" si="158"/>
        <v>1.5723270440251572E-2</v>
      </c>
      <c r="K334" s="399"/>
      <c r="L334" s="404">
        <v>5</v>
      </c>
      <c r="M334" s="404">
        <v>5</v>
      </c>
      <c r="N334" s="400">
        <v>5</v>
      </c>
      <c r="O334" s="400">
        <v>5</v>
      </c>
      <c r="P334" s="397">
        <f t="shared" si="159"/>
        <v>0</v>
      </c>
      <c r="Q334" s="397">
        <f t="shared" si="160"/>
        <v>0</v>
      </c>
      <c r="R334" s="398">
        <f t="shared" si="161"/>
        <v>0</v>
      </c>
      <c r="S334" s="398">
        <f t="shared" si="162"/>
        <v>0</v>
      </c>
      <c r="T334" s="397">
        <f t="shared" si="163"/>
        <v>1.5723270440251572E-2</v>
      </c>
    </row>
    <row r="335" spans="1:20" x14ac:dyDescent="0.25">
      <c r="A335" s="37" t="s">
        <v>8</v>
      </c>
      <c r="B335" s="401">
        <v>62</v>
      </c>
      <c r="C335" s="401">
        <v>49</v>
      </c>
      <c r="D335" s="401">
        <v>53</v>
      </c>
      <c r="E335" s="401">
        <v>54</v>
      </c>
      <c r="F335" s="324">
        <f t="shared" si="154"/>
        <v>1.8867924528301883E-2</v>
      </c>
      <c r="G335" s="324">
        <f t="shared" si="155"/>
        <v>-0.12903225806451613</v>
      </c>
      <c r="H335" s="402">
        <f t="shared" si="156"/>
        <v>1</v>
      </c>
      <c r="I335" s="402">
        <f t="shared" si="157"/>
        <v>-8</v>
      </c>
      <c r="J335" s="324">
        <f t="shared" si="158"/>
        <v>0.16981132075471697</v>
      </c>
      <c r="K335" s="403"/>
      <c r="L335" s="404">
        <v>61.833333333333336</v>
      </c>
      <c r="M335" s="404">
        <v>47.333333333333336</v>
      </c>
      <c r="N335" s="404">
        <v>53</v>
      </c>
      <c r="O335" s="404">
        <v>53.166666666666664</v>
      </c>
      <c r="P335" s="324">
        <f t="shared" si="159"/>
        <v>3.1446540880502027E-3</v>
      </c>
      <c r="Q335" s="324">
        <f t="shared" si="160"/>
        <v>-0.14016172506738556</v>
      </c>
      <c r="R335" s="402">
        <f t="shared" si="161"/>
        <v>0.1666666666666643</v>
      </c>
      <c r="S335" s="402">
        <f t="shared" si="162"/>
        <v>-8.6666666666666714</v>
      </c>
      <c r="T335" s="324">
        <f t="shared" si="163"/>
        <v>0.16719077568134172</v>
      </c>
    </row>
    <row r="336" spans="1:20" x14ac:dyDescent="0.25">
      <c r="A336" s="37" t="s">
        <v>9</v>
      </c>
      <c r="B336" s="401">
        <v>51</v>
      </c>
      <c r="C336" s="401">
        <v>29</v>
      </c>
      <c r="D336" s="401">
        <v>31</v>
      </c>
      <c r="E336" s="401">
        <v>31</v>
      </c>
      <c r="F336" s="324">
        <f t="shared" si="154"/>
        <v>0</v>
      </c>
      <c r="G336" s="324">
        <f t="shared" si="155"/>
        <v>-0.39215686274509809</v>
      </c>
      <c r="H336" s="402">
        <f t="shared" si="156"/>
        <v>0</v>
      </c>
      <c r="I336" s="402">
        <f t="shared" si="157"/>
        <v>-20</v>
      </c>
      <c r="J336" s="324">
        <f t="shared" si="158"/>
        <v>9.7484276729559755E-2</v>
      </c>
      <c r="K336" s="403"/>
      <c r="L336" s="404">
        <v>52.333333333333336</v>
      </c>
      <c r="M336" s="404">
        <v>28.5</v>
      </c>
      <c r="N336" s="404">
        <v>32.333333333333336</v>
      </c>
      <c r="O336" s="404">
        <v>32</v>
      </c>
      <c r="P336" s="324">
        <f t="shared" si="159"/>
        <v>-1.0309278350515538E-2</v>
      </c>
      <c r="Q336" s="324">
        <f t="shared" si="160"/>
        <v>-0.38853503184713378</v>
      </c>
      <c r="R336" s="402">
        <f t="shared" si="161"/>
        <v>-0.3333333333333357</v>
      </c>
      <c r="S336" s="402">
        <f t="shared" si="162"/>
        <v>-20.333333333333336</v>
      </c>
      <c r="T336" s="324">
        <f t="shared" si="163"/>
        <v>0.10062893081761007</v>
      </c>
    </row>
    <row r="337" spans="1:20" x14ac:dyDescent="0.25">
      <c r="A337" s="412" t="s">
        <v>10</v>
      </c>
      <c r="B337" s="406">
        <v>37</v>
      </c>
      <c r="C337" s="406">
        <v>16</v>
      </c>
      <c r="D337" s="406">
        <v>19</v>
      </c>
      <c r="E337" s="406">
        <v>21</v>
      </c>
      <c r="F337" s="413">
        <f t="shared" si="154"/>
        <v>0.10526315789473695</v>
      </c>
      <c r="G337" s="413">
        <f t="shared" si="155"/>
        <v>-0.43243243243243246</v>
      </c>
      <c r="H337" s="414">
        <f t="shared" si="156"/>
        <v>2</v>
      </c>
      <c r="I337" s="414">
        <f t="shared" si="157"/>
        <v>-16</v>
      </c>
      <c r="J337" s="413">
        <f t="shared" si="158"/>
        <v>6.6037735849056603E-2</v>
      </c>
      <c r="K337" s="415"/>
      <c r="L337" s="410">
        <v>38.333333333333336</v>
      </c>
      <c r="M337" s="410">
        <v>16</v>
      </c>
      <c r="N337" s="410">
        <v>19.5</v>
      </c>
      <c r="O337" s="410">
        <v>20.166666666666668</v>
      </c>
      <c r="P337" s="413">
        <f t="shared" si="159"/>
        <v>3.4188034188034289E-2</v>
      </c>
      <c r="Q337" s="413">
        <f t="shared" si="160"/>
        <v>-0.47391304347826091</v>
      </c>
      <c r="R337" s="414">
        <f t="shared" si="161"/>
        <v>0.66666666666666785</v>
      </c>
      <c r="S337" s="414">
        <f t="shared" si="162"/>
        <v>-18.166666666666668</v>
      </c>
      <c r="T337" s="413">
        <f t="shared" si="163"/>
        <v>6.3417190775681351E-2</v>
      </c>
    </row>
    <row r="338" spans="1:20" ht="21" x14ac:dyDescent="0.35">
      <c r="A338" s="416" t="s">
        <v>85</v>
      </c>
      <c r="B338" s="416"/>
      <c r="C338" s="416"/>
      <c r="D338" s="416"/>
      <c r="E338" s="416"/>
      <c r="F338" s="416"/>
      <c r="G338" s="416"/>
      <c r="H338" s="416"/>
      <c r="I338" s="416"/>
      <c r="J338" s="416"/>
      <c r="K338" s="416"/>
      <c r="L338" s="416"/>
      <c r="M338" s="416"/>
      <c r="N338" s="416"/>
      <c r="O338" s="416"/>
      <c r="P338" s="416"/>
      <c r="Q338" s="416"/>
      <c r="R338" s="416"/>
      <c r="S338" s="416"/>
      <c r="T338" s="416"/>
    </row>
    <row r="339" spans="1:20" x14ac:dyDescent="0.25">
      <c r="A339" s="72"/>
      <c r="B339" s="11" t="s">
        <v>152</v>
      </c>
      <c r="C339" s="12"/>
      <c r="D339" s="12"/>
      <c r="E339" s="12"/>
      <c r="F339" s="12"/>
      <c r="G339" s="12"/>
      <c r="H339" s="12"/>
      <c r="I339" s="12"/>
      <c r="J339" s="12"/>
      <c r="K339" s="379"/>
      <c r="L339" s="11" t="str">
        <f>CONCATENATE("acumulado ",B339)</f>
        <v>acumulado junio</v>
      </c>
      <c r="M339" s="12"/>
      <c r="N339" s="12"/>
      <c r="O339" s="12"/>
      <c r="P339" s="12"/>
      <c r="Q339" s="12"/>
      <c r="R339" s="12"/>
      <c r="S339" s="12"/>
      <c r="T339" s="13"/>
    </row>
    <row r="340" spans="1:20" x14ac:dyDescent="0.25">
      <c r="A340" s="15"/>
      <c r="B340" s="380">
        <f>B$6</f>
        <v>2019</v>
      </c>
      <c r="C340" s="380">
        <f>C$6</f>
        <v>2022</v>
      </c>
      <c r="D340" s="380">
        <f>D$6</f>
        <v>2023</v>
      </c>
      <c r="E340" s="380">
        <f>E$6</f>
        <v>2024</v>
      </c>
      <c r="F340" s="380" t="str">
        <f>CONCATENATE("var ",RIGHT(E340,2),"/",RIGHT(D340,2))</f>
        <v>var 24/23</v>
      </c>
      <c r="G340" s="380" t="str">
        <f>CONCATENATE("var ",RIGHT(E340,2),"/",RIGHT(B340,2))</f>
        <v>var 24/19</v>
      </c>
      <c r="H340" s="380" t="str">
        <f>CONCATENATE("dif ",RIGHT(E340,2),"-",RIGHT(D340,2))</f>
        <v>dif 24-23</v>
      </c>
      <c r="I340" s="380" t="str">
        <f>CONCATENATE("dif ",RIGHT(E340,2),"-",RIGHT(B340,2))</f>
        <v>dif 24-19</v>
      </c>
      <c r="J340" s="380" t="str">
        <f>CONCATENATE("cuota ",RIGHT(E340,2))</f>
        <v>cuota 24</v>
      </c>
      <c r="K340" s="382"/>
      <c r="L340" s="380">
        <f>L$6</f>
        <v>2019</v>
      </c>
      <c r="M340" s="380">
        <f>M$6</f>
        <v>2022</v>
      </c>
      <c r="N340" s="380">
        <f>N$6</f>
        <v>2023</v>
      </c>
      <c r="O340" s="380">
        <f>O$6</f>
        <v>2024</v>
      </c>
      <c r="P340" s="380" t="str">
        <f>CONCATENATE("var ",RIGHT(O340,2),"/",RIGHT(N340,2))</f>
        <v>var 24/23</v>
      </c>
      <c r="Q340" s="380" t="str">
        <f>CONCATENATE("var ",RIGHT(O340,2),"/",RIGHT(L340,2))</f>
        <v>var 24/19</v>
      </c>
      <c r="R340" s="380" t="str">
        <f>CONCATENATE("dif ",RIGHT(O340,2),"-",RIGHT(N340,2))</f>
        <v>dif 24-23</v>
      </c>
      <c r="S340" s="380" t="str">
        <f>CONCATENATE("dif ",RIGHT(O340,2),"-",RIGHT(L340,2))</f>
        <v>dif 24-19</v>
      </c>
      <c r="T340" s="380" t="str">
        <f>CONCATENATE("cuota ",RIGHT(O340,2))</f>
        <v>cuota 24</v>
      </c>
    </row>
    <row r="341" spans="1:20" x14ac:dyDescent="0.25">
      <c r="A341" s="383" t="s">
        <v>48</v>
      </c>
      <c r="B341" s="384">
        <v>382</v>
      </c>
      <c r="C341" s="384">
        <v>294</v>
      </c>
      <c r="D341" s="384">
        <v>302</v>
      </c>
      <c r="E341" s="384">
        <v>318</v>
      </c>
      <c r="F341" s="385">
        <f t="shared" ref="F341:F351" si="164">E341/D341-1</f>
        <v>5.2980132450331174E-2</v>
      </c>
      <c r="G341" s="385">
        <f t="shared" ref="G341:G351" si="165">E341/B341-1</f>
        <v>-0.16753926701570676</v>
      </c>
      <c r="H341" s="386">
        <f t="shared" ref="H341:H351" si="166">E341-D341</f>
        <v>16</v>
      </c>
      <c r="I341" s="386">
        <f t="shared" ref="I341:I351" si="167">E341-B341</f>
        <v>-64</v>
      </c>
      <c r="J341" s="385">
        <f t="shared" ref="J341:J351" si="168">E341/$E$341</f>
        <v>1</v>
      </c>
      <c r="K341" s="387"/>
      <c r="L341" s="388">
        <v>387.83333333333331</v>
      </c>
      <c r="M341" s="388">
        <v>287.83333333333331</v>
      </c>
      <c r="N341" s="388">
        <v>307</v>
      </c>
      <c r="O341" s="388">
        <v>320</v>
      </c>
      <c r="P341" s="385">
        <f t="shared" ref="P341:P351" si="169">O341/N341-1</f>
        <v>4.2345276872964188E-2</v>
      </c>
      <c r="Q341" s="385">
        <f t="shared" ref="Q341:Q351" si="170">O341/L341-1</f>
        <v>-0.17490330898152118</v>
      </c>
      <c r="R341" s="386">
        <f t="shared" ref="R341:R351" si="171">O341-N341</f>
        <v>13</v>
      </c>
      <c r="S341" s="386">
        <f t="shared" ref="S341:S351" si="172">O341-L341</f>
        <v>-67.833333333333314</v>
      </c>
      <c r="T341" s="385">
        <f t="shared" ref="T341:T351" si="173">O341/$E$341</f>
        <v>1.0062893081761006</v>
      </c>
    </row>
    <row r="342" spans="1:20" x14ac:dyDescent="0.25">
      <c r="A342" s="94" t="s">
        <v>49</v>
      </c>
      <c r="B342" s="401">
        <v>98</v>
      </c>
      <c r="C342" s="401">
        <v>85</v>
      </c>
      <c r="D342" s="396">
        <v>90</v>
      </c>
      <c r="E342" s="401">
        <v>93</v>
      </c>
      <c r="F342" s="324">
        <f t="shared" si="164"/>
        <v>3.3333333333333437E-2</v>
      </c>
      <c r="G342" s="324">
        <f t="shared" si="165"/>
        <v>-5.1020408163265252E-2</v>
      </c>
      <c r="H342" s="402">
        <f t="shared" si="166"/>
        <v>3</v>
      </c>
      <c r="I342" s="402">
        <f t="shared" si="167"/>
        <v>-5</v>
      </c>
      <c r="J342" s="324">
        <f t="shared" si="168"/>
        <v>0.29245283018867924</v>
      </c>
      <c r="K342" s="403"/>
      <c r="L342" s="404">
        <v>99</v>
      </c>
      <c r="M342" s="404">
        <v>82.666666666666671</v>
      </c>
      <c r="N342" s="400">
        <v>90.666666666666671</v>
      </c>
      <c r="O342" s="404">
        <v>93.333333333333329</v>
      </c>
      <c r="P342" s="324">
        <f t="shared" si="169"/>
        <v>2.9411764705882248E-2</v>
      </c>
      <c r="Q342" s="324">
        <f t="shared" si="170"/>
        <v>-5.7239057239057312E-2</v>
      </c>
      <c r="R342" s="402">
        <f t="shared" si="171"/>
        <v>2.6666666666666572</v>
      </c>
      <c r="S342" s="402">
        <f t="shared" si="172"/>
        <v>-5.6666666666666714</v>
      </c>
      <c r="T342" s="324">
        <f t="shared" si="173"/>
        <v>0.29350104821802936</v>
      </c>
    </row>
    <row r="343" spans="1:20" x14ac:dyDescent="0.25">
      <c r="A343" s="97" t="s">
        <v>50</v>
      </c>
      <c r="B343" s="401">
        <v>100</v>
      </c>
      <c r="C343" s="401">
        <v>78</v>
      </c>
      <c r="D343" s="401">
        <v>77</v>
      </c>
      <c r="E343" s="401">
        <v>80</v>
      </c>
      <c r="F343" s="324">
        <f t="shared" si="164"/>
        <v>3.8961038961038863E-2</v>
      </c>
      <c r="G343" s="324">
        <f t="shared" si="165"/>
        <v>-0.19999999999999996</v>
      </c>
      <c r="H343" s="402">
        <f t="shared" si="166"/>
        <v>3</v>
      </c>
      <c r="I343" s="402">
        <f t="shared" si="167"/>
        <v>-20</v>
      </c>
      <c r="J343" s="324">
        <f t="shared" si="168"/>
        <v>0.25157232704402516</v>
      </c>
      <c r="K343" s="403"/>
      <c r="L343" s="404">
        <v>103.16666666666667</v>
      </c>
      <c r="M343" s="404">
        <v>75.833333333333329</v>
      </c>
      <c r="N343" s="404">
        <v>78.166666666666671</v>
      </c>
      <c r="O343" s="404">
        <v>80.833333333333329</v>
      </c>
      <c r="P343" s="324">
        <f t="shared" si="169"/>
        <v>3.4115138592750505E-2</v>
      </c>
      <c r="Q343" s="324">
        <f t="shared" si="170"/>
        <v>-0.21647819063004858</v>
      </c>
      <c r="R343" s="402">
        <f t="shared" si="171"/>
        <v>2.6666666666666572</v>
      </c>
      <c r="S343" s="402">
        <f t="shared" si="172"/>
        <v>-22.333333333333343</v>
      </c>
      <c r="T343" s="324">
        <f t="shared" si="173"/>
        <v>0.25419287211740038</v>
      </c>
    </row>
    <row r="344" spans="1:20" x14ac:dyDescent="0.25">
      <c r="A344" s="97" t="s">
        <v>52</v>
      </c>
      <c r="B344" s="401">
        <v>78</v>
      </c>
      <c r="C344" s="401">
        <v>59</v>
      </c>
      <c r="D344" s="401">
        <v>61</v>
      </c>
      <c r="E344" s="401">
        <v>64</v>
      </c>
      <c r="F344" s="324">
        <f t="shared" si="164"/>
        <v>4.9180327868852514E-2</v>
      </c>
      <c r="G344" s="324">
        <f t="shared" si="165"/>
        <v>-0.17948717948717952</v>
      </c>
      <c r="H344" s="402">
        <f t="shared" si="166"/>
        <v>3</v>
      </c>
      <c r="I344" s="402">
        <f t="shared" si="167"/>
        <v>-14</v>
      </c>
      <c r="J344" s="324">
        <f t="shared" si="168"/>
        <v>0.20125786163522014</v>
      </c>
      <c r="K344" s="403"/>
      <c r="L344" s="404">
        <v>78.333333333333329</v>
      </c>
      <c r="M344" s="404">
        <v>58.833333333333336</v>
      </c>
      <c r="N344" s="404">
        <v>61.333333333333336</v>
      </c>
      <c r="O344" s="404">
        <v>63.5</v>
      </c>
      <c r="P344" s="324">
        <f t="shared" si="169"/>
        <v>3.5326086956521729E-2</v>
      </c>
      <c r="Q344" s="324">
        <f t="shared" si="170"/>
        <v>-0.18936170212765957</v>
      </c>
      <c r="R344" s="402">
        <f t="shared" si="171"/>
        <v>2.1666666666666643</v>
      </c>
      <c r="S344" s="402">
        <f t="shared" si="172"/>
        <v>-14.833333333333329</v>
      </c>
      <c r="T344" s="324">
        <f t="shared" si="173"/>
        <v>0.19968553459119498</v>
      </c>
    </row>
    <row r="345" spans="1:20" x14ac:dyDescent="0.25">
      <c r="A345" s="97" t="s">
        <v>53</v>
      </c>
      <c r="B345" s="401">
        <v>15</v>
      </c>
      <c r="C345" s="401">
        <v>10</v>
      </c>
      <c r="D345" s="401">
        <v>12</v>
      </c>
      <c r="E345" s="401">
        <v>12</v>
      </c>
      <c r="F345" s="324">
        <f t="shared" si="164"/>
        <v>0</v>
      </c>
      <c r="G345" s="324">
        <f t="shared" si="165"/>
        <v>-0.19999999999999996</v>
      </c>
      <c r="H345" s="402">
        <f t="shared" si="166"/>
        <v>0</v>
      </c>
      <c r="I345" s="402">
        <f t="shared" si="167"/>
        <v>-3</v>
      </c>
      <c r="J345" s="324">
        <f t="shared" si="168"/>
        <v>3.7735849056603772E-2</v>
      </c>
      <c r="K345" s="403"/>
      <c r="L345" s="404">
        <v>15</v>
      </c>
      <c r="M345" s="404">
        <v>10.166666666666666</v>
      </c>
      <c r="N345" s="404">
        <v>12</v>
      </c>
      <c r="O345" s="404">
        <v>12</v>
      </c>
      <c r="P345" s="324">
        <f t="shared" si="169"/>
        <v>0</v>
      </c>
      <c r="Q345" s="324">
        <f t="shared" si="170"/>
        <v>-0.19999999999999996</v>
      </c>
      <c r="R345" s="402">
        <f t="shared" si="171"/>
        <v>0</v>
      </c>
      <c r="S345" s="402">
        <f t="shared" si="172"/>
        <v>-3</v>
      </c>
      <c r="T345" s="324">
        <f t="shared" si="173"/>
        <v>3.7735849056603772E-2</v>
      </c>
    </row>
    <row r="346" spans="1:20" x14ac:dyDescent="0.25">
      <c r="A346" s="97" t="s">
        <v>54</v>
      </c>
      <c r="B346" s="401">
        <v>23</v>
      </c>
      <c r="C346" s="401">
        <v>17</v>
      </c>
      <c r="D346" s="401">
        <v>18</v>
      </c>
      <c r="E346" s="401">
        <v>20</v>
      </c>
      <c r="F346" s="324">
        <f t="shared" si="164"/>
        <v>0.11111111111111116</v>
      </c>
      <c r="G346" s="324">
        <f t="shared" si="165"/>
        <v>-0.13043478260869568</v>
      </c>
      <c r="H346" s="402">
        <f t="shared" si="166"/>
        <v>2</v>
      </c>
      <c r="I346" s="402">
        <f t="shared" si="167"/>
        <v>-3</v>
      </c>
      <c r="J346" s="324">
        <f t="shared" si="168"/>
        <v>6.2893081761006289E-2</v>
      </c>
      <c r="K346" s="403"/>
      <c r="L346" s="404">
        <v>23.5</v>
      </c>
      <c r="M346" s="404">
        <v>15.5</v>
      </c>
      <c r="N346" s="404">
        <v>18.833333333333332</v>
      </c>
      <c r="O346" s="404">
        <v>20</v>
      </c>
      <c r="P346" s="324">
        <f t="shared" si="169"/>
        <v>6.1946902654867353E-2</v>
      </c>
      <c r="Q346" s="324">
        <f t="shared" si="170"/>
        <v>-0.14893617021276595</v>
      </c>
      <c r="R346" s="402">
        <f t="shared" si="171"/>
        <v>1.1666666666666679</v>
      </c>
      <c r="S346" s="402">
        <f t="shared" si="172"/>
        <v>-3.5</v>
      </c>
      <c r="T346" s="324">
        <f t="shared" si="173"/>
        <v>6.2893081761006289E-2</v>
      </c>
    </row>
    <row r="347" spans="1:20" x14ac:dyDescent="0.25">
      <c r="A347" s="97" t="s">
        <v>55</v>
      </c>
      <c r="B347" s="401">
        <v>8</v>
      </c>
      <c r="C347" s="401">
        <v>5</v>
      </c>
      <c r="D347" s="401">
        <v>5</v>
      </c>
      <c r="E347" s="401">
        <v>6</v>
      </c>
      <c r="F347" s="324">
        <f t="shared" si="164"/>
        <v>0.19999999999999996</v>
      </c>
      <c r="G347" s="324">
        <f t="shared" si="165"/>
        <v>-0.25</v>
      </c>
      <c r="H347" s="402">
        <f t="shared" si="166"/>
        <v>1</v>
      </c>
      <c r="I347" s="402">
        <f t="shared" si="167"/>
        <v>-2</v>
      </c>
      <c r="J347" s="324">
        <f t="shared" si="168"/>
        <v>1.8867924528301886E-2</v>
      </c>
      <c r="K347" s="403"/>
      <c r="L347" s="404">
        <v>8.8333333333333339</v>
      </c>
      <c r="M347" s="404">
        <v>4.5</v>
      </c>
      <c r="N347" s="404">
        <v>5</v>
      </c>
      <c r="O347" s="404">
        <v>6</v>
      </c>
      <c r="P347" s="324">
        <f t="shared" si="169"/>
        <v>0.19999999999999996</v>
      </c>
      <c r="Q347" s="324">
        <f t="shared" si="170"/>
        <v>-0.32075471698113212</v>
      </c>
      <c r="R347" s="402">
        <f t="shared" si="171"/>
        <v>1</v>
      </c>
      <c r="S347" s="402">
        <f t="shared" si="172"/>
        <v>-2.8333333333333339</v>
      </c>
      <c r="T347" s="324">
        <f t="shared" si="173"/>
        <v>1.8867924528301886E-2</v>
      </c>
    </row>
    <row r="348" spans="1:20" x14ac:dyDescent="0.25">
      <c r="A348" s="97" t="s">
        <v>56</v>
      </c>
      <c r="B348" s="401">
        <v>19</v>
      </c>
      <c r="C348" s="401">
        <v>14</v>
      </c>
      <c r="D348" s="401">
        <v>13</v>
      </c>
      <c r="E348" s="401">
        <v>14</v>
      </c>
      <c r="F348" s="324">
        <f t="shared" si="164"/>
        <v>7.6923076923076872E-2</v>
      </c>
      <c r="G348" s="324">
        <f t="shared" si="165"/>
        <v>-0.26315789473684215</v>
      </c>
      <c r="H348" s="402">
        <f t="shared" si="166"/>
        <v>1</v>
      </c>
      <c r="I348" s="402">
        <f t="shared" si="167"/>
        <v>-5</v>
      </c>
      <c r="J348" s="324">
        <f t="shared" si="168"/>
        <v>4.40251572327044E-2</v>
      </c>
      <c r="K348" s="403"/>
      <c r="L348" s="404">
        <v>19</v>
      </c>
      <c r="M348" s="404">
        <v>14</v>
      </c>
      <c r="N348" s="404">
        <v>13.5</v>
      </c>
      <c r="O348" s="404">
        <v>14</v>
      </c>
      <c r="P348" s="324">
        <f t="shared" si="169"/>
        <v>3.7037037037036979E-2</v>
      </c>
      <c r="Q348" s="324">
        <f t="shared" si="170"/>
        <v>-0.26315789473684215</v>
      </c>
      <c r="R348" s="402">
        <f t="shared" si="171"/>
        <v>0.5</v>
      </c>
      <c r="S348" s="402">
        <f t="shared" si="172"/>
        <v>-5</v>
      </c>
      <c r="T348" s="324">
        <f t="shared" si="173"/>
        <v>4.40251572327044E-2</v>
      </c>
    </row>
    <row r="349" spans="1:20" x14ac:dyDescent="0.25">
      <c r="A349" s="97" t="s">
        <v>51</v>
      </c>
      <c r="B349" s="401">
        <v>13</v>
      </c>
      <c r="C349" s="401">
        <v>5</v>
      </c>
      <c r="D349" s="401">
        <v>7</v>
      </c>
      <c r="E349" s="401">
        <v>6</v>
      </c>
      <c r="F349" s="324">
        <f t="shared" si="164"/>
        <v>-0.1428571428571429</v>
      </c>
      <c r="G349" s="324">
        <f t="shared" si="165"/>
        <v>-0.53846153846153844</v>
      </c>
      <c r="H349" s="402">
        <f t="shared" si="166"/>
        <v>-1</v>
      </c>
      <c r="I349" s="402">
        <f t="shared" si="167"/>
        <v>-7</v>
      </c>
      <c r="J349" s="324">
        <f t="shared" si="168"/>
        <v>1.8867924528301886E-2</v>
      </c>
      <c r="K349" s="403"/>
      <c r="L349" s="404">
        <v>13</v>
      </c>
      <c r="M349" s="404">
        <v>4.666666666666667</v>
      </c>
      <c r="N349" s="404">
        <v>7</v>
      </c>
      <c r="O349" s="404">
        <v>6.833333333333333</v>
      </c>
      <c r="P349" s="324">
        <f t="shared" si="169"/>
        <v>-2.3809523809523836E-2</v>
      </c>
      <c r="Q349" s="324">
        <f t="shared" si="170"/>
        <v>-0.47435897435897434</v>
      </c>
      <c r="R349" s="402">
        <f t="shared" si="171"/>
        <v>-0.16666666666666696</v>
      </c>
      <c r="S349" s="402">
        <f t="shared" si="172"/>
        <v>-6.166666666666667</v>
      </c>
      <c r="T349" s="324">
        <f t="shared" si="173"/>
        <v>2.1488469601677149E-2</v>
      </c>
    </row>
    <row r="350" spans="1:20" x14ac:dyDescent="0.25">
      <c r="A350" s="98" t="s">
        <v>57</v>
      </c>
      <c r="B350" s="401">
        <v>6</v>
      </c>
      <c r="C350" s="401">
        <v>5</v>
      </c>
      <c r="D350" s="401">
        <v>4</v>
      </c>
      <c r="E350" s="401">
        <v>5</v>
      </c>
      <c r="F350" s="324">
        <f t="shared" si="164"/>
        <v>0.25</v>
      </c>
      <c r="G350" s="324">
        <f t="shared" si="165"/>
        <v>-0.16666666666666663</v>
      </c>
      <c r="H350" s="402">
        <f t="shared" si="166"/>
        <v>1</v>
      </c>
      <c r="I350" s="402">
        <f t="shared" si="167"/>
        <v>-1</v>
      </c>
      <c r="J350" s="324">
        <f t="shared" si="168"/>
        <v>1.5723270440251572E-2</v>
      </c>
      <c r="K350" s="403"/>
      <c r="L350" s="404">
        <v>6</v>
      </c>
      <c r="M350" s="404">
        <v>5</v>
      </c>
      <c r="N350" s="404">
        <v>4.666666666666667</v>
      </c>
      <c r="O350" s="404">
        <v>5</v>
      </c>
      <c r="P350" s="324">
        <f t="shared" si="169"/>
        <v>7.1428571428571397E-2</v>
      </c>
      <c r="Q350" s="324">
        <f t="shared" si="170"/>
        <v>-0.16666666666666663</v>
      </c>
      <c r="R350" s="402">
        <f t="shared" si="171"/>
        <v>0.33333333333333304</v>
      </c>
      <c r="S350" s="402">
        <f t="shared" si="172"/>
        <v>-1</v>
      </c>
      <c r="T350" s="324">
        <f t="shared" si="173"/>
        <v>1.5723270440251572E-2</v>
      </c>
    </row>
    <row r="351" spans="1:20" x14ac:dyDescent="0.25">
      <c r="A351" s="99" t="s">
        <v>58</v>
      </c>
      <c r="B351" s="401">
        <v>22</v>
      </c>
      <c r="C351" s="401">
        <v>16</v>
      </c>
      <c r="D351" s="401">
        <v>15</v>
      </c>
      <c r="E351" s="401">
        <v>18</v>
      </c>
      <c r="F351" s="324">
        <f t="shared" si="164"/>
        <v>0.19999999999999996</v>
      </c>
      <c r="G351" s="324">
        <f t="shared" si="165"/>
        <v>-0.18181818181818177</v>
      </c>
      <c r="H351" s="402">
        <f t="shared" si="166"/>
        <v>3</v>
      </c>
      <c r="I351" s="402">
        <f t="shared" si="167"/>
        <v>-4</v>
      </c>
      <c r="J351" s="324">
        <f t="shared" si="168"/>
        <v>5.6603773584905662E-2</v>
      </c>
      <c r="K351" s="403"/>
      <c r="L351" s="404">
        <v>22</v>
      </c>
      <c r="M351" s="404">
        <v>16.666666666666668</v>
      </c>
      <c r="N351" s="404">
        <v>15.833333333333334</v>
      </c>
      <c r="O351" s="404">
        <v>18.5</v>
      </c>
      <c r="P351" s="324">
        <f t="shared" si="169"/>
        <v>0.1684210526315788</v>
      </c>
      <c r="Q351" s="324">
        <f t="shared" si="170"/>
        <v>-0.15909090909090906</v>
      </c>
      <c r="R351" s="402">
        <f t="shared" si="171"/>
        <v>2.6666666666666661</v>
      </c>
      <c r="S351" s="402">
        <f t="shared" si="172"/>
        <v>-3.5</v>
      </c>
      <c r="T351" s="324">
        <f t="shared" si="173"/>
        <v>5.8176100628930819E-2</v>
      </c>
    </row>
    <row r="352" spans="1:20" ht="21" x14ac:dyDescent="0.35">
      <c r="A352" s="416" t="s">
        <v>86</v>
      </c>
      <c r="B352" s="416"/>
      <c r="C352" s="416"/>
      <c r="D352" s="416"/>
      <c r="E352" s="416"/>
      <c r="F352" s="416"/>
      <c r="G352" s="416"/>
      <c r="H352" s="416"/>
      <c r="I352" s="416"/>
      <c r="J352" s="416"/>
      <c r="K352" s="416"/>
      <c r="L352" s="416"/>
      <c r="M352" s="416"/>
      <c r="N352" s="416"/>
      <c r="O352" s="416"/>
      <c r="P352" s="416"/>
      <c r="Q352" s="416"/>
      <c r="R352" s="416"/>
      <c r="S352" s="416"/>
      <c r="T352" s="416"/>
    </row>
    <row r="353" spans="1:20" x14ac:dyDescent="0.25">
      <c r="A353" s="72"/>
      <c r="B353" s="11" t="s">
        <v>152</v>
      </c>
      <c r="C353" s="12"/>
      <c r="D353" s="12"/>
      <c r="E353" s="12"/>
      <c r="F353" s="12"/>
      <c r="G353" s="12"/>
      <c r="H353" s="12"/>
      <c r="I353" s="12"/>
      <c r="J353" s="12"/>
      <c r="K353" s="379"/>
      <c r="L353" s="11" t="str">
        <f>CONCATENATE("acumulado ",B353)</f>
        <v>acumulado junio</v>
      </c>
      <c r="M353" s="12"/>
      <c r="N353" s="12"/>
      <c r="O353" s="12"/>
      <c r="P353" s="12"/>
      <c r="Q353" s="12"/>
      <c r="R353" s="12"/>
      <c r="S353" s="12"/>
      <c r="T353" s="13"/>
    </row>
    <row r="354" spans="1:20" x14ac:dyDescent="0.25">
      <c r="A354" s="15"/>
      <c r="B354" s="380">
        <f>B$6</f>
        <v>2019</v>
      </c>
      <c r="C354" s="380">
        <f>C$6</f>
        <v>2022</v>
      </c>
      <c r="D354" s="380">
        <f>D$6</f>
        <v>2023</v>
      </c>
      <c r="E354" s="380">
        <f>E$6</f>
        <v>2024</v>
      </c>
      <c r="F354" s="380" t="str">
        <f>CONCATENATE("var ",RIGHT(E354,2),"/",RIGHT(D354,2))</f>
        <v>var 24/23</v>
      </c>
      <c r="G354" s="380" t="str">
        <f>CONCATENATE("var ",RIGHT(E354,2),"/",RIGHT(B354,2))</f>
        <v>var 24/19</v>
      </c>
      <c r="H354" s="380" t="str">
        <f>CONCATENATE("dif ",RIGHT(E354,2),"-",RIGHT(D354,2))</f>
        <v>dif 24-23</v>
      </c>
      <c r="I354" s="380" t="str">
        <f>CONCATENATE("dif ",RIGHT(E354,2),"-",RIGHT(B354,2))</f>
        <v>dif 24-19</v>
      </c>
      <c r="J354" s="380" t="str">
        <f>CONCATENATE("cuota ",RIGHT(E354,2))</f>
        <v>cuota 24</v>
      </c>
      <c r="K354" s="382"/>
      <c r="L354" s="380">
        <f>L$6</f>
        <v>2019</v>
      </c>
      <c r="M354" s="380">
        <f>M$6</f>
        <v>2022</v>
      </c>
      <c r="N354" s="380">
        <f>N$6</f>
        <v>2023</v>
      </c>
      <c r="O354" s="380">
        <f>O$6</f>
        <v>2024</v>
      </c>
      <c r="P354" s="380" t="str">
        <f>CONCATENATE("var ",RIGHT(O354,2),"/",RIGHT(N354,2))</f>
        <v>var 24/23</v>
      </c>
      <c r="Q354" s="380" t="str">
        <f>CONCATENATE("var ",RIGHT(O354,2),"/",RIGHT(L354,2))</f>
        <v>var 24/19</v>
      </c>
      <c r="R354" s="380" t="str">
        <f>CONCATENATE("dif ",RIGHT(O354,2),"-",RIGHT(N354,2))</f>
        <v>dif 24-23</v>
      </c>
      <c r="S354" s="380" t="str">
        <f>CONCATENATE("dif ",RIGHT(O354,2),"-",RIGHT(L354,2))</f>
        <v>dif 24-19</v>
      </c>
      <c r="T354" s="380" t="str">
        <f>CONCATENATE("cuota ",RIGHT(O354,2))</f>
        <v>cuota 24</v>
      </c>
    </row>
    <row r="355" spans="1:20" x14ac:dyDescent="0.25">
      <c r="A355" s="383" t="s">
        <v>4</v>
      </c>
      <c r="B355" s="417">
        <v>130200</v>
      </c>
      <c r="C355" s="417">
        <v>124698</v>
      </c>
      <c r="D355" s="417">
        <v>124223</v>
      </c>
      <c r="E355" s="417">
        <v>125992</v>
      </c>
      <c r="F355" s="385">
        <f t="shared" ref="F355:F366" si="174">E355/D355-1</f>
        <v>1.4240519066517576E-2</v>
      </c>
      <c r="G355" s="385">
        <f t="shared" ref="G355:G366" si="175">E355/B355-1</f>
        <v>-3.2319508448540701E-2</v>
      </c>
      <c r="H355" s="418">
        <f t="shared" ref="H355:H366" si="176">E355-D355</f>
        <v>1769</v>
      </c>
      <c r="I355" s="418">
        <f t="shared" ref="I355:I366" si="177">E355-B355</f>
        <v>-4208</v>
      </c>
      <c r="J355" s="385">
        <f t="shared" ref="J355:J366" si="178">E355/$E$355</f>
        <v>1</v>
      </c>
      <c r="K355" s="387"/>
      <c r="L355" s="417">
        <v>131634</v>
      </c>
      <c r="M355" s="417">
        <v>122307.66666666667</v>
      </c>
      <c r="N355" s="417">
        <v>125315</v>
      </c>
      <c r="O355" s="417">
        <v>126901.5</v>
      </c>
      <c r="P355" s="385">
        <f t="shared" ref="P355:P366" si="179">O355/N355-1</f>
        <v>1.2660096556677214E-2</v>
      </c>
      <c r="Q355" s="385">
        <f t="shared" ref="Q355:Q366" si="180">O355/L355-1</f>
        <v>-3.5951957700897985E-2</v>
      </c>
      <c r="R355" s="418">
        <f t="shared" ref="R355:R366" si="181">O355-N355</f>
        <v>1586.5</v>
      </c>
      <c r="S355" s="418">
        <f t="shared" ref="S355:S366" si="182">O355-L355</f>
        <v>-4732.5</v>
      </c>
      <c r="T355" s="385">
        <f t="shared" ref="T355:T366" si="183">O355/$E$355</f>
        <v>1.0072187122991936</v>
      </c>
    </row>
    <row r="356" spans="1:20" x14ac:dyDescent="0.25">
      <c r="A356" s="389" t="s">
        <v>5</v>
      </c>
      <c r="B356" s="419">
        <v>86743</v>
      </c>
      <c r="C356" s="419">
        <v>90035</v>
      </c>
      <c r="D356" s="419">
        <v>88140</v>
      </c>
      <c r="E356" s="419">
        <v>90425</v>
      </c>
      <c r="F356" s="391">
        <f t="shared" si="174"/>
        <v>2.5924665305196326E-2</v>
      </c>
      <c r="G356" s="391">
        <f t="shared" si="175"/>
        <v>4.2447229171229894E-2</v>
      </c>
      <c r="H356" s="420">
        <f t="shared" si="176"/>
        <v>2285</v>
      </c>
      <c r="I356" s="420">
        <f t="shared" si="177"/>
        <v>3682</v>
      </c>
      <c r="J356" s="391">
        <f t="shared" si="178"/>
        <v>0.71770429868563079</v>
      </c>
      <c r="K356" s="393"/>
      <c r="L356" s="419">
        <v>87979.333333333328</v>
      </c>
      <c r="M356" s="419">
        <v>89082.833333333328</v>
      </c>
      <c r="N356" s="419">
        <v>88949.333333333328</v>
      </c>
      <c r="O356" s="419">
        <v>91034.166666666672</v>
      </c>
      <c r="P356" s="391">
        <f t="shared" si="179"/>
        <v>2.3438436862933232E-2</v>
      </c>
      <c r="Q356" s="391">
        <f t="shared" si="180"/>
        <v>3.4722169600436503E-2</v>
      </c>
      <c r="R356" s="420">
        <f t="shared" si="181"/>
        <v>2084.833333333343</v>
      </c>
      <c r="S356" s="420">
        <f t="shared" si="182"/>
        <v>3054.833333333343</v>
      </c>
      <c r="T356" s="391">
        <f t="shared" si="183"/>
        <v>0.72253926175206895</v>
      </c>
    </row>
    <row r="357" spans="1:20" x14ac:dyDescent="0.25">
      <c r="A357" s="395" t="s">
        <v>6</v>
      </c>
      <c r="B357" s="421">
        <v>15700</v>
      </c>
      <c r="C357" s="421">
        <v>17788</v>
      </c>
      <c r="D357" s="421">
        <v>16225</v>
      </c>
      <c r="E357" s="421">
        <v>17518</v>
      </c>
      <c r="F357" s="397">
        <f t="shared" si="174"/>
        <v>7.969183359013865E-2</v>
      </c>
      <c r="G357" s="397">
        <f t="shared" si="175"/>
        <v>0.11579617834394895</v>
      </c>
      <c r="H357" s="422">
        <f t="shared" si="176"/>
        <v>1293</v>
      </c>
      <c r="I357" s="422">
        <f t="shared" si="177"/>
        <v>1818</v>
      </c>
      <c r="J357" s="397">
        <f t="shared" si="178"/>
        <v>0.13904057400469871</v>
      </c>
      <c r="K357" s="399"/>
      <c r="L357" s="421">
        <v>15607.833333333334</v>
      </c>
      <c r="M357" s="421">
        <v>17716</v>
      </c>
      <c r="N357" s="421">
        <v>16514.333333333332</v>
      </c>
      <c r="O357" s="421">
        <v>17518</v>
      </c>
      <c r="P357" s="397">
        <f t="shared" si="179"/>
        <v>6.0775487959954022E-2</v>
      </c>
      <c r="Q357" s="397">
        <f t="shared" si="180"/>
        <v>0.12238512712633609</v>
      </c>
      <c r="R357" s="422">
        <f t="shared" si="181"/>
        <v>1003.6666666666679</v>
      </c>
      <c r="S357" s="422">
        <f t="shared" si="182"/>
        <v>1910.1666666666661</v>
      </c>
      <c r="T357" s="397">
        <f t="shared" si="183"/>
        <v>0.13904057400469871</v>
      </c>
    </row>
    <row r="358" spans="1:20" x14ac:dyDescent="0.25">
      <c r="A358" s="37" t="s">
        <v>7</v>
      </c>
      <c r="B358" s="423">
        <v>51741</v>
      </c>
      <c r="C358" s="423">
        <v>54134</v>
      </c>
      <c r="D358" s="423">
        <v>56018</v>
      </c>
      <c r="E358" s="423">
        <v>56722</v>
      </c>
      <c r="F358" s="324">
        <f t="shared" si="174"/>
        <v>1.2567389053518507E-2</v>
      </c>
      <c r="G358" s="324">
        <f t="shared" si="175"/>
        <v>9.6267949981639234E-2</v>
      </c>
      <c r="H358" s="424">
        <f t="shared" si="176"/>
        <v>704</v>
      </c>
      <c r="I358" s="424">
        <f t="shared" si="177"/>
        <v>4981</v>
      </c>
      <c r="J358" s="324">
        <f t="shared" si="178"/>
        <v>0.45020318750396848</v>
      </c>
      <c r="K358" s="403"/>
      <c r="L358" s="423">
        <v>52833.5</v>
      </c>
      <c r="M358" s="423">
        <v>53552.833333333336</v>
      </c>
      <c r="N358" s="423">
        <v>55545.5</v>
      </c>
      <c r="O358" s="423">
        <v>56768.5</v>
      </c>
      <c r="P358" s="324">
        <f t="shared" si="179"/>
        <v>2.2017985255331274E-2</v>
      </c>
      <c r="Q358" s="324">
        <f t="shared" si="180"/>
        <v>7.4479260317790841E-2</v>
      </c>
      <c r="R358" s="424">
        <f t="shared" si="181"/>
        <v>1223</v>
      </c>
      <c r="S358" s="424">
        <f t="shared" si="182"/>
        <v>3935</v>
      </c>
      <c r="T358" s="324">
        <f t="shared" si="183"/>
        <v>0.45057225855609878</v>
      </c>
    </row>
    <row r="359" spans="1:20" x14ac:dyDescent="0.25">
      <c r="A359" s="37" t="s">
        <v>8</v>
      </c>
      <c r="B359" s="423">
        <v>15992</v>
      </c>
      <c r="C359" s="423">
        <v>15485</v>
      </c>
      <c r="D359" s="423">
        <v>13266</v>
      </c>
      <c r="E359" s="423">
        <v>13426</v>
      </c>
      <c r="F359" s="324">
        <f t="shared" si="174"/>
        <v>1.2060907583295588E-2</v>
      </c>
      <c r="G359" s="324">
        <f t="shared" si="175"/>
        <v>-0.16045522761380693</v>
      </c>
      <c r="H359" s="424">
        <f t="shared" si="176"/>
        <v>160</v>
      </c>
      <c r="I359" s="424">
        <f t="shared" si="177"/>
        <v>-2566</v>
      </c>
      <c r="J359" s="324">
        <f t="shared" si="178"/>
        <v>0.10656232141723285</v>
      </c>
      <c r="K359" s="403"/>
      <c r="L359" s="423">
        <v>15960.666666666666</v>
      </c>
      <c r="M359" s="423">
        <v>15400.666666666666</v>
      </c>
      <c r="N359" s="423">
        <v>14157.166666666666</v>
      </c>
      <c r="O359" s="423">
        <v>13990.333333333334</v>
      </c>
      <c r="P359" s="324">
        <f t="shared" si="179"/>
        <v>-1.1784373050163E-2</v>
      </c>
      <c r="Q359" s="324">
        <f t="shared" si="180"/>
        <v>-0.12344931289419814</v>
      </c>
      <c r="R359" s="424">
        <f t="shared" si="181"/>
        <v>-166.83333333333212</v>
      </c>
      <c r="S359" s="424">
        <f t="shared" si="182"/>
        <v>-1970.3333333333321</v>
      </c>
      <c r="T359" s="324">
        <f t="shared" si="183"/>
        <v>0.11104144178466357</v>
      </c>
    </row>
    <row r="360" spans="1:20" x14ac:dyDescent="0.25">
      <c r="A360" s="37" t="s">
        <v>9</v>
      </c>
      <c r="B360" s="423">
        <v>2305</v>
      </c>
      <c r="C360" s="423">
        <v>2043</v>
      </c>
      <c r="D360" s="423">
        <v>2046</v>
      </c>
      <c r="E360" s="423">
        <v>2066</v>
      </c>
      <c r="F360" s="324">
        <f t="shared" si="174"/>
        <v>9.7751710654936375E-3</v>
      </c>
      <c r="G360" s="324">
        <f t="shared" si="175"/>
        <v>-0.10368763557483729</v>
      </c>
      <c r="H360" s="424">
        <f t="shared" si="176"/>
        <v>20</v>
      </c>
      <c r="I360" s="424">
        <f t="shared" si="177"/>
        <v>-239</v>
      </c>
      <c r="J360" s="324">
        <f t="shared" si="178"/>
        <v>1.6397866531208331E-2</v>
      </c>
      <c r="K360" s="403"/>
      <c r="L360" s="423">
        <v>2548.3333333333335</v>
      </c>
      <c r="M360" s="423">
        <v>1903.5</v>
      </c>
      <c r="N360" s="423">
        <v>2147.3333333333335</v>
      </c>
      <c r="O360" s="423">
        <v>2079.6666666666665</v>
      </c>
      <c r="P360" s="324">
        <f t="shared" si="179"/>
        <v>-3.151195280968655E-2</v>
      </c>
      <c r="Q360" s="324">
        <f t="shared" si="180"/>
        <v>-0.18391105297580124</v>
      </c>
      <c r="R360" s="424">
        <f t="shared" si="181"/>
        <v>-67.66666666666697</v>
      </c>
      <c r="S360" s="424">
        <f t="shared" si="182"/>
        <v>-468.66666666666697</v>
      </c>
      <c r="T360" s="324">
        <f t="shared" si="183"/>
        <v>1.6506339026816516E-2</v>
      </c>
    </row>
    <row r="361" spans="1:20" x14ac:dyDescent="0.25">
      <c r="A361" s="405" t="s">
        <v>10</v>
      </c>
      <c r="B361" s="425">
        <v>1005</v>
      </c>
      <c r="C361" s="425">
        <v>585</v>
      </c>
      <c r="D361" s="425">
        <v>585</v>
      </c>
      <c r="E361" s="425">
        <v>693</v>
      </c>
      <c r="F361" s="407">
        <f t="shared" si="174"/>
        <v>0.18461538461538463</v>
      </c>
      <c r="G361" s="407">
        <f t="shared" si="175"/>
        <v>-0.31044776119402984</v>
      </c>
      <c r="H361" s="426">
        <f t="shared" si="176"/>
        <v>108</v>
      </c>
      <c r="I361" s="426">
        <f t="shared" si="177"/>
        <v>-312</v>
      </c>
      <c r="J361" s="407">
        <f t="shared" si="178"/>
        <v>5.5003492285224456E-3</v>
      </c>
      <c r="K361" s="409"/>
      <c r="L361" s="425">
        <v>1029</v>
      </c>
      <c r="M361" s="425">
        <v>509.83333333333331</v>
      </c>
      <c r="N361" s="425">
        <v>585</v>
      </c>
      <c r="O361" s="425">
        <v>677.66666666666663</v>
      </c>
      <c r="P361" s="407">
        <f t="shared" si="179"/>
        <v>0.15840455840455836</v>
      </c>
      <c r="Q361" s="407">
        <f t="shared" si="180"/>
        <v>-0.34143181081956597</v>
      </c>
      <c r="R361" s="426">
        <f t="shared" si="181"/>
        <v>92.666666666666629</v>
      </c>
      <c r="S361" s="426">
        <f t="shared" si="182"/>
        <v>-351.33333333333337</v>
      </c>
      <c r="T361" s="407">
        <f t="shared" si="183"/>
        <v>5.3786483797913093E-3</v>
      </c>
    </row>
    <row r="362" spans="1:20" x14ac:dyDescent="0.25">
      <c r="A362" s="411" t="s">
        <v>11</v>
      </c>
      <c r="B362" s="419">
        <v>43457</v>
      </c>
      <c r="C362" s="419">
        <v>34663</v>
      </c>
      <c r="D362" s="419">
        <v>36083</v>
      </c>
      <c r="E362" s="419">
        <v>35567</v>
      </c>
      <c r="F362" s="391">
        <f t="shared" si="174"/>
        <v>-1.4300363051852671E-2</v>
      </c>
      <c r="G362" s="391">
        <f t="shared" si="175"/>
        <v>-0.1815587822445176</v>
      </c>
      <c r="H362" s="420">
        <f t="shared" si="176"/>
        <v>-516</v>
      </c>
      <c r="I362" s="420">
        <f t="shared" si="177"/>
        <v>-7890</v>
      </c>
      <c r="J362" s="391">
        <f t="shared" si="178"/>
        <v>0.28229570131436915</v>
      </c>
      <c r="K362" s="393"/>
      <c r="L362" s="419">
        <v>43654.666666666664</v>
      </c>
      <c r="M362" s="419">
        <v>33224.833333333336</v>
      </c>
      <c r="N362" s="419">
        <v>36365.666666666664</v>
      </c>
      <c r="O362" s="419">
        <v>35867.333333333336</v>
      </c>
      <c r="P362" s="391">
        <f t="shared" si="179"/>
        <v>-1.3703401560079431E-2</v>
      </c>
      <c r="Q362" s="391">
        <f t="shared" si="180"/>
        <v>-0.17838489966708393</v>
      </c>
      <c r="R362" s="420">
        <f t="shared" si="181"/>
        <v>-498.33333333332848</v>
      </c>
      <c r="S362" s="420">
        <f t="shared" si="182"/>
        <v>-7787.3333333333285</v>
      </c>
      <c r="T362" s="391">
        <f t="shared" si="183"/>
        <v>0.28467945054712468</v>
      </c>
    </row>
    <row r="363" spans="1:20" x14ac:dyDescent="0.25">
      <c r="A363" s="395" t="s">
        <v>12</v>
      </c>
      <c r="B363" s="423">
        <v>1933</v>
      </c>
      <c r="C363" s="423">
        <v>2230</v>
      </c>
      <c r="D363" s="421">
        <v>2117</v>
      </c>
      <c r="E363" s="423">
        <v>2119</v>
      </c>
      <c r="F363" s="397">
        <f t="shared" si="174"/>
        <v>9.4473311289555717E-4</v>
      </c>
      <c r="G363" s="397">
        <f t="shared" si="175"/>
        <v>9.6223486808070247E-2</v>
      </c>
      <c r="H363" s="422">
        <f t="shared" si="176"/>
        <v>2</v>
      </c>
      <c r="I363" s="422">
        <f t="shared" si="177"/>
        <v>186</v>
      </c>
      <c r="J363" s="397">
        <f t="shared" si="178"/>
        <v>1.6818528160518129E-2</v>
      </c>
      <c r="K363" s="399"/>
      <c r="L363" s="423">
        <v>1933</v>
      </c>
      <c r="M363" s="423">
        <v>2230</v>
      </c>
      <c r="N363" s="421">
        <v>2117</v>
      </c>
      <c r="O363" s="423">
        <v>2117.3333333333335</v>
      </c>
      <c r="P363" s="397">
        <f t="shared" si="179"/>
        <v>1.574555188159632E-4</v>
      </c>
      <c r="Q363" s="397">
        <f t="shared" si="180"/>
        <v>9.5361269184342179E-2</v>
      </c>
      <c r="R363" s="422">
        <f t="shared" si="181"/>
        <v>0.33333333333348492</v>
      </c>
      <c r="S363" s="422">
        <f t="shared" si="182"/>
        <v>184.33333333333348</v>
      </c>
      <c r="T363" s="397">
        <f t="shared" si="183"/>
        <v>1.6805299807395181E-2</v>
      </c>
    </row>
    <row r="364" spans="1:20" x14ac:dyDescent="0.25">
      <c r="A364" s="37" t="s">
        <v>8</v>
      </c>
      <c r="B364" s="423">
        <v>24102</v>
      </c>
      <c r="C364" s="423">
        <v>20412</v>
      </c>
      <c r="D364" s="423">
        <v>21400</v>
      </c>
      <c r="E364" s="423">
        <v>21284</v>
      </c>
      <c r="F364" s="324">
        <f t="shared" si="174"/>
        <v>-5.4205607476635054E-3</v>
      </c>
      <c r="G364" s="324">
        <f t="shared" si="175"/>
        <v>-0.11691975769645668</v>
      </c>
      <c r="H364" s="424">
        <f t="shared" si="176"/>
        <v>-116</v>
      </c>
      <c r="I364" s="424">
        <f t="shared" si="177"/>
        <v>-2818</v>
      </c>
      <c r="J364" s="324">
        <f t="shared" si="178"/>
        <v>0.16893136072131565</v>
      </c>
      <c r="K364" s="403"/>
      <c r="L364" s="423">
        <v>23905</v>
      </c>
      <c r="M364" s="423">
        <v>19671.5</v>
      </c>
      <c r="N364" s="423">
        <v>21562.666666666668</v>
      </c>
      <c r="O364" s="423">
        <v>21217.666666666668</v>
      </c>
      <c r="P364" s="324">
        <f t="shared" si="179"/>
        <v>-1.5999876329458318E-2</v>
      </c>
      <c r="Q364" s="324">
        <f t="shared" si="180"/>
        <v>-0.11241720699993019</v>
      </c>
      <c r="R364" s="424">
        <f t="shared" si="181"/>
        <v>-345</v>
      </c>
      <c r="S364" s="424">
        <f t="shared" si="182"/>
        <v>-2687.3333333333321</v>
      </c>
      <c r="T364" s="324">
        <f t="shared" si="183"/>
        <v>0.16840487226702225</v>
      </c>
    </row>
    <row r="365" spans="1:20" x14ac:dyDescent="0.25">
      <c r="A365" s="37" t="s">
        <v>9</v>
      </c>
      <c r="B365" s="423">
        <v>12342</v>
      </c>
      <c r="C365" s="423">
        <v>9023</v>
      </c>
      <c r="D365" s="423">
        <v>9205</v>
      </c>
      <c r="E365" s="423">
        <v>8687</v>
      </c>
      <c r="F365" s="324">
        <f t="shared" si="174"/>
        <v>-5.6273764258555126E-2</v>
      </c>
      <c r="G365" s="324">
        <f t="shared" si="175"/>
        <v>-0.29614325068870528</v>
      </c>
      <c r="H365" s="424">
        <f t="shared" si="176"/>
        <v>-518</v>
      </c>
      <c r="I365" s="424">
        <f t="shared" si="177"/>
        <v>-3655</v>
      </c>
      <c r="J365" s="324">
        <f t="shared" si="178"/>
        <v>6.894882214743793E-2</v>
      </c>
      <c r="K365" s="403"/>
      <c r="L365" s="423">
        <v>12400.666666666666</v>
      </c>
      <c r="M365" s="423">
        <v>8325.3333333333339</v>
      </c>
      <c r="N365" s="423">
        <v>9285</v>
      </c>
      <c r="O365" s="423">
        <v>9114.3333333333339</v>
      </c>
      <c r="P365" s="324">
        <f t="shared" si="179"/>
        <v>-1.8380901094955937E-2</v>
      </c>
      <c r="Q365" s="324">
        <f t="shared" si="180"/>
        <v>-0.26501263372936934</v>
      </c>
      <c r="R365" s="424">
        <f t="shared" si="181"/>
        <v>-170.66666666666606</v>
      </c>
      <c r="S365" s="424">
        <f t="shared" si="182"/>
        <v>-3286.3333333333321</v>
      </c>
      <c r="T365" s="324">
        <f t="shared" si="183"/>
        <v>7.2340571888162217E-2</v>
      </c>
    </row>
    <row r="366" spans="1:20" x14ac:dyDescent="0.25">
      <c r="A366" s="412" t="s">
        <v>10</v>
      </c>
      <c r="B366" s="425">
        <v>5080</v>
      </c>
      <c r="C366" s="425">
        <v>2998</v>
      </c>
      <c r="D366" s="425">
        <v>3361</v>
      </c>
      <c r="E366" s="425">
        <v>3477</v>
      </c>
      <c r="F366" s="413">
        <f t="shared" si="174"/>
        <v>3.4513537637607783E-2</v>
      </c>
      <c r="G366" s="413">
        <f t="shared" si="175"/>
        <v>-0.31555118110236224</v>
      </c>
      <c r="H366" s="427">
        <f t="shared" si="176"/>
        <v>116</v>
      </c>
      <c r="I366" s="427">
        <f t="shared" si="177"/>
        <v>-1603</v>
      </c>
      <c r="J366" s="413">
        <f t="shared" si="178"/>
        <v>2.7596990285097465E-2</v>
      </c>
      <c r="K366" s="415"/>
      <c r="L366" s="425">
        <v>5416</v>
      </c>
      <c r="M366" s="425">
        <v>2998</v>
      </c>
      <c r="N366" s="425">
        <v>3401</v>
      </c>
      <c r="O366" s="425">
        <v>3418</v>
      </c>
      <c r="P366" s="413">
        <f t="shared" si="179"/>
        <v>4.9985298441634907E-3</v>
      </c>
      <c r="Q366" s="413">
        <f t="shared" si="180"/>
        <v>-0.36890694239290989</v>
      </c>
      <c r="R366" s="427">
        <f t="shared" si="181"/>
        <v>17</v>
      </c>
      <c r="S366" s="427">
        <f t="shared" si="182"/>
        <v>-1998</v>
      </c>
      <c r="T366" s="413">
        <f t="shared" si="183"/>
        <v>2.712870658454505E-2</v>
      </c>
    </row>
    <row r="367" spans="1:20" ht="21" x14ac:dyDescent="0.35">
      <c r="A367" s="416" t="s">
        <v>87</v>
      </c>
      <c r="B367" s="416"/>
      <c r="C367" s="416"/>
      <c r="D367" s="416"/>
      <c r="E367" s="416"/>
      <c r="F367" s="416"/>
      <c r="G367" s="416"/>
      <c r="H367" s="416"/>
      <c r="I367" s="416"/>
      <c r="J367" s="416"/>
      <c r="K367" s="416"/>
      <c r="L367" s="416"/>
      <c r="M367" s="416"/>
      <c r="N367" s="416"/>
      <c r="O367" s="416"/>
      <c r="P367" s="416"/>
      <c r="Q367" s="416"/>
      <c r="R367" s="416"/>
      <c r="S367" s="416"/>
      <c r="T367" s="416"/>
    </row>
    <row r="368" spans="1:20" x14ac:dyDescent="0.25">
      <c r="A368" s="72"/>
      <c r="B368" s="11" t="s">
        <v>152</v>
      </c>
      <c r="C368" s="12"/>
      <c r="D368" s="12"/>
      <c r="E368" s="12"/>
      <c r="F368" s="12"/>
      <c r="G368" s="12"/>
      <c r="H368" s="12"/>
      <c r="I368" s="12"/>
      <c r="J368" s="12"/>
      <c r="K368" s="379"/>
      <c r="L368" s="11" t="str">
        <f>CONCATENATE("acumulado ",B368)</f>
        <v>acumulado junio</v>
      </c>
      <c r="M368" s="12"/>
      <c r="N368" s="12"/>
      <c r="O368" s="12"/>
      <c r="P368" s="12"/>
      <c r="Q368" s="12"/>
      <c r="R368" s="12"/>
      <c r="S368" s="12"/>
      <c r="T368" s="13"/>
    </row>
    <row r="369" spans="1:20" x14ac:dyDescent="0.25">
      <c r="A369" s="15"/>
      <c r="B369" s="380">
        <f>B$6</f>
        <v>2019</v>
      </c>
      <c r="C369" s="380">
        <f>C$6</f>
        <v>2022</v>
      </c>
      <c r="D369" s="380">
        <f>D$6</f>
        <v>2023</v>
      </c>
      <c r="E369" s="380">
        <f>E$6</f>
        <v>2024</v>
      </c>
      <c r="F369" s="380" t="str">
        <f>CONCATENATE("var ",RIGHT(E369,2),"/",RIGHT(D369,2))</f>
        <v>var 24/23</v>
      </c>
      <c r="G369" s="380" t="str">
        <f>CONCATENATE("var ",RIGHT(E369,2),"/",RIGHT(B369,2))</f>
        <v>var 24/19</v>
      </c>
      <c r="H369" s="380" t="str">
        <f>CONCATENATE("dif ",RIGHT(E369,2),"-",RIGHT(D369,2))</f>
        <v>dif 24-23</v>
      </c>
      <c r="I369" s="380" t="str">
        <f>CONCATENATE("dif ",RIGHT(E369,2),"-",RIGHT(B369,2))</f>
        <v>dif 24-19</v>
      </c>
      <c r="J369" s="380" t="str">
        <f>CONCATENATE("cuota ",RIGHT(E369,2))</f>
        <v>cuota 24</v>
      </c>
      <c r="K369" s="382"/>
      <c r="L369" s="380">
        <f>L$6</f>
        <v>2019</v>
      </c>
      <c r="M369" s="380">
        <f>M$6</f>
        <v>2022</v>
      </c>
      <c r="N369" s="380">
        <f>N$6</f>
        <v>2023</v>
      </c>
      <c r="O369" s="380">
        <f>O$6</f>
        <v>2024</v>
      </c>
      <c r="P369" s="380" t="str">
        <f>CONCATENATE("var ",RIGHT(O369,2),"/",RIGHT(N369,2))</f>
        <v>var 24/23</v>
      </c>
      <c r="Q369" s="380" t="str">
        <f>CONCATENATE("var ",RIGHT(O369,2),"/",RIGHT(L369,2))</f>
        <v>var 24/19</v>
      </c>
      <c r="R369" s="380" t="str">
        <f>CONCATENATE("dif ",RIGHT(O369,2),"-",RIGHT(N369,2))</f>
        <v>dif 24-23</v>
      </c>
      <c r="S369" s="380" t="str">
        <f>CONCATENATE("dif ",RIGHT(O369,2),"-",RIGHT(L369,2))</f>
        <v>dif 24-19</v>
      </c>
      <c r="T369" s="380" t="str">
        <f>CONCATENATE("cuota ",RIGHT(O369,2))</f>
        <v>cuota 24</v>
      </c>
    </row>
    <row r="370" spans="1:20" x14ac:dyDescent="0.25">
      <c r="A370" s="383" t="s">
        <v>48</v>
      </c>
      <c r="B370" s="417">
        <v>130200</v>
      </c>
      <c r="C370" s="417">
        <v>124698</v>
      </c>
      <c r="D370" s="417">
        <v>124223</v>
      </c>
      <c r="E370" s="417">
        <v>125992</v>
      </c>
      <c r="F370" s="385">
        <f t="shared" ref="F370:F380" si="184">E370/D370-1</f>
        <v>1.4240519066517576E-2</v>
      </c>
      <c r="G370" s="385">
        <f t="shared" ref="G370:G380" si="185">E370/B370-1</f>
        <v>-3.2319508448540701E-2</v>
      </c>
      <c r="H370" s="418">
        <f t="shared" ref="H370:H380" si="186">E370-D370</f>
        <v>1769</v>
      </c>
      <c r="I370" s="418">
        <f t="shared" ref="I370:I380" si="187">E370-B370</f>
        <v>-4208</v>
      </c>
      <c r="J370" s="385">
        <f t="shared" ref="J370:J380" si="188">E370/$E$370</f>
        <v>1</v>
      </c>
      <c r="K370" s="387"/>
      <c r="L370" s="417">
        <v>131634</v>
      </c>
      <c r="M370" s="417">
        <v>122307.66666666667</v>
      </c>
      <c r="N370" s="417">
        <v>125315</v>
      </c>
      <c r="O370" s="417">
        <v>126901.5</v>
      </c>
      <c r="P370" s="385">
        <f t="shared" ref="P370:P380" si="189">O370/N370-1</f>
        <v>1.2660096556677214E-2</v>
      </c>
      <c r="Q370" s="385">
        <f t="shared" ref="Q370:Q380" si="190">O370/L370-1</f>
        <v>-3.5951957700897985E-2</v>
      </c>
      <c r="R370" s="418">
        <f t="shared" ref="R370:R380" si="191">O370-N370</f>
        <v>1586.5</v>
      </c>
      <c r="S370" s="418">
        <f t="shared" ref="S370:S380" si="192">O370-L370</f>
        <v>-4732.5</v>
      </c>
      <c r="T370" s="385">
        <f t="shared" ref="T370:T380" si="193">O370/$E$370</f>
        <v>1.0072187122991936</v>
      </c>
    </row>
    <row r="371" spans="1:20" x14ac:dyDescent="0.25">
      <c r="A371" s="94" t="s">
        <v>49</v>
      </c>
      <c r="B371" s="423">
        <v>45352</v>
      </c>
      <c r="C371" s="423">
        <v>44921</v>
      </c>
      <c r="D371" s="421">
        <v>45920</v>
      </c>
      <c r="E371" s="423">
        <v>46039</v>
      </c>
      <c r="F371" s="324">
        <f t="shared" si="184"/>
        <v>2.5914634146342319E-3</v>
      </c>
      <c r="G371" s="324">
        <f t="shared" si="185"/>
        <v>1.5148174281178317E-2</v>
      </c>
      <c r="H371" s="424">
        <f t="shared" si="186"/>
        <v>119</v>
      </c>
      <c r="I371" s="424">
        <f t="shared" si="187"/>
        <v>687</v>
      </c>
      <c r="J371" s="324">
        <f t="shared" si="188"/>
        <v>0.36541208965648614</v>
      </c>
      <c r="K371" s="403"/>
      <c r="L371" s="423">
        <v>46203</v>
      </c>
      <c r="M371" s="423">
        <v>43996</v>
      </c>
      <c r="N371" s="421">
        <v>45845.833333333336</v>
      </c>
      <c r="O371" s="423">
        <v>46352.666666666664</v>
      </c>
      <c r="P371" s="324">
        <f t="shared" si="189"/>
        <v>1.1055166772698355E-2</v>
      </c>
      <c r="Q371" s="324">
        <f t="shared" si="190"/>
        <v>3.2393278935711756E-3</v>
      </c>
      <c r="R371" s="424">
        <f t="shared" si="191"/>
        <v>506.83333333332848</v>
      </c>
      <c r="S371" s="424">
        <f t="shared" si="192"/>
        <v>149.66666666666424</v>
      </c>
      <c r="T371" s="324">
        <f t="shared" si="193"/>
        <v>0.36790166571422522</v>
      </c>
    </row>
    <row r="372" spans="1:20" x14ac:dyDescent="0.25">
      <c r="A372" s="97" t="s">
        <v>50</v>
      </c>
      <c r="B372" s="423">
        <v>40835</v>
      </c>
      <c r="C372" s="423">
        <v>39041</v>
      </c>
      <c r="D372" s="423">
        <v>37006</v>
      </c>
      <c r="E372" s="423">
        <v>37000</v>
      </c>
      <c r="F372" s="324">
        <f t="shared" si="184"/>
        <v>-1.6213586985891482E-4</v>
      </c>
      <c r="G372" s="324">
        <f t="shared" si="185"/>
        <v>-9.3914534100648983E-2</v>
      </c>
      <c r="H372" s="424">
        <f t="shared" si="186"/>
        <v>-6</v>
      </c>
      <c r="I372" s="424">
        <f t="shared" si="187"/>
        <v>-3835</v>
      </c>
      <c r="J372" s="324">
        <f t="shared" si="188"/>
        <v>0.29366943932948125</v>
      </c>
      <c r="K372" s="403"/>
      <c r="L372" s="423">
        <v>41162.666666666664</v>
      </c>
      <c r="M372" s="423">
        <v>37386.5</v>
      </c>
      <c r="N372" s="423">
        <v>37430.333333333336</v>
      </c>
      <c r="O372" s="423">
        <v>37564.666666666664</v>
      </c>
      <c r="P372" s="324">
        <f t="shared" si="189"/>
        <v>3.588889581533472E-3</v>
      </c>
      <c r="Q372" s="324">
        <f t="shared" si="190"/>
        <v>-8.7409302928219801E-2</v>
      </c>
      <c r="R372" s="424">
        <f t="shared" si="191"/>
        <v>134.33333333332848</v>
      </c>
      <c r="S372" s="424">
        <f t="shared" si="192"/>
        <v>-3598</v>
      </c>
      <c r="T372" s="324">
        <f t="shared" si="193"/>
        <v>0.29815120536753653</v>
      </c>
    </row>
    <row r="373" spans="1:20" x14ac:dyDescent="0.25">
      <c r="A373" s="97" t="s">
        <v>52</v>
      </c>
      <c r="B373" s="423">
        <v>21131</v>
      </c>
      <c r="C373" s="423">
        <v>18373</v>
      </c>
      <c r="D373" s="423">
        <v>18698</v>
      </c>
      <c r="E373" s="423">
        <v>20140</v>
      </c>
      <c r="F373" s="324">
        <f t="shared" si="184"/>
        <v>7.7120547652155258E-2</v>
      </c>
      <c r="G373" s="324">
        <f t="shared" si="185"/>
        <v>-4.6897922483554955E-2</v>
      </c>
      <c r="H373" s="424">
        <f t="shared" si="186"/>
        <v>1442</v>
      </c>
      <c r="I373" s="424">
        <f t="shared" si="187"/>
        <v>-991</v>
      </c>
      <c r="J373" s="324">
        <f t="shared" si="188"/>
        <v>0.15985141913772302</v>
      </c>
      <c r="K373" s="403"/>
      <c r="L373" s="423">
        <v>21200.833333333332</v>
      </c>
      <c r="M373" s="423">
        <v>18301.666666666668</v>
      </c>
      <c r="N373" s="423">
        <v>19007.833333333332</v>
      </c>
      <c r="O373" s="423">
        <v>19956.666666666668</v>
      </c>
      <c r="P373" s="324">
        <f t="shared" si="189"/>
        <v>4.9918016256455866E-2</v>
      </c>
      <c r="Q373" s="324">
        <f t="shared" si="190"/>
        <v>-5.8684800125781145E-2</v>
      </c>
      <c r="R373" s="424">
        <f t="shared" si="191"/>
        <v>948.83333333333576</v>
      </c>
      <c r="S373" s="424">
        <f t="shared" si="192"/>
        <v>-1244.1666666666642</v>
      </c>
      <c r="T373" s="324">
        <f t="shared" si="193"/>
        <v>0.15839630029419857</v>
      </c>
    </row>
    <row r="374" spans="1:20" x14ac:dyDescent="0.25">
      <c r="A374" s="97" t="s">
        <v>53</v>
      </c>
      <c r="B374" s="423">
        <v>4121</v>
      </c>
      <c r="C374" s="423">
        <v>4097</v>
      </c>
      <c r="D374" s="423">
        <v>4791</v>
      </c>
      <c r="E374" s="423">
        <v>4797</v>
      </c>
      <c r="F374" s="324">
        <f t="shared" si="184"/>
        <v>1.2523481527864089E-3</v>
      </c>
      <c r="G374" s="324">
        <f t="shared" si="185"/>
        <v>0.16403785488959</v>
      </c>
      <c r="H374" s="424">
        <f t="shared" si="186"/>
        <v>6</v>
      </c>
      <c r="I374" s="424">
        <f t="shared" si="187"/>
        <v>676</v>
      </c>
      <c r="J374" s="324">
        <f t="shared" si="188"/>
        <v>3.8073845958473553E-2</v>
      </c>
      <c r="K374" s="403"/>
      <c r="L374" s="423">
        <v>4121</v>
      </c>
      <c r="M374" s="423">
        <v>4225.666666666667</v>
      </c>
      <c r="N374" s="423">
        <v>4791</v>
      </c>
      <c r="O374" s="423">
        <v>4797</v>
      </c>
      <c r="P374" s="324">
        <f t="shared" si="189"/>
        <v>1.2523481527864089E-3</v>
      </c>
      <c r="Q374" s="324">
        <f t="shared" si="190"/>
        <v>0.16403785488959</v>
      </c>
      <c r="R374" s="424">
        <f t="shared" si="191"/>
        <v>6</v>
      </c>
      <c r="S374" s="424">
        <f t="shared" si="192"/>
        <v>676</v>
      </c>
      <c r="T374" s="324">
        <f t="shared" si="193"/>
        <v>3.8073845958473553E-2</v>
      </c>
    </row>
    <row r="375" spans="1:20" x14ac:dyDescent="0.25">
      <c r="A375" s="97" t="s">
        <v>54</v>
      </c>
      <c r="B375" s="423">
        <v>2708</v>
      </c>
      <c r="C375" s="423">
        <v>2710</v>
      </c>
      <c r="D375" s="423">
        <v>2739</v>
      </c>
      <c r="E375" s="423">
        <v>2773</v>
      </c>
      <c r="F375" s="324">
        <f t="shared" si="184"/>
        <v>1.241328952172327E-2</v>
      </c>
      <c r="G375" s="324">
        <f t="shared" si="185"/>
        <v>2.400295420974885E-2</v>
      </c>
      <c r="H375" s="424">
        <f t="shared" si="186"/>
        <v>34</v>
      </c>
      <c r="I375" s="424">
        <f t="shared" si="187"/>
        <v>65</v>
      </c>
      <c r="J375" s="324">
        <f t="shared" si="188"/>
        <v>2.2009333925963555E-2</v>
      </c>
      <c r="K375" s="403"/>
      <c r="L375" s="423">
        <v>2731.8333333333335</v>
      </c>
      <c r="M375" s="423">
        <v>2596.1666666666665</v>
      </c>
      <c r="N375" s="423">
        <v>2828</v>
      </c>
      <c r="O375" s="423">
        <v>2771.8333333333335</v>
      </c>
      <c r="P375" s="324">
        <f t="shared" si="189"/>
        <v>-1.9860914662894857E-2</v>
      </c>
      <c r="Q375" s="324">
        <f t="shared" si="190"/>
        <v>1.4642181685071032E-2</v>
      </c>
      <c r="R375" s="424">
        <f t="shared" si="191"/>
        <v>-56.166666666666515</v>
      </c>
      <c r="S375" s="424">
        <f t="shared" si="192"/>
        <v>40</v>
      </c>
      <c r="T375" s="324">
        <f t="shared" si="193"/>
        <v>2.2000074078777489E-2</v>
      </c>
    </row>
    <row r="376" spans="1:20" x14ac:dyDescent="0.25">
      <c r="A376" s="97" t="s">
        <v>55</v>
      </c>
      <c r="B376" s="423">
        <v>584</v>
      </c>
      <c r="C376" s="423">
        <v>663</v>
      </c>
      <c r="D376" s="423">
        <v>663</v>
      </c>
      <c r="E376" s="423">
        <v>673</v>
      </c>
      <c r="F376" s="324">
        <f t="shared" si="184"/>
        <v>1.5082956259426794E-2</v>
      </c>
      <c r="G376" s="324">
        <f t="shared" si="185"/>
        <v>0.15239726027397271</v>
      </c>
      <c r="H376" s="424">
        <f t="shared" si="186"/>
        <v>10</v>
      </c>
      <c r="I376" s="424">
        <f t="shared" si="187"/>
        <v>89</v>
      </c>
      <c r="J376" s="324">
        <f t="shared" si="188"/>
        <v>5.3416089910470503E-3</v>
      </c>
      <c r="K376" s="403"/>
      <c r="L376" s="423">
        <v>745.66666666666663</v>
      </c>
      <c r="M376" s="423">
        <v>644</v>
      </c>
      <c r="N376" s="423">
        <v>663</v>
      </c>
      <c r="O376" s="423">
        <v>673</v>
      </c>
      <c r="P376" s="324">
        <f t="shared" si="189"/>
        <v>1.5082956259426794E-2</v>
      </c>
      <c r="Q376" s="324">
        <f t="shared" si="190"/>
        <v>-9.7451944568618609E-2</v>
      </c>
      <c r="R376" s="424">
        <f t="shared" si="191"/>
        <v>10</v>
      </c>
      <c r="S376" s="424">
        <f t="shared" si="192"/>
        <v>-72.666666666666629</v>
      </c>
      <c r="T376" s="324">
        <f t="shared" si="193"/>
        <v>5.3416089910470503E-3</v>
      </c>
    </row>
    <row r="377" spans="1:20" x14ac:dyDescent="0.25">
      <c r="A377" s="97" t="s">
        <v>56</v>
      </c>
      <c r="B377" s="423">
        <v>6890</v>
      </c>
      <c r="C377" s="423">
        <v>6412</v>
      </c>
      <c r="D377" s="423">
        <v>6177</v>
      </c>
      <c r="E377" s="423">
        <v>6415</v>
      </c>
      <c r="F377" s="324">
        <f t="shared" si="184"/>
        <v>3.8530030759268197E-2</v>
      </c>
      <c r="G377" s="324">
        <f t="shared" si="185"/>
        <v>-6.8940493468795383E-2</v>
      </c>
      <c r="H377" s="424">
        <f t="shared" si="186"/>
        <v>238</v>
      </c>
      <c r="I377" s="424">
        <f t="shared" si="187"/>
        <v>-475</v>
      </c>
      <c r="J377" s="324">
        <f t="shared" si="188"/>
        <v>5.0915931170233034E-2</v>
      </c>
      <c r="K377" s="403"/>
      <c r="L377" s="423">
        <v>6890</v>
      </c>
      <c r="M377" s="423">
        <v>6412</v>
      </c>
      <c r="N377" s="423">
        <v>6296</v>
      </c>
      <c r="O377" s="423">
        <v>6415</v>
      </c>
      <c r="P377" s="324">
        <f t="shared" si="189"/>
        <v>1.8900889453621339E-2</v>
      </c>
      <c r="Q377" s="324">
        <f t="shared" si="190"/>
        <v>-6.8940493468795383E-2</v>
      </c>
      <c r="R377" s="424">
        <f t="shared" si="191"/>
        <v>119</v>
      </c>
      <c r="S377" s="424">
        <f t="shared" si="192"/>
        <v>-475</v>
      </c>
      <c r="T377" s="324">
        <f t="shared" si="193"/>
        <v>5.0915931170233034E-2</v>
      </c>
    </row>
    <row r="378" spans="1:20" x14ac:dyDescent="0.25">
      <c r="A378" s="97" t="s">
        <v>51</v>
      </c>
      <c r="B378" s="423">
        <v>1127</v>
      </c>
      <c r="C378" s="423">
        <v>844</v>
      </c>
      <c r="D378" s="423">
        <v>912</v>
      </c>
      <c r="E378" s="423">
        <v>763</v>
      </c>
      <c r="F378" s="324">
        <f t="shared" si="184"/>
        <v>-0.16337719298245612</v>
      </c>
      <c r="G378" s="324">
        <f t="shared" si="185"/>
        <v>-0.32298136645962738</v>
      </c>
      <c r="H378" s="424">
        <f t="shared" si="186"/>
        <v>-149</v>
      </c>
      <c r="I378" s="424">
        <f t="shared" si="187"/>
        <v>-364</v>
      </c>
      <c r="J378" s="324">
        <f t="shared" si="188"/>
        <v>6.0559400596863289E-3</v>
      </c>
      <c r="K378" s="403"/>
      <c r="L378" s="423">
        <v>1127</v>
      </c>
      <c r="M378" s="423">
        <v>830</v>
      </c>
      <c r="N378" s="423">
        <v>912</v>
      </c>
      <c r="O378" s="423">
        <v>887.16666666666663</v>
      </c>
      <c r="P378" s="324">
        <f t="shared" si="189"/>
        <v>-2.7229532163742687E-2</v>
      </c>
      <c r="Q378" s="324">
        <f t="shared" si="190"/>
        <v>-0.21280686187518494</v>
      </c>
      <c r="R378" s="424">
        <f t="shared" si="191"/>
        <v>-24.833333333333371</v>
      </c>
      <c r="S378" s="424">
        <f t="shared" si="192"/>
        <v>-239.83333333333337</v>
      </c>
      <c r="T378" s="324">
        <f t="shared" si="193"/>
        <v>7.0414523673460747E-3</v>
      </c>
    </row>
    <row r="379" spans="1:20" x14ac:dyDescent="0.25">
      <c r="A379" s="98" t="s">
        <v>57</v>
      </c>
      <c r="B379" s="423">
        <v>4070</v>
      </c>
      <c r="C379" s="423">
        <v>4562</v>
      </c>
      <c r="D379" s="423">
        <v>4276</v>
      </c>
      <c r="E379" s="423">
        <v>4307</v>
      </c>
      <c r="F379" s="324">
        <f t="shared" si="184"/>
        <v>7.2497661365762411E-3</v>
      </c>
      <c r="G379" s="324">
        <f t="shared" si="185"/>
        <v>5.8230958230958141E-2</v>
      </c>
      <c r="H379" s="424">
        <f t="shared" si="186"/>
        <v>31</v>
      </c>
      <c r="I379" s="424">
        <f t="shared" si="187"/>
        <v>237</v>
      </c>
      <c r="J379" s="324">
        <f t="shared" si="188"/>
        <v>3.4184710140326369E-2</v>
      </c>
      <c r="K379" s="403"/>
      <c r="L379" s="423">
        <v>4070</v>
      </c>
      <c r="M379" s="423">
        <v>4562</v>
      </c>
      <c r="N379" s="423">
        <v>4466.666666666667</v>
      </c>
      <c r="O379" s="423">
        <v>4392</v>
      </c>
      <c r="P379" s="324">
        <f t="shared" si="189"/>
        <v>-1.6716417910447867E-2</v>
      </c>
      <c r="Q379" s="324">
        <f t="shared" si="190"/>
        <v>7.9115479115479115E-2</v>
      </c>
      <c r="R379" s="424">
        <f t="shared" si="191"/>
        <v>-74.66666666666697</v>
      </c>
      <c r="S379" s="424">
        <f t="shared" si="192"/>
        <v>322</v>
      </c>
      <c r="T379" s="324">
        <f t="shared" si="193"/>
        <v>3.4859356149596801E-2</v>
      </c>
    </row>
    <row r="380" spans="1:20" x14ac:dyDescent="0.25">
      <c r="A380" s="99" t="s">
        <v>58</v>
      </c>
      <c r="B380" s="423">
        <v>3382</v>
      </c>
      <c r="C380" s="423">
        <v>3075</v>
      </c>
      <c r="D380" s="423">
        <v>3041</v>
      </c>
      <c r="E380" s="423">
        <v>3085</v>
      </c>
      <c r="F380" s="324">
        <f t="shared" si="184"/>
        <v>1.4468924695823837E-2</v>
      </c>
      <c r="G380" s="324">
        <f t="shared" si="185"/>
        <v>-8.7817859254878727E-2</v>
      </c>
      <c r="H380" s="424">
        <f t="shared" si="186"/>
        <v>44</v>
      </c>
      <c r="I380" s="424">
        <f t="shared" si="187"/>
        <v>-297</v>
      </c>
      <c r="J380" s="324">
        <f t="shared" si="188"/>
        <v>2.4485681630579719E-2</v>
      </c>
      <c r="K380" s="403"/>
      <c r="L380" s="423">
        <v>3382</v>
      </c>
      <c r="M380" s="423">
        <v>3353.6666666666665</v>
      </c>
      <c r="N380" s="423">
        <v>3074.3333333333335</v>
      </c>
      <c r="O380" s="423">
        <v>3091.5</v>
      </c>
      <c r="P380" s="324">
        <f t="shared" si="189"/>
        <v>5.5838664209042488E-3</v>
      </c>
      <c r="Q380" s="324">
        <f t="shared" si="190"/>
        <v>-8.5895919574216495E-2</v>
      </c>
      <c r="R380" s="424">
        <f t="shared" si="191"/>
        <v>17.166666666666515</v>
      </c>
      <c r="S380" s="424">
        <f t="shared" si="192"/>
        <v>-290.5</v>
      </c>
      <c r="T380" s="324">
        <f t="shared" si="193"/>
        <v>2.4537272207759222E-2</v>
      </c>
    </row>
    <row r="381" spans="1:20" ht="21" x14ac:dyDescent="0.35">
      <c r="A381" s="378" t="s">
        <v>88</v>
      </c>
      <c r="B381" s="378"/>
      <c r="C381" s="378"/>
      <c r="D381" s="378"/>
      <c r="E381" s="378"/>
      <c r="F381" s="378"/>
      <c r="G381" s="378"/>
      <c r="H381" s="378"/>
      <c r="I381" s="378"/>
      <c r="J381" s="378"/>
      <c r="K381" s="378"/>
      <c r="L381" s="378"/>
      <c r="M381" s="378"/>
      <c r="N381" s="378"/>
      <c r="O381" s="378"/>
      <c r="P381" s="378"/>
      <c r="Q381" s="378"/>
      <c r="R381" s="378"/>
      <c r="S381" s="378"/>
      <c r="T381" s="378"/>
    </row>
  </sheetData>
  <mergeCells count="575">
    <mergeCell ref="A381:T381"/>
    <mergeCell ref="A352:T352"/>
    <mergeCell ref="B353:J353"/>
    <mergeCell ref="L353:T353"/>
    <mergeCell ref="A367:T367"/>
    <mergeCell ref="B368:J368"/>
    <mergeCell ref="L368:T368"/>
    <mergeCell ref="A323:T323"/>
    <mergeCell ref="B324:J324"/>
    <mergeCell ref="L324:T324"/>
    <mergeCell ref="A338:T338"/>
    <mergeCell ref="B339:J339"/>
    <mergeCell ref="L339:T339"/>
    <mergeCell ref="I319:J319"/>
    <mergeCell ref="S319:T319"/>
    <mergeCell ref="I320:J320"/>
    <mergeCell ref="S320:T320"/>
    <mergeCell ref="A321:T321"/>
    <mergeCell ref="A322:T322"/>
    <mergeCell ref="I316:J316"/>
    <mergeCell ref="S316:T316"/>
    <mergeCell ref="I317:J317"/>
    <mergeCell ref="S317:T317"/>
    <mergeCell ref="I318:J318"/>
    <mergeCell ref="S318:T318"/>
    <mergeCell ref="I313:J313"/>
    <mergeCell ref="S313:T313"/>
    <mergeCell ref="I314:J314"/>
    <mergeCell ref="S314:T314"/>
    <mergeCell ref="I315:J315"/>
    <mergeCell ref="S315:T315"/>
    <mergeCell ref="I310:J310"/>
    <mergeCell ref="S310:T310"/>
    <mergeCell ref="I311:J311"/>
    <mergeCell ref="S311:T311"/>
    <mergeCell ref="I312:J312"/>
    <mergeCell ref="S312:T312"/>
    <mergeCell ref="A306:T306"/>
    <mergeCell ref="A307:T307"/>
    <mergeCell ref="B308:J308"/>
    <mergeCell ref="L308:T308"/>
    <mergeCell ref="I309:J309"/>
    <mergeCell ref="S309:T309"/>
    <mergeCell ref="I303:J303"/>
    <mergeCell ref="S303:T303"/>
    <mergeCell ref="I304:J304"/>
    <mergeCell ref="S304:T304"/>
    <mergeCell ref="I305:J305"/>
    <mergeCell ref="S305:T305"/>
    <mergeCell ref="I300:J300"/>
    <mergeCell ref="S300:T300"/>
    <mergeCell ref="I301:J301"/>
    <mergeCell ref="S301:T301"/>
    <mergeCell ref="I302:J302"/>
    <mergeCell ref="S302:T302"/>
    <mergeCell ref="I297:J297"/>
    <mergeCell ref="S297:T297"/>
    <mergeCell ref="I298:J298"/>
    <mergeCell ref="S298:T298"/>
    <mergeCell ref="I299:J299"/>
    <mergeCell ref="S299:T299"/>
    <mergeCell ref="I294:J294"/>
    <mergeCell ref="S294:T294"/>
    <mergeCell ref="I295:J295"/>
    <mergeCell ref="S295:T295"/>
    <mergeCell ref="I296:J296"/>
    <mergeCell ref="S296:T296"/>
    <mergeCell ref="A290:T290"/>
    <mergeCell ref="A291:T291"/>
    <mergeCell ref="B292:J292"/>
    <mergeCell ref="L292:T292"/>
    <mergeCell ref="I293:J293"/>
    <mergeCell ref="S293:T293"/>
    <mergeCell ref="I287:J287"/>
    <mergeCell ref="S287:T287"/>
    <mergeCell ref="I288:J288"/>
    <mergeCell ref="S288:T288"/>
    <mergeCell ref="I289:J289"/>
    <mergeCell ref="S289:T289"/>
    <mergeCell ref="I284:J284"/>
    <mergeCell ref="S284:T284"/>
    <mergeCell ref="I285:J285"/>
    <mergeCell ref="S285:T285"/>
    <mergeCell ref="I286:J286"/>
    <mergeCell ref="S286:T286"/>
    <mergeCell ref="I281:J281"/>
    <mergeCell ref="S281:T281"/>
    <mergeCell ref="I282:J282"/>
    <mergeCell ref="S282:T282"/>
    <mergeCell ref="I283:J283"/>
    <mergeCell ref="S283:T283"/>
    <mergeCell ref="I278:J278"/>
    <mergeCell ref="S278:T278"/>
    <mergeCell ref="I279:J279"/>
    <mergeCell ref="S279:T279"/>
    <mergeCell ref="I280:J280"/>
    <mergeCell ref="S280:T280"/>
    <mergeCell ref="I274:J274"/>
    <mergeCell ref="S274:T274"/>
    <mergeCell ref="A275:T275"/>
    <mergeCell ref="A276:T276"/>
    <mergeCell ref="B277:J277"/>
    <mergeCell ref="L277:T277"/>
    <mergeCell ref="I271:J271"/>
    <mergeCell ref="S271:T271"/>
    <mergeCell ref="I272:J272"/>
    <mergeCell ref="S272:T272"/>
    <mergeCell ref="I273:J273"/>
    <mergeCell ref="S273:T273"/>
    <mergeCell ref="I268:J268"/>
    <mergeCell ref="S268:T268"/>
    <mergeCell ref="I269:J269"/>
    <mergeCell ref="S269:T269"/>
    <mergeCell ref="I270:J270"/>
    <mergeCell ref="S270:T270"/>
    <mergeCell ref="I265:J265"/>
    <mergeCell ref="S265:T265"/>
    <mergeCell ref="I266:J266"/>
    <mergeCell ref="S266:T266"/>
    <mergeCell ref="I267:J267"/>
    <mergeCell ref="S267:T267"/>
    <mergeCell ref="I262:J262"/>
    <mergeCell ref="S262:T262"/>
    <mergeCell ref="I263:J263"/>
    <mergeCell ref="S263:T263"/>
    <mergeCell ref="I264:J264"/>
    <mergeCell ref="S264:T264"/>
    <mergeCell ref="A245:T245"/>
    <mergeCell ref="A246:T246"/>
    <mergeCell ref="B247:J247"/>
    <mergeCell ref="L247:T247"/>
    <mergeCell ref="A260:T260"/>
    <mergeCell ref="B261:J261"/>
    <mergeCell ref="L261:T261"/>
    <mergeCell ref="I228:J228"/>
    <mergeCell ref="S228:T228"/>
    <mergeCell ref="A229:T229"/>
    <mergeCell ref="A230:T230"/>
    <mergeCell ref="B231:J231"/>
    <mergeCell ref="L231:T231"/>
    <mergeCell ref="I225:J225"/>
    <mergeCell ref="S225:T225"/>
    <mergeCell ref="I226:J226"/>
    <mergeCell ref="S226:T226"/>
    <mergeCell ref="I227:J227"/>
    <mergeCell ref="S227:T227"/>
    <mergeCell ref="I222:J222"/>
    <mergeCell ref="S222:T222"/>
    <mergeCell ref="I223:J223"/>
    <mergeCell ref="S223:T223"/>
    <mergeCell ref="I224:J224"/>
    <mergeCell ref="S224:T224"/>
    <mergeCell ref="I219:J219"/>
    <mergeCell ref="S219:T219"/>
    <mergeCell ref="I220:J220"/>
    <mergeCell ref="S220:T220"/>
    <mergeCell ref="I221:J221"/>
    <mergeCell ref="S221:T221"/>
    <mergeCell ref="B216:J216"/>
    <mergeCell ref="L216:T216"/>
    <mergeCell ref="I217:J217"/>
    <mergeCell ref="S217:T217"/>
    <mergeCell ref="I218:J218"/>
    <mergeCell ref="S218:T218"/>
    <mergeCell ref="I212:J212"/>
    <mergeCell ref="S212:T212"/>
    <mergeCell ref="I213:J213"/>
    <mergeCell ref="S213:T213"/>
    <mergeCell ref="A214:T214"/>
    <mergeCell ref="A215:T215"/>
    <mergeCell ref="I209:J209"/>
    <mergeCell ref="S209:T209"/>
    <mergeCell ref="I210:J210"/>
    <mergeCell ref="S210:T210"/>
    <mergeCell ref="I211:J211"/>
    <mergeCell ref="S211:T211"/>
    <mergeCell ref="I206:J206"/>
    <mergeCell ref="S206:T206"/>
    <mergeCell ref="I207:J207"/>
    <mergeCell ref="S207:T207"/>
    <mergeCell ref="I208:J208"/>
    <mergeCell ref="S208:T208"/>
    <mergeCell ref="I203:J203"/>
    <mergeCell ref="S203:T203"/>
    <mergeCell ref="I204:J204"/>
    <mergeCell ref="S204:T204"/>
    <mergeCell ref="I205:J205"/>
    <mergeCell ref="S205:T205"/>
    <mergeCell ref="A199:T199"/>
    <mergeCell ref="B200:J200"/>
    <mergeCell ref="L200:T200"/>
    <mergeCell ref="I201:J201"/>
    <mergeCell ref="S201:T201"/>
    <mergeCell ref="I202:J202"/>
    <mergeCell ref="S202:T202"/>
    <mergeCell ref="D198:E198"/>
    <mergeCell ref="G198:H198"/>
    <mergeCell ref="I198:J198"/>
    <mergeCell ref="N198:O198"/>
    <mergeCell ref="Q198:R198"/>
    <mergeCell ref="S198:T198"/>
    <mergeCell ref="D197:E197"/>
    <mergeCell ref="G197:H197"/>
    <mergeCell ref="I197:J197"/>
    <mergeCell ref="N197:O197"/>
    <mergeCell ref="Q197:R197"/>
    <mergeCell ref="S197:T197"/>
    <mergeCell ref="D196:E196"/>
    <mergeCell ref="G196:H196"/>
    <mergeCell ref="I196:J196"/>
    <mergeCell ref="N196:O196"/>
    <mergeCell ref="Q196:R196"/>
    <mergeCell ref="S196:T196"/>
    <mergeCell ref="D195:E195"/>
    <mergeCell ref="G195:H195"/>
    <mergeCell ref="I195:J195"/>
    <mergeCell ref="N195:O195"/>
    <mergeCell ref="Q195:R195"/>
    <mergeCell ref="S195:T195"/>
    <mergeCell ref="D194:E194"/>
    <mergeCell ref="G194:H194"/>
    <mergeCell ref="I194:J194"/>
    <mergeCell ref="N194:O194"/>
    <mergeCell ref="Q194:R194"/>
    <mergeCell ref="S194:T194"/>
    <mergeCell ref="D193:E193"/>
    <mergeCell ref="G193:H193"/>
    <mergeCell ref="I193:J193"/>
    <mergeCell ref="N193:O193"/>
    <mergeCell ref="Q193:R193"/>
    <mergeCell ref="S193:T193"/>
    <mergeCell ref="D192:E192"/>
    <mergeCell ref="G192:H192"/>
    <mergeCell ref="I192:J192"/>
    <mergeCell ref="N192:O192"/>
    <mergeCell ref="Q192:R192"/>
    <mergeCell ref="S192:T192"/>
    <mergeCell ref="D191:E191"/>
    <mergeCell ref="G191:H191"/>
    <mergeCell ref="I191:J191"/>
    <mergeCell ref="N191:O191"/>
    <mergeCell ref="Q191:R191"/>
    <mergeCell ref="S191:T191"/>
    <mergeCell ref="D190:E190"/>
    <mergeCell ref="G190:H190"/>
    <mergeCell ref="I190:J190"/>
    <mergeCell ref="N190:O190"/>
    <mergeCell ref="Q190:R190"/>
    <mergeCell ref="S190:T190"/>
    <mergeCell ref="D189:E189"/>
    <mergeCell ref="G189:H189"/>
    <mergeCell ref="I189:J189"/>
    <mergeCell ref="N189:O189"/>
    <mergeCell ref="Q189:R189"/>
    <mergeCell ref="S189:T189"/>
    <mergeCell ref="D188:E188"/>
    <mergeCell ref="G188:H188"/>
    <mergeCell ref="I188:J188"/>
    <mergeCell ref="N188:O188"/>
    <mergeCell ref="Q188:R188"/>
    <mergeCell ref="S188:T188"/>
    <mergeCell ref="A185:T185"/>
    <mergeCell ref="B186:J186"/>
    <mergeCell ref="L186:T186"/>
    <mergeCell ref="D187:E187"/>
    <mergeCell ref="G187:H187"/>
    <mergeCell ref="I187:J187"/>
    <mergeCell ref="N187:O187"/>
    <mergeCell ref="Q187:R187"/>
    <mergeCell ref="S187:T187"/>
    <mergeCell ref="D184:E184"/>
    <mergeCell ref="G184:H184"/>
    <mergeCell ref="I184:J184"/>
    <mergeCell ref="N184:O184"/>
    <mergeCell ref="Q184:R184"/>
    <mergeCell ref="S184:T184"/>
    <mergeCell ref="D183:E183"/>
    <mergeCell ref="G183:H183"/>
    <mergeCell ref="I183:J183"/>
    <mergeCell ref="N183:O183"/>
    <mergeCell ref="Q183:R183"/>
    <mergeCell ref="S183:T183"/>
    <mergeCell ref="D182:E182"/>
    <mergeCell ref="G182:H182"/>
    <mergeCell ref="I182:J182"/>
    <mergeCell ref="N182:O182"/>
    <mergeCell ref="Q182:R182"/>
    <mergeCell ref="S182:T182"/>
    <mergeCell ref="D181:E181"/>
    <mergeCell ref="G181:H181"/>
    <mergeCell ref="I181:J181"/>
    <mergeCell ref="N181:O181"/>
    <mergeCell ref="Q181:R181"/>
    <mergeCell ref="S181:T181"/>
    <mergeCell ref="D180:E180"/>
    <mergeCell ref="G180:H180"/>
    <mergeCell ref="I180:J180"/>
    <mergeCell ref="N180:O180"/>
    <mergeCell ref="Q180:R180"/>
    <mergeCell ref="S180:T180"/>
    <mergeCell ref="D179:E179"/>
    <mergeCell ref="G179:H179"/>
    <mergeCell ref="I179:J179"/>
    <mergeCell ref="N179:O179"/>
    <mergeCell ref="Q179:R179"/>
    <mergeCell ref="S179:T179"/>
    <mergeCell ref="D178:E178"/>
    <mergeCell ref="G178:H178"/>
    <mergeCell ref="I178:J178"/>
    <mergeCell ref="N178:O178"/>
    <mergeCell ref="Q178:R178"/>
    <mergeCell ref="S178:T178"/>
    <mergeCell ref="D177:E177"/>
    <mergeCell ref="G177:H177"/>
    <mergeCell ref="I177:J177"/>
    <mergeCell ref="N177:O177"/>
    <mergeCell ref="Q177:R177"/>
    <mergeCell ref="S177:T177"/>
    <mergeCell ref="D176:E176"/>
    <mergeCell ref="G176:H176"/>
    <mergeCell ref="I176:J176"/>
    <mergeCell ref="N176:O176"/>
    <mergeCell ref="Q176:R176"/>
    <mergeCell ref="S176:T176"/>
    <mergeCell ref="D175:E175"/>
    <mergeCell ref="G175:H175"/>
    <mergeCell ref="I175:J175"/>
    <mergeCell ref="N175:O175"/>
    <mergeCell ref="Q175:R175"/>
    <mergeCell ref="S175:T175"/>
    <mergeCell ref="D174:E174"/>
    <mergeCell ref="G174:H174"/>
    <mergeCell ref="I174:J174"/>
    <mergeCell ref="N174:O174"/>
    <mergeCell ref="Q174:R174"/>
    <mergeCell ref="S174:T174"/>
    <mergeCell ref="D173:E173"/>
    <mergeCell ref="G173:H173"/>
    <mergeCell ref="I173:J173"/>
    <mergeCell ref="N173:O173"/>
    <mergeCell ref="Q173:R173"/>
    <mergeCell ref="S173:T173"/>
    <mergeCell ref="D172:E172"/>
    <mergeCell ref="G172:H172"/>
    <mergeCell ref="I172:J172"/>
    <mergeCell ref="N172:O172"/>
    <mergeCell ref="Q172:R172"/>
    <mergeCell ref="S172:T172"/>
    <mergeCell ref="D171:E171"/>
    <mergeCell ref="G171:H171"/>
    <mergeCell ref="I171:J171"/>
    <mergeCell ref="N171:O171"/>
    <mergeCell ref="Q171:R171"/>
    <mergeCell ref="S171:T171"/>
    <mergeCell ref="D170:E170"/>
    <mergeCell ref="G170:H170"/>
    <mergeCell ref="I170:J170"/>
    <mergeCell ref="N170:O170"/>
    <mergeCell ref="Q170:R170"/>
    <mergeCell ref="S170:T170"/>
    <mergeCell ref="D169:E169"/>
    <mergeCell ref="G169:H169"/>
    <mergeCell ref="I169:J169"/>
    <mergeCell ref="N169:O169"/>
    <mergeCell ref="Q169:R169"/>
    <mergeCell ref="S169:T169"/>
    <mergeCell ref="D168:E168"/>
    <mergeCell ref="G168:H168"/>
    <mergeCell ref="I168:J168"/>
    <mergeCell ref="N168:O168"/>
    <mergeCell ref="Q168:R168"/>
    <mergeCell ref="S168:T168"/>
    <mergeCell ref="D167:E167"/>
    <mergeCell ref="G167:H167"/>
    <mergeCell ref="I167:J167"/>
    <mergeCell ref="N167:O167"/>
    <mergeCell ref="Q167:R167"/>
    <mergeCell ref="S167:T167"/>
    <mergeCell ref="D166:E166"/>
    <mergeCell ref="G166:H166"/>
    <mergeCell ref="I166:J166"/>
    <mergeCell ref="N166:O166"/>
    <mergeCell ref="Q166:R166"/>
    <mergeCell ref="S166:T166"/>
    <mergeCell ref="D165:E165"/>
    <mergeCell ref="G165:H165"/>
    <mergeCell ref="I165:J165"/>
    <mergeCell ref="N165:O165"/>
    <mergeCell ref="Q165:R165"/>
    <mergeCell ref="S165:T165"/>
    <mergeCell ref="D164:E164"/>
    <mergeCell ref="G164:H164"/>
    <mergeCell ref="I164:J164"/>
    <mergeCell ref="N164:O164"/>
    <mergeCell ref="Q164:R164"/>
    <mergeCell ref="S164:T164"/>
    <mergeCell ref="D163:E163"/>
    <mergeCell ref="G163:H163"/>
    <mergeCell ref="I163:J163"/>
    <mergeCell ref="N163:O163"/>
    <mergeCell ref="Q163:R163"/>
    <mergeCell ref="S163:T163"/>
    <mergeCell ref="D162:E162"/>
    <mergeCell ref="G162:H162"/>
    <mergeCell ref="I162:J162"/>
    <mergeCell ref="N162:O162"/>
    <mergeCell ref="Q162:R162"/>
    <mergeCell ref="S162:T162"/>
    <mergeCell ref="D161:E161"/>
    <mergeCell ref="G161:H161"/>
    <mergeCell ref="I161:J161"/>
    <mergeCell ref="N161:O161"/>
    <mergeCell ref="Q161:R161"/>
    <mergeCell ref="S161:T161"/>
    <mergeCell ref="D160:E160"/>
    <mergeCell ref="G160:H160"/>
    <mergeCell ref="I160:J160"/>
    <mergeCell ref="N160:O160"/>
    <mergeCell ref="Q160:R160"/>
    <mergeCell ref="S160:T160"/>
    <mergeCell ref="D159:E159"/>
    <mergeCell ref="G159:H159"/>
    <mergeCell ref="I159:J159"/>
    <mergeCell ref="N159:O159"/>
    <mergeCell ref="Q159:R159"/>
    <mergeCell ref="S159:T159"/>
    <mergeCell ref="D158:E158"/>
    <mergeCell ref="G158:H158"/>
    <mergeCell ref="I158:J158"/>
    <mergeCell ref="N158:O158"/>
    <mergeCell ref="Q158:R158"/>
    <mergeCell ref="S158:T158"/>
    <mergeCell ref="D157:E157"/>
    <mergeCell ref="G157:H157"/>
    <mergeCell ref="I157:J157"/>
    <mergeCell ref="N157:O157"/>
    <mergeCell ref="Q157:R157"/>
    <mergeCell ref="S157:T157"/>
    <mergeCell ref="D156:E156"/>
    <mergeCell ref="G156:H156"/>
    <mergeCell ref="I156:J156"/>
    <mergeCell ref="N156:O156"/>
    <mergeCell ref="Q156:R156"/>
    <mergeCell ref="S156:T156"/>
    <mergeCell ref="D155:E155"/>
    <mergeCell ref="G155:H155"/>
    <mergeCell ref="I155:J155"/>
    <mergeCell ref="N155:O155"/>
    <mergeCell ref="Q155:R155"/>
    <mergeCell ref="S155:T155"/>
    <mergeCell ref="D154:E154"/>
    <mergeCell ref="G154:H154"/>
    <mergeCell ref="I154:J154"/>
    <mergeCell ref="N154:O154"/>
    <mergeCell ref="Q154:R154"/>
    <mergeCell ref="S154:T154"/>
    <mergeCell ref="D153:E153"/>
    <mergeCell ref="G153:H153"/>
    <mergeCell ref="I153:J153"/>
    <mergeCell ref="N153:O153"/>
    <mergeCell ref="Q153:R153"/>
    <mergeCell ref="S153:T153"/>
    <mergeCell ref="A149:T149"/>
    <mergeCell ref="A150:T150"/>
    <mergeCell ref="B151:J151"/>
    <mergeCell ref="L151:T151"/>
    <mergeCell ref="D152:E152"/>
    <mergeCell ref="G152:H152"/>
    <mergeCell ref="I152:J152"/>
    <mergeCell ref="N152:O152"/>
    <mergeCell ref="Q152:R152"/>
    <mergeCell ref="S152:T152"/>
    <mergeCell ref="D148:E148"/>
    <mergeCell ref="G148:H148"/>
    <mergeCell ref="I148:J148"/>
    <mergeCell ref="N148:O148"/>
    <mergeCell ref="Q148:R148"/>
    <mergeCell ref="S148:T148"/>
    <mergeCell ref="D147:E147"/>
    <mergeCell ref="G147:H147"/>
    <mergeCell ref="I147:J147"/>
    <mergeCell ref="N147:O147"/>
    <mergeCell ref="Q147:R147"/>
    <mergeCell ref="S147:T147"/>
    <mergeCell ref="D146:E146"/>
    <mergeCell ref="G146:H146"/>
    <mergeCell ref="I146:J146"/>
    <mergeCell ref="N146:O146"/>
    <mergeCell ref="Q146:R146"/>
    <mergeCell ref="S146:T146"/>
    <mergeCell ref="D145:E145"/>
    <mergeCell ref="G145:H145"/>
    <mergeCell ref="I145:J145"/>
    <mergeCell ref="N145:O145"/>
    <mergeCell ref="Q145:R145"/>
    <mergeCell ref="S145:T145"/>
    <mergeCell ref="D144:E144"/>
    <mergeCell ref="G144:H144"/>
    <mergeCell ref="I144:J144"/>
    <mergeCell ref="N144:O144"/>
    <mergeCell ref="Q144:R144"/>
    <mergeCell ref="S144:T144"/>
    <mergeCell ref="D143:E143"/>
    <mergeCell ref="G143:H143"/>
    <mergeCell ref="I143:J143"/>
    <mergeCell ref="N143:O143"/>
    <mergeCell ref="Q143:R143"/>
    <mergeCell ref="S143:T143"/>
    <mergeCell ref="D142:E142"/>
    <mergeCell ref="G142:H142"/>
    <mergeCell ref="I142:J142"/>
    <mergeCell ref="N142:O142"/>
    <mergeCell ref="Q142:R142"/>
    <mergeCell ref="S142:T142"/>
    <mergeCell ref="D141:E141"/>
    <mergeCell ref="G141:H141"/>
    <mergeCell ref="I141:J141"/>
    <mergeCell ref="N141:O141"/>
    <mergeCell ref="Q141:R141"/>
    <mergeCell ref="S141:T141"/>
    <mergeCell ref="D140:E140"/>
    <mergeCell ref="G140:H140"/>
    <mergeCell ref="I140:J140"/>
    <mergeCell ref="N140:O140"/>
    <mergeCell ref="Q140:R140"/>
    <mergeCell ref="S140:T140"/>
    <mergeCell ref="D139:E139"/>
    <mergeCell ref="G139:H139"/>
    <mergeCell ref="I139:J139"/>
    <mergeCell ref="N139:O139"/>
    <mergeCell ref="Q139:R139"/>
    <mergeCell ref="S139:T139"/>
    <mergeCell ref="D138:E138"/>
    <mergeCell ref="G138:H138"/>
    <mergeCell ref="I138:J138"/>
    <mergeCell ref="N138:O138"/>
    <mergeCell ref="Q138:R138"/>
    <mergeCell ref="S138:T138"/>
    <mergeCell ref="D137:E137"/>
    <mergeCell ref="G137:H137"/>
    <mergeCell ref="I137:J137"/>
    <mergeCell ref="N137:O137"/>
    <mergeCell ref="Q137:R137"/>
    <mergeCell ref="S137:T137"/>
    <mergeCell ref="D136:E136"/>
    <mergeCell ref="G136:H136"/>
    <mergeCell ref="I136:J136"/>
    <mergeCell ref="N136:O136"/>
    <mergeCell ref="Q136:R136"/>
    <mergeCell ref="S136:T136"/>
    <mergeCell ref="A120:T120"/>
    <mergeCell ref="B121:J121"/>
    <mergeCell ref="L121:T121"/>
    <mergeCell ref="A134:T134"/>
    <mergeCell ref="B135:J135"/>
    <mergeCell ref="L135:T135"/>
    <mergeCell ref="A69:T69"/>
    <mergeCell ref="B70:J70"/>
    <mergeCell ref="L70:T70"/>
    <mergeCell ref="A84:T84"/>
    <mergeCell ref="A85:T85"/>
    <mergeCell ref="B86:J86"/>
    <mergeCell ref="L86:T86"/>
    <mergeCell ref="A19:T19"/>
    <mergeCell ref="B21:J21"/>
    <mergeCell ref="L21:T21"/>
    <mergeCell ref="A55:T55"/>
    <mergeCell ref="B56:J56"/>
    <mergeCell ref="L56:T56"/>
    <mergeCell ref="A1:T1"/>
    <mergeCell ref="A2:T2"/>
    <mergeCell ref="A3:T3"/>
    <mergeCell ref="A4:T4"/>
    <mergeCell ref="B5:J5"/>
    <mergeCell ref="L5:T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B43FD0-0413-4B40-B3F7-5A4D60A035F0}">
  <sheetPr codeName="Hoja15"/>
  <dimension ref="A1:AA411"/>
  <sheetViews>
    <sheetView workbookViewId="0">
      <selection activeCell="F12" sqref="F12"/>
    </sheetView>
  </sheetViews>
  <sheetFormatPr baseColWidth="10" defaultColWidth="0" defaultRowHeight="15" customHeight="1" zeroHeight="1" x14ac:dyDescent="0.25"/>
  <cols>
    <col min="1" max="2" width="29.85546875" bestFit="1" customWidth="1"/>
    <col min="3" max="6" width="11.42578125" style="469" customWidth="1"/>
    <col min="7" max="7" width="12.28515625" style="469" customWidth="1"/>
    <col min="8" max="10" width="12.7109375" style="469" customWidth="1"/>
    <col min="11" max="11" width="11.42578125" style="469" customWidth="1"/>
    <col min="12" max="12" width="1.28515625" style="469" customWidth="1"/>
    <col min="13" max="15" width="12.5703125" style="469" customWidth="1"/>
    <col min="16" max="18" width="11.42578125" style="469" customWidth="1"/>
    <col min="19" max="20" width="14" style="469" customWidth="1"/>
    <col min="21" max="21" width="11.42578125" style="469" customWidth="1"/>
    <col min="22" max="25" width="11.42578125" hidden="1" customWidth="1"/>
    <col min="26" max="26" width="24" hidden="1" customWidth="1"/>
    <col min="27" max="16384" width="11.42578125" hidden="1"/>
  </cols>
  <sheetData>
    <row r="1" spans="1:27" ht="53.25" customHeight="1" x14ac:dyDescent="0.25">
      <c r="A1" s="1" t="s">
        <v>0</v>
      </c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</row>
    <row r="2" spans="1:27" ht="21" x14ac:dyDescent="0.35">
      <c r="A2" s="428" t="s">
        <v>89</v>
      </c>
      <c r="B2" s="428"/>
      <c r="C2" s="428"/>
      <c r="D2" s="428"/>
      <c r="E2" s="428"/>
      <c r="F2" s="428"/>
      <c r="G2" s="428"/>
      <c r="H2" s="428"/>
      <c r="I2" s="428"/>
      <c r="J2" s="428"/>
      <c r="K2" s="428"/>
      <c r="L2" s="428"/>
      <c r="M2" s="428"/>
      <c r="N2" s="428"/>
      <c r="O2" s="428"/>
      <c r="P2" s="428"/>
      <c r="Q2" s="428"/>
      <c r="R2" s="428"/>
      <c r="S2" s="428"/>
      <c r="T2" s="428"/>
      <c r="U2" s="428"/>
    </row>
    <row r="3" spans="1:27" ht="21" x14ac:dyDescent="0.25">
      <c r="A3" s="4" t="s">
        <v>90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6"/>
    </row>
    <row r="4" spans="1:27" ht="21" x14ac:dyDescent="0.35">
      <c r="A4" s="429" t="s">
        <v>91</v>
      </c>
      <c r="B4" s="429"/>
      <c r="C4" s="429"/>
      <c r="D4" s="429"/>
      <c r="E4" s="429"/>
      <c r="F4" s="429"/>
      <c r="G4" s="429"/>
      <c r="H4" s="429"/>
      <c r="I4" s="429"/>
      <c r="J4" s="429"/>
      <c r="K4" s="429"/>
      <c r="L4" s="429"/>
      <c r="M4" s="429"/>
      <c r="N4" s="429"/>
      <c r="O4" s="429"/>
      <c r="P4" s="429"/>
      <c r="Q4" s="429"/>
      <c r="R4" s="429"/>
      <c r="S4" s="429"/>
      <c r="T4" s="429"/>
      <c r="U4" s="429"/>
    </row>
    <row r="5" spans="1:27" x14ac:dyDescent="0.25">
      <c r="A5" s="72"/>
      <c r="B5" s="72"/>
      <c r="C5" s="11" t="s">
        <v>152</v>
      </c>
      <c r="D5" s="12"/>
      <c r="E5" s="12"/>
      <c r="F5" s="12"/>
      <c r="G5" s="12"/>
      <c r="H5" s="12"/>
      <c r="I5" s="12"/>
      <c r="J5" s="12"/>
      <c r="K5" s="13"/>
      <c r="L5" s="430"/>
      <c r="M5" s="11" t="str">
        <f>CONCATENATE("acumulado ",C5)</f>
        <v>acumulado junio</v>
      </c>
      <c r="N5" s="12"/>
      <c r="O5" s="12"/>
      <c r="P5" s="12"/>
      <c r="Q5" s="12"/>
      <c r="R5" s="12"/>
      <c r="S5" s="12"/>
      <c r="T5" s="12"/>
      <c r="U5" s="13"/>
    </row>
    <row r="6" spans="1:27" x14ac:dyDescent="0.25">
      <c r="A6" s="15"/>
      <c r="B6" s="15"/>
      <c r="C6" s="16">
        <v>2019</v>
      </c>
      <c r="D6" s="16">
        <v>2022</v>
      </c>
      <c r="E6" s="16">
        <v>2023</v>
      </c>
      <c r="F6" s="16">
        <v>2024</v>
      </c>
      <c r="G6" s="16" t="str">
        <f>CONCATENATE("var ",RIGHT(F6,2),"/",RIGHT(E6,2))</f>
        <v>var 24/23</v>
      </c>
      <c r="H6" s="16" t="str">
        <f>CONCATENATE("var ",RIGHT(F6,2),"/",RIGHT(C6,2))</f>
        <v>var 24/19</v>
      </c>
      <c r="I6" s="16" t="str">
        <f>CONCATENATE("dif ",RIGHT(F6,2),"-",RIGHT(E6,2))</f>
        <v>dif 24-23</v>
      </c>
      <c r="J6" s="16" t="str">
        <f>CONCATENATE("dif ",RIGHT(F6,2),"-",RIGHT(C6,2))</f>
        <v>dif 24-19</v>
      </c>
      <c r="K6" s="16" t="str">
        <f>CONCATENATE("cuota ",RIGHT(F6,2))</f>
        <v>cuota 24</v>
      </c>
      <c r="L6" s="431"/>
      <c r="M6" s="16">
        <v>2019</v>
      </c>
      <c r="N6" s="16">
        <v>2022</v>
      </c>
      <c r="O6" s="16">
        <v>2023</v>
      </c>
      <c r="P6" s="16">
        <v>2024</v>
      </c>
      <c r="Q6" s="16" t="str">
        <f>CONCATENATE("var ",RIGHT(P6,2),"/",RIGHT(O6,2))</f>
        <v>var 24/23</v>
      </c>
      <c r="R6" s="16" t="str">
        <f>CONCATENATE("var ",RIGHT(P6,2),"/",RIGHT(M6,2))</f>
        <v>var 24/19</v>
      </c>
      <c r="S6" s="16" t="str">
        <f>CONCATENATE("dif ",RIGHT(P6,2),"-",RIGHT(O6,2))</f>
        <v>dif 24-23</v>
      </c>
      <c r="T6" s="16" t="str">
        <f>CONCATENATE("dif ",RIGHT(P6,2),"-",RIGHT(M6,2))</f>
        <v>dif 24-19</v>
      </c>
      <c r="U6" s="16" t="str">
        <f>CONCATENATE("cuota ",RIGHT(P6,2))</f>
        <v>cuota 24</v>
      </c>
      <c r="AA6" s="432"/>
    </row>
    <row r="7" spans="1:27" x14ac:dyDescent="0.25">
      <c r="A7" s="433" t="s">
        <v>92</v>
      </c>
      <c r="B7" s="433" t="s">
        <v>92</v>
      </c>
      <c r="C7" s="434">
        <v>666296</v>
      </c>
      <c r="D7" s="434">
        <v>643934</v>
      </c>
      <c r="E7" s="434">
        <v>691826</v>
      </c>
      <c r="F7" s="434">
        <v>784395</v>
      </c>
      <c r="G7" s="435">
        <f>IFERROR(F7/E7-1,"-")</f>
        <v>0.13380387554095963</v>
      </c>
      <c r="H7" s="435">
        <f>IFERROR(F7/C7-1,"-")</f>
        <v>0.1772470493594438</v>
      </c>
      <c r="I7" s="434">
        <f>IFERROR(F7-E7,"-")</f>
        <v>92569</v>
      </c>
      <c r="J7" s="434">
        <f>IFERROR(F7-C7,"-")</f>
        <v>118099</v>
      </c>
      <c r="K7" s="435">
        <f>F7/$F$7</f>
        <v>1</v>
      </c>
      <c r="L7" s="436"/>
      <c r="M7" s="434">
        <v>4123504</v>
      </c>
      <c r="N7" s="434">
        <v>3734850</v>
      </c>
      <c r="O7" s="434">
        <v>4406877</v>
      </c>
      <c r="P7" s="434">
        <v>4934673</v>
      </c>
      <c r="Q7" s="435">
        <f>IFERROR(P7/O7-1,"-")</f>
        <v>0.11976644685113746</v>
      </c>
      <c r="R7" s="435">
        <f>IFERROR(P7/M7-1,"-")</f>
        <v>0.19671837349981947</v>
      </c>
      <c r="S7" s="434">
        <f>IFERROR(P7-O7,"-")</f>
        <v>527796</v>
      </c>
      <c r="T7" s="434">
        <f>IFERROR(P7-M7,"-")</f>
        <v>811169</v>
      </c>
      <c r="U7" s="435">
        <f>P7/$P$7</f>
        <v>1</v>
      </c>
      <c r="AA7" s="437"/>
    </row>
    <row r="8" spans="1:27" x14ac:dyDescent="0.25">
      <c r="A8" s="438" t="s">
        <v>93</v>
      </c>
      <c r="B8" s="438" t="s">
        <v>93</v>
      </c>
      <c r="C8" s="439">
        <v>617548</v>
      </c>
      <c r="D8" s="439">
        <v>607438</v>
      </c>
      <c r="E8" s="439">
        <v>650121</v>
      </c>
      <c r="F8" s="439">
        <v>739451</v>
      </c>
      <c r="G8" s="440">
        <f>IFERROR(F8/E8-1,"-")</f>
        <v>0.13740519072603408</v>
      </c>
      <c r="H8" s="441">
        <f>IFERROR(F8/C8-1,"-")</f>
        <v>0.1973984208514965</v>
      </c>
      <c r="I8" s="439">
        <f>IFERROR(F8-E8,"-")</f>
        <v>89330</v>
      </c>
      <c r="J8" s="439">
        <f>IFERROR(F8-C8,"-")</f>
        <v>121903</v>
      </c>
      <c r="K8" s="440">
        <f>F8/$F$7</f>
        <v>0.94270233747027965</v>
      </c>
      <c r="L8" s="431"/>
      <c r="M8" s="439">
        <v>3691140</v>
      </c>
      <c r="N8" s="439">
        <v>3428950</v>
      </c>
      <c r="O8" s="439">
        <v>4038655</v>
      </c>
      <c r="P8" s="439">
        <v>4564144</v>
      </c>
      <c r="Q8" s="440">
        <f>IFERROR(P8/O8-1,"-")</f>
        <v>0.13011485259325206</v>
      </c>
      <c r="R8" s="440">
        <f>IFERROR(P8/M8-1,"-")</f>
        <v>0.23651338068997663</v>
      </c>
      <c r="S8" s="439">
        <f>IFERROR(P8-O8,"-")</f>
        <v>525489</v>
      </c>
      <c r="T8" s="439">
        <f>IFERROR(P8-M8,"-")</f>
        <v>873004</v>
      </c>
      <c r="U8" s="440">
        <f>P8/$P$7</f>
        <v>0.92491316040596816</v>
      </c>
    </row>
    <row r="9" spans="1:27" x14ac:dyDescent="0.25">
      <c r="A9" s="438" t="s">
        <v>94</v>
      </c>
      <c r="B9" s="438" t="s">
        <v>94</v>
      </c>
      <c r="C9" s="439">
        <v>48748</v>
      </c>
      <c r="D9" s="439">
        <v>36496</v>
      </c>
      <c r="E9" s="439">
        <v>41705</v>
      </c>
      <c r="F9" s="439">
        <v>44944</v>
      </c>
      <c r="G9" s="440">
        <f>IFERROR(F9/E9-1,"-")</f>
        <v>7.7664548615274054E-2</v>
      </c>
      <c r="H9" s="441">
        <f>IFERROR(F9/C9-1,"-")</f>
        <v>-7.8033970624435844E-2</v>
      </c>
      <c r="I9" s="439">
        <f t="shared" ref="I9" si="0">IFERROR(F9-E9,"-")</f>
        <v>3239</v>
      </c>
      <c r="J9" s="439">
        <f>IFERROR(F9-C9,"-")</f>
        <v>-3804</v>
      </c>
      <c r="K9" s="440">
        <f>F9/$F$7</f>
        <v>5.7297662529720357E-2</v>
      </c>
      <c r="L9" s="431"/>
      <c r="M9" s="439">
        <v>432364</v>
      </c>
      <c r="N9" s="439">
        <v>305900</v>
      </c>
      <c r="O9" s="439">
        <v>368222</v>
      </c>
      <c r="P9" s="439">
        <v>370529</v>
      </c>
      <c r="Q9" s="440">
        <f>IFERROR(P9/O9-1,"-")</f>
        <v>6.2652421636946176E-3</v>
      </c>
      <c r="R9" s="440">
        <f>IFERROR(P9/M9-1,"-")</f>
        <v>-0.14301606979304471</v>
      </c>
      <c r="S9" s="439">
        <f>IFERROR(P9-O9,"-")</f>
        <v>2307</v>
      </c>
      <c r="T9" s="439">
        <f>IFERROR(P9-M9,"-")</f>
        <v>-61835</v>
      </c>
      <c r="U9" s="440">
        <f>P9/$P$7</f>
        <v>7.5086839594031868E-2</v>
      </c>
    </row>
    <row r="10" spans="1:27" ht="21" x14ac:dyDescent="0.35">
      <c r="A10" s="429" t="s">
        <v>95</v>
      </c>
      <c r="B10" s="429"/>
      <c r="C10" s="429"/>
      <c r="D10" s="429"/>
      <c r="E10" s="429"/>
      <c r="F10" s="429"/>
      <c r="G10" s="429"/>
      <c r="H10" s="429"/>
      <c r="I10" s="429"/>
      <c r="J10" s="429"/>
      <c r="K10" s="429"/>
      <c r="L10" s="429"/>
      <c r="M10" s="429"/>
      <c r="N10" s="429"/>
      <c r="O10" s="429"/>
      <c r="P10" s="429"/>
      <c r="Q10" s="429"/>
      <c r="R10" s="429"/>
      <c r="S10" s="429"/>
      <c r="T10" s="429"/>
      <c r="U10" s="429"/>
    </row>
    <row r="11" spans="1:27" x14ac:dyDescent="0.25">
      <c r="A11" s="72"/>
      <c r="B11" s="72"/>
      <c r="C11" s="11" t="s">
        <v>152</v>
      </c>
      <c r="D11" s="12"/>
      <c r="E11" s="12"/>
      <c r="F11" s="12"/>
      <c r="G11" s="12"/>
      <c r="H11" s="12"/>
      <c r="I11" s="12"/>
      <c r="J11" s="12"/>
      <c r="K11" s="13"/>
      <c r="L11" s="430"/>
      <c r="M11" s="11" t="str">
        <f>CONCATENATE("acumulado ",C11)</f>
        <v>acumulado junio</v>
      </c>
      <c r="N11" s="12"/>
      <c r="O11" s="12"/>
      <c r="P11" s="12"/>
      <c r="Q11" s="12"/>
      <c r="R11" s="12"/>
      <c r="S11" s="12"/>
      <c r="T11" s="12"/>
      <c r="U11" s="13"/>
      <c r="Z11" s="442"/>
    </row>
    <row r="12" spans="1:27" x14ac:dyDescent="0.25">
      <c r="A12" s="15" t="s">
        <v>96</v>
      </c>
      <c r="B12" s="15" t="s">
        <v>96</v>
      </c>
      <c r="C12" s="16">
        <f>C$6</f>
        <v>2019</v>
      </c>
      <c r="D12" s="16">
        <f t="shared" ref="D12" si="1">D$6</f>
        <v>2022</v>
      </c>
      <c r="E12" s="16">
        <f>E$6</f>
        <v>2023</v>
      </c>
      <c r="F12" s="16">
        <f>F$6</f>
        <v>2024</v>
      </c>
      <c r="G12" s="16" t="str">
        <f>CONCATENATE("var ",RIGHT(F12,2),"/",RIGHT(E12,2))</f>
        <v>var 24/23</v>
      </c>
      <c r="H12" s="16" t="str">
        <f>CONCATENATE("var ",RIGHT(F12,2),"/",RIGHT(C12,2))</f>
        <v>var 24/19</v>
      </c>
      <c r="I12" s="16" t="str">
        <f>CONCATENATE("dif ",RIGHT(F12,2),"-",RIGHT(E12,2))</f>
        <v>dif 24-23</v>
      </c>
      <c r="J12" s="16" t="str">
        <f>CONCATENATE("dif ",RIGHT(F12,2),"-",RIGHT(C12,2))</f>
        <v>dif 24-19</v>
      </c>
      <c r="K12" s="16" t="str">
        <f>CONCATENATE("cuota ",RIGHT(F12,2))</f>
        <v>cuota 24</v>
      </c>
      <c r="L12" s="431"/>
      <c r="M12" s="16">
        <f>M$6</f>
        <v>2019</v>
      </c>
      <c r="N12" s="16">
        <f>N$6</f>
        <v>2022</v>
      </c>
      <c r="O12" s="16">
        <f t="shared" ref="O12:P12" si="2">O$6</f>
        <v>2023</v>
      </c>
      <c r="P12" s="16">
        <f t="shared" si="2"/>
        <v>2024</v>
      </c>
      <c r="Q12" s="16" t="str">
        <f>CONCATENATE("var ",RIGHT(P12,2),"/",RIGHT(O12,2))</f>
        <v>var 24/23</v>
      </c>
      <c r="R12" s="16" t="str">
        <f>CONCATENATE("var ",RIGHT(P12,2),"/",RIGHT(M12,2))</f>
        <v>var 24/19</v>
      </c>
      <c r="S12" s="16" t="str">
        <f>CONCATENATE("dif ",RIGHT(P12,2),"-",RIGHT(O12,2))</f>
        <v>dif 24-23</v>
      </c>
      <c r="T12" s="16" t="str">
        <f>CONCATENATE("dif ",RIGHT(P12,2),"-",RIGHT(M12,2))</f>
        <v>dif 24-19</v>
      </c>
      <c r="U12" s="16" t="str">
        <f>CONCATENATE("cuota ",RIGHT(P12,2))</f>
        <v>cuota 24</v>
      </c>
      <c r="Z12" s="443"/>
    </row>
    <row r="13" spans="1:27" x14ac:dyDescent="0.25">
      <c r="A13" s="444" t="s">
        <v>97</v>
      </c>
      <c r="B13" s="444" t="s">
        <v>97</v>
      </c>
      <c r="C13" s="445">
        <v>666296</v>
      </c>
      <c r="D13" s="445">
        <v>643934</v>
      </c>
      <c r="E13" s="445">
        <v>691826</v>
      </c>
      <c r="F13" s="445">
        <v>784395</v>
      </c>
      <c r="G13" s="446">
        <f>IFERROR(F13/E13-1,"-")</f>
        <v>0.13380387554095963</v>
      </c>
      <c r="H13" s="446">
        <f>IFERROR(F13/C13-1,"-")</f>
        <v>0.1772470493594438</v>
      </c>
      <c r="I13" s="445">
        <f>IFERROR(F13-E13,"-")</f>
        <v>92569</v>
      </c>
      <c r="J13" s="445">
        <f>IFERROR(F13-C13,"-")</f>
        <v>118099</v>
      </c>
      <c r="K13" s="446">
        <f>IFERROR(F13/$F$7,"-")</f>
        <v>1</v>
      </c>
      <c r="L13" s="436"/>
      <c r="M13" s="434">
        <v>4123504</v>
      </c>
      <c r="N13" s="434">
        <v>3734850</v>
      </c>
      <c r="O13" s="434">
        <v>4406877</v>
      </c>
      <c r="P13" s="434">
        <v>4934673</v>
      </c>
      <c r="Q13" s="435">
        <f t="shared" ref="Q13:Q47" si="3">IFERROR(P13/O13-1,"-")</f>
        <v>0.11976644685113746</v>
      </c>
      <c r="R13" s="435">
        <f t="shared" ref="R13:R47" si="4">IFERROR(P13/M13-1,"-")</f>
        <v>0.19671837349981947</v>
      </c>
      <c r="S13" s="434">
        <f t="shared" ref="S13:S47" si="5">IFERROR(P13-O13,"-")</f>
        <v>527796</v>
      </c>
      <c r="T13" s="434">
        <f t="shared" ref="T13:T47" si="6">IFERROR(P13-M13,"-")</f>
        <v>811169</v>
      </c>
      <c r="U13" s="435">
        <f>P13/$P$13</f>
        <v>1</v>
      </c>
      <c r="Z13" s="443"/>
    </row>
    <row r="14" spans="1:27" x14ac:dyDescent="0.25">
      <c r="A14" s="447" t="s">
        <v>98</v>
      </c>
      <c r="B14" s="447" t="s">
        <v>98</v>
      </c>
      <c r="C14" s="448">
        <v>300881</v>
      </c>
      <c r="D14" s="448">
        <v>282403</v>
      </c>
      <c r="E14" s="448">
        <v>300413</v>
      </c>
      <c r="F14" s="448">
        <v>343650</v>
      </c>
      <c r="G14" s="449">
        <f t="shared" ref="G14:G47" si="7">IFERROR(F14/E14-1,"-")</f>
        <v>0.14392519631307565</v>
      </c>
      <c r="H14" s="449">
        <f t="shared" ref="H14:H47" si="8">IFERROR(F14/C14-1,"-")</f>
        <v>0.1421458982122501</v>
      </c>
      <c r="I14" s="448">
        <f t="shared" ref="I14:I47" si="9">IFERROR(F14-E14,"-")</f>
        <v>43237</v>
      </c>
      <c r="J14" s="448">
        <f t="shared" ref="J14:J47" si="10">IFERROR(F14-C14,"-")</f>
        <v>42769</v>
      </c>
      <c r="K14" s="449">
        <f t="shared" ref="K14:K20" si="11">IFERROR(F14/$F$7,"-")</f>
        <v>0.43810835102212531</v>
      </c>
      <c r="L14" s="436"/>
      <c r="M14" s="448">
        <v>1605240</v>
      </c>
      <c r="N14" s="448">
        <v>1430992</v>
      </c>
      <c r="O14" s="448">
        <v>1682486</v>
      </c>
      <c r="P14" s="448">
        <v>1865102</v>
      </c>
      <c r="Q14" s="449">
        <f>IFERROR(P14/O14-1,"-")</f>
        <v>0.1085393875491385</v>
      </c>
      <c r="R14" s="449">
        <f t="shared" si="4"/>
        <v>0.1618835812713364</v>
      </c>
      <c r="S14" s="448">
        <f t="shared" si="5"/>
        <v>182616</v>
      </c>
      <c r="T14" s="448">
        <f t="shared" si="6"/>
        <v>259862</v>
      </c>
      <c r="U14" s="449">
        <f t="shared" ref="U14:U47" si="12">P14/$P$13</f>
        <v>0.37795858003154414</v>
      </c>
    </row>
    <row r="15" spans="1:27" x14ac:dyDescent="0.25">
      <c r="A15" s="438" t="s">
        <v>99</v>
      </c>
      <c r="B15" s="438" t="s">
        <v>99</v>
      </c>
      <c r="C15" s="439">
        <v>124774</v>
      </c>
      <c r="D15" s="439">
        <v>116547</v>
      </c>
      <c r="E15" s="439">
        <v>125336</v>
      </c>
      <c r="F15" s="439">
        <v>139851</v>
      </c>
      <c r="G15" s="440">
        <f t="shared" si="7"/>
        <v>0.11580870619774042</v>
      </c>
      <c r="H15" s="440">
        <f t="shared" si="8"/>
        <v>0.1208344687194447</v>
      </c>
      <c r="I15" s="439">
        <f t="shared" si="9"/>
        <v>14515</v>
      </c>
      <c r="J15" s="439">
        <f t="shared" si="10"/>
        <v>15077</v>
      </c>
      <c r="K15" s="440">
        <f t="shared" si="11"/>
        <v>0.17829154953817911</v>
      </c>
      <c r="L15" s="431"/>
      <c r="M15" s="439">
        <v>691039</v>
      </c>
      <c r="N15" s="439">
        <v>596017</v>
      </c>
      <c r="O15" s="439">
        <v>688540</v>
      </c>
      <c r="P15" s="439">
        <v>741527</v>
      </c>
      <c r="Q15" s="440">
        <f t="shared" si="3"/>
        <v>7.695558718447737E-2</v>
      </c>
      <c r="R15" s="440">
        <f>IFERROR(P15/M15-1,"-")</f>
        <v>7.3060999451550535E-2</v>
      </c>
      <c r="S15" s="439">
        <f>IFERROR(P15-O15,"-")</f>
        <v>52987</v>
      </c>
      <c r="T15" s="439">
        <f t="shared" si="6"/>
        <v>50488</v>
      </c>
      <c r="U15" s="440">
        <f t="shared" si="12"/>
        <v>0.15026872094665644</v>
      </c>
    </row>
    <row r="16" spans="1:27" x14ac:dyDescent="0.25">
      <c r="A16" s="450" t="s">
        <v>100</v>
      </c>
      <c r="B16" s="450" t="s">
        <v>100</v>
      </c>
      <c r="C16" s="451">
        <v>176107</v>
      </c>
      <c r="D16" s="451">
        <v>165856</v>
      </c>
      <c r="E16" s="451">
        <v>175077</v>
      </c>
      <c r="F16" s="451">
        <v>203799</v>
      </c>
      <c r="G16" s="452">
        <f t="shared" si="7"/>
        <v>0.1640535307321922</v>
      </c>
      <c r="H16" s="452">
        <f t="shared" si="8"/>
        <v>0.15724531108928086</v>
      </c>
      <c r="I16" s="451">
        <f t="shared" si="9"/>
        <v>28722</v>
      </c>
      <c r="J16" s="451">
        <f t="shared" si="10"/>
        <v>27692</v>
      </c>
      <c r="K16" s="452">
        <f t="shared" si="11"/>
        <v>0.2598168014839462</v>
      </c>
      <c r="L16" s="431"/>
      <c r="M16" s="451">
        <v>914201</v>
      </c>
      <c r="N16" s="451">
        <v>834975</v>
      </c>
      <c r="O16" s="451">
        <v>993946</v>
      </c>
      <c r="P16" s="451">
        <v>1123575</v>
      </c>
      <c r="Q16" s="452">
        <f t="shared" si="3"/>
        <v>0.13041855392546475</v>
      </c>
      <c r="R16" s="452">
        <f t="shared" si="4"/>
        <v>0.2290240330080584</v>
      </c>
      <c r="S16" s="451">
        <f t="shared" si="5"/>
        <v>129629</v>
      </c>
      <c r="T16" s="451">
        <f t="shared" si="6"/>
        <v>209374</v>
      </c>
      <c r="U16" s="452">
        <f t="shared" si="12"/>
        <v>0.2276898590848877</v>
      </c>
    </row>
    <row r="17" spans="1:22" x14ac:dyDescent="0.25">
      <c r="A17" s="447" t="s">
        <v>101</v>
      </c>
      <c r="B17" s="447" t="s">
        <v>101</v>
      </c>
      <c r="C17" s="448">
        <v>365415</v>
      </c>
      <c r="D17" s="448">
        <v>361531</v>
      </c>
      <c r="E17" s="448">
        <v>391413</v>
      </c>
      <c r="F17" s="448">
        <v>440745</v>
      </c>
      <c r="G17" s="449">
        <f t="shared" si="7"/>
        <v>0.12603567076208511</v>
      </c>
      <c r="H17" s="449">
        <f t="shared" si="8"/>
        <v>0.20614917285825696</v>
      </c>
      <c r="I17" s="448">
        <f t="shared" si="9"/>
        <v>49332</v>
      </c>
      <c r="J17" s="448">
        <f t="shared" si="10"/>
        <v>75330</v>
      </c>
      <c r="K17" s="449">
        <f t="shared" si="11"/>
        <v>0.56189164897787469</v>
      </c>
      <c r="L17" s="436"/>
      <c r="M17" s="448">
        <v>2518264</v>
      </c>
      <c r="N17" s="448">
        <v>2303858</v>
      </c>
      <c r="O17" s="448">
        <v>2724391</v>
      </c>
      <c r="P17" s="448">
        <v>3069571</v>
      </c>
      <c r="Q17" s="449">
        <f t="shared" si="3"/>
        <v>0.12669987531158333</v>
      </c>
      <c r="R17" s="449">
        <f t="shared" si="4"/>
        <v>0.21892343296810823</v>
      </c>
      <c r="S17" s="448">
        <f t="shared" si="5"/>
        <v>345180</v>
      </c>
      <c r="T17" s="448">
        <f t="shared" si="6"/>
        <v>551307</v>
      </c>
      <c r="U17" s="449">
        <f t="shared" si="12"/>
        <v>0.62204141996845586</v>
      </c>
    </row>
    <row r="18" spans="1:22" x14ac:dyDescent="0.25">
      <c r="A18" s="438" t="s">
        <v>29</v>
      </c>
      <c r="B18" s="438" t="s">
        <v>29</v>
      </c>
      <c r="C18" s="439">
        <v>184292</v>
      </c>
      <c r="D18" s="439">
        <v>194742</v>
      </c>
      <c r="E18" s="439">
        <v>207751</v>
      </c>
      <c r="F18" s="439">
        <v>224671</v>
      </c>
      <c r="G18" s="440">
        <f t="shared" si="7"/>
        <v>8.1443651294097252E-2</v>
      </c>
      <c r="H18" s="440">
        <f>IFERROR(F18/C18-1,"-")</f>
        <v>0.21910337941961666</v>
      </c>
      <c r="I18" s="439">
        <f t="shared" si="9"/>
        <v>16920</v>
      </c>
      <c r="J18" s="439">
        <f t="shared" si="10"/>
        <v>40379</v>
      </c>
      <c r="K18" s="440">
        <f t="shared" si="11"/>
        <v>0.28642584412190286</v>
      </c>
      <c r="L18" s="431"/>
      <c r="M18" s="439">
        <v>1118936</v>
      </c>
      <c r="N18" s="439">
        <v>1047001</v>
      </c>
      <c r="O18" s="439">
        <v>1239740</v>
      </c>
      <c r="P18" s="439">
        <v>1362823</v>
      </c>
      <c r="Q18" s="440">
        <f t="shared" si="3"/>
        <v>9.9281300917934301E-2</v>
      </c>
      <c r="R18" s="440">
        <f t="shared" si="4"/>
        <v>0.21796331514939182</v>
      </c>
      <c r="S18" s="439">
        <f t="shared" si="5"/>
        <v>123083</v>
      </c>
      <c r="T18" s="439">
        <f t="shared" si="6"/>
        <v>243887</v>
      </c>
      <c r="U18" s="440">
        <f t="shared" si="12"/>
        <v>0.27617290953220203</v>
      </c>
      <c r="V18" s="453"/>
    </row>
    <row r="19" spans="1:22" x14ac:dyDescent="0.25">
      <c r="A19" s="438" t="s">
        <v>22</v>
      </c>
      <c r="B19" s="438" t="s">
        <v>22</v>
      </c>
      <c r="C19" s="439">
        <v>54011</v>
      </c>
      <c r="D19" s="439">
        <v>38413</v>
      </c>
      <c r="E19" s="439">
        <v>42087</v>
      </c>
      <c r="F19" s="439">
        <v>44613</v>
      </c>
      <c r="G19" s="440">
        <f>IFERROR(F19/E19-1,"-")</f>
        <v>6.0018533038705524E-2</v>
      </c>
      <c r="H19" s="440">
        <f t="shared" si="8"/>
        <v>-0.17400159226824163</v>
      </c>
      <c r="I19" s="439">
        <f t="shared" si="9"/>
        <v>2526</v>
      </c>
      <c r="J19" s="439">
        <f t="shared" si="10"/>
        <v>-9398</v>
      </c>
      <c r="K19" s="440">
        <f t="shared" si="11"/>
        <v>5.6875681257529689E-2</v>
      </c>
      <c r="L19" s="431"/>
      <c r="M19" s="439">
        <v>428542</v>
      </c>
      <c r="N19" s="439">
        <v>323173</v>
      </c>
      <c r="O19" s="439">
        <v>399196</v>
      </c>
      <c r="P19" s="439">
        <v>444903</v>
      </c>
      <c r="Q19" s="440">
        <f t="shared" si="3"/>
        <v>0.11449764025691644</v>
      </c>
      <c r="R19" s="440">
        <f t="shared" si="4"/>
        <v>3.817828824245928E-2</v>
      </c>
      <c r="S19" s="439">
        <f t="shared" si="5"/>
        <v>45707</v>
      </c>
      <c r="T19" s="439">
        <f t="shared" si="6"/>
        <v>16361</v>
      </c>
      <c r="U19" s="440">
        <f t="shared" si="12"/>
        <v>9.0158557618711513E-2</v>
      </c>
      <c r="V19" s="453"/>
    </row>
    <row r="20" spans="1:22" x14ac:dyDescent="0.25">
      <c r="A20" s="438" t="s">
        <v>102</v>
      </c>
      <c r="B20" s="438" t="s">
        <v>102</v>
      </c>
      <c r="C20" s="439">
        <v>18043</v>
      </c>
      <c r="D20" s="439">
        <v>15223</v>
      </c>
      <c r="E20" s="439">
        <v>16306</v>
      </c>
      <c r="F20" s="439">
        <v>17600</v>
      </c>
      <c r="G20" s="440">
        <f t="shared" si="7"/>
        <v>7.9357291794431406E-2</v>
      </c>
      <c r="H20" s="440">
        <f t="shared" si="8"/>
        <v>-2.4552458016959489E-2</v>
      </c>
      <c r="I20" s="439">
        <f t="shared" si="9"/>
        <v>1294</v>
      </c>
      <c r="J20" s="439">
        <f t="shared" si="10"/>
        <v>-443</v>
      </c>
      <c r="K20" s="440">
        <f t="shared" si="11"/>
        <v>2.2437674895938908E-2</v>
      </c>
      <c r="L20" s="431"/>
      <c r="M20" s="439">
        <v>120922</v>
      </c>
      <c r="N20" s="439">
        <v>113671</v>
      </c>
      <c r="O20" s="439">
        <v>117648</v>
      </c>
      <c r="P20" s="439">
        <v>125277</v>
      </c>
      <c r="Q20" s="440">
        <f t="shared" si="3"/>
        <v>6.484598123215024E-2</v>
      </c>
      <c r="R20" s="440">
        <f t="shared" si="4"/>
        <v>3.6014951787102456E-2</v>
      </c>
      <c r="S20" s="439">
        <f t="shared" si="5"/>
        <v>7629</v>
      </c>
      <c r="T20" s="439">
        <f t="shared" si="6"/>
        <v>4355</v>
      </c>
      <c r="U20" s="440">
        <f t="shared" si="12"/>
        <v>2.5387092518592419E-2</v>
      </c>
      <c r="V20" s="453"/>
    </row>
    <row r="21" spans="1:22" x14ac:dyDescent="0.25">
      <c r="A21" s="438" t="s">
        <v>103</v>
      </c>
      <c r="B21" s="438" t="s">
        <v>103</v>
      </c>
      <c r="C21" s="439">
        <v>12141</v>
      </c>
      <c r="D21" s="439">
        <v>14907</v>
      </c>
      <c r="E21" s="439">
        <v>15009</v>
      </c>
      <c r="F21" s="439">
        <v>15865</v>
      </c>
      <c r="G21" s="440">
        <f t="shared" si="7"/>
        <v>5.7032447198347658E-2</v>
      </c>
      <c r="H21" s="440">
        <f t="shared" si="8"/>
        <v>0.30672926447574334</v>
      </c>
      <c r="I21" s="439">
        <f t="shared" si="9"/>
        <v>856</v>
      </c>
      <c r="J21" s="439">
        <f t="shared" si="10"/>
        <v>3724</v>
      </c>
      <c r="K21" s="440">
        <f>IFERROR(F21/$F$7,"-")</f>
        <v>2.0225779103640384E-2</v>
      </c>
      <c r="L21" s="431"/>
      <c r="M21" s="439">
        <v>87205</v>
      </c>
      <c r="N21" s="439">
        <v>101605</v>
      </c>
      <c r="O21" s="439">
        <v>97134</v>
      </c>
      <c r="P21" s="439">
        <v>106983</v>
      </c>
      <c r="Q21" s="440">
        <f t="shared" si="3"/>
        <v>0.10139600963617279</v>
      </c>
      <c r="R21" s="440">
        <f t="shared" si="4"/>
        <v>0.22679892208015606</v>
      </c>
      <c r="S21" s="439">
        <f t="shared" si="5"/>
        <v>9849</v>
      </c>
      <c r="T21" s="439">
        <f t="shared" si="6"/>
        <v>19778</v>
      </c>
      <c r="U21" s="440">
        <f t="shared" si="12"/>
        <v>2.1679855990457728E-2</v>
      </c>
      <c r="V21" s="453"/>
    </row>
    <row r="22" spans="1:22" x14ac:dyDescent="0.25">
      <c r="A22" s="438" t="s">
        <v>28</v>
      </c>
      <c r="B22" s="438" t="s">
        <v>28</v>
      </c>
      <c r="C22" s="439">
        <v>888</v>
      </c>
      <c r="D22" s="439">
        <v>1424</v>
      </c>
      <c r="E22" s="439">
        <v>1428</v>
      </c>
      <c r="F22" s="439">
        <v>1739</v>
      </c>
      <c r="G22" s="440">
        <f t="shared" si="7"/>
        <v>0.21778711484593827</v>
      </c>
      <c r="H22" s="440">
        <f t="shared" si="8"/>
        <v>0.95833333333333326</v>
      </c>
      <c r="I22" s="439">
        <f t="shared" si="9"/>
        <v>311</v>
      </c>
      <c r="J22" s="439">
        <f t="shared" si="10"/>
        <v>851</v>
      </c>
      <c r="K22" s="440">
        <f t="shared" ref="K22:K47" si="13">IFERROR(F22/$F$7,"-")</f>
        <v>2.2169952638657819E-3</v>
      </c>
      <c r="L22" s="431"/>
      <c r="M22" s="439">
        <v>8393</v>
      </c>
      <c r="N22" s="439">
        <v>10441</v>
      </c>
      <c r="O22" s="439">
        <v>12940</v>
      </c>
      <c r="P22" s="439">
        <v>13516</v>
      </c>
      <c r="Q22" s="440">
        <f t="shared" si="3"/>
        <v>4.4513137557959714E-2</v>
      </c>
      <c r="R22" s="440">
        <f t="shared" si="4"/>
        <v>0.61038961038961048</v>
      </c>
      <c r="S22" s="439">
        <f t="shared" si="5"/>
        <v>576</v>
      </c>
      <c r="T22" s="439">
        <f t="shared" si="6"/>
        <v>5123</v>
      </c>
      <c r="U22" s="440">
        <f t="shared" si="12"/>
        <v>2.7389859469918272E-3</v>
      </c>
      <c r="V22" s="453"/>
    </row>
    <row r="23" spans="1:22" x14ac:dyDescent="0.25">
      <c r="A23" s="438" t="s">
        <v>104</v>
      </c>
      <c r="B23" s="438" t="s">
        <v>104</v>
      </c>
      <c r="C23" s="439">
        <f>C24+C25+C26+C27</f>
        <v>6248</v>
      </c>
      <c r="D23" s="439">
        <f t="shared" ref="D23:F23" si="14">D24+D25+D26+D27</f>
        <v>2106</v>
      </c>
      <c r="E23" s="439">
        <f t="shared" si="14"/>
        <v>3256</v>
      </c>
      <c r="F23" s="439">
        <f t="shared" si="14"/>
        <v>3533</v>
      </c>
      <c r="G23" s="440">
        <f t="shared" si="7"/>
        <v>8.5073710073710007E-2</v>
      </c>
      <c r="H23" s="440">
        <f t="shared" si="8"/>
        <v>-0.43453905249679903</v>
      </c>
      <c r="I23" s="439">
        <f t="shared" si="9"/>
        <v>277</v>
      </c>
      <c r="J23" s="439">
        <f t="shared" si="10"/>
        <v>-2715</v>
      </c>
      <c r="K23" s="440">
        <f t="shared" si="13"/>
        <v>4.5041082617813732E-3</v>
      </c>
      <c r="L23" s="431"/>
      <c r="M23" s="439">
        <f t="shared" ref="M23:P23" si="15">M24+M25+M26+M27</f>
        <v>219527</v>
      </c>
      <c r="N23" s="439">
        <f t="shared" si="15"/>
        <v>121351</v>
      </c>
      <c r="O23" s="439">
        <f t="shared" si="15"/>
        <v>171896</v>
      </c>
      <c r="P23" s="439">
        <f t="shared" si="15"/>
        <v>170613</v>
      </c>
      <c r="Q23" s="440">
        <f t="shared" si="3"/>
        <v>-7.4638153301996857E-3</v>
      </c>
      <c r="R23" s="440">
        <f t="shared" si="4"/>
        <v>-0.22281541678244587</v>
      </c>
      <c r="S23" s="439">
        <f t="shared" si="5"/>
        <v>-1283</v>
      </c>
      <c r="T23" s="439">
        <f t="shared" si="6"/>
        <v>-48914</v>
      </c>
      <c r="U23" s="440">
        <f t="shared" si="12"/>
        <v>3.4574327417439821E-2</v>
      </c>
      <c r="V23" s="453"/>
    </row>
    <row r="24" spans="1:22" x14ac:dyDescent="0.25">
      <c r="A24" s="438" t="s">
        <v>27</v>
      </c>
      <c r="B24" s="454" t="s">
        <v>27</v>
      </c>
      <c r="C24" s="439">
        <v>0</v>
      </c>
      <c r="D24" s="439">
        <v>0</v>
      </c>
      <c r="E24" s="439">
        <v>0</v>
      </c>
      <c r="F24" s="439">
        <v>0</v>
      </c>
      <c r="G24" s="440" t="str">
        <f t="shared" si="7"/>
        <v>-</v>
      </c>
      <c r="H24" s="440" t="str">
        <f t="shared" si="8"/>
        <v>-</v>
      </c>
      <c r="I24" s="439">
        <f t="shared" si="9"/>
        <v>0</v>
      </c>
      <c r="J24" s="439">
        <f t="shared" si="10"/>
        <v>0</v>
      </c>
      <c r="K24" s="440">
        <f t="shared" si="13"/>
        <v>0</v>
      </c>
      <c r="L24" s="431"/>
      <c r="M24" s="439">
        <v>57829</v>
      </c>
      <c r="N24" s="439">
        <v>29037</v>
      </c>
      <c r="O24" s="439">
        <v>42208</v>
      </c>
      <c r="P24" s="439">
        <v>41145</v>
      </c>
      <c r="Q24" s="440">
        <f t="shared" si="3"/>
        <v>-2.5184799090219867E-2</v>
      </c>
      <c r="R24" s="440">
        <f t="shared" si="4"/>
        <v>-0.28850576700271491</v>
      </c>
      <c r="S24" s="439">
        <f t="shared" si="5"/>
        <v>-1063</v>
      </c>
      <c r="T24" s="439">
        <f t="shared" si="6"/>
        <v>-16684</v>
      </c>
      <c r="U24" s="440">
        <f t="shared" si="12"/>
        <v>8.3379385017001133E-3</v>
      </c>
      <c r="V24" s="453"/>
    </row>
    <row r="25" spans="1:22" x14ac:dyDescent="0.25">
      <c r="A25" s="438" t="s">
        <v>37</v>
      </c>
      <c r="B25" s="454" t="s">
        <v>37</v>
      </c>
      <c r="C25" s="439">
        <v>2168</v>
      </c>
      <c r="D25" s="439">
        <v>0</v>
      </c>
      <c r="E25" s="439">
        <v>696</v>
      </c>
      <c r="F25" s="439">
        <v>2</v>
      </c>
      <c r="G25" s="440">
        <f t="shared" si="7"/>
        <v>-0.99712643678160917</v>
      </c>
      <c r="H25" s="440">
        <f>IFERROR(F25/C25-1,"-")</f>
        <v>-0.99907749077490771</v>
      </c>
      <c r="I25" s="439">
        <f t="shared" si="9"/>
        <v>-694</v>
      </c>
      <c r="J25" s="439">
        <f>IFERROR(F25-C25,"-")</f>
        <v>-2166</v>
      </c>
      <c r="K25" s="440">
        <f>IFERROR(F25/$F$7,"-")</f>
        <v>2.5497357836294215E-6</v>
      </c>
      <c r="L25" s="431"/>
      <c r="M25" s="439">
        <v>59656</v>
      </c>
      <c r="N25" s="439">
        <v>25790</v>
      </c>
      <c r="O25" s="439">
        <v>39131</v>
      </c>
      <c r="P25" s="439">
        <v>41176</v>
      </c>
      <c r="Q25" s="440">
        <f>IFERROR(P25/O25-1,"-")</f>
        <v>5.22603562392987E-2</v>
      </c>
      <c r="R25" s="440">
        <f>IFERROR(P25/M25-1,"-")</f>
        <v>-0.30977604934960434</v>
      </c>
      <c r="S25" s="439">
        <f>IFERROR(P25-O25,"-")</f>
        <v>2045</v>
      </c>
      <c r="T25" s="439">
        <f>IFERROR(P25-M25,"-")</f>
        <v>-18480</v>
      </c>
      <c r="U25" s="440">
        <f>P25/$P$13</f>
        <v>8.3442205795601857E-3</v>
      </c>
      <c r="V25" s="453"/>
    </row>
    <row r="26" spans="1:22" x14ac:dyDescent="0.25">
      <c r="A26" s="438" t="s">
        <v>25</v>
      </c>
      <c r="B26" s="454" t="s">
        <v>25</v>
      </c>
      <c r="C26" s="439">
        <v>2048</v>
      </c>
      <c r="D26" s="439">
        <v>1745</v>
      </c>
      <c r="E26" s="439">
        <v>1588</v>
      </c>
      <c r="F26" s="439">
        <v>1842</v>
      </c>
      <c r="G26" s="440">
        <f t="shared" si="7"/>
        <v>0.15994962216624686</v>
      </c>
      <c r="H26" s="440">
        <f t="shared" si="8"/>
        <v>-0.1005859375</v>
      </c>
      <c r="I26" s="439">
        <f t="shared" si="9"/>
        <v>254</v>
      </c>
      <c r="J26" s="439">
        <f t="shared" si="10"/>
        <v>-206</v>
      </c>
      <c r="K26" s="440">
        <f t="shared" si="13"/>
        <v>2.3483066567226971E-3</v>
      </c>
      <c r="L26" s="431"/>
      <c r="M26" s="439">
        <v>59558</v>
      </c>
      <c r="N26" s="439">
        <v>46345</v>
      </c>
      <c r="O26" s="439">
        <v>57363</v>
      </c>
      <c r="P26" s="439">
        <v>50280</v>
      </c>
      <c r="Q26" s="440">
        <f t="shared" si="3"/>
        <v>-0.12347680560640129</v>
      </c>
      <c r="R26" s="440">
        <f t="shared" si="4"/>
        <v>-0.15578091943987371</v>
      </c>
      <c r="S26" s="439">
        <f t="shared" si="5"/>
        <v>-7083</v>
      </c>
      <c r="T26" s="439">
        <f t="shared" si="6"/>
        <v>-9278</v>
      </c>
      <c r="U26" s="440">
        <f t="shared" si="12"/>
        <v>1.0189124993692591E-2</v>
      </c>
      <c r="V26" s="453"/>
    </row>
    <row r="27" spans="1:22" x14ac:dyDescent="0.25">
      <c r="A27" s="438" t="s">
        <v>36</v>
      </c>
      <c r="B27" s="454" t="s">
        <v>36</v>
      </c>
      <c r="C27" s="439">
        <v>2032</v>
      </c>
      <c r="D27" s="439">
        <v>361</v>
      </c>
      <c r="E27" s="439">
        <v>972</v>
      </c>
      <c r="F27" s="439">
        <v>1689</v>
      </c>
      <c r="G27" s="440">
        <f t="shared" si="7"/>
        <v>0.73765432098765427</v>
      </c>
      <c r="H27" s="440">
        <f t="shared" si="8"/>
        <v>-0.16879921259842523</v>
      </c>
      <c r="I27" s="439">
        <f t="shared" si="9"/>
        <v>717</v>
      </c>
      <c r="J27" s="439">
        <f t="shared" si="10"/>
        <v>-343</v>
      </c>
      <c r="K27" s="440">
        <f t="shared" si="13"/>
        <v>2.1532518692750462E-3</v>
      </c>
      <c r="L27" s="431"/>
      <c r="M27" s="439">
        <v>42484</v>
      </c>
      <c r="N27" s="439">
        <v>20179</v>
      </c>
      <c r="O27" s="439">
        <v>33194</v>
      </c>
      <c r="P27" s="439">
        <v>38012</v>
      </c>
      <c r="Q27" s="440">
        <f t="shared" si="3"/>
        <v>0.1451467132614328</v>
      </c>
      <c r="R27" s="440">
        <f t="shared" si="4"/>
        <v>-0.10526315789473684</v>
      </c>
      <c r="S27" s="439">
        <f t="shared" si="5"/>
        <v>4818</v>
      </c>
      <c r="T27" s="439">
        <f t="shared" si="6"/>
        <v>-4472</v>
      </c>
      <c r="U27" s="440">
        <f t="shared" si="12"/>
        <v>7.7030433424869291E-3</v>
      </c>
      <c r="V27" s="453"/>
    </row>
    <row r="28" spans="1:22" x14ac:dyDescent="0.25">
      <c r="A28" s="438" t="s">
        <v>30</v>
      </c>
      <c r="B28" s="438" t="s">
        <v>30</v>
      </c>
      <c r="C28" s="439">
        <v>14090</v>
      </c>
      <c r="D28" s="439">
        <v>13772</v>
      </c>
      <c r="E28" s="439">
        <v>15624</v>
      </c>
      <c r="F28" s="439">
        <v>19520</v>
      </c>
      <c r="G28" s="440">
        <f t="shared" si="7"/>
        <v>0.24935995903737829</v>
      </c>
      <c r="H28" s="440">
        <f t="shared" si="8"/>
        <v>0.38537970191625259</v>
      </c>
      <c r="I28" s="439">
        <f t="shared" si="9"/>
        <v>3896</v>
      </c>
      <c r="J28" s="439">
        <f t="shared" si="10"/>
        <v>5430</v>
      </c>
      <c r="K28" s="440">
        <f t="shared" si="13"/>
        <v>2.4885421248223152E-2</v>
      </c>
      <c r="L28" s="431"/>
      <c r="M28" s="439">
        <v>85266</v>
      </c>
      <c r="N28" s="439">
        <v>101605</v>
      </c>
      <c r="O28" s="439">
        <v>119269</v>
      </c>
      <c r="P28" s="439">
        <v>122598</v>
      </c>
      <c r="Q28" s="440">
        <f t="shared" si="3"/>
        <v>2.79116954112133E-2</v>
      </c>
      <c r="R28" s="440">
        <f t="shared" si="4"/>
        <v>0.43782985011610731</v>
      </c>
      <c r="S28" s="439">
        <f t="shared" si="5"/>
        <v>3329</v>
      </c>
      <c r="T28" s="439">
        <f t="shared" si="6"/>
        <v>37332</v>
      </c>
      <c r="U28" s="440">
        <f t="shared" si="12"/>
        <v>2.4844199402878367E-2</v>
      </c>
      <c r="V28" s="453"/>
    </row>
    <row r="29" spans="1:22" x14ac:dyDescent="0.25">
      <c r="A29" s="438" t="s">
        <v>35</v>
      </c>
      <c r="B29" s="438" t="s">
        <v>35</v>
      </c>
      <c r="C29" s="439">
        <v>14220</v>
      </c>
      <c r="D29" s="439">
        <v>24760</v>
      </c>
      <c r="E29" s="439">
        <v>24594</v>
      </c>
      <c r="F29" s="439">
        <v>33203</v>
      </c>
      <c r="G29" s="440">
        <f t="shared" si="7"/>
        <v>0.3500447263560218</v>
      </c>
      <c r="H29" s="440">
        <f t="shared" si="8"/>
        <v>1.3349507735583686</v>
      </c>
      <c r="I29" s="439">
        <f t="shared" si="9"/>
        <v>8609</v>
      </c>
      <c r="J29" s="439">
        <f t="shared" si="10"/>
        <v>18983</v>
      </c>
      <c r="K29" s="440">
        <f t="shared" si="13"/>
        <v>4.2329438611923842E-2</v>
      </c>
      <c r="L29" s="431"/>
      <c r="M29" s="439">
        <v>109142</v>
      </c>
      <c r="N29" s="439">
        <v>144834</v>
      </c>
      <c r="O29" s="439">
        <v>158223</v>
      </c>
      <c r="P29" s="439">
        <v>205131</v>
      </c>
      <c r="Q29" s="440">
        <f t="shared" si="3"/>
        <v>0.29646764376860513</v>
      </c>
      <c r="R29" s="440">
        <f t="shared" si="4"/>
        <v>0.87948727346026279</v>
      </c>
      <c r="S29" s="439">
        <f t="shared" si="5"/>
        <v>46908</v>
      </c>
      <c r="T29" s="439">
        <f t="shared" si="6"/>
        <v>95989</v>
      </c>
      <c r="U29" s="440">
        <f t="shared" si="12"/>
        <v>4.1569319790794645E-2</v>
      </c>
      <c r="V29" s="453"/>
    </row>
    <row r="30" spans="1:22" x14ac:dyDescent="0.25">
      <c r="A30" s="438" t="s">
        <v>43</v>
      </c>
      <c r="B30" s="438" t="s">
        <v>43</v>
      </c>
      <c r="C30" s="439">
        <v>9631</v>
      </c>
      <c r="D30" s="439">
        <v>9729</v>
      </c>
      <c r="E30" s="439">
        <v>11828</v>
      </c>
      <c r="F30" s="439">
        <v>16775</v>
      </c>
      <c r="G30" s="440">
        <f t="shared" si="7"/>
        <v>0.41824484274602636</v>
      </c>
      <c r="H30" s="440">
        <f t="shared" si="8"/>
        <v>0.74177136330599103</v>
      </c>
      <c r="I30" s="439">
        <f t="shared" si="9"/>
        <v>4947</v>
      </c>
      <c r="J30" s="439">
        <f t="shared" si="10"/>
        <v>7144</v>
      </c>
      <c r="K30" s="440">
        <f t="shared" si="13"/>
        <v>2.1385908885191773E-2</v>
      </c>
      <c r="L30" s="431"/>
      <c r="M30" s="439">
        <v>56686</v>
      </c>
      <c r="N30" s="439">
        <v>58922</v>
      </c>
      <c r="O30" s="439">
        <v>65369</v>
      </c>
      <c r="P30" s="439">
        <v>104406</v>
      </c>
      <c r="Q30" s="440">
        <f t="shared" si="3"/>
        <v>0.59717909100644029</v>
      </c>
      <c r="R30" s="440">
        <f t="shared" si="4"/>
        <v>0.84183043432240767</v>
      </c>
      <c r="S30" s="439">
        <f t="shared" si="5"/>
        <v>39037</v>
      </c>
      <c r="T30" s="439">
        <f t="shared" si="6"/>
        <v>47720</v>
      </c>
      <c r="U30" s="440">
        <f t="shared" si="12"/>
        <v>2.1157632937380044E-2</v>
      </c>
      <c r="V30" s="453"/>
    </row>
    <row r="31" spans="1:22" x14ac:dyDescent="0.25">
      <c r="A31" s="438" t="s">
        <v>33</v>
      </c>
      <c r="B31" s="438" t="s">
        <v>33</v>
      </c>
      <c r="C31" s="439">
        <v>14234</v>
      </c>
      <c r="D31" s="439">
        <v>12468</v>
      </c>
      <c r="E31" s="439">
        <v>14331</v>
      </c>
      <c r="F31" s="439">
        <v>18748</v>
      </c>
      <c r="G31" s="440">
        <f t="shared" si="7"/>
        <v>0.30821296490126304</v>
      </c>
      <c r="H31" s="440">
        <f t="shared" si="8"/>
        <v>0.31712800337220748</v>
      </c>
      <c r="I31" s="439">
        <f t="shared" si="9"/>
        <v>4417</v>
      </c>
      <c r="J31" s="439">
        <f t="shared" si="10"/>
        <v>4514</v>
      </c>
      <c r="K31" s="440">
        <f t="shared" si="13"/>
        <v>2.3901223235742196E-2</v>
      </c>
      <c r="L31" s="431"/>
      <c r="M31" s="439">
        <v>76275</v>
      </c>
      <c r="N31" s="439">
        <v>74346</v>
      </c>
      <c r="O31" s="439">
        <v>86839</v>
      </c>
      <c r="P31" s="439">
        <v>118303</v>
      </c>
      <c r="Q31" s="440">
        <f t="shared" si="3"/>
        <v>0.36232568316079172</v>
      </c>
      <c r="R31" s="440">
        <f t="shared" si="4"/>
        <v>0.55100622746640449</v>
      </c>
      <c r="S31" s="439">
        <f t="shared" si="5"/>
        <v>31464</v>
      </c>
      <c r="T31" s="439">
        <f t="shared" si="6"/>
        <v>42028</v>
      </c>
      <c r="U31" s="440">
        <f t="shared" si="12"/>
        <v>2.3973827647748899E-2</v>
      </c>
      <c r="V31" s="453"/>
    </row>
    <row r="32" spans="1:22" x14ac:dyDescent="0.25">
      <c r="A32" s="438" t="s">
        <v>44</v>
      </c>
      <c r="B32" s="438" t="s">
        <v>44</v>
      </c>
      <c r="C32" s="439">
        <v>7502</v>
      </c>
      <c r="D32" s="439">
        <v>6740</v>
      </c>
      <c r="E32" s="439">
        <v>7391</v>
      </c>
      <c r="F32" s="439">
        <v>6528</v>
      </c>
      <c r="G32" s="440">
        <f t="shared" si="7"/>
        <v>-0.11676363144364765</v>
      </c>
      <c r="H32" s="440">
        <f t="shared" si="8"/>
        <v>-0.12983204478805654</v>
      </c>
      <c r="I32" s="439">
        <f t="shared" si="9"/>
        <v>-863</v>
      </c>
      <c r="J32" s="439">
        <f t="shared" si="10"/>
        <v>-974</v>
      </c>
      <c r="K32" s="440">
        <f t="shared" si="13"/>
        <v>8.3223375977664309E-3</v>
      </c>
      <c r="L32" s="431"/>
      <c r="M32" s="439">
        <v>50715</v>
      </c>
      <c r="N32" s="439">
        <v>41907</v>
      </c>
      <c r="O32" s="439">
        <v>54512</v>
      </c>
      <c r="P32" s="439">
        <v>56386</v>
      </c>
      <c r="Q32" s="440">
        <f t="shared" si="3"/>
        <v>3.4377751687701741E-2</v>
      </c>
      <c r="R32" s="440">
        <f t="shared" si="4"/>
        <v>0.11182096026816524</v>
      </c>
      <c r="S32" s="439">
        <f t="shared" si="5"/>
        <v>1874</v>
      </c>
      <c r="T32" s="439">
        <f t="shared" si="6"/>
        <v>5671</v>
      </c>
      <c r="U32" s="440">
        <f t="shared" si="12"/>
        <v>1.1426491684454067E-2</v>
      </c>
      <c r="V32" s="453"/>
    </row>
    <row r="33" spans="1:22" x14ac:dyDescent="0.25">
      <c r="A33" s="438" t="s">
        <v>23</v>
      </c>
      <c r="B33" s="438" t="s">
        <v>23</v>
      </c>
      <c r="C33" s="439">
        <v>3438</v>
      </c>
      <c r="D33" s="439">
        <v>4834</v>
      </c>
      <c r="E33" s="439">
        <v>5738</v>
      </c>
      <c r="F33" s="439">
        <v>6937</v>
      </c>
      <c r="G33" s="440">
        <f t="shared" si="7"/>
        <v>0.20895782502614146</v>
      </c>
      <c r="H33" s="440">
        <f t="shared" si="8"/>
        <v>1.0177428737638161</v>
      </c>
      <c r="I33" s="439">
        <f t="shared" si="9"/>
        <v>1199</v>
      </c>
      <c r="J33" s="439">
        <f t="shared" si="10"/>
        <v>3499</v>
      </c>
      <c r="K33" s="440">
        <f t="shared" si="13"/>
        <v>8.8437585655186477E-3</v>
      </c>
      <c r="L33" s="431"/>
      <c r="M33" s="439">
        <v>32117</v>
      </c>
      <c r="N33" s="439">
        <v>33551</v>
      </c>
      <c r="O33" s="439">
        <v>43364</v>
      </c>
      <c r="P33" s="439">
        <v>54582</v>
      </c>
      <c r="Q33" s="440">
        <f t="shared" si="3"/>
        <v>0.25869384743104873</v>
      </c>
      <c r="R33" s="440">
        <f t="shared" si="4"/>
        <v>0.69947379892268891</v>
      </c>
      <c r="S33" s="439">
        <f t="shared" si="5"/>
        <v>11218</v>
      </c>
      <c r="T33" s="439">
        <f t="shared" si="6"/>
        <v>22465</v>
      </c>
      <c r="U33" s="440">
        <f t="shared" si="12"/>
        <v>1.10609152825324E-2</v>
      </c>
      <c r="V33" s="453"/>
    </row>
    <row r="34" spans="1:22" x14ac:dyDescent="0.25">
      <c r="A34" s="438" t="s">
        <v>40</v>
      </c>
      <c r="B34" s="438" t="s">
        <v>40</v>
      </c>
      <c r="C34" s="439">
        <v>5693</v>
      </c>
      <c r="D34" s="439">
        <v>6159</v>
      </c>
      <c r="E34" s="439">
        <v>6051</v>
      </c>
      <c r="F34" s="439">
        <v>4753</v>
      </c>
      <c r="G34" s="440">
        <f t="shared" si="7"/>
        <v>-0.2145099983473806</v>
      </c>
      <c r="H34" s="440">
        <f t="shared" si="8"/>
        <v>-0.16511505357456524</v>
      </c>
      <c r="I34" s="439">
        <f t="shared" si="9"/>
        <v>-1298</v>
      </c>
      <c r="J34" s="439">
        <f t="shared" si="10"/>
        <v>-940</v>
      </c>
      <c r="K34" s="440">
        <f t="shared" si="13"/>
        <v>6.0594470897953195E-3</v>
      </c>
      <c r="L34" s="431"/>
      <c r="M34" s="439">
        <v>14651</v>
      </c>
      <c r="N34" s="439">
        <v>26793</v>
      </c>
      <c r="O34" s="439">
        <v>32525</v>
      </c>
      <c r="P34" s="439">
        <v>20210</v>
      </c>
      <c r="Q34" s="440">
        <f t="shared" si="3"/>
        <v>-0.37863182167563414</v>
      </c>
      <c r="R34" s="440">
        <f t="shared" si="4"/>
        <v>0.37942802539075826</v>
      </c>
      <c r="S34" s="439">
        <f t="shared" si="5"/>
        <v>-12315</v>
      </c>
      <c r="T34" s="439">
        <f t="shared" si="6"/>
        <v>5559</v>
      </c>
      <c r="U34" s="440">
        <f t="shared" si="12"/>
        <v>4.0955094694217833E-3</v>
      </c>
      <c r="V34" s="453"/>
    </row>
    <row r="35" spans="1:22" x14ac:dyDescent="0.25">
      <c r="A35" s="438" t="s">
        <v>105</v>
      </c>
      <c r="B35" s="438" t="s">
        <v>105</v>
      </c>
      <c r="C35" s="439">
        <v>8816</v>
      </c>
      <c r="D35" s="439">
        <v>0</v>
      </c>
      <c r="E35" s="439">
        <v>0</v>
      </c>
      <c r="F35" s="439">
        <v>0</v>
      </c>
      <c r="G35" s="440" t="str">
        <f>IFERROR(F35/E35-1,"-")</f>
        <v>-</v>
      </c>
      <c r="H35" s="440">
        <f t="shared" si="8"/>
        <v>-1</v>
      </c>
      <c r="I35" s="439">
        <f t="shared" si="9"/>
        <v>0</v>
      </c>
      <c r="J35" s="439">
        <f t="shared" si="10"/>
        <v>-8816</v>
      </c>
      <c r="K35" s="440">
        <f t="shared" si="13"/>
        <v>0</v>
      </c>
      <c r="L35" s="431"/>
      <c r="M35" s="439">
        <v>41815</v>
      </c>
      <c r="N35" s="439">
        <v>779</v>
      </c>
      <c r="O35" s="439">
        <v>0</v>
      </c>
      <c r="P35" s="439">
        <v>0</v>
      </c>
      <c r="Q35" s="440" t="str">
        <f t="shared" si="3"/>
        <v>-</v>
      </c>
      <c r="R35" s="440">
        <f t="shared" si="4"/>
        <v>-1</v>
      </c>
      <c r="S35" s="439">
        <f t="shared" si="5"/>
        <v>0</v>
      </c>
      <c r="T35" s="439">
        <f t="shared" si="6"/>
        <v>-41815</v>
      </c>
      <c r="U35" s="440">
        <f t="shared" si="12"/>
        <v>0</v>
      </c>
      <c r="V35" s="453"/>
    </row>
    <row r="36" spans="1:22" x14ac:dyDescent="0.25">
      <c r="A36" s="438" t="s">
        <v>41</v>
      </c>
      <c r="B36" s="438" t="s">
        <v>41</v>
      </c>
      <c r="C36" s="439">
        <v>0</v>
      </c>
      <c r="D36" s="439">
        <v>0</v>
      </c>
      <c r="E36" s="439">
        <v>0</v>
      </c>
      <c r="F36" s="439">
        <v>0</v>
      </c>
      <c r="G36" s="440" t="str">
        <f t="shared" si="7"/>
        <v>-</v>
      </c>
      <c r="H36" s="440" t="str">
        <f t="shared" si="8"/>
        <v>-</v>
      </c>
      <c r="I36" s="439">
        <f t="shared" si="9"/>
        <v>0</v>
      </c>
      <c r="J36" s="439">
        <f t="shared" si="10"/>
        <v>0</v>
      </c>
      <c r="K36" s="440">
        <f t="shared" si="13"/>
        <v>0</v>
      </c>
      <c r="L36" s="431"/>
      <c r="M36" s="439">
        <v>1991</v>
      </c>
      <c r="N36" s="439">
        <v>7306</v>
      </c>
      <c r="O36" s="439">
        <v>5671</v>
      </c>
      <c r="P36" s="439">
        <v>10013</v>
      </c>
      <c r="Q36" s="440">
        <f t="shared" si="3"/>
        <v>0.76564979721389537</v>
      </c>
      <c r="R36" s="440">
        <f t="shared" si="4"/>
        <v>4.0291310899045705</v>
      </c>
      <c r="S36" s="439">
        <f t="shared" si="5"/>
        <v>4342</v>
      </c>
      <c r="T36" s="439">
        <f t="shared" si="6"/>
        <v>8022</v>
      </c>
      <c r="U36" s="440">
        <f t="shared" si="12"/>
        <v>2.0291111488035781E-3</v>
      </c>
      <c r="V36" s="453"/>
    </row>
    <row r="37" spans="1:22" x14ac:dyDescent="0.25">
      <c r="A37" s="438" t="s">
        <v>106</v>
      </c>
      <c r="B37" s="438" t="s">
        <v>106</v>
      </c>
      <c r="C37" s="439">
        <v>1780</v>
      </c>
      <c r="D37" s="439">
        <v>3211</v>
      </c>
      <c r="E37" s="439">
        <v>3502</v>
      </c>
      <c r="F37" s="439">
        <v>4273</v>
      </c>
      <c r="G37" s="440">
        <f t="shared" si="7"/>
        <v>0.22015990862364365</v>
      </c>
      <c r="H37" s="440">
        <f t="shared" si="8"/>
        <v>1.4005617977528089</v>
      </c>
      <c r="I37" s="439">
        <f t="shared" si="9"/>
        <v>771</v>
      </c>
      <c r="J37" s="439">
        <f t="shared" si="10"/>
        <v>2493</v>
      </c>
      <c r="K37" s="440">
        <f t="shared" si="13"/>
        <v>5.4475105017242585E-3</v>
      </c>
      <c r="L37" s="431"/>
      <c r="M37" s="439">
        <v>7809</v>
      </c>
      <c r="N37" s="439">
        <v>19682</v>
      </c>
      <c r="O37" s="439">
        <v>16568</v>
      </c>
      <c r="P37" s="439">
        <v>21226</v>
      </c>
      <c r="Q37" s="440">
        <f t="shared" si="3"/>
        <v>0.28114437469821341</v>
      </c>
      <c r="R37" s="440">
        <f t="shared" si="4"/>
        <v>1.7181457292867206</v>
      </c>
      <c r="S37" s="439">
        <f t="shared" si="5"/>
        <v>4658</v>
      </c>
      <c r="T37" s="439">
        <f t="shared" si="6"/>
        <v>13417</v>
      </c>
      <c r="U37" s="440">
        <f t="shared" si="12"/>
        <v>4.301399505093853E-3</v>
      </c>
      <c r="V37" s="453"/>
    </row>
    <row r="38" spans="1:22" x14ac:dyDescent="0.25">
      <c r="A38" s="438" t="s">
        <v>107</v>
      </c>
      <c r="B38" s="438" t="s">
        <v>107</v>
      </c>
      <c r="C38" s="439" t="s">
        <v>153</v>
      </c>
      <c r="D38" s="439" t="s">
        <v>153</v>
      </c>
      <c r="E38" s="439" t="s">
        <v>153</v>
      </c>
      <c r="F38" s="439" t="s">
        <v>153</v>
      </c>
      <c r="G38" s="440" t="str">
        <f t="shared" si="7"/>
        <v>-</v>
      </c>
      <c r="H38" s="440" t="str">
        <f t="shared" si="8"/>
        <v>-</v>
      </c>
      <c r="I38" s="439" t="str">
        <f t="shared" si="9"/>
        <v>-</v>
      </c>
      <c r="J38" s="439" t="str">
        <f t="shared" si="10"/>
        <v>-</v>
      </c>
      <c r="K38" s="440" t="str">
        <f t="shared" si="13"/>
        <v>-</v>
      </c>
      <c r="L38" s="431"/>
      <c r="M38" s="439">
        <v>5591</v>
      </c>
      <c r="N38" s="439">
        <v>5506</v>
      </c>
      <c r="O38" s="439">
        <v>4402</v>
      </c>
      <c r="P38" s="439">
        <v>6304</v>
      </c>
      <c r="Q38" s="440">
        <f t="shared" si="3"/>
        <v>0.43207632894139025</v>
      </c>
      <c r="R38" s="440">
        <f t="shared" si="4"/>
        <v>0.12752638168485064</v>
      </c>
      <c r="S38" s="439">
        <f t="shared" si="5"/>
        <v>1902</v>
      </c>
      <c r="T38" s="439">
        <f t="shared" si="6"/>
        <v>713</v>
      </c>
      <c r="U38" s="440">
        <f t="shared" si="12"/>
        <v>1.2774909299967799E-3</v>
      </c>
      <c r="V38" s="453"/>
    </row>
    <row r="39" spans="1:22" x14ac:dyDescent="0.25">
      <c r="A39" s="438" t="s">
        <v>108</v>
      </c>
      <c r="B39" s="438" t="s">
        <v>39</v>
      </c>
      <c r="C39" s="439">
        <v>1296</v>
      </c>
      <c r="D39" s="439">
        <v>1739</v>
      </c>
      <c r="E39" s="439">
        <v>2846</v>
      </c>
      <c r="F39" s="439">
        <v>6146</v>
      </c>
      <c r="G39" s="440">
        <f t="shared" si="7"/>
        <v>1.1595221363316934</v>
      </c>
      <c r="H39" s="440">
        <f t="shared" si="8"/>
        <v>3.742283950617284</v>
      </c>
      <c r="I39" s="439">
        <f t="shared" si="9"/>
        <v>3300</v>
      </c>
      <c r="J39" s="439">
        <f t="shared" si="10"/>
        <v>4850</v>
      </c>
      <c r="K39" s="440">
        <f t="shared" si="13"/>
        <v>7.8353380630932119E-3</v>
      </c>
      <c r="L39" s="431"/>
      <c r="M39" s="439">
        <v>8391</v>
      </c>
      <c r="N39" s="439">
        <v>10684</v>
      </c>
      <c r="O39" s="439">
        <v>15374</v>
      </c>
      <c r="P39" s="439">
        <v>38296</v>
      </c>
      <c r="Q39" s="440">
        <f t="shared" si="3"/>
        <v>1.4909587615454662</v>
      </c>
      <c r="R39" s="440">
        <f t="shared" si="4"/>
        <v>3.5639375521391967</v>
      </c>
      <c r="S39" s="439">
        <f t="shared" si="5"/>
        <v>22922</v>
      </c>
      <c r="T39" s="439">
        <f t="shared" si="6"/>
        <v>29905</v>
      </c>
      <c r="U39" s="440">
        <f t="shared" si="12"/>
        <v>7.7605952815921137E-3</v>
      </c>
      <c r="V39" s="453"/>
    </row>
    <row r="40" spans="1:22" x14ac:dyDescent="0.25">
      <c r="A40" s="438" t="s">
        <v>34</v>
      </c>
      <c r="B40" s="438" t="s">
        <v>34</v>
      </c>
      <c r="C40" s="439">
        <v>3126</v>
      </c>
      <c r="D40" s="439">
        <v>6110</v>
      </c>
      <c r="E40" s="439">
        <v>5904</v>
      </c>
      <c r="F40" s="439">
        <v>5349</v>
      </c>
      <c r="G40" s="440">
        <f t="shared" si="7"/>
        <v>-9.4004065040650397E-2</v>
      </c>
      <c r="H40" s="440">
        <f t="shared" si="8"/>
        <v>0.7111324376199617</v>
      </c>
      <c r="I40" s="439">
        <f t="shared" si="9"/>
        <v>-555</v>
      </c>
      <c r="J40" s="439">
        <f t="shared" si="10"/>
        <v>2223</v>
      </c>
      <c r="K40" s="440">
        <f t="shared" si="13"/>
        <v>6.8192683533168878E-3</v>
      </c>
      <c r="L40" s="431"/>
      <c r="M40" s="439">
        <v>17857</v>
      </c>
      <c r="N40" s="439">
        <v>33804</v>
      </c>
      <c r="O40" s="439">
        <v>39391</v>
      </c>
      <c r="P40" s="439">
        <v>39769</v>
      </c>
      <c r="Q40" s="440">
        <f t="shared" si="3"/>
        <v>9.5961006321241271E-3</v>
      </c>
      <c r="R40" s="440">
        <f t="shared" si="4"/>
        <v>1.2270818166545334</v>
      </c>
      <c r="S40" s="439">
        <f t="shared" si="5"/>
        <v>378</v>
      </c>
      <c r="T40" s="439">
        <f t="shared" si="6"/>
        <v>21912</v>
      </c>
      <c r="U40" s="440">
        <f t="shared" si="12"/>
        <v>8.059095303782033E-3</v>
      </c>
      <c r="V40" s="453"/>
    </row>
    <row r="41" spans="1:22" x14ac:dyDescent="0.25">
      <c r="A41" s="438" t="s">
        <v>109</v>
      </c>
      <c r="B41" s="438" t="s">
        <v>109</v>
      </c>
      <c r="C41" s="439">
        <v>0</v>
      </c>
      <c r="D41" s="439">
        <v>0</v>
      </c>
      <c r="E41" s="439">
        <v>0</v>
      </c>
      <c r="F41" s="439">
        <v>0</v>
      </c>
      <c r="G41" s="440" t="str">
        <f t="shared" si="7"/>
        <v>-</v>
      </c>
      <c r="H41" s="440" t="str">
        <f t="shared" si="8"/>
        <v>-</v>
      </c>
      <c r="I41" s="439">
        <f t="shared" si="9"/>
        <v>0</v>
      </c>
      <c r="J41" s="439">
        <f t="shared" si="10"/>
        <v>0</v>
      </c>
      <c r="K41" s="440">
        <f t="shared" si="13"/>
        <v>0</v>
      </c>
      <c r="L41" s="431"/>
      <c r="M41" s="439">
        <v>4525</v>
      </c>
      <c r="N41" s="439">
        <v>8976</v>
      </c>
      <c r="O41" s="439">
        <v>13963</v>
      </c>
      <c r="P41" s="439">
        <v>11025</v>
      </c>
      <c r="Q41" s="440">
        <f t="shared" si="3"/>
        <v>-0.21041323497815656</v>
      </c>
      <c r="R41" s="440">
        <f t="shared" si="4"/>
        <v>1.4364640883977899</v>
      </c>
      <c r="S41" s="439">
        <f t="shared" si="5"/>
        <v>-2938</v>
      </c>
      <c r="T41" s="439">
        <f t="shared" si="6"/>
        <v>6500</v>
      </c>
      <c r="U41" s="440">
        <f t="shared" si="12"/>
        <v>2.2341905937840259E-3</v>
      </c>
      <c r="V41" s="453"/>
    </row>
    <row r="42" spans="1:22" x14ac:dyDescent="0.25">
      <c r="A42" s="438" t="s">
        <v>110</v>
      </c>
      <c r="B42" s="438" t="s">
        <v>110</v>
      </c>
      <c r="C42" s="439">
        <v>564</v>
      </c>
      <c r="D42" s="439">
        <v>653</v>
      </c>
      <c r="E42" s="439">
        <v>1899</v>
      </c>
      <c r="F42" s="439">
        <v>3185</v>
      </c>
      <c r="G42" s="440">
        <f t="shared" si="7"/>
        <v>0.67719852553975768</v>
      </c>
      <c r="H42" s="440">
        <f t="shared" si="8"/>
        <v>4.6471631205673756</v>
      </c>
      <c r="I42" s="439">
        <f t="shared" si="9"/>
        <v>1286</v>
      </c>
      <c r="J42" s="439">
        <f t="shared" si="10"/>
        <v>2621</v>
      </c>
      <c r="K42" s="440">
        <f t="shared" si="13"/>
        <v>4.0604542354298534E-3</v>
      </c>
      <c r="L42" s="431"/>
      <c r="M42" s="439">
        <v>2261</v>
      </c>
      <c r="N42" s="439">
        <v>2039</v>
      </c>
      <c r="O42" s="439">
        <v>10108</v>
      </c>
      <c r="P42" s="439">
        <v>8244</v>
      </c>
      <c r="Q42" s="440">
        <f t="shared" si="3"/>
        <v>-0.18440838939453896</v>
      </c>
      <c r="R42" s="440">
        <f t="shared" si="4"/>
        <v>2.6461742591773549</v>
      </c>
      <c r="S42" s="439">
        <f t="shared" si="5"/>
        <v>-1864</v>
      </c>
      <c r="T42" s="439">
        <f t="shared" si="6"/>
        <v>5983</v>
      </c>
      <c r="U42" s="440">
        <f t="shared" si="12"/>
        <v>1.6706274154336062E-3</v>
      </c>
      <c r="V42" s="453"/>
    </row>
    <row r="43" spans="1:22" x14ac:dyDescent="0.25">
      <c r="A43" s="438" t="s">
        <v>42</v>
      </c>
      <c r="B43" s="438" t="s">
        <v>111</v>
      </c>
      <c r="C43" s="439">
        <v>1957</v>
      </c>
      <c r="D43" s="439">
        <v>3060</v>
      </c>
      <c r="E43" s="439">
        <v>3484</v>
      </c>
      <c r="F43" s="439">
        <v>4266</v>
      </c>
      <c r="G43" s="440">
        <f t="shared" si="7"/>
        <v>0.22445464982778418</v>
      </c>
      <c r="H43" s="440">
        <f t="shared" si="8"/>
        <v>1.1798671435871233</v>
      </c>
      <c r="I43" s="439">
        <f t="shared" si="9"/>
        <v>782</v>
      </c>
      <c r="J43" s="439">
        <f t="shared" si="10"/>
        <v>2309</v>
      </c>
      <c r="K43" s="440">
        <f t="shared" si="13"/>
        <v>5.4385864264815563E-3</v>
      </c>
      <c r="L43" s="431"/>
      <c r="M43" s="439">
        <v>6812</v>
      </c>
      <c r="N43" s="439">
        <v>13685</v>
      </c>
      <c r="O43" s="439">
        <v>14242</v>
      </c>
      <c r="P43" s="439">
        <v>20757</v>
      </c>
      <c r="Q43" s="440">
        <f t="shared" si="3"/>
        <v>0.4574497963769133</v>
      </c>
      <c r="R43" s="440">
        <f t="shared" si="4"/>
        <v>2.0471227246036405</v>
      </c>
      <c r="S43" s="439">
        <f t="shared" si="5"/>
        <v>6515</v>
      </c>
      <c r="T43" s="439">
        <f t="shared" si="6"/>
        <v>13945</v>
      </c>
      <c r="U43" s="440">
        <f t="shared" si="12"/>
        <v>4.2063577465011361E-3</v>
      </c>
      <c r="V43" s="453"/>
    </row>
    <row r="44" spans="1:22" x14ac:dyDescent="0.25">
      <c r="A44" s="438" t="s">
        <v>112</v>
      </c>
      <c r="B44" s="438" t="s">
        <v>112</v>
      </c>
      <c r="C44" s="439">
        <v>2011</v>
      </c>
      <c r="D44" s="439">
        <v>0</v>
      </c>
      <c r="E44" s="439">
        <v>0</v>
      </c>
      <c r="F44" s="439">
        <v>0</v>
      </c>
      <c r="G44" s="440" t="str">
        <f t="shared" si="7"/>
        <v>-</v>
      </c>
      <c r="H44" s="440">
        <f t="shared" si="8"/>
        <v>-1</v>
      </c>
      <c r="I44" s="439">
        <f t="shared" si="9"/>
        <v>0</v>
      </c>
      <c r="J44" s="439">
        <f t="shared" si="10"/>
        <v>-2011</v>
      </c>
      <c r="K44" s="440">
        <f t="shared" si="13"/>
        <v>0</v>
      </c>
      <c r="L44" s="431"/>
      <c r="M44" s="439">
        <v>4510</v>
      </c>
      <c r="N44" s="439">
        <v>555</v>
      </c>
      <c r="O44" s="439">
        <v>0</v>
      </c>
      <c r="P44" s="439">
        <v>0</v>
      </c>
      <c r="Q44" s="440" t="str">
        <f t="shared" si="3"/>
        <v>-</v>
      </c>
      <c r="R44" s="440">
        <f t="shared" si="4"/>
        <v>-1</v>
      </c>
      <c r="S44" s="439">
        <f t="shared" si="5"/>
        <v>0</v>
      </c>
      <c r="T44" s="439">
        <f t="shared" si="6"/>
        <v>-4510</v>
      </c>
      <c r="U44" s="440">
        <f t="shared" si="12"/>
        <v>0</v>
      </c>
      <c r="V44" s="453"/>
    </row>
    <row r="45" spans="1:22" x14ac:dyDescent="0.25">
      <c r="A45" s="438" t="s">
        <v>26</v>
      </c>
      <c r="B45" s="438" t="s">
        <v>26</v>
      </c>
      <c r="C45" s="439">
        <v>8</v>
      </c>
      <c r="D45" s="439">
        <v>1461</v>
      </c>
      <c r="E45" s="439">
        <v>1487</v>
      </c>
      <c r="F45" s="439">
        <v>1774</v>
      </c>
      <c r="G45" s="440">
        <f t="shared" si="7"/>
        <v>0.19300605245460667</v>
      </c>
      <c r="H45" s="440">
        <f t="shared" si="8"/>
        <v>220.75</v>
      </c>
      <c r="I45" s="439">
        <f t="shared" si="9"/>
        <v>287</v>
      </c>
      <c r="J45" s="439">
        <f t="shared" si="10"/>
        <v>1766</v>
      </c>
      <c r="K45" s="440">
        <f t="shared" si="13"/>
        <v>2.2616156400792967E-3</v>
      </c>
      <c r="L45" s="431"/>
      <c r="M45" s="439">
        <v>27</v>
      </c>
      <c r="N45" s="439">
        <v>1467</v>
      </c>
      <c r="O45" s="439">
        <v>1510</v>
      </c>
      <c r="P45" s="439">
        <v>1777</v>
      </c>
      <c r="Q45" s="440">
        <f t="shared" si="3"/>
        <v>0.17682119205298008</v>
      </c>
      <c r="R45" s="440">
        <f t="shared" si="4"/>
        <v>64.81481481481481</v>
      </c>
      <c r="S45" s="439">
        <f t="shared" si="5"/>
        <v>267</v>
      </c>
      <c r="T45" s="439">
        <f t="shared" si="6"/>
        <v>1750</v>
      </c>
      <c r="U45" s="440">
        <f t="shared" si="12"/>
        <v>3.6010491475321668E-4</v>
      </c>
      <c r="V45" s="453"/>
    </row>
    <row r="46" spans="1:22" x14ac:dyDescent="0.25">
      <c r="A46" s="438" t="s">
        <v>113</v>
      </c>
      <c r="B46" s="438" t="s">
        <v>113</v>
      </c>
      <c r="C46" s="439">
        <v>1129</v>
      </c>
      <c r="D46" s="439">
        <v>0</v>
      </c>
      <c r="E46" s="439">
        <v>882</v>
      </c>
      <c r="F46" s="439">
        <v>1256</v>
      </c>
      <c r="G46" s="440">
        <f t="shared" si="7"/>
        <v>0.42403628117913827</v>
      </c>
      <c r="H46" s="440">
        <f t="shared" si="8"/>
        <v>0.11248892825509293</v>
      </c>
      <c r="I46" s="439">
        <f t="shared" si="9"/>
        <v>374</v>
      </c>
      <c r="J46" s="439">
        <f t="shared" si="10"/>
        <v>127</v>
      </c>
      <c r="K46" s="440">
        <f t="shared" si="13"/>
        <v>1.6012340721192767E-3</v>
      </c>
      <c r="L46" s="431"/>
      <c r="M46" s="439">
        <v>4548</v>
      </c>
      <c r="N46" s="439">
        <v>0</v>
      </c>
      <c r="O46" s="439">
        <v>4237</v>
      </c>
      <c r="P46" s="439">
        <v>5869</v>
      </c>
      <c r="Q46" s="440">
        <f t="shared" si="3"/>
        <v>0.38517819211706406</v>
      </c>
      <c r="R46" s="440">
        <f t="shared" si="4"/>
        <v>0.29045734388742295</v>
      </c>
      <c r="S46" s="439">
        <f t="shared" si="5"/>
        <v>1632</v>
      </c>
      <c r="T46" s="439">
        <f t="shared" si="6"/>
        <v>1321</v>
      </c>
      <c r="U46" s="440">
        <f t="shared" si="12"/>
        <v>1.1893391922828524E-3</v>
      </c>
      <c r="V46" s="453"/>
    </row>
    <row r="47" spans="1:22" x14ac:dyDescent="0.25">
      <c r="A47" s="438" t="s">
        <v>114</v>
      </c>
      <c r="B47" s="438" t="s">
        <v>114</v>
      </c>
      <c r="C47" s="439">
        <f>IFERROR(C17-SUM(C18:C22)-SUM(C24:C46),"-")</f>
        <v>297</v>
      </c>
      <c r="D47" s="439">
        <f>IFERROR(D17-SUM(D18:D22)-SUM(D24:D46),"-")</f>
        <v>20</v>
      </c>
      <c r="E47" s="439">
        <f>IFERROR(E17-SUM(E18:E22)-SUM(E24:E46),"-")</f>
        <v>15</v>
      </c>
      <c r="F47" s="439">
        <f>IFERROR(F17-SUM(F18:F22)-SUM(F24:F46),"-")</f>
        <v>11</v>
      </c>
      <c r="G47" s="440">
        <f t="shared" si="7"/>
        <v>-0.26666666666666672</v>
      </c>
      <c r="H47" s="440">
        <f t="shared" si="8"/>
        <v>-0.96296296296296302</v>
      </c>
      <c r="I47" s="439">
        <f t="shared" si="9"/>
        <v>-4</v>
      </c>
      <c r="J47" s="439">
        <f t="shared" si="10"/>
        <v>-286</v>
      </c>
      <c r="K47" s="440">
        <f t="shared" si="13"/>
        <v>1.4023546809961818E-5</v>
      </c>
      <c r="L47" s="431"/>
      <c r="M47" s="439">
        <f>IFERROR(M17-SUM(M18:M22)-SUM(M24:M46),"-")</f>
        <v>3750</v>
      </c>
      <c r="N47" s="439">
        <f>IFERROR(N17-SUM(N18:N22)-SUM(N24:N46),"-")</f>
        <v>175</v>
      </c>
      <c r="O47" s="439">
        <f>IFERROR(O17-SUM(O18:O22)-SUM(O24:O46),"-")</f>
        <v>270</v>
      </c>
      <c r="P47" s="439">
        <f>IFERROR(P17-SUM(P18:P22)-SUM(P24:P46),"-")</f>
        <v>560</v>
      </c>
      <c r="Q47" s="440">
        <f t="shared" si="3"/>
        <v>1.074074074074074</v>
      </c>
      <c r="R47" s="440">
        <f t="shared" si="4"/>
        <v>-0.85066666666666668</v>
      </c>
      <c r="S47" s="439">
        <f t="shared" si="5"/>
        <v>290</v>
      </c>
      <c r="T47" s="439">
        <f t="shared" si="6"/>
        <v>-3190</v>
      </c>
      <c r="U47" s="440">
        <f t="shared" si="12"/>
        <v>1.1348269682712512E-4</v>
      </c>
      <c r="V47" s="453"/>
    </row>
    <row r="48" spans="1:22" ht="21" x14ac:dyDescent="0.35">
      <c r="A48" s="429" t="s">
        <v>115</v>
      </c>
      <c r="B48" s="429"/>
      <c r="C48" s="429"/>
      <c r="D48" s="429"/>
      <c r="E48" s="429"/>
      <c r="F48" s="429"/>
      <c r="G48" s="429"/>
      <c r="H48" s="429"/>
      <c r="I48" s="429"/>
      <c r="J48" s="429"/>
      <c r="K48" s="429"/>
      <c r="L48" s="429"/>
      <c r="M48" s="429"/>
      <c r="N48" s="429"/>
      <c r="O48" s="429"/>
      <c r="P48" s="429"/>
      <c r="Q48" s="429"/>
      <c r="R48" s="429"/>
      <c r="S48" s="429"/>
      <c r="T48" s="429"/>
      <c r="U48" s="429"/>
      <c r="V48" s="453"/>
    </row>
    <row r="49" spans="1:22" x14ac:dyDescent="0.25">
      <c r="A49" s="72"/>
      <c r="B49" s="72"/>
      <c r="C49" s="11" t="s">
        <v>152</v>
      </c>
      <c r="D49" s="12"/>
      <c r="E49" s="12"/>
      <c r="F49" s="12"/>
      <c r="G49" s="12"/>
      <c r="H49" s="12"/>
      <c r="I49" s="12"/>
      <c r="J49" s="12"/>
      <c r="K49" s="13"/>
      <c r="L49" s="430"/>
      <c r="M49" s="11" t="str">
        <f>CONCATENATE("acumulado ",C49)</f>
        <v>acumulado junio</v>
      </c>
      <c r="N49" s="12"/>
      <c r="O49" s="12"/>
      <c r="P49" s="12"/>
      <c r="Q49" s="12"/>
      <c r="R49" s="12"/>
      <c r="S49" s="12"/>
      <c r="T49" s="12"/>
      <c r="U49" s="13"/>
      <c r="V49" s="453"/>
    </row>
    <row r="50" spans="1:22" x14ac:dyDescent="0.25">
      <c r="A50" s="15"/>
      <c r="B50" s="15"/>
      <c r="C50" s="16">
        <f>C$6</f>
        <v>2019</v>
      </c>
      <c r="D50" s="16">
        <f t="shared" ref="D50:F50" si="16">D$6</f>
        <v>2022</v>
      </c>
      <c r="E50" s="16">
        <f t="shared" si="16"/>
        <v>2023</v>
      </c>
      <c r="F50" s="16">
        <f t="shared" si="16"/>
        <v>2024</v>
      </c>
      <c r="G50" s="16" t="str">
        <f>CONCATENATE("var ",RIGHT(F50,2),"/",RIGHT(E50,2))</f>
        <v>var 24/23</v>
      </c>
      <c r="H50" s="16" t="str">
        <f>CONCATENATE("var ",RIGHT(F50,2),"/",RIGHT(C50,2))</f>
        <v>var 24/19</v>
      </c>
      <c r="I50" s="16" t="str">
        <f>CONCATENATE("dif ",RIGHT(F50,2),"-",RIGHT(E50,2))</f>
        <v>dif 24-23</v>
      </c>
      <c r="J50" s="16" t="str">
        <f>CONCATENATE("dif ",RIGHT(F50,2),"-",RIGHT(C50,2))</f>
        <v>dif 24-19</v>
      </c>
      <c r="K50" s="16" t="str">
        <f>CONCATENATE("cuota ",RIGHT(F50,2))</f>
        <v>cuota 24</v>
      </c>
      <c r="L50" s="431"/>
      <c r="M50" s="16">
        <f>M$6</f>
        <v>2019</v>
      </c>
      <c r="N50" s="16">
        <f>N$6</f>
        <v>2022</v>
      </c>
      <c r="O50" s="16">
        <f t="shared" ref="O50:P50" si="17">O$6</f>
        <v>2023</v>
      </c>
      <c r="P50" s="16">
        <f t="shared" si="17"/>
        <v>2024</v>
      </c>
      <c r="Q50" s="16" t="str">
        <f>CONCATENATE("var ",RIGHT(P50,2),"/",RIGHT(O50,2))</f>
        <v>var 24/23</v>
      </c>
      <c r="R50" s="16" t="str">
        <f>CONCATENATE("var ",RIGHT(P50,2),"/",RIGHT(M50,2))</f>
        <v>var 24/19</v>
      </c>
      <c r="S50" s="16" t="str">
        <f>CONCATENATE("dif ",RIGHT(P50,2),"-",RIGHT(O50,2))</f>
        <v>dif 24-23</v>
      </c>
      <c r="T50" s="16" t="str">
        <f>CONCATENATE("dif ",RIGHT(P50,2),"-",RIGHT(M50,2))</f>
        <v>dif 24-19</v>
      </c>
      <c r="U50" s="16" t="str">
        <f>CONCATENATE("cuota ",RIGHT(P50,2))</f>
        <v>cuota 24</v>
      </c>
    </row>
    <row r="51" spans="1:22" x14ac:dyDescent="0.25">
      <c r="A51" s="455" t="s">
        <v>92</v>
      </c>
      <c r="B51" s="455" t="s">
        <v>92</v>
      </c>
      <c r="C51" s="434">
        <v>666296</v>
      </c>
      <c r="D51" s="434">
        <v>643934</v>
      </c>
      <c r="E51" s="434">
        <v>691826</v>
      </c>
      <c r="F51" s="434">
        <v>784395</v>
      </c>
      <c r="G51" s="435">
        <f>IFERROR(F51/E51-1,"-")</f>
        <v>0.13380387554095963</v>
      </c>
      <c r="H51" s="435">
        <f>IFERROR(F51/C51-1,"-")</f>
        <v>0.1772470493594438</v>
      </c>
      <c r="I51" s="434">
        <f>IFERROR(F51-E51,"-")</f>
        <v>92569</v>
      </c>
      <c r="J51" s="434">
        <f>IFERROR(F51-C51,"-")</f>
        <v>118099</v>
      </c>
      <c r="K51" s="435">
        <f>F51/$F$51</f>
        <v>1</v>
      </c>
      <c r="L51" s="436"/>
      <c r="M51" s="434">
        <v>4123504</v>
      </c>
      <c r="N51" s="434">
        <v>3734850</v>
      </c>
      <c r="O51" s="434">
        <v>4406877</v>
      </c>
      <c r="P51" s="434">
        <v>4934673</v>
      </c>
      <c r="Q51" s="435">
        <f>IFERROR(P51/O51-1,"-")</f>
        <v>0.11976644685113746</v>
      </c>
      <c r="R51" s="435">
        <f>IFERROR(P51/M51-1,"-")</f>
        <v>0.19671837349981947</v>
      </c>
      <c r="S51" s="434">
        <f>IFERROR(P51-O51,"-")</f>
        <v>527796</v>
      </c>
      <c r="T51" s="434">
        <f>IFERROR(P51-M51,"-")</f>
        <v>811169</v>
      </c>
      <c r="U51" s="435">
        <f>P51/$P$51</f>
        <v>1</v>
      </c>
    </row>
    <row r="52" spans="1:22" x14ac:dyDescent="0.25">
      <c r="A52" s="438" t="s">
        <v>116</v>
      </c>
      <c r="B52" s="438" t="s">
        <v>116</v>
      </c>
      <c r="C52" s="439">
        <v>257297</v>
      </c>
      <c r="D52" s="439">
        <v>243718</v>
      </c>
      <c r="E52" s="439">
        <v>258087</v>
      </c>
      <c r="F52" s="439">
        <v>292625</v>
      </c>
      <c r="G52" s="440">
        <f>IFERROR(F52/E52-1,"-")</f>
        <v>0.13382309066322606</v>
      </c>
      <c r="H52" s="440">
        <f>IFERROR(F52/C52-1,"-")</f>
        <v>0.13730436033066851</v>
      </c>
      <c r="I52" s="439">
        <f>IFERROR(F52-E52,"-")</f>
        <v>34538</v>
      </c>
      <c r="J52" s="439">
        <f>IFERROR(F52-C52,"-")</f>
        <v>35328</v>
      </c>
      <c r="K52" s="440">
        <f>F52/$F$51</f>
        <v>0.37305821684227974</v>
      </c>
      <c r="L52" s="431"/>
      <c r="M52" s="439">
        <v>1363954</v>
      </c>
      <c r="N52" s="439">
        <v>1249977</v>
      </c>
      <c r="O52" s="439">
        <v>1437844</v>
      </c>
      <c r="P52" s="439">
        <v>1592493</v>
      </c>
      <c r="Q52" s="440">
        <f>IFERROR(P52/O52-1,"-")</f>
        <v>0.10755617438331289</v>
      </c>
      <c r="R52" s="440">
        <f>IFERROR(P52/M52-1,"-")</f>
        <v>0.16755623723380708</v>
      </c>
      <c r="S52" s="439">
        <f>IFERROR(P52-O52,"-")</f>
        <v>154649</v>
      </c>
      <c r="T52" s="439">
        <f>IFERROR(P52-M52,"-")</f>
        <v>228539</v>
      </c>
      <c r="U52" s="440">
        <f>P52/$P$51</f>
        <v>0.32271500056842672</v>
      </c>
    </row>
    <row r="53" spans="1:22" x14ac:dyDescent="0.25">
      <c r="A53" s="438" t="s">
        <v>117</v>
      </c>
      <c r="B53" s="438" t="s">
        <v>117</v>
      </c>
      <c r="C53" s="439">
        <v>408999</v>
      </c>
      <c r="D53" s="439">
        <v>400216</v>
      </c>
      <c r="E53" s="439">
        <v>433739</v>
      </c>
      <c r="F53" s="439">
        <v>491770</v>
      </c>
      <c r="G53" s="440">
        <f>IFERROR(F53/E53-1,"-")</f>
        <v>0.13379244199852902</v>
      </c>
      <c r="H53" s="440">
        <f>IFERROR(F53/C53-1,"-")</f>
        <v>0.20237457793295333</v>
      </c>
      <c r="I53" s="439">
        <f>IFERROR(F53-E53,"-")</f>
        <v>58031</v>
      </c>
      <c r="J53" s="439">
        <f>IFERROR(F53-C53,"-")</f>
        <v>82771</v>
      </c>
      <c r="K53" s="440">
        <f>F53/$F$51</f>
        <v>0.62694178315772031</v>
      </c>
      <c r="L53" s="431"/>
      <c r="M53" s="439">
        <v>2759550</v>
      </c>
      <c r="N53" s="439">
        <v>2484873</v>
      </c>
      <c r="O53" s="439">
        <v>2969033</v>
      </c>
      <c r="P53" s="439">
        <v>3342180</v>
      </c>
      <c r="Q53" s="440">
        <f>IFERROR(P53/O53-1,"-")</f>
        <v>0.12567964047553537</v>
      </c>
      <c r="R53" s="440">
        <f>IFERROR(P53/M53-1,"-")</f>
        <v>0.21113224982334078</v>
      </c>
      <c r="S53" s="439">
        <f>IFERROR(P53-O53,"-")</f>
        <v>373147</v>
      </c>
      <c r="T53" s="439">
        <f>IFERROR(P53-M53,"-")</f>
        <v>582630</v>
      </c>
      <c r="U53" s="440">
        <f>P53/$P$51</f>
        <v>0.67728499943157328</v>
      </c>
    </row>
    <row r="54" spans="1:22" ht="21" x14ac:dyDescent="0.35">
      <c r="A54" s="378" t="s">
        <v>118</v>
      </c>
      <c r="B54" s="378"/>
      <c r="C54" s="378"/>
      <c r="D54" s="378"/>
      <c r="E54" s="378"/>
      <c r="F54" s="378"/>
      <c r="G54" s="378"/>
      <c r="H54" s="378"/>
      <c r="I54" s="378"/>
      <c r="J54" s="378"/>
      <c r="K54" s="378"/>
      <c r="L54" s="378"/>
      <c r="M54" s="378"/>
      <c r="N54" s="378"/>
      <c r="O54" s="378"/>
      <c r="P54" s="378"/>
      <c r="Q54" s="378"/>
      <c r="R54" s="378"/>
      <c r="S54" s="378"/>
      <c r="T54" s="378"/>
      <c r="U54" s="378"/>
    </row>
    <row r="55" spans="1:22" x14ac:dyDescent="0.25">
      <c r="A55" s="72"/>
      <c r="B55" s="72"/>
      <c r="C55" s="11" t="s">
        <v>152</v>
      </c>
      <c r="D55" s="12"/>
      <c r="E55" s="12"/>
      <c r="F55" s="12"/>
      <c r="G55" s="12"/>
      <c r="H55" s="12"/>
      <c r="I55" s="12"/>
      <c r="J55" s="12"/>
      <c r="K55" s="13"/>
      <c r="L55" s="456"/>
      <c r="M55" s="11" t="str">
        <f>CONCATENATE("acumulado ",C55)</f>
        <v>acumulado junio</v>
      </c>
      <c r="N55" s="12"/>
      <c r="O55" s="12"/>
      <c r="P55" s="12"/>
      <c r="Q55" s="12"/>
      <c r="R55" s="12"/>
      <c r="S55" s="12"/>
      <c r="T55" s="12"/>
      <c r="U55" s="13"/>
    </row>
    <row r="56" spans="1:22" x14ac:dyDescent="0.25">
      <c r="A56" s="15"/>
      <c r="B56" s="15"/>
      <c r="C56" s="16">
        <f>C$6</f>
        <v>2019</v>
      </c>
      <c r="D56" s="16">
        <f t="shared" ref="D56:F56" si="18">D$6</f>
        <v>2022</v>
      </c>
      <c r="E56" s="16">
        <f t="shared" si="18"/>
        <v>2023</v>
      </c>
      <c r="F56" s="16">
        <f t="shared" si="18"/>
        <v>2024</v>
      </c>
      <c r="G56" s="16" t="str">
        <f>CONCATENATE("var ",RIGHT(F56,2),"/",RIGHT(E56,2))</f>
        <v>var 24/23</v>
      </c>
      <c r="H56" s="16" t="str">
        <f>CONCATENATE("var ",RIGHT(F56,2),"/",RIGHT(C56,2))</f>
        <v>var 24/19</v>
      </c>
      <c r="I56" s="16" t="str">
        <f>CONCATENATE("dif ",RIGHT(F56,2),"-",RIGHT(E56,2))</f>
        <v>dif 24-23</v>
      </c>
      <c r="J56" s="16" t="str">
        <f>CONCATENATE("dif ",RIGHT(F56,2),"-",RIGHT(C56,2))</f>
        <v>dif 24-19</v>
      </c>
      <c r="K56" s="16" t="str">
        <f>CONCATENATE("cuota ",RIGHT(F56,2))</f>
        <v>cuota 24</v>
      </c>
      <c r="L56" s="457"/>
      <c r="M56" s="16">
        <f>M$6</f>
        <v>2019</v>
      </c>
      <c r="N56" s="16">
        <f>N$6</f>
        <v>2022</v>
      </c>
      <c r="O56" s="16">
        <f t="shared" ref="O56:P56" si="19">O$6</f>
        <v>2023</v>
      </c>
      <c r="P56" s="16">
        <f t="shared" si="19"/>
        <v>2024</v>
      </c>
      <c r="Q56" s="16" t="str">
        <f>CONCATENATE("var ",RIGHT(P56,2),"/",RIGHT(O56,2))</f>
        <v>var 24/23</v>
      </c>
      <c r="R56" s="16" t="str">
        <f>CONCATENATE("var ",RIGHT(P56,2),"/",RIGHT(M56,2))</f>
        <v>var 24/19</v>
      </c>
      <c r="S56" s="16" t="str">
        <f>CONCATENATE("dif ",RIGHT(P56,2),"-",RIGHT(O56,2))</f>
        <v>dif 24-23</v>
      </c>
      <c r="T56" s="16" t="str">
        <f>CONCATENATE("dif ",RIGHT(P56,2),"-",RIGHT(M56,2))</f>
        <v>dif 24-19</v>
      </c>
      <c r="U56" s="16" t="str">
        <f>CONCATENATE("cuota ",RIGHT(P56,2))</f>
        <v>cuota 24</v>
      </c>
    </row>
    <row r="57" spans="1:22" x14ac:dyDescent="0.25">
      <c r="A57" s="458" t="s">
        <v>92</v>
      </c>
      <c r="B57" s="458" t="s">
        <v>92</v>
      </c>
      <c r="C57" s="459">
        <v>5429</v>
      </c>
      <c r="D57" s="459">
        <v>5181</v>
      </c>
      <c r="E57" s="459">
        <v>5529</v>
      </c>
      <c r="F57" s="459">
        <v>6195</v>
      </c>
      <c r="G57" s="460">
        <f>IFERROR(F57/E57-1,"-")</f>
        <v>0.12045577862181234</v>
      </c>
      <c r="H57" s="460">
        <f>IFERROR(F57/C57-1,"-")</f>
        <v>0.14109412414809364</v>
      </c>
      <c r="I57" s="459">
        <f>IFERROR(F57-E57,"-")</f>
        <v>666</v>
      </c>
      <c r="J57" s="459">
        <f>IFERROR(F57-C57,"-")</f>
        <v>766</v>
      </c>
      <c r="K57" s="460">
        <f>F57/$F$57</f>
        <v>1</v>
      </c>
      <c r="L57" s="461"/>
      <c r="M57" s="459">
        <v>34323</v>
      </c>
      <c r="N57" s="459">
        <v>31676</v>
      </c>
      <c r="O57" s="459">
        <v>35323</v>
      </c>
      <c r="P57" s="459">
        <v>38965</v>
      </c>
      <c r="Q57" s="460">
        <f>IFERROR(P57/O57-1,"-")</f>
        <v>0.1031056252300202</v>
      </c>
      <c r="R57" s="460">
        <f>IFERROR(P57/M57-1,"-")</f>
        <v>0.13524458817702412</v>
      </c>
      <c r="S57" s="459">
        <f>IFERROR(P57-O57,"-")</f>
        <v>3642</v>
      </c>
      <c r="T57" s="459">
        <f>IFERROR(P57-M57,"-")</f>
        <v>4642</v>
      </c>
      <c r="U57" s="460">
        <f>P57/$P$57</f>
        <v>1</v>
      </c>
    </row>
    <row r="58" spans="1:22" x14ac:dyDescent="0.25">
      <c r="A58" s="438" t="s">
        <v>93</v>
      </c>
      <c r="B58" s="438" t="s">
        <v>93</v>
      </c>
      <c r="C58" s="439">
        <v>5103</v>
      </c>
      <c r="D58" s="439">
        <v>4882</v>
      </c>
      <c r="E58" s="439">
        <v>5215</v>
      </c>
      <c r="F58" s="439">
        <v>5892</v>
      </c>
      <c r="G58" s="440">
        <f t="shared" ref="G58:G59" si="20">IFERROR(F58/E58-1,"-")</f>
        <v>0.12981783317353779</v>
      </c>
      <c r="H58" s="440">
        <f>IFERROR(F58/C58-1,"-")</f>
        <v>0.15461493239271018</v>
      </c>
      <c r="I58" s="439">
        <f t="shared" ref="I58:I59" si="21">IFERROR(F58-E58,"-")</f>
        <v>677</v>
      </c>
      <c r="J58" s="439">
        <f>IFERROR(F58-C58,"-")</f>
        <v>789</v>
      </c>
      <c r="K58" s="440">
        <f>F58/$F$57</f>
        <v>0.95108958837772395</v>
      </c>
      <c r="L58" s="457"/>
      <c r="M58" s="439">
        <v>31525</v>
      </c>
      <c r="N58" s="439">
        <v>29225</v>
      </c>
      <c r="O58" s="439">
        <v>32687</v>
      </c>
      <c r="P58" s="439">
        <v>36430</v>
      </c>
      <c r="Q58" s="440">
        <f>IFERROR(P58/O58-1,"-")</f>
        <v>0.11451035579894153</v>
      </c>
      <c r="R58" s="440">
        <f>IFERROR(P58/M58-1,"-")</f>
        <v>0.15559080095162559</v>
      </c>
      <c r="S58" s="439">
        <f>IFERROR(P58-O58,"-")</f>
        <v>3743</v>
      </c>
      <c r="T58" s="439">
        <f>IFERROR(P58-M58,"-")</f>
        <v>4905</v>
      </c>
      <c r="U58" s="440">
        <f>P58/$P$57</f>
        <v>0.93494161426921596</v>
      </c>
    </row>
    <row r="59" spans="1:22" x14ac:dyDescent="0.25">
      <c r="A59" s="438" t="s">
        <v>94</v>
      </c>
      <c r="B59" s="438" t="s">
        <v>94</v>
      </c>
      <c r="C59" s="439">
        <v>326</v>
      </c>
      <c r="D59" s="439">
        <v>299</v>
      </c>
      <c r="E59" s="439">
        <v>314</v>
      </c>
      <c r="F59" s="439">
        <v>303</v>
      </c>
      <c r="G59" s="440">
        <f t="shared" si="20"/>
        <v>-3.5031847133757954E-2</v>
      </c>
      <c r="H59" s="440">
        <f>IFERROR(F59/C59-1,"-")</f>
        <v>-7.055214723926384E-2</v>
      </c>
      <c r="I59" s="439">
        <f t="shared" si="21"/>
        <v>-11</v>
      </c>
      <c r="J59" s="439">
        <f>IFERROR(F59-C59,"-")</f>
        <v>-23</v>
      </c>
      <c r="K59" s="440">
        <f>F59/$F$57</f>
        <v>4.891041162227603E-2</v>
      </c>
      <c r="L59" s="457"/>
      <c r="M59" s="439">
        <v>2798</v>
      </c>
      <c r="N59" s="439">
        <v>2451</v>
      </c>
      <c r="O59" s="439">
        <v>2636</v>
      </c>
      <c r="P59" s="439">
        <v>2535</v>
      </c>
      <c r="Q59" s="440">
        <f>IFERROR(P59/O59-1,"-")</f>
        <v>-3.8315629742033397E-2</v>
      </c>
      <c r="R59" s="440">
        <f>IFERROR(P59/M59-1,"-")</f>
        <v>-9.3995711222301659E-2</v>
      </c>
      <c r="S59" s="439">
        <f>IFERROR(P59-O59,"-")</f>
        <v>-101</v>
      </c>
      <c r="T59" s="439">
        <f>IFERROR(P59-M59,"-")</f>
        <v>-263</v>
      </c>
      <c r="U59" s="440">
        <f>P59/$P$57</f>
        <v>6.5058385730784041E-2</v>
      </c>
    </row>
    <row r="60" spans="1:22" ht="21" x14ac:dyDescent="0.35">
      <c r="A60" s="378" t="s">
        <v>119</v>
      </c>
      <c r="B60" s="378"/>
      <c r="C60" s="378"/>
      <c r="D60" s="378"/>
      <c r="E60" s="378"/>
      <c r="F60" s="378"/>
      <c r="G60" s="378"/>
      <c r="H60" s="378"/>
      <c r="I60" s="378"/>
      <c r="J60" s="378"/>
      <c r="K60" s="378"/>
      <c r="L60" s="378"/>
      <c r="M60" s="378"/>
      <c r="N60" s="378"/>
      <c r="O60" s="378"/>
      <c r="P60" s="378"/>
      <c r="Q60" s="378"/>
      <c r="R60" s="378"/>
      <c r="S60" s="378"/>
      <c r="T60" s="378"/>
      <c r="U60" s="378"/>
    </row>
    <row r="61" spans="1:22" x14ac:dyDescent="0.25">
      <c r="A61" s="72"/>
      <c r="B61" s="72"/>
      <c r="C61" s="11" t="s">
        <v>152</v>
      </c>
      <c r="D61" s="12"/>
      <c r="E61" s="12"/>
      <c r="F61" s="12"/>
      <c r="G61" s="12"/>
      <c r="H61" s="12"/>
      <c r="I61" s="12"/>
      <c r="J61" s="12"/>
      <c r="K61" s="13"/>
      <c r="L61" s="456"/>
      <c r="M61" s="11" t="str">
        <f>CONCATENATE("acumulado ",C61)</f>
        <v>acumulado junio</v>
      </c>
      <c r="N61" s="12"/>
      <c r="O61" s="12"/>
      <c r="P61" s="12"/>
      <c r="Q61" s="12"/>
      <c r="R61" s="12"/>
      <c r="S61" s="12"/>
      <c r="T61" s="12"/>
      <c r="U61" s="13"/>
    </row>
    <row r="62" spans="1:22" x14ac:dyDescent="0.25">
      <c r="A62" s="15" t="s">
        <v>96</v>
      </c>
      <c r="B62" s="15" t="s">
        <v>96</v>
      </c>
      <c r="C62" s="16">
        <f>C$6</f>
        <v>2019</v>
      </c>
      <c r="D62" s="16">
        <f t="shared" ref="D62:F62" si="22">D$6</f>
        <v>2022</v>
      </c>
      <c r="E62" s="16">
        <f t="shared" si="22"/>
        <v>2023</v>
      </c>
      <c r="F62" s="16">
        <f t="shared" si="22"/>
        <v>2024</v>
      </c>
      <c r="G62" s="16" t="str">
        <f>CONCATENATE("var ",RIGHT(F62,2),"/",RIGHT(E62,2))</f>
        <v>var 24/23</v>
      </c>
      <c r="H62" s="16" t="str">
        <f>CONCATENATE("var ",RIGHT(F62,2),"/",RIGHT(C62,2))</f>
        <v>var 24/19</v>
      </c>
      <c r="I62" s="16" t="str">
        <f>CONCATENATE("dif ",RIGHT(F62,2),"-",RIGHT(E62,2))</f>
        <v>dif 24-23</v>
      </c>
      <c r="J62" s="16" t="str">
        <f>CONCATENATE("dif ",RIGHT(F62,2),"-",RIGHT(C62,2))</f>
        <v>dif 24-19</v>
      </c>
      <c r="K62" s="16" t="str">
        <f>CONCATENATE("cuota ",RIGHT(F62,2))</f>
        <v>cuota 24</v>
      </c>
      <c r="L62" s="457"/>
      <c r="M62" s="16">
        <f>M$6</f>
        <v>2019</v>
      </c>
      <c r="N62" s="16">
        <f>N$6</f>
        <v>2022</v>
      </c>
      <c r="O62" s="16">
        <f t="shared" ref="O62:P62" si="23">O$6</f>
        <v>2023</v>
      </c>
      <c r="P62" s="16">
        <f t="shared" si="23"/>
        <v>2024</v>
      </c>
      <c r="Q62" s="16" t="str">
        <f>CONCATENATE("var ",RIGHT(P62,2),"/",RIGHT(O62,2))</f>
        <v>var 24/23</v>
      </c>
      <c r="R62" s="16" t="str">
        <f>CONCATENATE("var ",RIGHT(P62,2),"/",RIGHT(M62,2))</f>
        <v>var 24/19</v>
      </c>
      <c r="S62" s="16" t="str">
        <f>CONCATENATE("dif ",RIGHT(P62,2),"-",RIGHT(O62,2))</f>
        <v>dif 24-23</v>
      </c>
      <c r="T62" s="16" t="str">
        <f>CONCATENATE("dif ",RIGHT(P62,2),"-",RIGHT(M62,2))</f>
        <v>dif 24-19</v>
      </c>
      <c r="U62" s="16" t="str">
        <f>CONCATENATE("cuota ",RIGHT(P62,2))</f>
        <v>cuota 24</v>
      </c>
    </row>
    <row r="63" spans="1:22" x14ac:dyDescent="0.25">
      <c r="A63" s="462" t="s">
        <v>97</v>
      </c>
      <c r="B63" s="462" t="s">
        <v>97</v>
      </c>
      <c r="C63" s="463">
        <v>5429</v>
      </c>
      <c r="D63" s="463">
        <v>5181</v>
      </c>
      <c r="E63" s="463">
        <v>5529</v>
      </c>
      <c r="F63" s="463">
        <v>6195</v>
      </c>
      <c r="G63" s="464">
        <f>IFERROR(F63/E63-1,"-")</f>
        <v>0.12045577862181234</v>
      </c>
      <c r="H63" s="464">
        <f t="shared" ref="H63:H97" si="24">IFERROR(F63/C63-1,"-")</f>
        <v>0.14109412414809364</v>
      </c>
      <c r="I63" s="463">
        <f>IFERROR(F63-E63,"-")</f>
        <v>666</v>
      </c>
      <c r="J63" s="463">
        <f t="shared" ref="J63:J97" si="25">IFERROR(F63-C63,"-")</f>
        <v>766</v>
      </c>
      <c r="K63" s="464">
        <f>IFERROR(F63/$F$63,"-")</f>
        <v>1</v>
      </c>
      <c r="L63" s="461"/>
      <c r="M63" s="463">
        <v>34323</v>
      </c>
      <c r="N63" s="463">
        <v>31676</v>
      </c>
      <c r="O63" s="463">
        <v>35323</v>
      </c>
      <c r="P63" s="463">
        <v>38965</v>
      </c>
      <c r="Q63" s="464">
        <f t="shared" ref="Q63:Q97" si="26">IFERROR(P63/O63-1,"-")</f>
        <v>0.1031056252300202</v>
      </c>
      <c r="R63" s="464">
        <f t="shared" ref="R63:R97" si="27">IFERROR(P63/M63-1,"-")</f>
        <v>0.13524458817702412</v>
      </c>
      <c r="S63" s="463">
        <f t="shared" ref="S63:S97" si="28">IFERROR(P63-O63,"-")</f>
        <v>3642</v>
      </c>
      <c r="T63" s="463">
        <f t="shared" ref="T63:T97" si="29">IFERROR(P63-M63,"-")</f>
        <v>4642</v>
      </c>
      <c r="U63" s="464">
        <f>P63/$P$63</f>
        <v>1</v>
      </c>
    </row>
    <row r="64" spans="1:22" x14ac:dyDescent="0.25">
      <c r="A64" s="465" t="s">
        <v>98</v>
      </c>
      <c r="B64" s="465" t="s">
        <v>98</v>
      </c>
      <c r="C64" s="466">
        <v>3353</v>
      </c>
      <c r="D64" s="466">
        <v>3112</v>
      </c>
      <c r="E64" s="466">
        <v>3296</v>
      </c>
      <c r="F64" s="466">
        <v>3701</v>
      </c>
      <c r="G64" s="467">
        <f t="shared" ref="G64:G97" si="30">IFERROR(F64/E64-1,"-")</f>
        <v>0.122876213592233</v>
      </c>
      <c r="H64" s="467">
        <f t="shared" si="24"/>
        <v>0.10378765284819558</v>
      </c>
      <c r="I64" s="466">
        <f t="shared" ref="I64:I97" si="31">IFERROR(F64-E64,"-")</f>
        <v>405</v>
      </c>
      <c r="J64" s="466">
        <f t="shared" si="25"/>
        <v>348</v>
      </c>
      <c r="K64" s="467">
        <f t="shared" ref="K64:K70" si="32">IFERROR(F64/$F$63,"-")</f>
        <v>0.59741727199354322</v>
      </c>
      <c r="L64" s="468"/>
      <c r="M64" s="466">
        <v>19405</v>
      </c>
      <c r="N64" s="466">
        <v>16956</v>
      </c>
      <c r="O64" s="466">
        <v>19075</v>
      </c>
      <c r="P64" s="466">
        <v>21042</v>
      </c>
      <c r="Q64" s="467">
        <f t="shared" si="26"/>
        <v>0.10311926605504595</v>
      </c>
      <c r="R64" s="467">
        <f t="shared" si="27"/>
        <v>8.435970110796176E-2</v>
      </c>
      <c r="S64" s="466">
        <f t="shared" si="28"/>
        <v>1967</v>
      </c>
      <c r="T64" s="466">
        <f t="shared" si="29"/>
        <v>1637</v>
      </c>
      <c r="U64" s="467">
        <f t="shared" ref="U64:U96" si="33">P64/$P$63</f>
        <v>0.54002309765173873</v>
      </c>
    </row>
    <row r="65" spans="1:21" x14ac:dyDescent="0.25">
      <c r="A65" s="438" t="s">
        <v>99</v>
      </c>
      <c r="B65" s="438" t="s">
        <v>99</v>
      </c>
      <c r="C65" s="439">
        <v>2282</v>
      </c>
      <c r="D65" s="439">
        <v>2121</v>
      </c>
      <c r="E65" s="439">
        <v>2259</v>
      </c>
      <c r="F65" s="439">
        <v>2449</v>
      </c>
      <c r="G65" s="440">
        <f t="shared" si="30"/>
        <v>8.4108012394864984E-2</v>
      </c>
      <c r="H65" s="440">
        <f t="shared" si="24"/>
        <v>7.3181419807186732E-2</v>
      </c>
      <c r="I65" s="439">
        <f t="shared" si="31"/>
        <v>190</v>
      </c>
      <c r="J65" s="439">
        <f t="shared" si="25"/>
        <v>167</v>
      </c>
      <c r="K65" s="440">
        <f t="shared" si="32"/>
        <v>0.39531880548829701</v>
      </c>
      <c r="L65" s="457"/>
      <c r="M65" s="439">
        <v>13464</v>
      </c>
      <c r="N65" s="439">
        <v>11348</v>
      </c>
      <c r="O65" s="439">
        <v>12789</v>
      </c>
      <c r="P65" s="439">
        <v>13711</v>
      </c>
      <c r="Q65" s="440">
        <f t="shared" si="26"/>
        <v>7.2093205098131108E-2</v>
      </c>
      <c r="R65" s="440">
        <f t="shared" si="27"/>
        <v>1.8345216874628534E-2</v>
      </c>
      <c r="S65" s="439">
        <f t="shared" si="28"/>
        <v>922</v>
      </c>
      <c r="T65" s="439">
        <f t="shared" si="29"/>
        <v>247</v>
      </c>
      <c r="U65" s="440">
        <f t="shared" si="33"/>
        <v>0.35187989221095856</v>
      </c>
    </row>
    <row r="66" spans="1:21" x14ac:dyDescent="0.25">
      <c r="A66" s="438" t="s">
        <v>100</v>
      </c>
      <c r="B66" s="438" t="s">
        <v>100</v>
      </c>
      <c r="C66" s="439">
        <v>1071</v>
      </c>
      <c r="D66" s="439">
        <v>991</v>
      </c>
      <c r="E66" s="439">
        <v>1037</v>
      </c>
      <c r="F66" s="439">
        <v>1252</v>
      </c>
      <c r="G66" s="440">
        <f t="shared" si="30"/>
        <v>0.2073288331726133</v>
      </c>
      <c r="H66" s="440">
        <f t="shared" si="24"/>
        <v>0.16900093370681613</v>
      </c>
      <c r="I66" s="439">
        <f t="shared" si="31"/>
        <v>215</v>
      </c>
      <c r="J66" s="439">
        <f t="shared" si="25"/>
        <v>181</v>
      </c>
      <c r="K66" s="440">
        <f t="shared" si="32"/>
        <v>0.20209846650524615</v>
      </c>
      <c r="L66" s="457"/>
      <c r="M66" s="439">
        <v>5941</v>
      </c>
      <c r="N66" s="439">
        <v>5608</v>
      </c>
      <c r="O66" s="439">
        <v>6286</v>
      </c>
      <c r="P66" s="439">
        <v>7331</v>
      </c>
      <c r="Q66" s="440">
        <f t="shared" si="26"/>
        <v>0.16624244352529427</v>
      </c>
      <c r="R66" s="440">
        <f t="shared" si="27"/>
        <v>0.23396734556471976</v>
      </c>
      <c r="S66" s="439">
        <f t="shared" si="28"/>
        <v>1045</v>
      </c>
      <c r="T66" s="439">
        <f t="shared" si="29"/>
        <v>1390</v>
      </c>
      <c r="U66" s="440">
        <f t="shared" si="33"/>
        <v>0.1881432054407802</v>
      </c>
    </row>
    <row r="67" spans="1:21" x14ac:dyDescent="0.25">
      <c r="A67" s="465" t="s">
        <v>101</v>
      </c>
      <c r="B67" s="465" t="s">
        <v>101</v>
      </c>
      <c r="C67" s="466">
        <v>2076</v>
      </c>
      <c r="D67" s="466">
        <v>2069</v>
      </c>
      <c r="E67" s="466">
        <v>2233</v>
      </c>
      <c r="F67" s="466">
        <v>2494</v>
      </c>
      <c r="G67" s="467">
        <f t="shared" si="30"/>
        <v>0.11688311688311681</v>
      </c>
      <c r="H67" s="467">
        <f t="shared" si="24"/>
        <v>0.2013487475915221</v>
      </c>
      <c r="I67" s="466">
        <f t="shared" si="31"/>
        <v>261</v>
      </c>
      <c r="J67" s="466">
        <f t="shared" si="25"/>
        <v>418</v>
      </c>
      <c r="K67" s="467">
        <f t="shared" si="32"/>
        <v>0.40258272800645684</v>
      </c>
      <c r="L67" s="468"/>
      <c r="M67" s="466">
        <v>14918</v>
      </c>
      <c r="N67" s="466">
        <v>14720</v>
      </c>
      <c r="O67" s="466">
        <v>16248</v>
      </c>
      <c r="P67" s="466">
        <v>17923</v>
      </c>
      <c r="Q67" s="467">
        <f t="shared" si="26"/>
        <v>0.10308961102904979</v>
      </c>
      <c r="R67" s="467">
        <f t="shared" si="27"/>
        <v>0.20143450864727175</v>
      </c>
      <c r="S67" s="466">
        <f t="shared" si="28"/>
        <v>1675</v>
      </c>
      <c r="T67" s="466">
        <f t="shared" si="29"/>
        <v>3005</v>
      </c>
      <c r="U67" s="467">
        <f t="shared" si="33"/>
        <v>0.45997690234826127</v>
      </c>
    </row>
    <row r="68" spans="1:21" x14ac:dyDescent="0.25">
      <c r="A68" s="438" t="s">
        <v>29</v>
      </c>
      <c r="B68" s="438" t="s">
        <v>29</v>
      </c>
      <c r="C68" s="439">
        <v>963</v>
      </c>
      <c r="D68" s="439">
        <v>1045</v>
      </c>
      <c r="E68" s="439">
        <v>1099</v>
      </c>
      <c r="F68" s="439">
        <v>1194</v>
      </c>
      <c r="G68" s="440">
        <f t="shared" si="30"/>
        <v>8.6442220200181996E-2</v>
      </c>
      <c r="H68" s="440">
        <f t="shared" si="24"/>
        <v>0.2398753894080996</v>
      </c>
      <c r="I68" s="439">
        <f t="shared" si="31"/>
        <v>95</v>
      </c>
      <c r="J68" s="439">
        <f t="shared" si="25"/>
        <v>231</v>
      </c>
      <c r="K68" s="440">
        <f t="shared" si="32"/>
        <v>0.19273607748184018</v>
      </c>
      <c r="L68" s="457"/>
      <c r="M68" s="439">
        <v>6154</v>
      </c>
      <c r="N68" s="439">
        <v>6366</v>
      </c>
      <c r="O68" s="439">
        <v>6938</v>
      </c>
      <c r="P68" s="439">
        <v>7620</v>
      </c>
      <c r="Q68" s="440">
        <f t="shared" si="26"/>
        <v>9.8299221677716986E-2</v>
      </c>
      <c r="R68" s="440">
        <f t="shared" si="27"/>
        <v>0.23821904452388698</v>
      </c>
      <c r="S68" s="439">
        <f t="shared" si="28"/>
        <v>682</v>
      </c>
      <c r="T68" s="439">
        <f t="shared" si="29"/>
        <v>1466</v>
      </c>
      <c r="U68" s="440">
        <f t="shared" si="33"/>
        <v>0.19556011805466444</v>
      </c>
    </row>
    <row r="69" spans="1:21" x14ac:dyDescent="0.25">
      <c r="A69" s="438" t="s">
        <v>22</v>
      </c>
      <c r="B69" s="438" t="s">
        <v>22</v>
      </c>
      <c r="C69" s="439">
        <v>295</v>
      </c>
      <c r="D69" s="439">
        <v>222</v>
      </c>
      <c r="E69" s="439">
        <v>255</v>
      </c>
      <c r="F69" s="439">
        <v>255</v>
      </c>
      <c r="G69" s="440">
        <f t="shared" si="30"/>
        <v>0</v>
      </c>
      <c r="H69" s="440">
        <f t="shared" si="24"/>
        <v>-0.13559322033898302</v>
      </c>
      <c r="I69" s="439">
        <f t="shared" si="31"/>
        <v>0</v>
      </c>
      <c r="J69" s="439">
        <f t="shared" si="25"/>
        <v>-40</v>
      </c>
      <c r="K69" s="440">
        <f t="shared" si="32"/>
        <v>4.1162227602905568E-2</v>
      </c>
      <c r="L69" s="457"/>
      <c r="M69" s="439">
        <v>2592</v>
      </c>
      <c r="N69" s="439">
        <v>2201</v>
      </c>
      <c r="O69" s="439">
        <v>2519</v>
      </c>
      <c r="P69" s="439">
        <v>2644</v>
      </c>
      <c r="Q69" s="440">
        <f t="shared" si="26"/>
        <v>4.9622866216752604E-2</v>
      </c>
      <c r="R69" s="440">
        <f t="shared" si="27"/>
        <v>2.0061728395061706E-2</v>
      </c>
      <c r="S69" s="439">
        <f t="shared" si="28"/>
        <v>125</v>
      </c>
      <c r="T69" s="439">
        <f t="shared" si="29"/>
        <v>52</v>
      </c>
      <c r="U69" s="440">
        <f t="shared" si="33"/>
        <v>6.7855767996920308E-2</v>
      </c>
    </row>
    <row r="70" spans="1:21" x14ac:dyDescent="0.25">
      <c r="A70" s="438" t="s">
        <v>102</v>
      </c>
      <c r="B70" s="438" t="s">
        <v>102</v>
      </c>
      <c r="C70" s="439">
        <v>113</v>
      </c>
      <c r="D70" s="439">
        <v>101</v>
      </c>
      <c r="E70" s="439">
        <v>105</v>
      </c>
      <c r="F70" s="439">
        <v>117</v>
      </c>
      <c r="G70" s="440">
        <f t="shared" si="30"/>
        <v>0.11428571428571432</v>
      </c>
      <c r="H70" s="440">
        <f t="shared" si="24"/>
        <v>3.539823008849563E-2</v>
      </c>
      <c r="I70" s="439">
        <f t="shared" si="31"/>
        <v>12</v>
      </c>
      <c r="J70" s="439">
        <f t="shared" si="25"/>
        <v>4</v>
      </c>
      <c r="K70" s="440">
        <f t="shared" si="32"/>
        <v>1.8886198547215495E-2</v>
      </c>
      <c r="L70" s="457"/>
      <c r="M70" s="439">
        <v>793</v>
      </c>
      <c r="N70" s="439">
        <v>782</v>
      </c>
      <c r="O70" s="439">
        <v>767</v>
      </c>
      <c r="P70" s="439">
        <v>802</v>
      </c>
      <c r="Q70" s="440">
        <f t="shared" si="26"/>
        <v>4.5632333767926969E-2</v>
      </c>
      <c r="R70" s="440">
        <f t="shared" si="27"/>
        <v>1.1349306431273742E-2</v>
      </c>
      <c r="S70" s="439">
        <f t="shared" si="28"/>
        <v>35</v>
      </c>
      <c r="T70" s="439">
        <f t="shared" si="29"/>
        <v>9</v>
      </c>
      <c r="U70" s="440">
        <f t="shared" si="33"/>
        <v>2.0582574104965994E-2</v>
      </c>
    </row>
    <row r="71" spans="1:21" x14ac:dyDescent="0.25">
      <c r="A71" s="438" t="s">
        <v>103</v>
      </c>
      <c r="B71" s="438" t="s">
        <v>103</v>
      </c>
      <c r="C71" s="439">
        <v>81</v>
      </c>
      <c r="D71" s="439">
        <v>84</v>
      </c>
      <c r="E71" s="439">
        <v>87</v>
      </c>
      <c r="F71" s="439">
        <v>88</v>
      </c>
      <c r="G71" s="440">
        <f t="shared" si="30"/>
        <v>1.1494252873563315E-2</v>
      </c>
      <c r="H71" s="440">
        <f t="shared" si="24"/>
        <v>8.6419753086419693E-2</v>
      </c>
      <c r="I71" s="439">
        <f>IFERROR(F71-E71,"-")</f>
        <v>1</v>
      </c>
      <c r="J71" s="439">
        <f t="shared" si="25"/>
        <v>7</v>
      </c>
      <c r="K71" s="440">
        <f>IFERROR(F71/$F$63,"-")</f>
        <v>1.420500403551251E-2</v>
      </c>
      <c r="L71" s="457"/>
      <c r="M71" s="439">
        <v>550</v>
      </c>
      <c r="N71" s="439">
        <v>628</v>
      </c>
      <c r="O71" s="439">
        <v>626</v>
      </c>
      <c r="P71" s="439">
        <v>621</v>
      </c>
      <c r="Q71" s="440">
        <f t="shared" si="26"/>
        <v>-7.9872204472843933E-3</v>
      </c>
      <c r="R71" s="440">
        <f t="shared" si="27"/>
        <v>0.12909090909090915</v>
      </c>
      <c r="S71" s="439">
        <f t="shared" si="28"/>
        <v>-5</v>
      </c>
      <c r="T71" s="439">
        <f t="shared" si="29"/>
        <v>71</v>
      </c>
      <c r="U71" s="440">
        <f t="shared" si="33"/>
        <v>1.5937379699730529E-2</v>
      </c>
    </row>
    <row r="72" spans="1:21" x14ac:dyDescent="0.25">
      <c r="A72" s="438" t="s">
        <v>28</v>
      </c>
      <c r="B72" s="438" t="s">
        <v>28</v>
      </c>
      <c r="C72" s="439">
        <v>10</v>
      </c>
      <c r="D72" s="439">
        <v>11</v>
      </c>
      <c r="E72" s="439">
        <v>12</v>
      </c>
      <c r="F72" s="439">
        <v>13</v>
      </c>
      <c r="G72" s="440">
        <f t="shared" si="30"/>
        <v>8.3333333333333259E-2</v>
      </c>
      <c r="H72" s="440">
        <f t="shared" si="24"/>
        <v>0.30000000000000004</v>
      </c>
      <c r="I72" s="439">
        <f t="shared" si="31"/>
        <v>1</v>
      </c>
      <c r="J72" s="439">
        <f t="shared" si="25"/>
        <v>3</v>
      </c>
      <c r="K72" s="440">
        <f t="shared" ref="K72:K96" si="34">IFERROR(F72/$F$63,"-")</f>
        <v>2.0984665052461663E-3</v>
      </c>
      <c r="L72" s="457"/>
      <c r="M72" s="439">
        <v>77</v>
      </c>
      <c r="N72" s="439">
        <v>88</v>
      </c>
      <c r="O72" s="439">
        <v>96</v>
      </c>
      <c r="P72" s="439">
        <v>108</v>
      </c>
      <c r="Q72" s="440">
        <f t="shared" si="26"/>
        <v>0.125</v>
      </c>
      <c r="R72" s="440">
        <f t="shared" si="27"/>
        <v>0.40259740259740262</v>
      </c>
      <c r="S72" s="439">
        <f t="shared" si="28"/>
        <v>12</v>
      </c>
      <c r="T72" s="439">
        <f t="shared" si="29"/>
        <v>31</v>
      </c>
      <c r="U72" s="440">
        <f t="shared" si="33"/>
        <v>2.7717182086487873E-3</v>
      </c>
    </row>
    <row r="73" spans="1:21" x14ac:dyDescent="0.25">
      <c r="A73" s="438" t="s">
        <v>104</v>
      </c>
      <c r="B73" s="438" t="s">
        <v>104</v>
      </c>
      <c r="C73" s="439">
        <f>C74+C75+C76+C77</f>
        <v>39</v>
      </c>
      <c r="D73" s="439">
        <f t="shared" ref="D73:F73" si="35">D74+D75+D76+D77</f>
        <v>12</v>
      </c>
      <c r="E73" s="439">
        <f t="shared" si="35"/>
        <v>20</v>
      </c>
      <c r="F73" s="439">
        <f t="shared" si="35"/>
        <v>24</v>
      </c>
      <c r="G73" s="440">
        <f>IFERROR(F73/E73-1,"-")</f>
        <v>0.19999999999999996</v>
      </c>
      <c r="H73" s="440">
        <f t="shared" si="24"/>
        <v>-0.38461538461538458</v>
      </c>
      <c r="I73" s="439">
        <f t="shared" si="31"/>
        <v>4</v>
      </c>
      <c r="J73" s="439">
        <f t="shared" si="25"/>
        <v>-15</v>
      </c>
      <c r="K73" s="440">
        <f t="shared" ref="K73" si="36">IFERROR(F73/$F$7,"-")</f>
        <v>3.0596829403553057E-5</v>
      </c>
      <c r="L73" s="457"/>
      <c r="M73" s="439">
        <f t="shared" ref="M73:P73" si="37">M74+M75+M76+M77</f>
        <v>1240</v>
      </c>
      <c r="N73" s="439">
        <f t="shared" si="37"/>
        <v>764</v>
      </c>
      <c r="O73" s="439">
        <f t="shared" si="37"/>
        <v>1002</v>
      </c>
      <c r="P73" s="439">
        <f t="shared" si="37"/>
        <v>995</v>
      </c>
      <c r="Q73" s="440">
        <f t="shared" si="26"/>
        <v>-6.986027944111739E-3</v>
      </c>
      <c r="R73" s="440">
        <f t="shared" si="27"/>
        <v>-0.19758064516129037</v>
      </c>
      <c r="S73" s="439">
        <f t="shared" si="28"/>
        <v>-7</v>
      </c>
      <c r="T73" s="439">
        <f t="shared" si="29"/>
        <v>-245</v>
      </c>
      <c r="U73" s="440">
        <f t="shared" ref="U73" si="38">P73/$P$13</f>
        <v>2.0163443454105268E-4</v>
      </c>
    </row>
    <row r="74" spans="1:21" x14ac:dyDescent="0.25">
      <c r="A74" s="438" t="s">
        <v>27</v>
      </c>
      <c r="B74" s="454" t="s">
        <v>27</v>
      </c>
      <c r="C74" s="439">
        <v>0</v>
      </c>
      <c r="D74" s="439">
        <v>0</v>
      </c>
      <c r="E74" s="439">
        <v>0</v>
      </c>
      <c r="F74" s="439">
        <v>0</v>
      </c>
      <c r="G74" s="440" t="str">
        <f t="shared" si="30"/>
        <v>-</v>
      </c>
      <c r="H74" s="440" t="str">
        <f t="shared" si="24"/>
        <v>-</v>
      </c>
      <c r="I74" s="439">
        <f t="shared" si="31"/>
        <v>0</v>
      </c>
      <c r="J74" s="439">
        <f t="shared" si="25"/>
        <v>0</v>
      </c>
      <c r="K74" s="440">
        <f t="shared" si="34"/>
        <v>0</v>
      </c>
      <c r="L74" s="457"/>
      <c r="M74" s="439">
        <v>351</v>
      </c>
      <c r="N74" s="439">
        <v>191</v>
      </c>
      <c r="O74" s="439">
        <v>248</v>
      </c>
      <c r="P74" s="439">
        <v>261</v>
      </c>
      <c r="Q74" s="440">
        <f t="shared" si="26"/>
        <v>5.2419354838709742E-2</v>
      </c>
      <c r="R74" s="440">
        <f t="shared" si="27"/>
        <v>-0.25641025641025639</v>
      </c>
      <c r="S74" s="439">
        <f t="shared" si="28"/>
        <v>13</v>
      </c>
      <c r="T74" s="439">
        <f t="shared" si="29"/>
        <v>-90</v>
      </c>
      <c r="U74" s="440">
        <f t="shared" si="33"/>
        <v>6.6983190042345696E-3</v>
      </c>
    </row>
    <row r="75" spans="1:21" x14ac:dyDescent="0.25">
      <c r="A75" s="438" t="s">
        <v>37</v>
      </c>
      <c r="B75" s="454" t="s">
        <v>37</v>
      </c>
      <c r="C75" s="439">
        <v>12</v>
      </c>
      <c r="D75" s="439">
        <v>0</v>
      </c>
      <c r="E75" s="439">
        <v>5</v>
      </c>
      <c r="F75" s="439">
        <v>1</v>
      </c>
      <c r="G75" s="440">
        <f t="shared" si="30"/>
        <v>-0.8</v>
      </c>
      <c r="H75" s="440">
        <f t="shared" si="24"/>
        <v>-0.91666666666666663</v>
      </c>
      <c r="I75" s="439">
        <f t="shared" si="31"/>
        <v>-4</v>
      </c>
      <c r="J75" s="439">
        <f t="shared" si="25"/>
        <v>-11</v>
      </c>
      <c r="K75" s="440">
        <f t="shared" si="34"/>
        <v>1.6142050040355126E-4</v>
      </c>
      <c r="L75" s="457"/>
      <c r="M75" s="439">
        <v>290</v>
      </c>
      <c r="N75" s="439">
        <v>154</v>
      </c>
      <c r="O75" s="439">
        <v>219</v>
      </c>
      <c r="P75" s="439">
        <v>222</v>
      </c>
      <c r="Q75" s="440">
        <f t="shared" si="26"/>
        <v>1.3698630136986356E-2</v>
      </c>
      <c r="R75" s="440">
        <f t="shared" si="27"/>
        <v>-0.23448275862068968</v>
      </c>
      <c r="S75" s="439">
        <f t="shared" si="28"/>
        <v>3</v>
      </c>
      <c r="T75" s="439">
        <f t="shared" si="29"/>
        <v>-68</v>
      </c>
      <c r="U75" s="440">
        <f t="shared" si="33"/>
        <v>5.6974207622225072E-3</v>
      </c>
    </row>
    <row r="76" spans="1:21" x14ac:dyDescent="0.25">
      <c r="A76" s="438" t="s">
        <v>25</v>
      </c>
      <c r="B76" s="454" t="s">
        <v>25</v>
      </c>
      <c r="C76" s="439">
        <v>14</v>
      </c>
      <c r="D76" s="439">
        <v>10</v>
      </c>
      <c r="E76" s="439">
        <v>9</v>
      </c>
      <c r="F76" s="439">
        <v>12</v>
      </c>
      <c r="G76" s="440">
        <f t="shared" si="30"/>
        <v>0.33333333333333326</v>
      </c>
      <c r="H76" s="440">
        <f t="shared" si="24"/>
        <v>-0.1428571428571429</v>
      </c>
      <c r="I76" s="439">
        <f t="shared" si="31"/>
        <v>3</v>
      </c>
      <c r="J76" s="439">
        <f t="shared" si="25"/>
        <v>-2</v>
      </c>
      <c r="K76" s="440">
        <f t="shared" si="34"/>
        <v>1.937046004842615E-3</v>
      </c>
      <c r="L76" s="457"/>
      <c r="M76" s="439">
        <v>368</v>
      </c>
      <c r="N76" s="439">
        <v>286</v>
      </c>
      <c r="O76" s="439">
        <v>347</v>
      </c>
      <c r="P76" s="439">
        <v>291</v>
      </c>
      <c r="Q76" s="440">
        <f t="shared" si="26"/>
        <v>-0.16138328530259372</v>
      </c>
      <c r="R76" s="440">
        <f t="shared" si="27"/>
        <v>-0.20923913043478259</v>
      </c>
      <c r="S76" s="439">
        <f t="shared" si="28"/>
        <v>-56</v>
      </c>
      <c r="T76" s="439">
        <f t="shared" si="29"/>
        <v>-77</v>
      </c>
      <c r="U76" s="440">
        <f t="shared" si="33"/>
        <v>7.4682407288592326E-3</v>
      </c>
    </row>
    <row r="77" spans="1:21" x14ac:dyDescent="0.25">
      <c r="A77" s="438" t="s">
        <v>36</v>
      </c>
      <c r="B77" s="454" t="s">
        <v>36</v>
      </c>
      <c r="C77" s="439">
        <v>13</v>
      </c>
      <c r="D77" s="439">
        <v>2</v>
      </c>
      <c r="E77" s="439">
        <v>6</v>
      </c>
      <c r="F77" s="439">
        <v>11</v>
      </c>
      <c r="G77" s="440">
        <f t="shared" si="30"/>
        <v>0.83333333333333326</v>
      </c>
      <c r="H77" s="440">
        <f t="shared" si="24"/>
        <v>-0.15384615384615385</v>
      </c>
      <c r="I77" s="439">
        <f t="shared" si="31"/>
        <v>5</v>
      </c>
      <c r="J77" s="439">
        <f t="shared" si="25"/>
        <v>-2</v>
      </c>
      <c r="K77" s="440">
        <f t="shared" si="34"/>
        <v>1.7756255044390637E-3</v>
      </c>
      <c r="L77" s="457"/>
      <c r="M77" s="439">
        <v>231</v>
      </c>
      <c r="N77" s="439">
        <v>133</v>
      </c>
      <c r="O77" s="439">
        <v>188</v>
      </c>
      <c r="P77" s="439">
        <v>221</v>
      </c>
      <c r="Q77" s="440">
        <f t="shared" si="26"/>
        <v>0.17553191489361697</v>
      </c>
      <c r="R77" s="440">
        <f t="shared" si="27"/>
        <v>-4.3290043290043267E-2</v>
      </c>
      <c r="S77" s="439">
        <f t="shared" si="28"/>
        <v>33</v>
      </c>
      <c r="T77" s="439">
        <f t="shared" si="29"/>
        <v>-10</v>
      </c>
      <c r="U77" s="440">
        <f t="shared" si="33"/>
        <v>5.6717567047350186E-3</v>
      </c>
    </row>
    <row r="78" spans="1:21" x14ac:dyDescent="0.25">
      <c r="A78" s="438" t="s">
        <v>30</v>
      </c>
      <c r="B78" s="438" t="s">
        <v>30</v>
      </c>
      <c r="C78" s="439">
        <v>97</v>
      </c>
      <c r="D78" s="439">
        <v>92</v>
      </c>
      <c r="E78" s="439">
        <v>95</v>
      </c>
      <c r="F78" s="439">
        <v>121</v>
      </c>
      <c r="G78" s="440">
        <f t="shared" si="30"/>
        <v>0.27368421052631575</v>
      </c>
      <c r="H78" s="440">
        <f t="shared" si="24"/>
        <v>0.24742268041237114</v>
      </c>
      <c r="I78" s="439">
        <f t="shared" si="31"/>
        <v>26</v>
      </c>
      <c r="J78" s="439">
        <f t="shared" si="25"/>
        <v>24</v>
      </c>
      <c r="K78" s="440">
        <f t="shared" si="34"/>
        <v>1.9531880548829702E-2</v>
      </c>
      <c r="L78" s="457"/>
      <c r="M78" s="439">
        <v>569</v>
      </c>
      <c r="N78" s="439">
        <v>673</v>
      </c>
      <c r="O78" s="439">
        <v>740</v>
      </c>
      <c r="P78" s="439">
        <v>754</v>
      </c>
      <c r="Q78" s="440">
        <f t="shared" si="26"/>
        <v>1.8918918918918948E-2</v>
      </c>
      <c r="R78" s="440">
        <f t="shared" si="27"/>
        <v>0.3251318101933216</v>
      </c>
      <c r="S78" s="439">
        <f t="shared" si="28"/>
        <v>14</v>
      </c>
      <c r="T78" s="439">
        <f t="shared" si="29"/>
        <v>185</v>
      </c>
      <c r="U78" s="440">
        <f t="shared" si="33"/>
        <v>1.9350699345566533E-2</v>
      </c>
    </row>
    <row r="79" spans="1:21" x14ac:dyDescent="0.25">
      <c r="A79" s="438" t="s">
        <v>35</v>
      </c>
      <c r="B79" s="438" t="s">
        <v>35</v>
      </c>
      <c r="C79" s="439">
        <v>90</v>
      </c>
      <c r="D79" s="439">
        <v>141</v>
      </c>
      <c r="E79" s="439">
        <v>135</v>
      </c>
      <c r="F79" s="439">
        <v>181</v>
      </c>
      <c r="G79" s="440">
        <f t="shared" si="30"/>
        <v>0.34074074074074079</v>
      </c>
      <c r="H79" s="440">
        <f t="shared" si="24"/>
        <v>1.0111111111111111</v>
      </c>
      <c r="I79" s="439">
        <f t="shared" si="31"/>
        <v>46</v>
      </c>
      <c r="J79" s="439">
        <f t="shared" si="25"/>
        <v>91</v>
      </c>
      <c r="K79" s="440">
        <f t="shared" si="34"/>
        <v>2.9217110573042777E-2</v>
      </c>
      <c r="L79" s="457"/>
      <c r="M79" s="439">
        <v>680</v>
      </c>
      <c r="N79" s="439">
        <v>894</v>
      </c>
      <c r="O79" s="439">
        <v>898</v>
      </c>
      <c r="P79" s="439">
        <v>1136</v>
      </c>
      <c r="Q79" s="440">
        <f t="shared" si="26"/>
        <v>0.26503340757238303</v>
      </c>
      <c r="R79" s="440">
        <f t="shared" si="27"/>
        <v>0.67058823529411771</v>
      </c>
      <c r="S79" s="439">
        <f t="shared" si="28"/>
        <v>238</v>
      </c>
      <c r="T79" s="439">
        <f t="shared" si="29"/>
        <v>456</v>
      </c>
      <c r="U79" s="440">
        <f t="shared" si="33"/>
        <v>2.9154369305787246E-2</v>
      </c>
    </row>
    <row r="80" spans="1:21" x14ac:dyDescent="0.25">
      <c r="A80" s="438" t="s">
        <v>43</v>
      </c>
      <c r="B80" s="438" t="s">
        <v>43</v>
      </c>
      <c r="C80" s="439">
        <v>54</v>
      </c>
      <c r="D80" s="439">
        <v>53</v>
      </c>
      <c r="E80" s="439">
        <v>60</v>
      </c>
      <c r="F80" s="439">
        <v>86</v>
      </c>
      <c r="G80" s="440">
        <f t="shared" si="30"/>
        <v>0.43333333333333335</v>
      </c>
      <c r="H80" s="440">
        <f t="shared" si="24"/>
        <v>0.59259259259259256</v>
      </c>
      <c r="I80" s="439">
        <f t="shared" si="31"/>
        <v>26</v>
      </c>
      <c r="J80" s="439">
        <f t="shared" si="25"/>
        <v>32</v>
      </c>
      <c r="K80" s="440">
        <f t="shared" si="34"/>
        <v>1.3882163034705408E-2</v>
      </c>
      <c r="L80" s="457"/>
      <c r="M80" s="439">
        <v>318</v>
      </c>
      <c r="N80" s="439">
        <v>310</v>
      </c>
      <c r="O80" s="439">
        <v>324</v>
      </c>
      <c r="P80" s="439">
        <v>524</v>
      </c>
      <c r="Q80" s="440">
        <f t="shared" si="26"/>
        <v>0.61728395061728403</v>
      </c>
      <c r="R80" s="440">
        <f t="shared" si="27"/>
        <v>0.64779874213836486</v>
      </c>
      <c r="S80" s="439">
        <f t="shared" si="28"/>
        <v>200</v>
      </c>
      <c r="T80" s="439">
        <f t="shared" si="29"/>
        <v>206</v>
      </c>
      <c r="U80" s="440">
        <f t="shared" si="33"/>
        <v>1.3447966123444116E-2</v>
      </c>
    </row>
    <row r="81" spans="1:21" x14ac:dyDescent="0.25">
      <c r="A81" s="438" t="s">
        <v>33</v>
      </c>
      <c r="B81" s="438" t="s">
        <v>33</v>
      </c>
      <c r="C81" s="439">
        <v>81</v>
      </c>
      <c r="D81" s="439">
        <v>71</v>
      </c>
      <c r="E81" s="439">
        <v>80</v>
      </c>
      <c r="F81" s="439">
        <v>106</v>
      </c>
      <c r="G81" s="440">
        <f t="shared" si="30"/>
        <v>0.32499999999999996</v>
      </c>
      <c r="H81" s="440">
        <f t="shared" si="24"/>
        <v>0.30864197530864201</v>
      </c>
      <c r="I81" s="439">
        <f t="shared" si="31"/>
        <v>26</v>
      </c>
      <c r="J81" s="439">
        <f t="shared" si="25"/>
        <v>25</v>
      </c>
      <c r="K81" s="440">
        <f t="shared" si="34"/>
        <v>1.7110573042776432E-2</v>
      </c>
      <c r="L81" s="457"/>
      <c r="M81" s="439">
        <v>459</v>
      </c>
      <c r="N81" s="439">
        <v>457</v>
      </c>
      <c r="O81" s="439">
        <v>503</v>
      </c>
      <c r="P81" s="439">
        <v>694</v>
      </c>
      <c r="Q81" s="440">
        <f t="shared" si="26"/>
        <v>0.37972166998011936</v>
      </c>
      <c r="R81" s="440">
        <f t="shared" si="27"/>
        <v>0.51198257080610032</v>
      </c>
      <c r="S81" s="439">
        <f t="shared" si="28"/>
        <v>191</v>
      </c>
      <c r="T81" s="439">
        <f t="shared" si="29"/>
        <v>235</v>
      </c>
      <c r="U81" s="440">
        <f t="shared" si="33"/>
        <v>1.7810855896317208E-2</v>
      </c>
    </row>
    <row r="82" spans="1:21" x14ac:dyDescent="0.25">
      <c r="A82" s="438" t="s">
        <v>44</v>
      </c>
      <c r="B82" s="438" t="s">
        <v>44</v>
      </c>
      <c r="C82" s="439">
        <v>51</v>
      </c>
      <c r="D82" s="439">
        <v>56</v>
      </c>
      <c r="E82" s="439">
        <v>62</v>
      </c>
      <c r="F82" s="439">
        <v>53</v>
      </c>
      <c r="G82" s="440">
        <f t="shared" si="30"/>
        <v>-0.14516129032258063</v>
      </c>
      <c r="H82" s="440">
        <f t="shared" si="24"/>
        <v>3.9215686274509887E-2</v>
      </c>
      <c r="I82" s="439">
        <f t="shared" si="31"/>
        <v>-9</v>
      </c>
      <c r="J82" s="439">
        <f t="shared" si="25"/>
        <v>2</v>
      </c>
      <c r="K82" s="440">
        <f t="shared" si="34"/>
        <v>8.5552865213882161E-3</v>
      </c>
      <c r="L82" s="457"/>
      <c r="M82" s="439">
        <v>346</v>
      </c>
      <c r="N82" s="439">
        <v>366</v>
      </c>
      <c r="O82" s="439">
        <v>448</v>
      </c>
      <c r="P82" s="439">
        <v>417</v>
      </c>
      <c r="Q82" s="440">
        <f t="shared" si="26"/>
        <v>-6.9196428571428603E-2</v>
      </c>
      <c r="R82" s="440">
        <f t="shared" si="27"/>
        <v>0.2052023121387283</v>
      </c>
      <c r="S82" s="439">
        <f t="shared" si="28"/>
        <v>-31</v>
      </c>
      <c r="T82" s="439">
        <f t="shared" si="29"/>
        <v>71</v>
      </c>
      <c r="U82" s="440">
        <f t="shared" si="33"/>
        <v>1.0701911972282818E-2</v>
      </c>
    </row>
    <row r="83" spans="1:21" x14ac:dyDescent="0.25">
      <c r="A83" s="438" t="s">
        <v>23</v>
      </c>
      <c r="B83" s="438" t="s">
        <v>23</v>
      </c>
      <c r="C83" s="439">
        <v>24</v>
      </c>
      <c r="D83" s="439">
        <v>27</v>
      </c>
      <c r="E83" s="439">
        <v>33</v>
      </c>
      <c r="F83" s="439">
        <v>37</v>
      </c>
      <c r="G83" s="440">
        <f t="shared" si="30"/>
        <v>0.1212121212121211</v>
      </c>
      <c r="H83" s="440">
        <f t="shared" si="24"/>
        <v>0.54166666666666674</v>
      </c>
      <c r="I83" s="439">
        <f t="shared" si="31"/>
        <v>4</v>
      </c>
      <c r="J83" s="439">
        <f t="shared" si="25"/>
        <v>13</v>
      </c>
      <c r="K83" s="440">
        <f t="shared" si="34"/>
        <v>5.9725585149313963E-3</v>
      </c>
      <c r="L83" s="457"/>
      <c r="M83" s="439">
        <v>220</v>
      </c>
      <c r="N83" s="439">
        <v>203</v>
      </c>
      <c r="O83" s="439">
        <v>234</v>
      </c>
      <c r="P83" s="439">
        <v>309</v>
      </c>
      <c r="Q83" s="440">
        <f t="shared" si="26"/>
        <v>0.32051282051282048</v>
      </c>
      <c r="R83" s="440">
        <f t="shared" si="27"/>
        <v>0.40454545454545454</v>
      </c>
      <c r="S83" s="439">
        <f t="shared" si="28"/>
        <v>75</v>
      </c>
      <c r="T83" s="439">
        <f t="shared" si="29"/>
        <v>89</v>
      </c>
      <c r="U83" s="440">
        <f t="shared" si="33"/>
        <v>7.9301937636340313E-3</v>
      </c>
    </row>
    <row r="84" spans="1:21" x14ac:dyDescent="0.25">
      <c r="A84" s="438" t="s">
        <v>40</v>
      </c>
      <c r="B84" s="438" t="s">
        <v>40</v>
      </c>
      <c r="C84" s="439">
        <v>48</v>
      </c>
      <c r="D84" s="439">
        <v>52</v>
      </c>
      <c r="E84" s="439">
        <v>41</v>
      </c>
      <c r="F84" s="439">
        <v>41</v>
      </c>
      <c r="G84" s="440">
        <f t="shared" si="30"/>
        <v>0</v>
      </c>
      <c r="H84" s="440">
        <f t="shared" si="24"/>
        <v>-0.14583333333333337</v>
      </c>
      <c r="I84" s="439">
        <f t="shared" si="31"/>
        <v>0</v>
      </c>
      <c r="J84" s="439">
        <f t="shared" si="25"/>
        <v>-7</v>
      </c>
      <c r="K84" s="440">
        <f t="shared" si="34"/>
        <v>6.6182405165456015E-3</v>
      </c>
      <c r="L84" s="457"/>
      <c r="M84" s="439">
        <v>163</v>
      </c>
      <c r="N84" s="439">
        <v>288</v>
      </c>
      <c r="O84" s="439">
        <v>309</v>
      </c>
      <c r="P84" s="439">
        <v>210</v>
      </c>
      <c r="Q84" s="440">
        <f t="shared" si="26"/>
        <v>-0.32038834951456308</v>
      </c>
      <c r="R84" s="440">
        <f t="shared" si="27"/>
        <v>0.28834355828220848</v>
      </c>
      <c r="S84" s="439">
        <f t="shared" si="28"/>
        <v>-99</v>
      </c>
      <c r="T84" s="439">
        <f t="shared" si="29"/>
        <v>47</v>
      </c>
      <c r="U84" s="440">
        <f t="shared" si="33"/>
        <v>5.389452072372642E-3</v>
      </c>
    </row>
    <row r="85" spans="1:21" x14ac:dyDescent="0.25">
      <c r="A85" s="438" t="s">
        <v>105</v>
      </c>
      <c r="B85" s="438" t="s">
        <v>105</v>
      </c>
      <c r="C85" s="439">
        <v>38</v>
      </c>
      <c r="D85" s="439">
        <v>0</v>
      </c>
      <c r="E85" s="439">
        <v>0</v>
      </c>
      <c r="F85" s="439">
        <v>0</v>
      </c>
      <c r="G85" s="440" t="str">
        <f t="shared" si="30"/>
        <v>-</v>
      </c>
      <c r="H85" s="440">
        <f t="shared" si="24"/>
        <v>-1</v>
      </c>
      <c r="I85" s="439">
        <f t="shared" si="31"/>
        <v>0</v>
      </c>
      <c r="J85" s="439">
        <f t="shared" si="25"/>
        <v>-38</v>
      </c>
      <c r="K85" s="440">
        <f t="shared" si="34"/>
        <v>0</v>
      </c>
      <c r="L85" s="457"/>
      <c r="M85" s="439">
        <v>217</v>
      </c>
      <c r="N85" s="439">
        <v>9</v>
      </c>
      <c r="O85" s="439">
        <v>0</v>
      </c>
      <c r="P85" s="439">
        <v>0</v>
      </c>
      <c r="Q85" s="440" t="str">
        <f t="shared" si="26"/>
        <v>-</v>
      </c>
      <c r="R85" s="440">
        <f t="shared" si="27"/>
        <v>-1</v>
      </c>
      <c r="S85" s="439">
        <f t="shared" si="28"/>
        <v>0</v>
      </c>
      <c r="T85" s="439">
        <f t="shared" si="29"/>
        <v>-217</v>
      </c>
      <c r="U85" s="440">
        <f t="shared" si="33"/>
        <v>0</v>
      </c>
    </row>
    <row r="86" spans="1:21" x14ac:dyDescent="0.25">
      <c r="A86" s="438" t="s">
        <v>41</v>
      </c>
      <c r="B86" s="438" t="s">
        <v>41</v>
      </c>
      <c r="C86" s="439">
        <v>0</v>
      </c>
      <c r="D86" s="439">
        <v>0</v>
      </c>
      <c r="E86" s="439">
        <v>0</v>
      </c>
      <c r="F86" s="439">
        <v>0</v>
      </c>
      <c r="G86" s="440" t="str">
        <f t="shared" si="30"/>
        <v>-</v>
      </c>
      <c r="H86" s="440" t="str">
        <f t="shared" si="24"/>
        <v>-</v>
      </c>
      <c r="I86" s="439">
        <f t="shared" si="31"/>
        <v>0</v>
      </c>
      <c r="J86" s="439">
        <f t="shared" si="25"/>
        <v>0</v>
      </c>
      <c r="K86" s="440">
        <f t="shared" si="34"/>
        <v>0</v>
      </c>
      <c r="L86" s="457"/>
      <c r="M86" s="439">
        <v>11</v>
      </c>
      <c r="N86" s="439">
        <v>44</v>
      </c>
      <c r="O86" s="439">
        <v>32</v>
      </c>
      <c r="P86" s="439">
        <v>67</v>
      </c>
      <c r="Q86" s="440">
        <f t="shared" si="26"/>
        <v>1.09375</v>
      </c>
      <c r="R86" s="440">
        <f t="shared" si="27"/>
        <v>5.0909090909090908</v>
      </c>
      <c r="S86" s="439">
        <f t="shared" si="28"/>
        <v>35</v>
      </c>
      <c r="T86" s="439">
        <f t="shared" si="29"/>
        <v>56</v>
      </c>
      <c r="U86" s="440">
        <f t="shared" si="33"/>
        <v>1.7194918516617477E-3</v>
      </c>
    </row>
    <row r="87" spans="1:21" x14ac:dyDescent="0.25">
      <c r="A87" s="438" t="s">
        <v>106</v>
      </c>
      <c r="B87" s="438" t="s">
        <v>106</v>
      </c>
      <c r="C87" s="439">
        <v>11</v>
      </c>
      <c r="D87" s="439">
        <v>24</v>
      </c>
      <c r="E87" s="439">
        <v>32</v>
      </c>
      <c r="F87" s="439">
        <v>32</v>
      </c>
      <c r="G87" s="440">
        <f t="shared" si="30"/>
        <v>0</v>
      </c>
      <c r="H87" s="440">
        <f t="shared" si="24"/>
        <v>1.9090909090909092</v>
      </c>
      <c r="I87" s="439">
        <f t="shared" si="31"/>
        <v>0</v>
      </c>
      <c r="J87" s="439">
        <f t="shared" si="25"/>
        <v>21</v>
      </c>
      <c r="K87" s="440">
        <f t="shared" si="34"/>
        <v>5.1654560129136403E-3</v>
      </c>
      <c r="L87" s="457"/>
      <c r="M87" s="439">
        <v>54</v>
      </c>
      <c r="N87" s="439">
        <v>137</v>
      </c>
      <c r="O87" s="439">
        <v>108</v>
      </c>
      <c r="P87" s="439">
        <v>154</v>
      </c>
      <c r="Q87" s="440">
        <f t="shared" si="26"/>
        <v>0.42592592592592582</v>
      </c>
      <c r="R87" s="440">
        <f t="shared" si="27"/>
        <v>1.8518518518518516</v>
      </c>
      <c r="S87" s="439">
        <f t="shared" si="28"/>
        <v>46</v>
      </c>
      <c r="T87" s="439">
        <f t="shared" si="29"/>
        <v>100</v>
      </c>
      <c r="U87" s="440">
        <f t="shared" si="33"/>
        <v>3.9522648530732705E-3</v>
      </c>
    </row>
    <row r="88" spans="1:21" x14ac:dyDescent="0.25">
      <c r="A88" s="438" t="s">
        <v>107</v>
      </c>
      <c r="B88" s="438" t="s">
        <v>107</v>
      </c>
      <c r="C88" s="439" t="s">
        <v>153</v>
      </c>
      <c r="D88" s="439" t="s">
        <v>153</v>
      </c>
      <c r="E88" s="439" t="s">
        <v>153</v>
      </c>
      <c r="F88" s="439" t="s">
        <v>153</v>
      </c>
      <c r="G88" s="440" t="str">
        <f t="shared" si="30"/>
        <v>-</v>
      </c>
      <c r="H88" s="440" t="str">
        <f t="shared" si="24"/>
        <v>-</v>
      </c>
      <c r="I88" s="439" t="str">
        <f t="shared" si="31"/>
        <v>-</v>
      </c>
      <c r="J88" s="439" t="str">
        <f t="shared" si="25"/>
        <v>-</v>
      </c>
      <c r="K88" s="440" t="str">
        <f t="shared" si="34"/>
        <v>-</v>
      </c>
      <c r="L88" s="457"/>
      <c r="M88" s="439">
        <v>36</v>
      </c>
      <c r="N88" s="439">
        <v>37</v>
      </c>
      <c r="O88" s="439">
        <v>26</v>
      </c>
      <c r="P88" s="439">
        <v>53</v>
      </c>
      <c r="Q88" s="440">
        <f t="shared" si="26"/>
        <v>1.0384615384615383</v>
      </c>
      <c r="R88" s="440">
        <f t="shared" si="27"/>
        <v>0.47222222222222232</v>
      </c>
      <c r="S88" s="439">
        <f t="shared" si="28"/>
        <v>27</v>
      </c>
      <c r="T88" s="439">
        <f t="shared" si="29"/>
        <v>17</v>
      </c>
      <c r="U88" s="440">
        <f t="shared" si="33"/>
        <v>1.3601950468369048E-3</v>
      </c>
    </row>
    <row r="89" spans="1:21" x14ac:dyDescent="0.25">
      <c r="A89" s="438" t="s">
        <v>108</v>
      </c>
      <c r="B89" s="438" t="s">
        <v>39</v>
      </c>
      <c r="C89" s="439">
        <v>8</v>
      </c>
      <c r="D89" s="439">
        <v>13</v>
      </c>
      <c r="E89" s="439">
        <v>30</v>
      </c>
      <c r="F89" s="439">
        <v>30</v>
      </c>
      <c r="G89" s="440">
        <f t="shared" si="30"/>
        <v>0</v>
      </c>
      <c r="H89" s="440">
        <f t="shared" si="24"/>
        <v>2.75</v>
      </c>
      <c r="I89" s="439">
        <f t="shared" si="31"/>
        <v>0</v>
      </c>
      <c r="J89" s="439">
        <f t="shared" si="25"/>
        <v>22</v>
      </c>
      <c r="K89" s="440">
        <f t="shared" si="34"/>
        <v>4.8426150121065378E-3</v>
      </c>
      <c r="L89" s="457"/>
      <c r="M89" s="439">
        <v>55</v>
      </c>
      <c r="N89" s="439">
        <v>51</v>
      </c>
      <c r="O89" s="439">
        <v>71</v>
      </c>
      <c r="P89" s="439">
        <v>191</v>
      </c>
      <c r="Q89" s="440">
        <f t="shared" si="26"/>
        <v>1.6901408450704225</v>
      </c>
      <c r="R89" s="440">
        <f t="shared" si="27"/>
        <v>2.4727272727272727</v>
      </c>
      <c r="S89" s="439">
        <f t="shared" si="28"/>
        <v>120</v>
      </c>
      <c r="T89" s="439">
        <f t="shared" si="29"/>
        <v>136</v>
      </c>
      <c r="U89" s="440">
        <f t="shared" si="33"/>
        <v>4.9018349801103556E-3</v>
      </c>
    </row>
    <row r="90" spans="1:21" x14ac:dyDescent="0.25">
      <c r="A90" s="438" t="s">
        <v>34</v>
      </c>
      <c r="B90" s="438" t="s">
        <v>34</v>
      </c>
      <c r="C90" s="439">
        <v>18</v>
      </c>
      <c r="D90" s="439">
        <v>37</v>
      </c>
      <c r="E90" s="439">
        <v>32</v>
      </c>
      <c r="F90" s="439">
        <v>32</v>
      </c>
      <c r="G90" s="440">
        <f t="shared" si="30"/>
        <v>0</v>
      </c>
      <c r="H90" s="440">
        <f t="shared" si="24"/>
        <v>0.77777777777777768</v>
      </c>
      <c r="I90" s="439">
        <f t="shared" si="31"/>
        <v>0</v>
      </c>
      <c r="J90" s="439">
        <f t="shared" si="25"/>
        <v>14</v>
      </c>
      <c r="K90" s="440">
        <f t="shared" si="34"/>
        <v>5.1654560129136403E-3</v>
      </c>
      <c r="L90" s="457"/>
      <c r="M90" s="439">
        <v>105</v>
      </c>
      <c r="N90" s="439">
        <v>208</v>
      </c>
      <c r="O90" s="439">
        <v>264</v>
      </c>
      <c r="P90" s="439">
        <v>255</v>
      </c>
      <c r="Q90" s="440">
        <f t="shared" si="26"/>
        <v>-3.4090909090909061E-2</v>
      </c>
      <c r="R90" s="440">
        <f t="shared" si="27"/>
        <v>1.4285714285714284</v>
      </c>
      <c r="S90" s="439">
        <f t="shared" si="28"/>
        <v>-9</v>
      </c>
      <c r="T90" s="439">
        <f t="shared" si="29"/>
        <v>150</v>
      </c>
      <c r="U90" s="440">
        <f t="shared" si="33"/>
        <v>6.544334659309637E-3</v>
      </c>
    </row>
    <row r="91" spans="1:21" x14ac:dyDescent="0.25">
      <c r="A91" s="438" t="s">
        <v>109</v>
      </c>
      <c r="B91" s="438" t="s">
        <v>109</v>
      </c>
      <c r="C91" s="439">
        <v>0</v>
      </c>
      <c r="D91" s="439">
        <v>0</v>
      </c>
      <c r="E91" s="439">
        <v>0</v>
      </c>
      <c r="F91" s="439">
        <v>0</v>
      </c>
      <c r="G91" s="440" t="str">
        <f t="shared" si="30"/>
        <v>-</v>
      </c>
      <c r="H91" s="440" t="str">
        <f t="shared" si="24"/>
        <v>-</v>
      </c>
      <c r="I91" s="439">
        <f t="shared" si="31"/>
        <v>0</v>
      </c>
      <c r="J91" s="439">
        <f t="shared" si="25"/>
        <v>0</v>
      </c>
      <c r="K91" s="440">
        <f t="shared" si="34"/>
        <v>0</v>
      </c>
      <c r="L91" s="457"/>
      <c r="M91" s="439">
        <v>27</v>
      </c>
      <c r="N91" s="439">
        <v>77</v>
      </c>
      <c r="O91" s="439">
        <v>105</v>
      </c>
      <c r="P91" s="439">
        <v>90</v>
      </c>
      <c r="Q91" s="440">
        <f t="shared" si="26"/>
        <v>-0.1428571428571429</v>
      </c>
      <c r="R91" s="440">
        <f t="shared" si="27"/>
        <v>2.3333333333333335</v>
      </c>
      <c r="S91" s="439">
        <f t="shared" si="28"/>
        <v>-15</v>
      </c>
      <c r="T91" s="439">
        <f t="shared" si="29"/>
        <v>63</v>
      </c>
      <c r="U91" s="440">
        <f t="shared" si="33"/>
        <v>2.3097651738739895E-3</v>
      </c>
    </row>
    <row r="92" spans="1:21" x14ac:dyDescent="0.25">
      <c r="A92" s="438" t="s">
        <v>110</v>
      </c>
      <c r="B92" s="438" t="s">
        <v>110</v>
      </c>
      <c r="C92" s="439">
        <v>14</v>
      </c>
      <c r="D92" s="439">
        <v>25</v>
      </c>
      <c r="E92" s="439">
        <v>34</v>
      </c>
      <c r="F92" s="439">
        <v>34</v>
      </c>
      <c r="G92" s="440">
        <f t="shared" si="30"/>
        <v>0</v>
      </c>
      <c r="H92" s="440">
        <f t="shared" si="24"/>
        <v>1.4285714285714284</v>
      </c>
      <c r="I92" s="439">
        <f t="shared" si="31"/>
        <v>0</v>
      </c>
      <c r="J92" s="439">
        <f t="shared" si="25"/>
        <v>20</v>
      </c>
      <c r="K92" s="440">
        <f t="shared" si="34"/>
        <v>5.4882970137207429E-3</v>
      </c>
      <c r="L92" s="457"/>
      <c r="M92" s="439">
        <v>85</v>
      </c>
      <c r="N92" s="439">
        <v>27</v>
      </c>
      <c r="O92" s="439">
        <v>102</v>
      </c>
      <c r="P92" s="439">
        <v>90</v>
      </c>
      <c r="Q92" s="440">
        <f t="shared" si="26"/>
        <v>-0.11764705882352944</v>
      </c>
      <c r="R92" s="440">
        <f t="shared" si="27"/>
        <v>5.8823529411764719E-2</v>
      </c>
      <c r="S92" s="439">
        <f t="shared" si="28"/>
        <v>-12</v>
      </c>
      <c r="T92" s="439">
        <f t="shared" si="29"/>
        <v>5</v>
      </c>
      <c r="U92" s="440">
        <f t="shared" si="33"/>
        <v>2.3097651738739895E-3</v>
      </c>
    </row>
    <row r="93" spans="1:21" x14ac:dyDescent="0.25">
      <c r="A93" s="438" t="s">
        <v>42</v>
      </c>
      <c r="B93" s="438" t="s">
        <v>111</v>
      </c>
      <c r="C93" s="439">
        <v>13</v>
      </c>
      <c r="D93" s="439">
        <v>17</v>
      </c>
      <c r="E93" s="439">
        <v>26</v>
      </c>
      <c r="F93" s="439">
        <v>26</v>
      </c>
      <c r="G93" s="440">
        <f t="shared" si="30"/>
        <v>0</v>
      </c>
      <c r="H93" s="440">
        <f t="shared" si="24"/>
        <v>1</v>
      </c>
      <c r="I93" s="439">
        <f t="shared" si="31"/>
        <v>0</v>
      </c>
      <c r="J93" s="439">
        <f t="shared" si="25"/>
        <v>13</v>
      </c>
      <c r="K93" s="440">
        <f t="shared" si="34"/>
        <v>4.1969330104923326E-3</v>
      </c>
      <c r="L93" s="457"/>
      <c r="M93" s="439">
        <v>45</v>
      </c>
      <c r="N93" s="439">
        <v>78</v>
      </c>
      <c r="O93" s="439">
        <v>66</v>
      </c>
      <c r="P93" s="439">
        <v>105</v>
      </c>
      <c r="Q93" s="440">
        <f t="shared" si="26"/>
        <v>0.59090909090909083</v>
      </c>
      <c r="R93" s="440">
        <f t="shared" si="27"/>
        <v>1.3333333333333335</v>
      </c>
      <c r="S93" s="439">
        <f t="shared" si="28"/>
        <v>39</v>
      </c>
      <c r="T93" s="439">
        <f t="shared" si="29"/>
        <v>60</v>
      </c>
      <c r="U93" s="440">
        <f t="shared" si="33"/>
        <v>2.694726036186321E-3</v>
      </c>
    </row>
    <row r="94" spans="1:21" x14ac:dyDescent="0.25">
      <c r="A94" s="438" t="s">
        <v>112</v>
      </c>
      <c r="B94" s="438" t="s">
        <v>112</v>
      </c>
      <c r="C94" s="439">
        <v>13</v>
      </c>
      <c r="D94" s="439">
        <v>0</v>
      </c>
      <c r="E94" s="439">
        <v>0</v>
      </c>
      <c r="F94" s="439">
        <v>0</v>
      </c>
      <c r="G94" s="440" t="str">
        <f t="shared" si="30"/>
        <v>-</v>
      </c>
      <c r="H94" s="440">
        <f t="shared" si="24"/>
        <v>-1</v>
      </c>
      <c r="I94" s="439">
        <f t="shared" si="31"/>
        <v>0</v>
      </c>
      <c r="J94" s="439">
        <f t="shared" si="25"/>
        <v>-13</v>
      </c>
      <c r="K94" s="440">
        <f t="shared" si="34"/>
        <v>0</v>
      </c>
      <c r="L94" s="457"/>
      <c r="M94" s="439">
        <v>31</v>
      </c>
      <c r="N94" s="439">
        <v>4</v>
      </c>
      <c r="O94" s="439">
        <v>0</v>
      </c>
      <c r="P94" s="439">
        <v>0</v>
      </c>
      <c r="Q94" s="440" t="str">
        <f t="shared" si="26"/>
        <v>-</v>
      </c>
      <c r="R94" s="440">
        <f t="shared" si="27"/>
        <v>-1</v>
      </c>
      <c r="S94" s="439">
        <f t="shared" si="28"/>
        <v>0</v>
      </c>
      <c r="T94" s="439">
        <f t="shared" si="29"/>
        <v>-31</v>
      </c>
      <c r="U94" s="440">
        <f t="shared" si="33"/>
        <v>0</v>
      </c>
    </row>
    <row r="95" spans="1:21" x14ac:dyDescent="0.25">
      <c r="A95" s="438" t="s">
        <v>26</v>
      </c>
      <c r="B95" s="438" t="s">
        <v>26</v>
      </c>
      <c r="C95" s="439">
        <v>2</v>
      </c>
      <c r="D95" s="439">
        <v>13</v>
      </c>
      <c r="E95" s="439">
        <v>14</v>
      </c>
      <c r="F95" s="439">
        <v>14</v>
      </c>
      <c r="G95" s="440">
        <f t="shared" si="30"/>
        <v>0</v>
      </c>
      <c r="H95" s="440">
        <f t="shared" si="24"/>
        <v>6</v>
      </c>
      <c r="I95" s="439">
        <f t="shared" si="31"/>
        <v>0</v>
      </c>
      <c r="J95" s="439">
        <f t="shared" si="25"/>
        <v>12</v>
      </c>
      <c r="K95" s="440">
        <f t="shared" si="34"/>
        <v>2.2598870056497176E-3</v>
      </c>
      <c r="L95" s="457"/>
      <c r="M95" s="439">
        <v>5</v>
      </c>
      <c r="N95" s="439">
        <v>11</v>
      </c>
      <c r="O95" s="439">
        <v>17</v>
      </c>
      <c r="P95" s="439">
        <v>15</v>
      </c>
      <c r="Q95" s="440">
        <f t="shared" si="26"/>
        <v>-0.11764705882352944</v>
      </c>
      <c r="R95" s="440">
        <f t="shared" si="27"/>
        <v>2</v>
      </c>
      <c r="S95" s="439">
        <f t="shared" si="28"/>
        <v>-2</v>
      </c>
      <c r="T95" s="439">
        <f t="shared" si="29"/>
        <v>10</v>
      </c>
      <c r="U95" s="440">
        <f t="shared" si="33"/>
        <v>3.8496086231233157E-4</v>
      </c>
    </row>
    <row r="96" spans="1:21" x14ac:dyDescent="0.25">
      <c r="A96" s="438" t="s">
        <v>113</v>
      </c>
      <c r="B96" s="438" t="s">
        <v>113</v>
      </c>
      <c r="C96" s="439">
        <v>5</v>
      </c>
      <c r="D96" s="439">
        <v>4</v>
      </c>
      <c r="E96" s="439">
        <v>5</v>
      </c>
      <c r="F96" s="439">
        <v>5</v>
      </c>
      <c r="G96" s="440">
        <f t="shared" si="30"/>
        <v>0</v>
      </c>
      <c r="H96" s="440">
        <f t="shared" si="24"/>
        <v>0</v>
      </c>
      <c r="I96" s="439">
        <f t="shared" si="31"/>
        <v>0</v>
      </c>
      <c r="J96" s="439">
        <f t="shared" si="25"/>
        <v>0</v>
      </c>
      <c r="K96" s="440">
        <f t="shared" si="34"/>
        <v>8.0710250201775622E-4</v>
      </c>
      <c r="L96" s="457"/>
      <c r="M96" s="439">
        <v>25</v>
      </c>
      <c r="N96" s="439">
        <v>0</v>
      </c>
      <c r="O96" s="439">
        <v>25</v>
      </c>
      <c r="P96" s="439">
        <v>26</v>
      </c>
      <c r="Q96" s="440">
        <f t="shared" si="26"/>
        <v>4.0000000000000036E-2</v>
      </c>
      <c r="R96" s="440">
        <f t="shared" si="27"/>
        <v>4.0000000000000036E-2</v>
      </c>
      <c r="S96" s="439">
        <f t="shared" si="28"/>
        <v>1</v>
      </c>
      <c r="T96" s="439">
        <f t="shared" si="29"/>
        <v>1</v>
      </c>
      <c r="U96" s="440">
        <f t="shared" si="33"/>
        <v>6.672654946747081E-4</v>
      </c>
    </row>
    <row r="97" spans="1:21" x14ac:dyDescent="0.25">
      <c r="A97" s="438" t="s">
        <v>114</v>
      </c>
      <c r="B97" s="438" t="s">
        <v>114</v>
      </c>
      <c r="C97" s="439">
        <f>IFERROR(C67-SUM(C68:C72)-SUM(C74:C96),"-")</f>
        <v>8</v>
      </c>
      <c r="D97" s="439">
        <f>IFERROR(D67-SUM(D68:D72)-SUM(D74:D96),"-")</f>
        <v>-31</v>
      </c>
      <c r="E97" s="439">
        <f>IFERROR(E67-SUM(E68:E72)-SUM(E74:E96),"-")</f>
        <v>-24</v>
      </c>
      <c r="F97" s="439">
        <f>IFERROR(F67-SUM(F68:F72)-SUM(F74:F96),"-")</f>
        <v>5</v>
      </c>
      <c r="G97" s="440">
        <f t="shared" si="30"/>
        <v>-1.2083333333333333</v>
      </c>
      <c r="H97" s="440">
        <f t="shared" si="24"/>
        <v>-0.375</v>
      </c>
      <c r="I97" s="439">
        <f t="shared" si="31"/>
        <v>29</v>
      </c>
      <c r="J97" s="439">
        <f t="shared" si="25"/>
        <v>-3</v>
      </c>
      <c r="K97" s="440">
        <f t="shared" ref="K97" si="39">IFERROR(F97/$F$7,"-")</f>
        <v>6.3743394590735532E-6</v>
      </c>
      <c r="L97" s="457"/>
      <c r="M97" s="439">
        <f>IFERROR(M67-SUM(M68:M72)-SUM(M74:M96),"-")</f>
        <v>61</v>
      </c>
      <c r="N97" s="439">
        <f>IFERROR(N67-SUM(N68:N72)-SUM(N74:N96),"-")</f>
        <v>17</v>
      </c>
      <c r="O97" s="439">
        <f>IFERROR(O67-SUM(O68:O72)-SUM(O74:O96),"-")</f>
        <v>28</v>
      </c>
      <c r="P97" s="439">
        <f>IFERROR(P67-SUM(P68:P72)-SUM(P74:P96),"-")</f>
        <v>43</v>
      </c>
      <c r="Q97" s="440">
        <f t="shared" si="26"/>
        <v>0.53571428571428581</v>
      </c>
      <c r="R97" s="440">
        <f t="shared" si="27"/>
        <v>-0.29508196721311475</v>
      </c>
      <c r="S97" s="439">
        <f t="shared" si="28"/>
        <v>15</v>
      </c>
      <c r="T97" s="439">
        <f t="shared" si="29"/>
        <v>-18</v>
      </c>
      <c r="U97" s="440">
        <f t="shared" ref="U97" si="40">P97/$P$13</f>
        <v>8.7138499349399647E-6</v>
      </c>
    </row>
    <row r="98" spans="1:21" ht="21" x14ac:dyDescent="0.35">
      <c r="A98" s="378" t="s">
        <v>120</v>
      </c>
      <c r="B98" s="378"/>
      <c r="C98" s="378"/>
      <c r="D98" s="378"/>
      <c r="E98" s="378"/>
      <c r="F98" s="378"/>
      <c r="G98" s="378"/>
      <c r="H98" s="378"/>
      <c r="I98" s="378"/>
      <c r="J98" s="378"/>
      <c r="K98" s="378"/>
      <c r="L98" s="378"/>
      <c r="M98" s="378"/>
      <c r="N98" s="378"/>
      <c r="O98" s="378"/>
      <c r="P98" s="378"/>
      <c r="Q98" s="378"/>
      <c r="R98" s="378"/>
      <c r="S98" s="378"/>
      <c r="T98" s="378"/>
      <c r="U98" s="378"/>
    </row>
    <row r="99" spans="1:21" x14ac:dyDescent="0.25">
      <c r="A99" s="72"/>
      <c r="B99" s="72"/>
      <c r="C99" s="11" t="s">
        <v>152</v>
      </c>
      <c r="D99" s="12"/>
      <c r="E99" s="12"/>
      <c r="F99" s="12"/>
      <c r="G99" s="12"/>
      <c r="H99" s="12"/>
      <c r="I99" s="12"/>
      <c r="J99" s="12"/>
      <c r="K99" s="13"/>
      <c r="L99" s="456"/>
      <c r="M99" s="11" t="str">
        <f>CONCATENATE("acumulado ",C99)</f>
        <v>acumulado junio</v>
      </c>
      <c r="N99" s="12"/>
      <c r="O99" s="12"/>
      <c r="P99" s="12"/>
      <c r="Q99" s="12"/>
      <c r="R99" s="12"/>
      <c r="S99" s="12"/>
      <c r="T99" s="12"/>
      <c r="U99" s="13"/>
    </row>
    <row r="100" spans="1:21" x14ac:dyDescent="0.25">
      <c r="A100" s="15"/>
      <c r="B100" s="15"/>
      <c r="C100" s="16">
        <f>C$6</f>
        <v>2019</v>
      </c>
      <c r="D100" s="16">
        <f t="shared" ref="D100:F100" si="41">D$6</f>
        <v>2022</v>
      </c>
      <c r="E100" s="16">
        <f t="shared" si="41"/>
        <v>2023</v>
      </c>
      <c r="F100" s="16">
        <f t="shared" si="41"/>
        <v>2024</v>
      </c>
      <c r="G100" s="16" t="str">
        <f>CONCATENATE("var ",RIGHT(F100,2),"/",RIGHT(E100,2))</f>
        <v>var 24/23</v>
      </c>
      <c r="H100" s="16" t="str">
        <f>CONCATENATE("var ",RIGHT(F100,2),"/",RIGHT(C100,2))</f>
        <v>var 24/19</v>
      </c>
      <c r="I100" s="16" t="str">
        <f>CONCATENATE("dif ",RIGHT(F100,2),"-",RIGHT(E100,2))</f>
        <v>dif 24-23</v>
      </c>
      <c r="J100" s="16" t="str">
        <f>CONCATENATE("dif ",RIGHT(F100,2),"-",RIGHT(C100,2))</f>
        <v>dif 24-19</v>
      </c>
      <c r="K100" s="16" t="str">
        <f>CONCATENATE("cuota ",RIGHT(F100,2))</f>
        <v>cuota 24</v>
      </c>
      <c r="L100" s="457"/>
      <c r="M100" s="16">
        <f>M$6</f>
        <v>2019</v>
      </c>
      <c r="N100" s="16">
        <f>N$6</f>
        <v>2022</v>
      </c>
      <c r="O100" s="16">
        <f t="shared" ref="O100:P100" si="42">O$6</f>
        <v>2023</v>
      </c>
      <c r="P100" s="16">
        <f t="shared" si="42"/>
        <v>2024</v>
      </c>
      <c r="Q100" s="16" t="str">
        <f>CONCATENATE("var ",RIGHT(P100,2),"/",RIGHT(O100,2))</f>
        <v>var 24/23</v>
      </c>
      <c r="R100" s="16" t="str">
        <f>CONCATENATE("var ",RIGHT(P100,2),"/",RIGHT(M100,2))</f>
        <v>var 24/19</v>
      </c>
      <c r="S100" s="16" t="str">
        <f>CONCATENATE("dif ",RIGHT(P100,2),"-",RIGHT(O100,2))</f>
        <v>dif 24-23</v>
      </c>
      <c r="T100" s="16" t="str">
        <f>CONCATENATE("dif ",RIGHT(P100,2),"-",RIGHT(M100,2))</f>
        <v>dif 24-19</v>
      </c>
      <c r="U100" s="16" t="str">
        <f>CONCATENATE("cuota ",RIGHT(P100,2))</f>
        <v>cuota 24</v>
      </c>
    </row>
    <row r="101" spans="1:21" x14ac:dyDescent="0.25">
      <c r="A101" s="458" t="s">
        <v>92</v>
      </c>
      <c r="B101" s="458" t="s">
        <v>92</v>
      </c>
      <c r="C101" s="459">
        <v>5429</v>
      </c>
      <c r="D101" s="459">
        <v>5181</v>
      </c>
      <c r="E101" s="459">
        <v>5529</v>
      </c>
      <c r="F101" s="459">
        <v>6195</v>
      </c>
      <c r="G101" s="460">
        <f>IFERROR(F101/E101-1,"-")</f>
        <v>0.12045577862181234</v>
      </c>
      <c r="H101" s="460">
        <f>IFERROR(F101/C101-1,"-")</f>
        <v>0.14109412414809364</v>
      </c>
      <c r="I101" s="459">
        <f>IFERROR(F101-E101,"-")</f>
        <v>666</v>
      </c>
      <c r="J101" s="459">
        <f>IFERROR(F101-C101,"-")</f>
        <v>766</v>
      </c>
      <c r="K101" s="460">
        <f>F101/$F$101</f>
        <v>1</v>
      </c>
      <c r="L101" s="461"/>
      <c r="M101" s="459">
        <v>34323</v>
      </c>
      <c r="N101" s="459">
        <v>31676</v>
      </c>
      <c r="O101" s="459">
        <v>35323</v>
      </c>
      <c r="P101" s="459">
        <v>38965</v>
      </c>
      <c r="Q101" s="460">
        <f>IFERROR(P101/O101-1,"-")</f>
        <v>0.1031056252300202</v>
      </c>
      <c r="R101" s="460">
        <f>IFERROR(P101/M101-1,"-")</f>
        <v>0.13524458817702412</v>
      </c>
      <c r="S101" s="459">
        <f>IFERROR(P101-O101,"-")</f>
        <v>3642</v>
      </c>
      <c r="T101" s="459">
        <f>IFERROR(P101-M101,"-")</f>
        <v>4642</v>
      </c>
      <c r="U101" s="460">
        <f>P101/$P$101</f>
        <v>1</v>
      </c>
    </row>
    <row r="102" spans="1:21" x14ac:dyDescent="0.25">
      <c r="A102" s="438" t="s">
        <v>116</v>
      </c>
      <c r="B102" s="438" t="s">
        <v>116</v>
      </c>
      <c r="C102" s="439">
        <v>2991</v>
      </c>
      <c r="D102" s="439">
        <v>2707</v>
      </c>
      <c r="E102" s="439">
        <v>2874</v>
      </c>
      <c r="F102" s="439">
        <v>3208</v>
      </c>
      <c r="G102" s="440">
        <f>IFERROR(F102/E102-1,"-")</f>
        <v>0.11621433542101611</v>
      </c>
      <c r="H102" s="440">
        <f>IFERROR(F102/C102-1,"-")</f>
        <v>7.2550986292210018E-2</v>
      </c>
      <c r="I102" s="439">
        <f>IFERROR(F102-E102,"-")</f>
        <v>334</v>
      </c>
      <c r="J102" s="439">
        <f>IFERROR(F102-C102,"-")</f>
        <v>217</v>
      </c>
      <c r="K102" s="440">
        <f>F102/$F$101</f>
        <v>0.51783696529459244</v>
      </c>
      <c r="L102" s="457"/>
      <c r="M102" s="439">
        <v>17341</v>
      </c>
      <c r="N102" s="439">
        <v>15292</v>
      </c>
      <c r="O102" s="439">
        <v>16561</v>
      </c>
      <c r="P102" s="439">
        <v>18270</v>
      </c>
      <c r="Q102" s="440">
        <f>IFERROR(P102/O102-1,"-")</f>
        <v>0.10319425155485784</v>
      </c>
      <c r="R102" s="440">
        <f>IFERROR(P102/M102-1,"-")</f>
        <v>5.3572458335736206E-2</v>
      </c>
      <c r="S102" s="439">
        <f>IFERROR(P102-O102,"-")</f>
        <v>1709</v>
      </c>
      <c r="T102" s="439">
        <f>IFERROR(P102-M102,"-")</f>
        <v>929</v>
      </c>
      <c r="U102" s="440">
        <f>P102/$P$101</f>
        <v>0.46888233029641985</v>
      </c>
    </row>
    <row r="103" spans="1:21" x14ac:dyDescent="0.25">
      <c r="A103" s="438" t="s">
        <v>117</v>
      </c>
      <c r="B103" s="438" t="s">
        <v>117</v>
      </c>
      <c r="C103" s="439">
        <v>2438</v>
      </c>
      <c r="D103" s="439">
        <v>2474</v>
      </c>
      <c r="E103" s="439">
        <v>2655</v>
      </c>
      <c r="F103" s="439">
        <v>2987</v>
      </c>
      <c r="G103" s="440">
        <f t="shared" ref="G103" si="43">IFERROR(F103/E103-1,"-")</f>
        <v>0.1250470809792843</v>
      </c>
      <c r="H103" s="440">
        <f>IFERROR(F103/C103-1,"-")</f>
        <v>0.22518457752255938</v>
      </c>
      <c r="I103" s="439">
        <f t="shared" ref="I103" si="44">IFERROR(F103-E103,"-")</f>
        <v>332</v>
      </c>
      <c r="J103" s="439">
        <f>IFERROR(F103-C103,"-")</f>
        <v>549</v>
      </c>
      <c r="K103" s="440">
        <f>F103/$F$101</f>
        <v>0.48216303470540761</v>
      </c>
      <c r="L103" s="457"/>
      <c r="M103" s="439">
        <v>16982</v>
      </c>
      <c r="N103" s="439">
        <v>16384</v>
      </c>
      <c r="O103" s="439">
        <v>18762</v>
      </c>
      <c r="P103" s="439">
        <v>20695</v>
      </c>
      <c r="Q103" s="440">
        <f>IFERROR(P103/O103-1,"-")</f>
        <v>0.1030273958000214</v>
      </c>
      <c r="R103" s="440">
        <f>IFERROR(P103/M103-1,"-")</f>
        <v>0.21864326934401124</v>
      </c>
      <c r="S103" s="439">
        <f>IFERROR(P103-O103,"-")</f>
        <v>1933</v>
      </c>
      <c r="T103" s="439">
        <f>IFERROR(P103-M103,"-")</f>
        <v>3713</v>
      </c>
      <c r="U103" s="440">
        <f>P103/$P$101</f>
        <v>0.5311176697035801</v>
      </c>
    </row>
    <row r="104" spans="1:21" ht="21" x14ac:dyDescent="0.35">
      <c r="A104" s="378" t="s">
        <v>121</v>
      </c>
      <c r="B104" s="378"/>
      <c r="C104" s="378"/>
      <c r="D104" s="378"/>
      <c r="E104" s="378"/>
      <c r="F104" s="378"/>
      <c r="G104" s="378"/>
      <c r="H104" s="378"/>
      <c r="I104" s="378"/>
      <c r="J104" s="378"/>
      <c r="K104" s="378"/>
      <c r="L104" s="378"/>
      <c r="M104" s="378"/>
      <c r="N104" s="378"/>
      <c r="O104" s="378"/>
      <c r="P104" s="378"/>
      <c r="Q104" s="378"/>
      <c r="R104" s="378"/>
      <c r="S104" s="378"/>
      <c r="T104" s="378"/>
      <c r="U104" s="378"/>
    </row>
    <row r="105" spans="1:21" ht="15" customHeight="1" x14ac:dyDescent="0.25"/>
    <row r="106" spans="1:21" ht="15" customHeight="1" x14ac:dyDescent="0.25"/>
    <row r="107" spans="1:21" ht="15" customHeight="1" x14ac:dyDescent="0.25"/>
    <row r="108" spans="1:21" ht="15" customHeight="1" x14ac:dyDescent="0.25"/>
    <row r="109" spans="1:21" ht="15" customHeight="1" x14ac:dyDescent="0.25"/>
    <row r="110" spans="1:21" ht="15" customHeight="1" x14ac:dyDescent="0.25"/>
    <row r="111" spans="1:21" ht="15" customHeight="1" x14ac:dyDescent="0.25"/>
    <row r="112" spans="1:21" ht="15" customHeight="1" x14ac:dyDescent="0.25"/>
    <row r="113" ht="15" customHeight="1" x14ac:dyDescent="0.25"/>
    <row r="114" ht="15" customHeight="1" x14ac:dyDescent="0.25"/>
    <row r="115" ht="15" customHeight="1" x14ac:dyDescent="0.25"/>
    <row r="116" ht="15" customHeight="1" x14ac:dyDescent="0.25"/>
    <row r="117" ht="15" customHeight="1" x14ac:dyDescent="0.25"/>
    <row r="118" ht="15" customHeight="1" x14ac:dyDescent="0.25"/>
    <row r="119" ht="15" customHeight="1" x14ac:dyDescent="0.25"/>
    <row r="120" ht="15" customHeight="1" x14ac:dyDescent="0.25"/>
    <row r="121" ht="15" customHeight="1" x14ac:dyDescent="0.25"/>
    <row r="122" ht="15" customHeight="1" x14ac:dyDescent="0.25"/>
    <row r="123" ht="15" customHeight="1" x14ac:dyDescent="0.25"/>
    <row r="124" ht="15" customHeight="1" x14ac:dyDescent="0.25"/>
    <row r="125" ht="15" customHeight="1" x14ac:dyDescent="0.25"/>
    <row r="126" ht="15" customHeight="1" x14ac:dyDescent="0.25"/>
    <row r="127" ht="15" customHeight="1" x14ac:dyDescent="0.25"/>
    <row r="128" ht="15" customHeight="1" x14ac:dyDescent="0.25"/>
    <row r="129" ht="15" customHeight="1" x14ac:dyDescent="0.25"/>
    <row r="130" ht="15" customHeight="1" x14ac:dyDescent="0.25"/>
    <row r="131" ht="15" customHeight="1" x14ac:dyDescent="0.25"/>
    <row r="132" ht="15" customHeight="1" x14ac:dyDescent="0.25"/>
    <row r="133" ht="15" customHeight="1" x14ac:dyDescent="0.25"/>
    <row r="134" ht="15" customHeight="1" x14ac:dyDescent="0.25"/>
    <row r="135" ht="15" customHeight="1" x14ac:dyDescent="0.25"/>
    <row r="136" ht="15" customHeight="1" x14ac:dyDescent="0.25"/>
    <row r="137" ht="15" customHeight="1" x14ac:dyDescent="0.25"/>
    <row r="138" ht="15" customHeight="1" x14ac:dyDescent="0.25"/>
    <row r="139" ht="15" customHeight="1" x14ac:dyDescent="0.25"/>
    <row r="140" ht="15" customHeight="1" x14ac:dyDescent="0.25"/>
    <row r="141" ht="15" customHeight="1" x14ac:dyDescent="0.25"/>
    <row r="142" ht="15" customHeight="1" x14ac:dyDescent="0.25"/>
    <row r="143" ht="15" customHeight="1" x14ac:dyDescent="0.25"/>
    <row r="144" ht="15" customHeight="1" x14ac:dyDescent="0.25"/>
    <row r="145" ht="15" customHeight="1" x14ac:dyDescent="0.25"/>
    <row r="146" ht="15" customHeight="1" x14ac:dyDescent="0.25"/>
    <row r="147" ht="15" customHeight="1" x14ac:dyDescent="0.25"/>
    <row r="148" ht="15" customHeight="1" x14ac:dyDescent="0.25"/>
    <row r="149" ht="15" customHeight="1" x14ac:dyDescent="0.25"/>
    <row r="150" ht="15" customHeight="1" x14ac:dyDescent="0.25"/>
    <row r="151" ht="15" customHeight="1" x14ac:dyDescent="0.25"/>
    <row r="152" ht="15" customHeight="1" x14ac:dyDescent="0.25"/>
    <row r="153" ht="15" customHeight="1" x14ac:dyDescent="0.25"/>
    <row r="154" ht="15" customHeight="1" x14ac:dyDescent="0.25"/>
    <row r="155" ht="15" customHeight="1" x14ac:dyDescent="0.25"/>
    <row r="156" ht="15" customHeight="1" x14ac:dyDescent="0.25"/>
    <row r="157" ht="15" customHeight="1" x14ac:dyDescent="0.25"/>
    <row r="158" ht="15" customHeight="1" x14ac:dyDescent="0.25"/>
    <row r="159" ht="15" customHeight="1" x14ac:dyDescent="0.25"/>
    <row r="160" ht="15" customHeight="1" x14ac:dyDescent="0.25"/>
    <row r="161" ht="15" customHeight="1" x14ac:dyDescent="0.25"/>
    <row r="162" ht="15" customHeight="1" x14ac:dyDescent="0.25"/>
    <row r="163" ht="15" customHeight="1" x14ac:dyDescent="0.25"/>
    <row r="164" ht="15" customHeight="1" x14ac:dyDescent="0.25"/>
    <row r="165" ht="15" customHeight="1" x14ac:dyDescent="0.25"/>
    <row r="166" ht="15" customHeight="1" x14ac:dyDescent="0.25"/>
    <row r="167" ht="15" customHeight="1" x14ac:dyDescent="0.25"/>
    <row r="168" ht="15" customHeight="1" x14ac:dyDescent="0.25"/>
    <row r="169" ht="15" customHeight="1" x14ac:dyDescent="0.25"/>
    <row r="170" ht="15" customHeight="1" x14ac:dyDescent="0.25"/>
    <row r="171" ht="15" customHeight="1" x14ac:dyDescent="0.25"/>
    <row r="172" ht="15" customHeight="1" x14ac:dyDescent="0.25"/>
    <row r="173" ht="15" customHeight="1" x14ac:dyDescent="0.25"/>
    <row r="174" ht="15" customHeight="1" x14ac:dyDescent="0.25"/>
    <row r="175" ht="15" customHeight="1" x14ac:dyDescent="0.25"/>
    <row r="176" ht="15" customHeight="1" x14ac:dyDescent="0.25"/>
    <row r="177" ht="15" customHeight="1" x14ac:dyDescent="0.25"/>
    <row r="178" ht="15" customHeight="1" x14ac:dyDescent="0.25"/>
    <row r="179" ht="15" customHeight="1" x14ac:dyDescent="0.25"/>
    <row r="180" ht="15" customHeight="1" x14ac:dyDescent="0.25"/>
    <row r="181" ht="15" customHeight="1" x14ac:dyDescent="0.25"/>
    <row r="182" ht="15" customHeight="1" x14ac:dyDescent="0.25"/>
    <row r="183" ht="15" customHeight="1" x14ac:dyDescent="0.25"/>
    <row r="184" ht="15" customHeight="1" x14ac:dyDescent="0.25"/>
    <row r="185" ht="15" customHeight="1" x14ac:dyDescent="0.25"/>
    <row r="186" ht="15" customHeight="1" x14ac:dyDescent="0.25"/>
    <row r="187" ht="15" customHeight="1" x14ac:dyDescent="0.25"/>
    <row r="188" ht="15" customHeight="1" x14ac:dyDescent="0.25"/>
    <row r="189" ht="15" customHeight="1" x14ac:dyDescent="0.25"/>
    <row r="190" ht="15" customHeight="1" x14ac:dyDescent="0.25"/>
    <row r="191" ht="15" customHeight="1" x14ac:dyDescent="0.25"/>
    <row r="192" ht="15" customHeight="1" x14ac:dyDescent="0.25"/>
    <row r="193" ht="15" customHeight="1" x14ac:dyDescent="0.25"/>
    <row r="194" ht="15" customHeight="1" x14ac:dyDescent="0.25"/>
    <row r="195" ht="15" customHeight="1" x14ac:dyDescent="0.25"/>
    <row r="196" ht="15" customHeight="1" x14ac:dyDescent="0.25"/>
    <row r="197" ht="15" customHeight="1" x14ac:dyDescent="0.25"/>
    <row r="198" ht="15" customHeight="1" x14ac:dyDescent="0.25"/>
    <row r="199" ht="15" customHeight="1" x14ac:dyDescent="0.25"/>
    <row r="200" ht="15" customHeight="1" x14ac:dyDescent="0.25"/>
    <row r="201" ht="15" customHeight="1" x14ac:dyDescent="0.25"/>
    <row r="202" ht="15" customHeight="1" x14ac:dyDescent="0.25"/>
    <row r="203" ht="15" customHeight="1" x14ac:dyDescent="0.25"/>
    <row r="204" ht="15" customHeight="1" x14ac:dyDescent="0.25"/>
    <row r="205" ht="15" customHeight="1" x14ac:dyDescent="0.25"/>
    <row r="206" ht="15" customHeight="1" x14ac:dyDescent="0.25"/>
    <row r="207" ht="15" customHeight="1" x14ac:dyDescent="0.25"/>
    <row r="208" ht="15" customHeight="1" x14ac:dyDescent="0.25"/>
    <row r="209" ht="15" customHeight="1" x14ac:dyDescent="0.25"/>
    <row r="210" ht="15" customHeight="1" x14ac:dyDescent="0.25"/>
    <row r="211" ht="15" customHeight="1" x14ac:dyDescent="0.25"/>
    <row r="212" ht="15" customHeight="1" x14ac:dyDescent="0.25"/>
    <row r="213" ht="15" customHeight="1" x14ac:dyDescent="0.25"/>
    <row r="214" ht="15" customHeight="1" x14ac:dyDescent="0.25"/>
    <row r="215" ht="15" customHeight="1" x14ac:dyDescent="0.25"/>
    <row r="216" ht="15" customHeight="1" x14ac:dyDescent="0.25"/>
    <row r="217" ht="15" customHeight="1" x14ac:dyDescent="0.25"/>
    <row r="218" ht="15" customHeight="1" x14ac:dyDescent="0.25"/>
    <row r="219" ht="15" customHeight="1" x14ac:dyDescent="0.25"/>
    <row r="220" ht="15" customHeight="1" x14ac:dyDescent="0.25"/>
    <row r="221" ht="15" customHeight="1" x14ac:dyDescent="0.25"/>
    <row r="222" ht="15" customHeight="1" x14ac:dyDescent="0.25"/>
    <row r="223" ht="15" customHeight="1" x14ac:dyDescent="0.25"/>
    <row r="224" ht="15" customHeight="1" x14ac:dyDescent="0.25"/>
    <row r="225" ht="15" customHeight="1" x14ac:dyDescent="0.25"/>
    <row r="226" ht="15" customHeight="1" x14ac:dyDescent="0.25"/>
    <row r="227" ht="15" customHeight="1" x14ac:dyDescent="0.25"/>
    <row r="228" ht="15" customHeight="1" x14ac:dyDescent="0.25"/>
    <row r="229" ht="15" customHeight="1" x14ac:dyDescent="0.25"/>
    <row r="230" ht="15" customHeight="1" x14ac:dyDescent="0.25"/>
    <row r="231" ht="15" customHeight="1" x14ac:dyDescent="0.25"/>
    <row r="232" ht="15" customHeight="1" x14ac:dyDescent="0.25"/>
    <row r="233" ht="15" customHeight="1" x14ac:dyDescent="0.25"/>
    <row r="234" ht="15" customHeight="1" x14ac:dyDescent="0.25"/>
    <row r="235" ht="15" customHeight="1" x14ac:dyDescent="0.25"/>
    <row r="236" ht="15" customHeight="1" x14ac:dyDescent="0.25"/>
    <row r="237" ht="15" customHeight="1" x14ac:dyDescent="0.25"/>
    <row r="238" ht="15" customHeight="1" x14ac:dyDescent="0.25"/>
    <row r="239" ht="15" customHeight="1" x14ac:dyDescent="0.25"/>
    <row r="240" ht="15" customHeight="1" x14ac:dyDescent="0.25"/>
    <row r="241" ht="15" customHeight="1" x14ac:dyDescent="0.25"/>
    <row r="242" ht="15" customHeight="1" x14ac:dyDescent="0.25"/>
    <row r="243" ht="15" customHeight="1" x14ac:dyDescent="0.25"/>
    <row r="244" ht="15" customHeight="1" x14ac:dyDescent="0.25"/>
    <row r="245" ht="15" customHeight="1" x14ac:dyDescent="0.25"/>
    <row r="246" ht="15" customHeight="1" x14ac:dyDescent="0.25"/>
    <row r="247" ht="15" customHeight="1" x14ac:dyDescent="0.25"/>
    <row r="248" ht="15" customHeight="1" x14ac:dyDescent="0.25"/>
    <row r="249" ht="15" customHeight="1" x14ac:dyDescent="0.25"/>
    <row r="250" ht="15" customHeight="1" x14ac:dyDescent="0.25"/>
    <row r="251" ht="15" customHeight="1" x14ac:dyDescent="0.25"/>
    <row r="252" ht="15" customHeight="1" x14ac:dyDescent="0.25"/>
    <row r="253" ht="15" customHeight="1" x14ac:dyDescent="0.25"/>
    <row r="254" ht="15" customHeight="1" x14ac:dyDescent="0.25"/>
    <row r="255" ht="15" customHeight="1" x14ac:dyDescent="0.25"/>
    <row r="256" ht="15" customHeight="1" x14ac:dyDescent="0.25"/>
    <row r="257" ht="15" customHeight="1" x14ac:dyDescent="0.25"/>
    <row r="258" ht="15" customHeight="1" x14ac:dyDescent="0.25"/>
    <row r="259" ht="15" customHeight="1" x14ac:dyDescent="0.25"/>
    <row r="260" ht="15" customHeight="1" x14ac:dyDescent="0.25"/>
    <row r="261" ht="15" customHeight="1" x14ac:dyDescent="0.25"/>
    <row r="262" ht="15" customHeight="1" x14ac:dyDescent="0.25"/>
    <row r="263" ht="15" customHeight="1" x14ac:dyDescent="0.25"/>
    <row r="264" ht="15" customHeight="1" x14ac:dyDescent="0.25"/>
    <row r="265" ht="15" customHeight="1" x14ac:dyDescent="0.25"/>
    <row r="266" ht="15" customHeight="1" x14ac:dyDescent="0.25"/>
    <row r="267" ht="15" customHeight="1" x14ac:dyDescent="0.25"/>
    <row r="268" ht="15" customHeight="1" x14ac:dyDescent="0.25"/>
    <row r="269" ht="15" customHeight="1" x14ac:dyDescent="0.25"/>
    <row r="270" ht="15" customHeight="1" x14ac:dyDescent="0.25"/>
    <row r="271" ht="15" customHeight="1" x14ac:dyDescent="0.25"/>
    <row r="272" ht="15" customHeight="1" x14ac:dyDescent="0.25"/>
    <row r="273" ht="15" customHeight="1" x14ac:dyDescent="0.25"/>
    <row r="274" ht="15" customHeight="1" x14ac:dyDescent="0.25"/>
    <row r="275" ht="15" customHeight="1" x14ac:dyDescent="0.25"/>
    <row r="276" ht="15" customHeight="1" x14ac:dyDescent="0.25"/>
    <row r="277" ht="15" customHeight="1" x14ac:dyDescent="0.25"/>
    <row r="278" ht="15" customHeight="1" x14ac:dyDescent="0.25"/>
    <row r="279" ht="15" customHeight="1" x14ac:dyDescent="0.25"/>
    <row r="280" ht="15" customHeight="1" x14ac:dyDescent="0.25"/>
    <row r="281" ht="15" customHeight="1" x14ac:dyDescent="0.25"/>
    <row r="282" ht="15" customHeight="1" x14ac:dyDescent="0.25"/>
    <row r="283" ht="15" customHeight="1" x14ac:dyDescent="0.25"/>
    <row r="284" ht="15" customHeight="1" x14ac:dyDescent="0.25"/>
    <row r="285" ht="15" customHeight="1" x14ac:dyDescent="0.25"/>
    <row r="286" ht="15" customHeight="1" x14ac:dyDescent="0.25"/>
    <row r="287" ht="15" customHeight="1" x14ac:dyDescent="0.25"/>
    <row r="288" ht="15" customHeight="1" x14ac:dyDescent="0.25"/>
    <row r="289" ht="15" customHeight="1" x14ac:dyDescent="0.25"/>
    <row r="290" ht="15" customHeight="1" x14ac:dyDescent="0.25"/>
    <row r="291" ht="15" customHeight="1" x14ac:dyDescent="0.25"/>
    <row r="292" ht="15" customHeight="1" x14ac:dyDescent="0.25"/>
    <row r="293" ht="15" customHeight="1" x14ac:dyDescent="0.25"/>
    <row r="294" ht="15" customHeight="1" x14ac:dyDescent="0.25"/>
    <row r="295" ht="15" customHeight="1" x14ac:dyDescent="0.25"/>
    <row r="296" ht="15" customHeight="1" x14ac:dyDescent="0.25"/>
    <row r="297" ht="15" customHeight="1" x14ac:dyDescent="0.25"/>
    <row r="298" ht="15" customHeight="1" x14ac:dyDescent="0.25"/>
    <row r="299" ht="15" customHeight="1" x14ac:dyDescent="0.25"/>
    <row r="300" ht="15" customHeight="1" x14ac:dyDescent="0.25"/>
    <row r="301" ht="15" customHeight="1" x14ac:dyDescent="0.25"/>
    <row r="302" ht="15" customHeight="1" x14ac:dyDescent="0.25"/>
    <row r="303" ht="15" customHeight="1" x14ac:dyDescent="0.25"/>
    <row r="304" ht="15" customHeight="1" x14ac:dyDescent="0.25"/>
    <row r="305" ht="15" customHeight="1" x14ac:dyDescent="0.25"/>
    <row r="306" ht="15" customHeight="1" x14ac:dyDescent="0.25"/>
    <row r="307" ht="15" customHeight="1" x14ac:dyDescent="0.25"/>
    <row r="308" ht="15" customHeight="1" x14ac:dyDescent="0.25"/>
    <row r="309" ht="15" customHeight="1" x14ac:dyDescent="0.25"/>
    <row r="310" ht="15" customHeight="1" x14ac:dyDescent="0.25"/>
    <row r="311" ht="15" customHeight="1" x14ac:dyDescent="0.25"/>
    <row r="312" ht="15" customHeight="1" x14ac:dyDescent="0.25"/>
    <row r="313" ht="15" customHeight="1" x14ac:dyDescent="0.25"/>
    <row r="314" ht="15" customHeight="1" x14ac:dyDescent="0.25"/>
    <row r="315" ht="15" customHeight="1" x14ac:dyDescent="0.25"/>
    <row r="316" ht="15" customHeight="1" x14ac:dyDescent="0.25"/>
    <row r="317" ht="15" customHeight="1" x14ac:dyDescent="0.25"/>
    <row r="318" ht="15" customHeight="1" x14ac:dyDescent="0.25"/>
    <row r="319" ht="15" customHeight="1" x14ac:dyDescent="0.25"/>
    <row r="320" ht="15" customHeight="1" x14ac:dyDescent="0.25"/>
    <row r="321" ht="15" customHeight="1" x14ac:dyDescent="0.25"/>
    <row r="322" ht="15" customHeight="1" x14ac:dyDescent="0.25"/>
    <row r="323" ht="15" customHeight="1" x14ac:dyDescent="0.25"/>
    <row r="324" ht="15" customHeight="1" x14ac:dyDescent="0.25"/>
    <row r="325" ht="15" customHeight="1" x14ac:dyDescent="0.25"/>
    <row r="326" ht="15" customHeight="1" x14ac:dyDescent="0.25"/>
    <row r="327" ht="15" customHeight="1" x14ac:dyDescent="0.25"/>
    <row r="328" ht="15" customHeight="1" x14ac:dyDescent="0.25"/>
    <row r="329" ht="15" customHeight="1" x14ac:dyDescent="0.25"/>
    <row r="330" ht="15" customHeight="1" x14ac:dyDescent="0.25"/>
    <row r="331" ht="15" customHeight="1" x14ac:dyDescent="0.25"/>
    <row r="332" ht="15" customHeight="1" x14ac:dyDescent="0.25"/>
    <row r="333" ht="15" customHeight="1" x14ac:dyDescent="0.25"/>
    <row r="334" ht="15" customHeight="1" x14ac:dyDescent="0.25"/>
    <row r="335" ht="15" customHeight="1" x14ac:dyDescent="0.25"/>
    <row r="336" ht="15" customHeight="1" x14ac:dyDescent="0.25"/>
    <row r="337" spans="3:21" ht="15" customHeight="1" x14ac:dyDescent="0.25"/>
    <row r="338" spans="3:21" ht="15" customHeight="1" x14ac:dyDescent="0.25"/>
    <row r="339" spans="3:21" ht="15" customHeight="1" x14ac:dyDescent="0.25"/>
    <row r="340" spans="3:21" ht="15" customHeight="1" x14ac:dyDescent="0.25"/>
    <row r="341" spans="3:21" ht="15" customHeight="1" x14ac:dyDescent="0.25"/>
    <row r="342" spans="3:21" ht="15" customHeight="1" x14ac:dyDescent="0.25"/>
    <row r="344" spans="3:21" ht="15" customHeight="1" x14ac:dyDescent="0.25"/>
    <row r="345" spans="3:21" ht="15" customHeight="1" x14ac:dyDescent="0.25"/>
    <row r="346" spans="3:21" ht="15" hidden="1" customHeight="1" x14ac:dyDescent="0.25">
      <c r="C346" s="470"/>
      <c r="D346" s="470"/>
      <c r="E346" s="470"/>
      <c r="F346" s="470"/>
      <c r="G346" s="470"/>
      <c r="H346" s="470"/>
      <c r="I346" s="470"/>
      <c r="J346" s="470"/>
      <c r="K346" s="470"/>
      <c r="L346" s="471"/>
      <c r="M346"/>
      <c r="N346"/>
      <c r="O346"/>
      <c r="P346"/>
      <c r="Q346"/>
      <c r="R346"/>
      <c r="S346"/>
      <c r="T346"/>
      <c r="U346"/>
    </row>
    <row r="347" spans="3:21" ht="15" hidden="1" customHeight="1" x14ac:dyDescent="0.25">
      <c r="C347"/>
      <c r="E347"/>
      <c r="F347"/>
      <c r="G347"/>
      <c r="H347"/>
      <c r="I347"/>
      <c r="J347"/>
      <c r="K347"/>
      <c r="L347" s="457"/>
      <c r="N347"/>
      <c r="P347"/>
      <c r="R347"/>
      <c r="T347"/>
      <c r="U347"/>
    </row>
    <row r="348" spans="3:21" ht="15" hidden="1" customHeight="1" x14ac:dyDescent="0.25">
      <c r="C348"/>
      <c r="E348"/>
      <c r="F348"/>
      <c r="G348"/>
      <c r="H348"/>
      <c r="I348"/>
      <c r="J348"/>
      <c r="K348"/>
      <c r="L348" s="457"/>
      <c r="N348"/>
      <c r="P348"/>
      <c r="R348"/>
      <c r="T348"/>
      <c r="U348"/>
    </row>
    <row r="349" spans="3:21" ht="15" hidden="1" customHeight="1" x14ac:dyDescent="0.25">
      <c r="C349"/>
      <c r="E349"/>
      <c r="F349"/>
      <c r="G349"/>
      <c r="H349"/>
      <c r="I349"/>
      <c r="J349"/>
      <c r="K349"/>
      <c r="L349" s="457"/>
      <c r="N349"/>
      <c r="P349"/>
      <c r="R349"/>
      <c r="T349"/>
      <c r="U349"/>
    </row>
    <row r="350" spans="3:21" ht="15" hidden="1" customHeight="1" x14ac:dyDescent="0.25">
      <c r="C350"/>
      <c r="E350"/>
      <c r="F350"/>
      <c r="G350"/>
      <c r="H350"/>
      <c r="I350"/>
      <c r="J350"/>
      <c r="K350"/>
      <c r="L350" s="457"/>
      <c r="N350"/>
      <c r="P350"/>
      <c r="R350"/>
      <c r="T350"/>
      <c r="U350"/>
    </row>
    <row r="351" spans="3:21" ht="15" hidden="1" customHeight="1" x14ac:dyDescent="0.25">
      <c r="C351"/>
      <c r="E351"/>
      <c r="F351"/>
      <c r="G351"/>
      <c r="H351"/>
      <c r="I351"/>
      <c r="J351"/>
      <c r="K351"/>
      <c r="L351" s="457"/>
      <c r="N351"/>
      <c r="P351"/>
      <c r="R351"/>
      <c r="T351"/>
      <c r="U351"/>
    </row>
    <row r="352" spans="3:21" ht="15" hidden="1" customHeight="1" x14ac:dyDescent="0.25">
      <c r="C352"/>
      <c r="E352"/>
      <c r="F352"/>
      <c r="G352"/>
      <c r="H352"/>
      <c r="I352"/>
      <c r="J352"/>
      <c r="K352"/>
      <c r="L352" s="457"/>
      <c r="N352"/>
      <c r="P352"/>
      <c r="R352"/>
      <c r="T352"/>
      <c r="U352"/>
    </row>
    <row r="353" spans="3:21" ht="15" hidden="1" customHeight="1" x14ac:dyDescent="0.25">
      <c r="C353"/>
      <c r="E353"/>
      <c r="F353"/>
      <c r="G353"/>
      <c r="H353"/>
      <c r="I353"/>
      <c r="J353"/>
      <c r="K353"/>
      <c r="L353" s="457"/>
      <c r="N353"/>
      <c r="P353"/>
      <c r="R353"/>
      <c r="T353"/>
      <c r="U353"/>
    </row>
    <row r="354" spans="3:21" ht="15" hidden="1" customHeight="1" x14ac:dyDescent="0.25">
      <c r="C354"/>
      <c r="E354"/>
      <c r="F354"/>
      <c r="G354"/>
      <c r="H354"/>
      <c r="I354"/>
      <c r="J354"/>
      <c r="K354"/>
      <c r="L354" s="457"/>
      <c r="N354"/>
      <c r="P354"/>
      <c r="R354"/>
      <c r="T354"/>
      <c r="U354"/>
    </row>
    <row r="355" spans="3:21" ht="15" hidden="1" customHeight="1" x14ac:dyDescent="0.25">
      <c r="C355"/>
      <c r="E355"/>
      <c r="F355"/>
      <c r="G355"/>
      <c r="H355"/>
      <c r="I355"/>
      <c r="J355"/>
      <c r="K355"/>
      <c r="L355" s="457"/>
      <c r="N355"/>
      <c r="P355"/>
      <c r="R355"/>
      <c r="T355"/>
      <c r="U355"/>
    </row>
    <row r="356" spans="3:21" ht="15" hidden="1" customHeight="1" x14ac:dyDescent="0.25">
      <c r="C356"/>
      <c r="E356"/>
      <c r="F356"/>
      <c r="G356"/>
      <c r="H356"/>
      <c r="I356"/>
      <c r="J356"/>
      <c r="K356"/>
      <c r="L356" s="457"/>
      <c r="N356"/>
      <c r="P356"/>
      <c r="R356"/>
      <c r="T356"/>
      <c r="U356"/>
    </row>
    <row r="357" spans="3:21" ht="15" hidden="1" customHeight="1" x14ac:dyDescent="0.25">
      <c r="C357"/>
      <c r="E357"/>
      <c r="F357"/>
      <c r="G357"/>
      <c r="H357"/>
      <c r="I357"/>
      <c r="J357"/>
      <c r="K357"/>
      <c r="L357" s="457"/>
      <c r="N357"/>
      <c r="P357"/>
      <c r="R357"/>
      <c r="T357"/>
      <c r="U357"/>
    </row>
    <row r="358" spans="3:21" ht="15" hidden="1" customHeight="1" x14ac:dyDescent="0.25">
      <c r="C358"/>
      <c r="E358"/>
      <c r="F358"/>
      <c r="G358"/>
      <c r="H358"/>
      <c r="I358"/>
      <c r="J358"/>
      <c r="K358"/>
      <c r="L358" s="457"/>
      <c r="N358"/>
      <c r="P358"/>
      <c r="R358"/>
      <c r="T358"/>
      <c r="U358"/>
    </row>
    <row r="359" spans="3:21" ht="15" hidden="1" customHeight="1" x14ac:dyDescent="0.25">
      <c r="C359"/>
      <c r="F359"/>
      <c r="G359"/>
      <c r="H359"/>
      <c r="I359"/>
      <c r="J359"/>
      <c r="K359"/>
      <c r="L359" s="457"/>
      <c r="N359"/>
      <c r="P359"/>
      <c r="R359"/>
      <c r="T359"/>
      <c r="U359"/>
    </row>
    <row r="360" spans="3:21" ht="15" customHeight="1" x14ac:dyDescent="0.25"/>
    <row r="361" spans="3:21" ht="15" hidden="1" customHeight="1" x14ac:dyDescent="0.25">
      <c r="C361" s="470"/>
      <c r="D361" s="470"/>
      <c r="E361" s="470"/>
      <c r="F361" s="470"/>
      <c r="G361" s="470"/>
      <c r="H361" s="470"/>
      <c r="I361" s="470"/>
      <c r="J361" s="470"/>
      <c r="K361" s="470"/>
      <c r="L361" s="471"/>
      <c r="M361"/>
      <c r="N361"/>
      <c r="O361"/>
      <c r="P361"/>
      <c r="Q361"/>
      <c r="R361"/>
      <c r="S361"/>
      <c r="T361"/>
      <c r="U361"/>
    </row>
    <row r="362" spans="3:21" ht="15" hidden="1" customHeight="1" x14ac:dyDescent="0.25">
      <c r="C362"/>
      <c r="E362"/>
      <c r="F362"/>
      <c r="G362"/>
      <c r="H362"/>
      <c r="I362"/>
      <c r="J362"/>
      <c r="K362"/>
      <c r="L362" s="457"/>
      <c r="N362"/>
      <c r="Q362"/>
      <c r="S362"/>
      <c r="U362"/>
    </row>
    <row r="363" spans="3:21" ht="15" hidden="1" customHeight="1" x14ac:dyDescent="0.25">
      <c r="C363"/>
      <c r="E363"/>
      <c r="F363"/>
      <c r="G363"/>
      <c r="H363"/>
      <c r="I363"/>
      <c r="J363"/>
      <c r="K363"/>
      <c r="L363" s="457"/>
      <c r="N363"/>
      <c r="Q363"/>
      <c r="S363"/>
      <c r="U363"/>
    </row>
    <row r="364" spans="3:21" ht="15" hidden="1" customHeight="1" x14ac:dyDescent="0.25">
      <c r="C364"/>
      <c r="E364"/>
      <c r="F364"/>
      <c r="G364"/>
      <c r="H364"/>
      <c r="I364"/>
      <c r="J364"/>
      <c r="K364"/>
      <c r="L364" s="457"/>
      <c r="N364"/>
      <c r="Q364"/>
      <c r="S364"/>
      <c r="U364"/>
    </row>
    <row r="365" spans="3:21" ht="15" hidden="1" customHeight="1" x14ac:dyDescent="0.25">
      <c r="C365"/>
      <c r="E365"/>
      <c r="F365"/>
      <c r="G365"/>
      <c r="H365"/>
      <c r="I365"/>
      <c r="J365"/>
      <c r="K365"/>
      <c r="L365" s="457"/>
      <c r="N365"/>
      <c r="Q365"/>
      <c r="S365"/>
      <c r="U365"/>
    </row>
    <row r="366" spans="3:21" ht="15" hidden="1" customHeight="1" x14ac:dyDescent="0.25">
      <c r="C366"/>
      <c r="E366"/>
      <c r="F366"/>
      <c r="G366"/>
      <c r="H366"/>
      <c r="I366"/>
      <c r="J366"/>
      <c r="K366"/>
      <c r="L366" s="457"/>
      <c r="N366"/>
      <c r="Q366"/>
      <c r="S366"/>
      <c r="U366"/>
    </row>
    <row r="367" spans="3:21" ht="15" hidden="1" customHeight="1" x14ac:dyDescent="0.25">
      <c r="C367"/>
      <c r="E367"/>
      <c r="F367"/>
      <c r="G367"/>
      <c r="H367"/>
      <c r="I367"/>
      <c r="J367"/>
      <c r="K367"/>
      <c r="L367" s="457"/>
      <c r="N367"/>
      <c r="Q367"/>
      <c r="S367"/>
      <c r="U367"/>
    </row>
    <row r="368" spans="3:21" ht="15" hidden="1" customHeight="1" x14ac:dyDescent="0.25">
      <c r="C368"/>
      <c r="E368"/>
      <c r="F368"/>
      <c r="G368"/>
      <c r="H368"/>
      <c r="I368"/>
      <c r="J368"/>
      <c r="K368"/>
      <c r="L368" s="457"/>
      <c r="N368"/>
      <c r="Q368"/>
      <c r="S368"/>
      <c r="U368"/>
    </row>
    <row r="369" spans="3:21" ht="15" hidden="1" customHeight="1" x14ac:dyDescent="0.25">
      <c r="C369"/>
      <c r="E369"/>
      <c r="F369"/>
      <c r="G369"/>
      <c r="H369"/>
      <c r="I369"/>
      <c r="J369"/>
      <c r="K369"/>
      <c r="L369" s="457"/>
      <c r="N369"/>
      <c r="Q369"/>
      <c r="S369"/>
      <c r="U369"/>
    </row>
    <row r="370" spans="3:21" ht="15" hidden="1" customHeight="1" x14ac:dyDescent="0.25">
      <c r="C370"/>
      <c r="E370"/>
      <c r="F370"/>
      <c r="G370"/>
      <c r="H370"/>
      <c r="I370"/>
      <c r="J370"/>
      <c r="K370"/>
      <c r="L370" s="457"/>
      <c r="N370"/>
      <c r="Q370"/>
      <c r="S370"/>
      <c r="U370"/>
    </row>
    <row r="371" spans="3:21" ht="15" hidden="1" customHeight="1" x14ac:dyDescent="0.25">
      <c r="C371"/>
      <c r="E371"/>
      <c r="F371"/>
      <c r="G371"/>
      <c r="H371"/>
      <c r="I371"/>
      <c r="J371"/>
      <c r="K371"/>
      <c r="L371" s="457"/>
      <c r="N371"/>
      <c r="Q371"/>
      <c r="S371"/>
      <c r="U371"/>
    </row>
    <row r="372" spans="3:21" ht="15" hidden="1" customHeight="1" x14ac:dyDescent="0.25">
      <c r="C372"/>
      <c r="E372"/>
      <c r="F372"/>
      <c r="G372"/>
      <c r="H372"/>
      <c r="I372"/>
      <c r="J372"/>
      <c r="K372"/>
      <c r="L372" s="457"/>
      <c r="N372"/>
      <c r="Q372"/>
      <c r="S372"/>
      <c r="U372"/>
    </row>
    <row r="373" spans="3:21" ht="15" hidden="1" customHeight="1" x14ac:dyDescent="0.25">
      <c r="C373"/>
      <c r="E373"/>
      <c r="F373"/>
      <c r="G373"/>
      <c r="H373"/>
      <c r="I373"/>
      <c r="J373"/>
      <c r="K373"/>
      <c r="L373" s="457"/>
      <c r="N373"/>
      <c r="Q373"/>
      <c r="S373"/>
      <c r="U373"/>
    </row>
    <row r="374" spans="3:21" ht="15" customHeight="1" x14ac:dyDescent="0.25"/>
    <row r="375" spans="3:21" ht="15" hidden="1" customHeight="1" x14ac:dyDescent="0.25">
      <c r="C375" s="470"/>
      <c r="D375" s="470"/>
      <c r="E375" s="470"/>
      <c r="F375" s="470"/>
      <c r="G375" s="470"/>
      <c r="H375" s="470"/>
      <c r="I375" s="470"/>
      <c r="J375" s="470"/>
      <c r="K375" s="470"/>
      <c r="L375" s="471"/>
      <c r="M375"/>
      <c r="N375"/>
      <c r="O375"/>
      <c r="P375"/>
      <c r="Q375"/>
      <c r="R375"/>
      <c r="S375"/>
      <c r="T375"/>
      <c r="U375"/>
    </row>
    <row r="376" spans="3:21" ht="15" hidden="1" customHeight="1" x14ac:dyDescent="0.25">
      <c r="C376"/>
      <c r="E376"/>
      <c r="F376"/>
      <c r="G376"/>
      <c r="H376"/>
      <c r="I376"/>
      <c r="J376"/>
      <c r="K376"/>
      <c r="L376" s="457"/>
      <c r="N376"/>
      <c r="Q376"/>
      <c r="S376"/>
      <c r="U376"/>
    </row>
    <row r="377" spans="3:21" ht="15" hidden="1" customHeight="1" x14ac:dyDescent="0.25">
      <c r="C377"/>
      <c r="E377"/>
      <c r="F377"/>
      <c r="G377"/>
      <c r="H377"/>
      <c r="I377"/>
      <c r="J377"/>
      <c r="K377"/>
      <c r="L377" s="457"/>
      <c r="N377"/>
      <c r="Q377"/>
      <c r="S377"/>
      <c r="U377"/>
    </row>
    <row r="378" spans="3:21" ht="15" hidden="1" customHeight="1" x14ac:dyDescent="0.25">
      <c r="C378"/>
      <c r="E378"/>
      <c r="F378"/>
      <c r="G378"/>
      <c r="H378"/>
      <c r="I378"/>
      <c r="J378"/>
      <c r="K378"/>
      <c r="L378" s="457"/>
      <c r="N378"/>
      <c r="Q378"/>
      <c r="S378"/>
      <c r="U378"/>
    </row>
    <row r="379" spans="3:21" ht="15" hidden="1" customHeight="1" x14ac:dyDescent="0.25">
      <c r="C379"/>
      <c r="E379"/>
      <c r="F379"/>
      <c r="G379"/>
      <c r="H379"/>
      <c r="I379"/>
      <c r="J379"/>
      <c r="K379"/>
      <c r="L379" s="457"/>
      <c r="N379"/>
      <c r="Q379"/>
      <c r="S379"/>
      <c r="U379"/>
    </row>
    <row r="380" spans="3:21" ht="15" hidden="1" customHeight="1" x14ac:dyDescent="0.25">
      <c r="C380"/>
      <c r="E380"/>
      <c r="F380"/>
      <c r="G380"/>
      <c r="H380"/>
      <c r="I380"/>
      <c r="J380"/>
      <c r="K380"/>
      <c r="L380" s="457"/>
      <c r="N380"/>
      <c r="Q380"/>
      <c r="S380"/>
      <c r="U380"/>
    </row>
    <row r="381" spans="3:21" ht="15" hidden="1" customHeight="1" x14ac:dyDescent="0.25">
      <c r="C381"/>
      <c r="E381"/>
      <c r="F381"/>
      <c r="G381"/>
      <c r="H381"/>
      <c r="I381"/>
      <c r="J381"/>
      <c r="K381"/>
      <c r="L381" s="457"/>
      <c r="N381"/>
      <c r="Q381"/>
      <c r="S381"/>
      <c r="U381"/>
    </row>
    <row r="382" spans="3:21" ht="15" hidden="1" customHeight="1" x14ac:dyDescent="0.25">
      <c r="C382"/>
      <c r="E382"/>
      <c r="F382"/>
      <c r="G382"/>
      <c r="H382"/>
      <c r="I382"/>
      <c r="J382"/>
      <c r="K382"/>
      <c r="L382" s="457"/>
      <c r="N382"/>
      <c r="Q382"/>
      <c r="S382"/>
      <c r="U382"/>
    </row>
    <row r="383" spans="3:21" ht="15" hidden="1" customHeight="1" x14ac:dyDescent="0.25">
      <c r="C383"/>
      <c r="E383"/>
      <c r="F383"/>
      <c r="G383"/>
      <c r="H383"/>
      <c r="I383"/>
      <c r="J383"/>
      <c r="K383"/>
      <c r="L383" s="457"/>
      <c r="N383"/>
      <c r="Q383"/>
      <c r="S383"/>
      <c r="U383"/>
    </row>
    <row r="384" spans="3:21" ht="15" hidden="1" customHeight="1" x14ac:dyDescent="0.25">
      <c r="C384"/>
      <c r="E384"/>
      <c r="F384"/>
      <c r="G384"/>
      <c r="H384"/>
      <c r="I384"/>
      <c r="J384"/>
      <c r="K384"/>
      <c r="L384" s="457"/>
      <c r="N384"/>
      <c r="Q384"/>
      <c r="S384"/>
      <c r="U384"/>
    </row>
    <row r="385" spans="3:21" ht="15" hidden="1" customHeight="1" x14ac:dyDescent="0.25">
      <c r="C385"/>
      <c r="E385"/>
      <c r="F385"/>
      <c r="G385"/>
      <c r="H385"/>
      <c r="I385"/>
      <c r="J385"/>
      <c r="K385"/>
      <c r="L385" s="457"/>
      <c r="N385"/>
      <c r="Q385"/>
      <c r="S385"/>
      <c r="U385"/>
    </row>
    <row r="386" spans="3:21" ht="15" hidden="1" customHeight="1" x14ac:dyDescent="0.25">
      <c r="C386"/>
      <c r="E386"/>
      <c r="F386"/>
      <c r="G386"/>
      <c r="H386"/>
      <c r="I386"/>
      <c r="J386"/>
      <c r="K386"/>
      <c r="L386" s="457"/>
      <c r="N386"/>
      <c r="Q386"/>
      <c r="S386"/>
      <c r="U386"/>
    </row>
    <row r="387" spans="3:21" ht="15" hidden="1" customHeight="1" x14ac:dyDescent="0.25">
      <c r="C387"/>
      <c r="E387"/>
      <c r="F387"/>
      <c r="G387"/>
      <c r="H387"/>
      <c r="I387"/>
      <c r="J387"/>
      <c r="K387"/>
      <c r="L387" s="457"/>
      <c r="N387"/>
      <c r="Q387"/>
      <c r="S387"/>
      <c r="U387"/>
    </row>
    <row r="388" spans="3:21" ht="15" hidden="1" customHeight="1" x14ac:dyDescent="0.25">
      <c r="C388"/>
      <c r="E388"/>
      <c r="F388"/>
      <c r="G388"/>
      <c r="H388"/>
      <c r="I388"/>
      <c r="J388"/>
      <c r="K388"/>
      <c r="L388" s="457"/>
      <c r="N388"/>
      <c r="Q388"/>
      <c r="S388"/>
      <c r="U388"/>
    </row>
    <row r="389" spans="3:21" ht="15" customHeight="1" x14ac:dyDescent="0.25"/>
    <row r="390" spans="3:21" ht="15" hidden="1" customHeight="1" x14ac:dyDescent="0.25">
      <c r="C390" s="470"/>
      <c r="D390" s="470"/>
      <c r="E390" s="470"/>
      <c r="F390" s="470"/>
      <c r="G390" s="470"/>
      <c r="H390" s="470"/>
      <c r="I390" s="470"/>
      <c r="J390" s="470"/>
      <c r="K390" s="470"/>
      <c r="L390" s="471"/>
      <c r="M390"/>
      <c r="N390"/>
      <c r="O390"/>
      <c r="P390"/>
      <c r="Q390"/>
      <c r="R390"/>
      <c r="S390"/>
      <c r="T390"/>
      <c r="U390"/>
    </row>
    <row r="391" spans="3:21" ht="15" hidden="1" customHeight="1" x14ac:dyDescent="0.25">
      <c r="C391"/>
      <c r="E391"/>
      <c r="F391"/>
      <c r="G391"/>
      <c r="H391"/>
      <c r="I391"/>
      <c r="J391"/>
      <c r="K391"/>
      <c r="L391" s="457"/>
      <c r="N391"/>
      <c r="Q391"/>
      <c r="S391"/>
      <c r="U391"/>
    </row>
    <row r="392" spans="3:21" ht="15" hidden="1" customHeight="1" x14ac:dyDescent="0.25">
      <c r="C392"/>
      <c r="E392"/>
      <c r="F392"/>
      <c r="G392"/>
      <c r="H392"/>
      <c r="I392"/>
      <c r="J392"/>
      <c r="K392"/>
      <c r="L392" s="457"/>
      <c r="N392"/>
      <c r="Q392"/>
      <c r="S392"/>
      <c r="U392"/>
    </row>
    <row r="393" spans="3:21" ht="15" hidden="1" customHeight="1" x14ac:dyDescent="0.25">
      <c r="C393"/>
      <c r="E393"/>
      <c r="F393"/>
      <c r="G393"/>
      <c r="H393"/>
      <c r="I393"/>
      <c r="J393"/>
      <c r="K393"/>
      <c r="L393" s="457"/>
      <c r="N393"/>
      <c r="Q393"/>
      <c r="S393"/>
      <c r="U393"/>
    </row>
    <row r="394" spans="3:21" ht="15" hidden="1" customHeight="1" x14ac:dyDescent="0.25">
      <c r="C394"/>
      <c r="E394"/>
      <c r="F394"/>
      <c r="G394"/>
      <c r="H394"/>
      <c r="I394"/>
      <c r="J394"/>
      <c r="K394"/>
      <c r="L394" s="457"/>
      <c r="N394"/>
      <c r="Q394"/>
      <c r="S394"/>
      <c r="U394"/>
    </row>
    <row r="395" spans="3:21" ht="15" hidden="1" customHeight="1" x14ac:dyDescent="0.25">
      <c r="C395"/>
      <c r="E395"/>
      <c r="F395"/>
      <c r="G395"/>
      <c r="H395"/>
      <c r="I395"/>
      <c r="J395"/>
      <c r="K395"/>
      <c r="L395" s="457"/>
      <c r="N395"/>
      <c r="Q395"/>
      <c r="S395"/>
      <c r="U395"/>
    </row>
    <row r="396" spans="3:21" ht="15" hidden="1" customHeight="1" x14ac:dyDescent="0.25">
      <c r="C396"/>
      <c r="E396"/>
      <c r="F396"/>
      <c r="G396"/>
      <c r="H396"/>
      <c r="I396"/>
      <c r="J396"/>
      <c r="K396"/>
      <c r="L396" s="457"/>
      <c r="N396"/>
      <c r="Q396"/>
      <c r="S396"/>
      <c r="U396"/>
    </row>
    <row r="397" spans="3:21" ht="15" hidden="1" customHeight="1" x14ac:dyDescent="0.25">
      <c r="C397"/>
      <c r="E397"/>
      <c r="F397"/>
      <c r="G397"/>
      <c r="H397"/>
      <c r="I397"/>
      <c r="J397"/>
      <c r="K397"/>
      <c r="L397" s="457"/>
      <c r="N397"/>
      <c r="Q397"/>
      <c r="S397"/>
      <c r="U397"/>
    </row>
    <row r="398" spans="3:21" ht="15" hidden="1" customHeight="1" x14ac:dyDescent="0.25">
      <c r="C398"/>
      <c r="E398"/>
      <c r="F398"/>
      <c r="G398"/>
      <c r="H398"/>
      <c r="I398"/>
      <c r="J398"/>
      <c r="K398"/>
      <c r="L398" s="457"/>
      <c r="N398"/>
      <c r="Q398"/>
      <c r="S398"/>
      <c r="U398"/>
    </row>
    <row r="399" spans="3:21" ht="15" hidden="1" customHeight="1" x14ac:dyDescent="0.25">
      <c r="C399"/>
      <c r="E399"/>
      <c r="F399"/>
      <c r="G399"/>
      <c r="H399"/>
      <c r="I399"/>
      <c r="J399"/>
      <c r="K399"/>
      <c r="L399" s="457"/>
      <c r="N399"/>
      <c r="Q399"/>
      <c r="S399"/>
      <c r="U399"/>
    </row>
    <row r="400" spans="3:21" ht="15" hidden="1" customHeight="1" x14ac:dyDescent="0.25">
      <c r="C400"/>
      <c r="E400"/>
      <c r="F400"/>
      <c r="G400"/>
      <c r="H400"/>
      <c r="I400"/>
      <c r="J400"/>
      <c r="K400"/>
      <c r="L400" s="457"/>
      <c r="N400"/>
      <c r="Q400"/>
      <c r="S400"/>
      <c r="U400"/>
    </row>
    <row r="401" spans="3:21" ht="15" hidden="1" customHeight="1" x14ac:dyDescent="0.25">
      <c r="C401"/>
      <c r="E401"/>
      <c r="F401"/>
      <c r="G401"/>
      <c r="H401"/>
      <c r="I401"/>
      <c r="J401"/>
      <c r="K401"/>
      <c r="L401" s="457"/>
      <c r="N401"/>
      <c r="Q401"/>
      <c r="S401"/>
      <c r="U401"/>
    </row>
    <row r="402" spans="3:21" ht="15" hidden="1" customHeight="1" x14ac:dyDescent="0.25">
      <c r="C402"/>
      <c r="E402"/>
      <c r="F402"/>
      <c r="G402"/>
      <c r="H402"/>
      <c r="I402"/>
      <c r="J402"/>
      <c r="K402"/>
      <c r="L402" s="457"/>
      <c r="N402"/>
      <c r="Q402"/>
      <c r="S402"/>
      <c r="U402"/>
    </row>
    <row r="403" spans="3:21" ht="15" customHeight="1" x14ac:dyDescent="0.25"/>
    <row r="404" spans="3:21" ht="15" customHeight="1" x14ac:dyDescent="0.25"/>
    <row r="405" spans="3:21" ht="15" customHeight="1" x14ac:dyDescent="0.25"/>
    <row r="406" spans="3:21" ht="15" customHeight="1" x14ac:dyDescent="0.25"/>
    <row r="407" spans="3:21" ht="15" customHeight="1" x14ac:dyDescent="0.25"/>
    <row r="408" spans="3:21" ht="15" customHeight="1" x14ac:dyDescent="0.25"/>
    <row r="409" spans="3:21" ht="15" customHeight="1" x14ac:dyDescent="0.25"/>
    <row r="410" spans="3:21" ht="15" customHeight="1" x14ac:dyDescent="0.25"/>
    <row r="411" spans="3:21" ht="15" customHeight="1" x14ac:dyDescent="0.25"/>
  </sheetData>
  <mergeCells count="26">
    <mergeCell ref="C375:K375"/>
    <mergeCell ref="C390:K390"/>
    <mergeCell ref="A98:U98"/>
    <mergeCell ref="C99:K99"/>
    <mergeCell ref="M99:U99"/>
    <mergeCell ref="A104:U104"/>
    <mergeCell ref="C346:K346"/>
    <mergeCell ref="C361:K361"/>
    <mergeCell ref="A54:U54"/>
    <mergeCell ref="C55:K55"/>
    <mergeCell ref="M55:U55"/>
    <mergeCell ref="A60:U60"/>
    <mergeCell ref="C61:K61"/>
    <mergeCell ref="M61:U61"/>
    <mergeCell ref="A10:U10"/>
    <mergeCell ref="C11:K11"/>
    <mergeCell ref="M11:U11"/>
    <mergeCell ref="A48:U48"/>
    <mergeCell ref="C49:K49"/>
    <mergeCell ref="M49:U49"/>
    <mergeCell ref="A1:U1"/>
    <mergeCell ref="A2:U2"/>
    <mergeCell ref="A3:U3"/>
    <mergeCell ref="A4:U4"/>
    <mergeCell ref="C5:K5"/>
    <mergeCell ref="M5:U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0F12C5-FCD4-4714-AC9E-00BCF8D5F677}">
  <sheetPr codeName="Hoja11"/>
  <dimension ref="A1:T380"/>
  <sheetViews>
    <sheetView workbookViewId="0">
      <selection activeCell="F12" sqref="F12"/>
    </sheetView>
  </sheetViews>
  <sheetFormatPr baseColWidth="10" defaultColWidth="11.42578125" defaultRowHeight="15" x14ac:dyDescent="0.25"/>
  <cols>
    <col min="1" max="1" width="55.42578125" customWidth="1"/>
    <col min="2" max="5" width="11.42578125" style="469" customWidth="1"/>
    <col min="6" max="6" width="12.28515625" style="469" bestFit="1" customWidth="1"/>
    <col min="7" max="7" width="12.28515625" style="469" customWidth="1"/>
    <col min="8" max="9" width="12.7109375" style="469" customWidth="1"/>
    <col min="10" max="10" width="11.42578125" style="469" customWidth="1"/>
    <col min="11" max="11" width="1.28515625" style="469" customWidth="1"/>
    <col min="12" max="14" width="12.5703125" style="469" customWidth="1"/>
    <col min="15" max="17" width="11.42578125" style="469" customWidth="1"/>
    <col min="18" max="19" width="14" style="469" customWidth="1"/>
    <col min="20" max="20" width="11.42578125" style="469" customWidth="1"/>
  </cols>
  <sheetData>
    <row r="1" spans="1:20" ht="53.25" customHeight="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0" ht="36.75" customHeight="1" x14ac:dyDescent="0.25">
      <c r="A2" s="472" t="s">
        <v>122</v>
      </c>
      <c r="B2" s="472"/>
      <c r="C2" s="472"/>
      <c r="D2" s="472"/>
      <c r="E2" s="472"/>
      <c r="F2" s="472"/>
      <c r="G2" s="472"/>
      <c r="H2" s="472"/>
      <c r="I2" s="472"/>
      <c r="J2" s="472"/>
      <c r="K2" s="472"/>
      <c r="L2" s="472"/>
      <c r="M2" s="472"/>
      <c r="N2" s="472"/>
      <c r="O2" s="472"/>
      <c r="P2" s="472"/>
      <c r="Q2" s="472"/>
      <c r="R2" s="472"/>
      <c r="S2" s="472"/>
      <c r="T2" s="472"/>
    </row>
    <row r="3" spans="1:20" ht="21" x14ac:dyDescent="0.25">
      <c r="A3" s="4" t="s">
        <v>123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6"/>
    </row>
    <row r="4" spans="1:20" ht="21" x14ac:dyDescent="0.35">
      <c r="A4" s="473" t="s">
        <v>124</v>
      </c>
      <c r="B4" s="473"/>
      <c r="C4" s="473"/>
      <c r="D4" s="473"/>
      <c r="E4" s="473"/>
      <c r="F4" s="473"/>
      <c r="G4" s="473"/>
      <c r="H4" s="473"/>
      <c r="I4" s="473"/>
      <c r="J4" s="473"/>
      <c r="K4" s="473"/>
      <c r="L4" s="473"/>
      <c r="M4" s="473"/>
      <c r="N4" s="473"/>
      <c r="O4" s="473"/>
      <c r="P4" s="473"/>
      <c r="Q4" s="473"/>
      <c r="R4" s="473"/>
      <c r="S4" s="473"/>
      <c r="T4" s="473"/>
    </row>
    <row r="5" spans="1:20" x14ac:dyDescent="0.25">
      <c r="A5" s="72"/>
      <c r="B5" s="11" t="s">
        <v>152</v>
      </c>
      <c r="C5" s="12"/>
      <c r="D5" s="12"/>
      <c r="E5" s="12"/>
      <c r="F5" s="12"/>
      <c r="G5" s="12"/>
      <c r="H5" s="12"/>
      <c r="I5" s="12"/>
      <c r="J5" s="13"/>
      <c r="K5" s="474"/>
      <c r="L5" s="11" t="str">
        <f>CONCATENATE("acumulado ",B5)</f>
        <v>acumulado junio</v>
      </c>
      <c r="M5" s="12"/>
      <c r="N5" s="12"/>
      <c r="O5" s="12"/>
      <c r="P5" s="12"/>
      <c r="Q5" s="12"/>
      <c r="R5" s="12"/>
      <c r="S5" s="12"/>
      <c r="T5" s="13"/>
    </row>
    <row r="6" spans="1:20" x14ac:dyDescent="0.25">
      <c r="A6" s="10"/>
      <c r="B6" s="475">
        <v>2019</v>
      </c>
      <c r="C6" s="475">
        <v>2022</v>
      </c>
      <c r="D6" s="475">
        <v>2023</v>
      </c>
      <c r="E6" s="475">
        <v>2024</v>
      </c>
      <c r="F6" s="475" t="str">
        <f>CONCATENATE("var ",RIGHT(E6,2),"/",RIGHT(D6,2))</f>
        <v>var 24/23</v>
      </c>
      <c r="G6" s="475" t="str">
        <f>CONCATENATE("var ",RIGHT(E6,2),"/",RIGHT(B6,2))</f>
        <v>var 24/19</v>
      </c>
      <c r="H6" s="475" t="str">
        <f>CONCATENATE("dif ",RIGHT(E6,2),"-",RIGHT(D6,2))</f>
        <v>dif 24-23</v>
      </c>
      <c r="I6" s="475" t="str">
        <f>CONCATENATE("dif ",RIGHT(E6,2),"-",RIGHT(B6,2))</f>
        <v>dif 24-19</v>
      </c>
      <c r="J6" s="475" t="str">
        <f>CONCATENATE("cuota ",RIGHT(E6,2))</f>
        <v>cuota 24</v>
      </c>
      <c r="K6" s="474"/>
      <c r="L6" s="475">
        <v>2019</v>
      </c>
      <c r="M6" s="475">
        <v>2022</v>
      </c>
      <c r="N6" s="475">
        <v>2023</v>
      </c>
      <c r="O6" s="475">
        <v>2024</v>
      </c>
      <c r="P6" s="475" t="str">
        <f>CONCATENATE("var ",RIGHT(O6,2),"/",RIGHT(N6,2))</f>
        <v>var 24/23</v>
      </c>
      <c r="Q6" s="475" t="str">
        <f>CONCATENATE("var ",RIGHT(O6,2),"/",RIGHT(L6,2))</f>
        <v>var 24/19</v>
      </c>
      <c r="R6" s="475" t="str">
        <f>CONCATENATE("dif ",RIGHT(O6,2),"-",RIGHT(N6,2))</f>
        <v>dif 24-23</v>
      </c>
      <c r="S6" s="475" t="str">
        <f>CONCATENATE("dif ",RIGHT(O6,2),"-",RIGHT(L6,2))</f>
        <v>dif 24-19</v>
      </c>
      <c r="T6" s="475" t="str">
        <f>CONCATENATE("cuota ",RIGHT(O6,2))</f>
        <v>cuota 24</v>
      </c>
    </row>
    <row r="7" spans="1:20" x14ac:dyDescent="0.25">
      <c r="A7" s="476" t="s">
        <v>125</v>
      </c>
      <c r="B7" s="477">
        <v>451244</v>
      </c>
      <c r="C7" s="477">
        <v>438558</v>
      </c>
      <c r="D7" s="477">
        <v>472751</v>
      </c>
      <c r="E7" s="477">
        <v>526294</v>
      </c>
      <c r="F7" s="478">
        <f>E7/D7-1</f>
        <v>0.11325835376339755</v>
      </c>
      <c r="G7" s="478">
        <f>E7/B7-1</f>
        <v>0.16631800090416715</v>
      </c>
      <c r="H7" s="477">
        <f>E7-D7</f>
        <v>53543</v>
      </c>
      <c r="I7" s="477">
        <f>E7-B7</f>
        <v>75050</v>
      </c>
      <c r="J7" s="478">
        <f t="shared" ref="J7:J18" si="0">E7/$E$7</f>
        <v>1</v>
      </c>
      <c r="K7" s="474"/>
      <c r="L7" s="477">
        <v>2974786</v>
      </c>
      <c r="M7" s="477">
        <v>2795933</v>
      </c>
      <c r="N7" s="477">
        <v>3212296</v>
      </c>
      <c r="O7" s="477">
        <v>3631280</v>
      </c>
      <c r="P7" s="478">
        <f>O7/N7-1</f>
        <v>0.13043131766188432</v>
      </c>
      <c r="Q7" s="478">
        <f>O7/L7-1</f>
        <v>0.22068612666591814</v>
      </c>
      <c r="R7" s="477">
        <f>O7-N7</f>
        <v>418984</v>
      </c>
      <c r="S7" s="477">
        <f>O7-L7</f>
        <v>656494</v>
      </c>
      <c r="T7" s="478">
        <f>O7/$O$7</f>
        <v>1</v>
      </c>
    </row>
    <row r="8" spans="1:20" x14ac:dyDescent="0.25">
      <c r="A8" s="479" t="s">
        <v>126</v>
      </c>
      <c r="B8" s="480">
        <v>84023</v>
      </c>
      <c r="C8" s="480">
        <v>80820</v>
      </c>
      <c r="D8" s="480">
        <v>82727</v>
      </c>
      <c r="E8" s="480">
        <v>81198</v>
      </c>
      <c r="F8" s="481">
        <f t="shared" ref="F8:F18" si="1">E8/D8-1</f>
        <v>-1.8482478513665468E-2</v>
      </c>
      <c r="G8" s="481">
        <f>E8/B8-1</f>
        <v>-3.3621746426573673E-2</v>
      </c>
      <c r="H8" s="480">
        <f t="shared" ref="H8:H18" si="2">E8-D8</f>
        <v>-1529</v>
      </c>
      <c r="I8" s="480">
        <f t="shared" ref="I8:I18" si="3">E8-B8</f>
        <v>-2825</v>
      </c>
      <c r="J8" s="481">
        <f t="shared" si="0"/>
        <v>0.15428258729911418</v>
      </c>
      <c r="K8" s="474"/>
      <c r="L8" s="480">
        <v>403743</v>
      </c>
      <c r="M8" s="480">
        <v>362930</v>
      </c>
      <c r="N8" s="480">
        <v>421448</v>
      </c>
      <c r="O8" s="480">
        <v>436439</v>
      </c>
      <c r="P8" s="481">
        <f>O8/N8-1</f>
        <v>3.5570224559138941E-2</v>
      </c>
      <c r="Q8" s="481">
        <f t="shared" ref="Q8:Q18" si="4">O8/L8-1</f>
        <v>8.0982208979474501E-2</v>
      </c>
      <c r="R8" s="480">
        <f t="shared" ref="R8:R18" si="5">O8-N8</f>
        <v>14991</v>
      </c>
      <c r="S8" s="480">
        <f t="shared" ref="S8:S18" si="6">O8-L8</f>
        <v>32696</v>
      </c>
      <c r="T8" s="481">
        <f t="shared" ref="T8:T18" si="7">O8/$O$7</f>
        <v>0.12018874887092156</v>
      </c>
    </row>
    <row r="9" spans="1:20" x14ac:dyDescent="0.25">
      <c r="A9" s="479" t="s">
        <v>127</v>
      </c>
      <c r="B9" s="480">
        <v>367221</v>
      </c>
      <c r="C9" s="480">
        <v>357737</v>
      </c>
      <c r="D9" s="480">
        <v>390023</v>
      </c>
      <c r="E9" s="480">
        <v>445096</v>
      </c>
      <c r="F9" s="481">
        <f>E9/D9-1</f>
        <v>0.14120449306835758</v>
      </c>
      <c r="G9" s="481">
        <f t="shared" ref="G9:G18" si="8">E9/B9-1</f>
        <v>0.21206575876651934</v>
      </c>
      <c r="H9" s="480">
        <f t="shared" si="2"/>
        <v>55073</v>
      </c>
      <c r="I9" s="480">
        <f t="shared" si="3"/>
        <v>77875</v>
      </c>
      <c r="J9" s="481">
        <f t="shared" si="0"/>
        <v>0.84571741270088585</v>
      </c>
      <c r="K9" s="474"/>
      <c r="L9" s="480">
        <v>2571043</v>
      </c>
      <c r="M9" s="480">
        <v>2433002</v>
      </c>
      <c r="N9" s="480">
        <v>2790849</v>
      </c>
      <c r="O9" s="480">
        <v>3194840</v>
      </c>
      <c r="P9" s="481">
        <f>O9/N9-1</f>
        <v>0.14475559229467438</v>
      </c>
      <c r="Q9" s="481">
        <f t="shared" si="4"/>
        <v>0.24262410235845921</v>
      </c>
      <c r="R9" s="480">
        <f t="shared" si="5"/>
        <v>403991</v>
      </c>
      <c r="S9" s="480">
        <f t="shared" si="6"/>
        <v>623797</v>
      </c>
      <c r="T9" s="481">
        <f t="shared" si="7"/>
        <v>0.87981097574409028</v>
      </c>
    </row>
    <row r="10" spans="1:20" x14ac:dyDescent="0.25">
      <c r="A10" s="438" t="s">
        <v>22</v>
      </c>
      <c r="B10" s="482">
        <v>50497</v>
      </c>
      <c r="C10" s="482">
        <v>35541</v>
      </c>
      <c r="D10" s="482">
        <v>42507</v>
      </c>
      <c r="E10" s="482">
        <v>40943</v>
      </c>
      <c r="F10" s="483">
        <f>E10/D10-1</f>
        <v>-3.6793939821676447E-2</v>
      </c>
      <c r="G10" s="483">
        <f>E10/B10-1</f>
        <v>-0.18919935837772539</v>
      </c>
      <c r="H10" s="482">
        <f t="shared" si="2"/>
        <v>-1564</v>
      </c>
      <c r="I10" s="482">
        <f t="shared" si="3"/>
        <v>-9554</v>
      </c>
      <c r="J10" s="483">
        <f t="shared" si="0"/>
        <v>7.7794920709717386E-2</v>
      </c>
      <c r="K10" s="474"/>
      <c r="L10" s="482">
        <v>406782</v>
      </c>
      <c r="M10" s="482">
        <v>327434</v>
      </c>
      <c r="N10" s="482">
        <v>398943</v>
      </c>
      <c r="O10" s="482">
        <v>467129</v>
      </c>
      <c r="P10" s="483">
        <f t="shared" ref="P10:P18" si="9">O10/N10-1</f>
        <v>0.17091664724033251</v>
      </c>
      <c r="Q10" s="483">
        <f t="shared" si="4"/>
        <v>0.14835218864158195</v>
      </c>
      <c r="R10" s="482">
        <f t="shared" si="5"/>
        <v>68186</v>
      </c>
      <c r="S10" s="482">
        <f t="shared" si="6"/>
        <v>60347</v>
      </c>
      <c r="T10" s="483">
        <f t="shared" si="7"/>
        <v>0.12864031415919455</v>
      </c>
    </row>
    <row r="11" spans="1:20" x14ac:dyDescent="0.25">
      <c r="A11" s="438" t="s">
        <v>32</v>
      </c>
      <c r="B11" s="482">
        <v>14679</v>
      </c>
      <c r="C11" s="482">
        <v>15426</v>
      </c>
      <c r="D11" s="482">
        <v>15271</v>
      </c>
      <c r="E11" s="482">
        <v>16789</v>
      </c>
      <c r="F11" s="230">
        <f t="shared" si="1"/>
        <v>9.9404099273131985E-2</v>
      </c>
      <c r="G11" s="230">
        <f t="shared" si="8"/>
        <v>0.14374276176851275</v>
      </c>
      <c r="H11" s="257">
        <f t="shared" si="2"/>
        <v>1518</v>
      </c>
      <c r="I11" s="257">
        <f t="shared" si="3"/>
        <v>2110</v>
      </c>
      <c r="J11" s="230">
        <f t="shared" si="0"/>
        <v>3.1900420677416046E-2</v>
      </c>
      <c r="K11" s="474"/>
      <c r="L11" s="482">
        <v>111256</v>
      </c>
      <c r="M11" s="482">
        <v>104646</v>
      </c>
      <c r="N11" s="482">
        <v>113883</v>
      </c>
      <c r="O11" s="482">
        <v>122282</v>
      </c>
      <c r="P11" s="230">
        <f t="shared" si="9"/>
        <v>7.3751130546262367E-2</v>
      </c>
      <c r="Q11" s="230">
        <f t="shared" si="4"/>
        <v>9.9104767383332071E-2</v>
      </c>
      <c r="R11" s="257">
        <f t="shared" si="5"/>
        <v>8399</v>
      </c>
      <c r="S11" s="257">
        <f>O11-L11</f>
        <v>11026</v>
      </c>
      <c r="T11" s="230">
        <f>O11/$O$7</f>
        <v>3.3674627128725959E-2</v>
      </c>
    </row>
    <row r="12" spans="1:20" x14ac:dyDescent="0.25">
      <c r="A12" s="438" t="s">
        <v>30</v>
      </c>
      <c r="B12" s="482">
        <v>15777</v>
      </c>
      <c r="C12" s="482">
        <v>20601</v>
      </c>
      <c r="D12" s="482">
        <v>20249</v>
      </c>
      <c r="E12" s="482">
        <v>25433</v>
      </c>
      <c r="F12" s="230">
        <f t="shared" si="1"/>
        <v>0.25601264259963452</v>
      </c>
      <c r="G12" s="230">
        <f t="shared" si="8"/>
        <v>0.61203017050136266</v>
      </c>
      <c r="H12" s="257">
        <f t="shared" si="2"/>
        <v>5184</v>
      </c>
      <c r="I12" s="257">
        <f t="shared" si="3"/>
        <v>9656</v>
      </c>
      <c r="J12" s="230">
        <f t="shared" si="0"/>
        <v>4.8324700642606605E-2</v>
      </c>
      <c r="K12" s="474"/>
      <c r="L12" s="482">
        <v>112864</v>
      </c>
      <c r="M12" s="482">
        <v>153770</v>
      </c>
      <c r="N12" s="482">
        <v>167431</v>
      </c>
      <c r="O12" s="482">
        <v>192173</v>
      </c>
      <c r="P12" s="230">
        <f t="shared" si="9"/>
        <v>0.14777430702796979</v>
      </c>
      <c r="Q12" s="230">
        <f t="shared" si="4"/>
        <v>0.70269527927417075</v>
      </c>
      <c r="R12" s="257">
        <f t="shared" si="5"/>
        <v>24742</v>
      </c>
      <c r="S12" s="257">
        <f t="shared" si="6"/>
        <v>79309</v>
      </c>
      <c r="T12" s="230">
        <f>O12/$O$7</f>
        <v>5.2921559339957264E-2</v>
      </c>
    </row>
    <row r="13" spans="1:20" x14ac:dyDescent="0.25">
      <c r="A13" s="438" t="s">
        <v>31</v>
      </c>
      <c r="B13" s="482">
        <v>11646</v>
      </c>
      <c r="C13" s="482">
        <v>15433</v>
      </c>
      <c r="D13" s="482">
        <v>16687</v>
      </c>
      <c r="E13" s="482">
        <v>20556</v>
      </c>
      <c r="F13" s="230">
        <f t="shared" si="1"/>
        <v>0.23185713429615862</v>
      </c>
      <c r="G13" s="230">
        <f t="shared" si="8"/>
        <v>0.76506955177743441</v>
      </c>
      <c r="H13" s="257">
        <f t="shared" si="2"/>
        <v>3869</v>
      </c>
      <c r="I13" s="257">
        <f t="shared" si="3"/>
        <v>8910</v>
      </c>
      <c r="J13" s="230">
        <f t="shared" si="0"/>
        <v>3.905801700190388E-2</v>
      </c>
      <c r="K13" s="474"/>
      <c r="L13" s="482">
        <v>87510</v>
      </c>
      <c r="M13" s="482">
        <v>106181</v>
      </c>
      <c r="N13" s="482">
        <v>102136</v>
      </c>
      <c r="O13" s="482">
        <v>124585</v>
      </c>
      <c r="P13" s="230">
        <f t="shared" si="9"/>
        <v>0.21979517506070345</v>
      </c>
      <c r="Q13" s="230">
        <f t="shared" si="4"/>
        <v>0.42366586675808482</v>
      </c>
      <c r="R13" s="257">
        <f t="shared" si="5"/>
        <v>22449</v>
      </c>
      <c r="S13" s="257">
        <f t="shared" si="6"/>
        <v>37075</v>
      </c>
      <c r="T13" s="230">
        <f t="shared" si="7"/>
        <v>3.4308838756581701E-2</v>
      </c>
    </row>
    <row r="14" spans="1:20" x14ac:dyDescent="0.25">
      <c r="A14" s="438" t="s">
        <v>33</v>
      </c>
      <c r="B14" s="482">
        <v>14695</v>
      </c>
      <c r="C14" s="482">
        <v>14305</v>
      </c>
      <c r="D14" s="482">
        <v>16089</v>
      </c>
      <c r="E14" s="482">
        <v>19716</v>
      </c>
      <c r="F14" s="230">
        <f t="shared" si="1"/>
        <v>0.22543352601156075</v>
      </c>
      <c r="G14" s="230">
        <f t="shared" si="8"/>
        <v>0.34168084382443009</v>
      </c>
      <c r="H14" s="257">
        <f t="shared" si="2"/>
        <v>3627</v>
      </c>
      <c r="I14" s="257">
        <f t="shared" si="3"/>
        <v>5021</v>
      </c>
      <c r="J14" s="230">
        <f t="shared" si="0"/>
        <v>3.7461950924768284E-2</v>
      </c>
      <c r="K14" s="474"/>
      <c r="L14" s="482">
        <v>77315</v>
      </c>
      <c r="M14" s="482">
        <v>87373</v>
      </c>
      <c r="N14" s="482">
        <v>94829</v>
      </c>
      <c r="O14" s="482">
        <v>127281</v>
      </c>
      <c r="P14" s="230">
        <f t="shared" si="9"/>
        <v>0.34221598877980375</v>
      </c>
      <c r="Q14" s="230">
        <f t="shared" si="4"/>
        <v>0.64626527840651882</v>
      </c>
      <c r="R14" s="257">
        <f t="shared" si="5"/>
        <v>32452</v>
      </c>
      <c r="S14" s="257">
        <f t="shared" si="6"/>
        <v>49966</v>
      </c>
      <c r="T14" s="230">
        <f t="shared" si="7"/>
        <v>3.5051276684805358E-2</v>
      </c>
    </row>
    <row r="15" spans="1:20" x14ac:dyDescent="0.25">
      <c r="A15" s="438" t="s">
        <v>35</v>
      </c>
      <c r="B15" s="482">
        <v>12317</v>
      </c>
      <c r="C15" s="482">
        <v>23297</v>
      </c>
      <c r="D15" s="482">
        <v>21763</v>
      </c>
      <c r="E15" s="482">
        <v>32431</v>
      </c>
      <c r="F15" s="230">
        <f t="shared" si="1"/>
        <v>0.4901897716307495</v>
      </c>
      <c r="G15" s="230">
        <f t="shared" si="8"/>
        <v>1.6330275229357798</v>
      </c>
      <c r="H15" s="257">
        <f t="shared" si="2"/>
        <v>10668</v>
      </c>
      <c r="I15" s="257">
        <f t="shared" si="3"/>
        <v>20114</v>
      </c>
      <c r="J15" s="230">
        <f t="shared" si="0"/>
        <v>6.1621451128076703E-2</v>
      </c>
      <c r="K15" s="474"/>
      <c r="L15" s="482">
        <v>106321</v>
      </c>
      <c r="M15" s="482">
        <v>136175</v>
      </c>
      <c r="N15" s="482">
        <v>148477</v>
      </c>
      <c r="O15" s="482">
        <v>193626</v>
      </c>
      <c r="P15" s="230">
        <f t="shared" si="9"/>
        <v>0.3040807667180776</v>
      </c>
      <c r="Q15" s="230">
        <f t="shared" si="4"/>
        <v>0.82114539930963781</v>
      </c>
      <c r="R15" s="257">
        <f t="shared" si="5"/>
        <v>45149</v>
      </c>
      <c r="S15" s="257">
        <f t="shared" si="6"/>
        <v>87305</v>
      </c>
      <c r="T15" s="230">
        <f t="shared" si="7"/>
        <v>5.3321693727831507E-2</v>
      </c>
    </row>
    <row r="16" spans="1:20" x14ac:dyDescent="0.25">
      <c r="A16" s="438" t="s">
        <v>104</v>
      </c>
      <c r="B16" s="482">
        <v>7213</v>
      </c>
      <c r="C16" s="482">
        <v>3030</v>
      </c>
      <c r="D16" s="482">
        <v>3330</v>
      </c>
      <c r="E16" s="482">
        <v>3814</v>
      </c>
      <c r="F16" s="230">
        <f t="shared" si="1"/>
        <v>0.14534534534534527</v>
      </c>
      <c r="G16" s="230">
        <f t="shared" si="8"/>
        <v>-0.47123249688063218</v>
      </c>
      <c r="H16" s="257">
        <f t="shared" si="2"/>
        <v>484</v>
      </c>
      <c r="I16" s="257">
        <f t="shared" si="3"/>
        <v>-3399</v>
      </c>
      <c r="J16" s="230">
        <f t="shared" si="0"/>
        <v>7.2469000216608967E-3</v>
      </c>
      <c r="K16" s="474"/>
      <c r="L16" s="482">
        <v>219161</v>
      </c>
      <c r="M16" s="482">
        <v>147091</v>
      </c>
      <c r="N16" s="482">
        <v>185118</v>
      </c>
      <c r="O16" s="482">
        <v>192445</v>
      </c>
      <c r="P16" s="230">
        <f t="shared" si="9"/>
        <v>3.9580159681932514E-2</v>
      </c>
      <c r="Q16" s="230">
        <f t="shared" si="4"/>
        <v>-0.12190125067872482</v>
      </c>
      <c r="R16" s="257">
        <f t="shared" si="5"/>
        <v>7327</v>
      </c>
      <c r="S16" s="257">
        <f t="shared" si="6"/>
        <v>-26716</v>
      </c>
      <c r="T16" s="230">
        <f t="shared" si="7"/>
        <v>5.299646405675134E-2</v>
      </c>
    </row>
    <row r="17" spans="1:20" x14ac:dyDescent="0.25">
      <c r="A17" s="438" t="s">
        <v>29</v>
      </c>
      <c r="B17" s="482">
        <v>185320</v>
      </c>
      <c r="C17" s="482">
        <v>187751</v>
      </c>
      <c r="D17" s="482">
        <v>202804</v>
      </c>
      <c r="E17" s="482">
        <v>223105</v>
      </c>
      <c r="F17" s="230">
        <f t="shared" si="1"/>
        <v>0.1001015759058006</v>
      </c>
      <c r="G17" s="230">
        <f t="shared" si="8"/>
        <v>0.20389056766673863</v>
      </c>
      <c r="H17" s="257">
        <f t="shared" si="2"/>
        <v>20301</v>
      </c>
      <c r="I17" s="257">
        <f t="shared" si="3"/>
        <v>37785</v>
      </c>
      <c r="J17" s="230">
        <f t="shared" si="0"/>
        <v>0.42391705016587689</v>
      </c>
      <c r="K17" s="474"/>
      <c r="L17" s="482">
        <v>1122050</v>
      </c>
      <c r="M17" s="482">
        <v>1049511</v>
      </c>
      <c r="N17" s="482">
        <v>1190624</v>
      </c>
      <c r="O17" s="482">
        <v>1333831</v>
      </c>
      <c r="P17" s="230">
        <f t="shared" si="9"/>
        <v>0.12027894616604407</v>
      </c>
      <c r="Q17" s="230">
        <f t="shared" si="4"/>
        <v>0.18874470834633028</v>
      </c>
      <c r="R17" s="257">
        <f t="shared" si="5"/>
        <v>143207</v>
      </c>
      <c r="S17" s="257">
        <f t="shared" si="6"/>
        <v>211781</v>
      </c>
      <c r="T17" s="230">
        <f t="shared" si="7"/>
        <v>0.36731703421383094</v>
      </c>
    </row>
    <row r="18" spans="1:20" x14ac:dyDescent="0.25">
      <c r="A18" s="438" t="s">
        <v>46</v>
      </c>
      <c r="B18" s="482">
        <v>55077</v>
      </c>
      <c r="C18" s="482">
        <v>42354</v>
      </c>
      <c r="D18" s="482">
        <v>51324</v>
      </c>
      <c r="E18" s="482">
        <v>62310</v>
      </c>
      <c r="F18" s="230">
        <f t="shared" si="1"/>
        <v>0.2140519055412673</v>
      </c>
      <c r="G18" s="230">
        <f t="shared" si="8"/>
        <v>0.13132523557928</v>
      </c>
      <c r="H18" s="257">
        <f t="shared" si="2"/>
        <v>10986</v>
      </c>
      <c r="I18" s="257">
        <f t="shared" si="3"/>
        <v>7233</v>
      </c>
      <c r="J18" s="230">
        <f t="shared" si="0"/>
        <v>0.11839390150752241</v>
      </c>
      <c r="K18" s="474"/>
      <c r="L18" s="482">
        <v>327784</v>
      </c>
      <c r="M18" s="482">
        <v>320825</v>
      </c>
      <c r="N18" s="482">
        <v>389411</v>
      </c>
      <c r="O18" s="482">
        <v>441492</v>
      </c>
      <c r="P18" s="230">
        <f t="shared" si="9"/>
        <v>0.13374301188204751</v>
      </c>
      <c r="Q18" s="230">
        <f t="shared" si="4"/>
        <v>0.34689917750713883</v>
      </c>
      <c r="R18" s="257">
        <f t="shared" si="5"/>
        <v>52081</v>
      </c>
      <c r="S18" s="257">
        <f t="shared" si="6"/>
        <v>113708</v>
      </c>
      <c r="T18" s="230">
        <f t="shared" si="7"/>
        <v>0.12158026921636447</v>
      </c>
    </row>
    <row r="19" spans="1:20" ht="21" x14ac:dyDescent="0.35">
      <c r="A19" s="484" t="s">
        <v>128</v>
      </c>
      <c r="B19" s="484"/>
      <c r="C19" s="484"/>
      <c r="D19" s="484"/>
      <c r="E19" s="484"/>
      <c r="F19" s="484"/>
      <c r="G19" s="484"/>
      <c r="H19" s="484"/>
      <c r="I19" s="484"/>
      <c r="J19" s="484"/>
      <c r="K19" s="484"/>
      <c r="L19" s="484"/>
      <c r="M19" s="484"/>
      <c r="N19" s="484"/>
      <c r="O19" s="484"/>
      <c r="P19" s="484"/>
      <c r="Q19" s="484"/>
      <c r="R19" s="484"/>
      <c r="S19" s="484"/>
      <c r="T19" s="484"/>
    </row>
    <row r="20" spans="1:20" x14ac:dyDescent="0.25">
      <c r="A20" s="72"/>
      <c r="B20" s="11" t="s">
        <v>152</v>
      </c>
      <c r="C20" s="12"/>
      <c r="D20" s="12"/>
      <c r="E20" s="12"/>
      <c r="F20" s="12"/>
      <c r="G20" s="12"/>
      <c r="H20" s="12"/>
      <c r="I20" s="12"/>
      <c r="J20" s="13"/>
      <c r="K20" s="485"/>
      <c r="L20" s="11" t="str">
        <f>CONCATENATE("acumulado ",B20)</f>
        <v>acumulado junio</v>
      </c>
      <c r="M20" s="12"/>
      <c r="N20" s="12"/>
      <c r="O20" s="12"/>
      <c r="P20" s="12"/>
      <c r="Q20" s="12"/>
      <c r="R20" s="12"/>
      <c r="S20" s="12"/>
      <c r="T20" s="13"/>
    </row>
    <row r="21" spans="1:20" x14ac:dyDescent="0.25">
      <c r="A21" s="15"/>
      <c r="B21" s="16">
        <v>2019</v>
      </c>
      <c r="C21" s="16">
        <v>2022</v>
      </c>
      <c r="D21" s="16">
        <v>2023</v>
      </c>
      <c r="E21" s="16">
        <v>2024</v>
      </c>
      <c r="F21" s="16" t="str">
        <f>CONCATENATE("var ",RIGHT(E21,2),"/",RIGHT(D21,2))</f>
        <v>var 24/23</v>
      </c>
      <c r="G21" s="16" t="str">
        <f>CONCATENATE("var ",RIGHT(E21,2),"/",RIGHT(B21,2))</f>
        <v>var 24/19</v>
      </c>
      <c r="H21" s="16" t="str">
        <f>CONCATENATE("dif ",RIGHT(E21,2),"-",RIGHT(D21,2))</f>
        <v>dif 24-23</v>
      </c>
      <c r="I21" s="16" t="str">
        <f>CONCATENATE("dif ",RIGHT(E21,2),"-",RIGHT(B21,2))</f>
        <v>dif 24-19</v>
      </c>
      <c r="J21" s="16" t="str">
        <f>CONCATENATE("cuota ",RIGHT(E21,2))</f>
        <v>cuota 24</v>
      </c>
      <c r="K21" s="485"/>
      <c r="L21" s="16">
        <v>2019</v>
      </c>
      <c r="M21" s="16">
        <v>2022</v>
      </c>
      <c r="N21" s="16">
        <v>2023</v>
      </c>
      <c r="O21" s="16">
        <v>2024</v>
      </c>
      <c r="P21" s="16" t="str">
        <f>CONCATENATE("var ",RIGHT(O21,2),"/",RIGHT(N21,2))</f>
        <v>var 24/23</v>
      </c>
      <c r="Q21" s="16" t="str">
        <f>CONCATENATE("var ",RIGHT(O21,2),"/",RIGHT(L21,2))</f>
        <v>var 24/19</v>
      </c>
      <c r="R21" s="16" t="str">
        <f>CONCATENATE("dif ",RIGHT(O21,2),"-",RIGHT(N21,2))</f>
        <v>dif 24-23</v>
      </c>
      <c r="S21" s="16" t="str">
        <f>CONCATENATE("dif ",RIGHT(O21,2),"-",RIGHT(L21,2))</f>
        <v>dif 24-19</v>
      </c>
      <c r="T21" s="16" t="str">
        <f>CONCATENATE("cuota ",RIGHT(O21,2))</f>
        <v>cuota 24</v>
      </c>
    </row>
    <row r="22" spans="1:20" x14ac:dyDescent="0.25">
      <c r="A22" s="486" t="s">
        <v>129</v>
      </c>
      <c r="B22" s="487">
        <v>451244</v>
      </c>
      <c r="C22" s="487">
        <v>438558</v>
      </c>
      <c r="D22" s="487">
        <v>472751</v>
      </c>
      <c r="E22" s="487">
        <v>526294</v>
      </c>
      <c r="F22" s="488">
        <f t="shared" ref="F22:F26" si="10">E22/D22-1</f>
        <v>0.11325835376339755</v>
      </c>
      <c r="G22" s="488">
        <f t="shared" ref="G22:G26" si="11">E22/B22-1</f>
        <v>0.16631800090416715</v>
      </c>
      <c r="H22" s="487">
        <f t="shared" ref="H22:H26" si="12">E22-D22</f>
        <v>53543</v>
      </c>
      <c r="I22" s="487">
        <f t="shared" ref="I22:I26" si="13">E22-B22</f>
        <v>75050</v>
      </c>
      <c r="J22" s="488">
        <f>E22/$E$22</f>
        <v>1</v>
      </c>
      <c r="K22" s="485"/>
      <c r="L22" s="487">
        <v>2974786</v>
      </c>
      <c r="M22" s="487">
        <v>2795933</v>
      </c>
      <c r="N22" s="487">
        <v>3212296</v>
      </c>
      <c r="O22" s="487">
        <v>3631280</v>
      </c>
      <c r="P22" s="488">
        <f t="shared" ref="P22" si="14">O22/N22-1</f>
        <v>0.13043131766188432</v>
      </c>
      <c r="Q22" s="488">
        <f t="shared" ref="Q22:Q26" si="15">O22/L22-1</f>
        <v>0.22068612666591814</v>
      </c>
      <c r="R22" s="487">
        <f t="shared" ref="R22:R26" si="16">O22-N22</f>
        <v>418984</v>
      </c>
      <c r="S22" s="487">
        <f t="shared" ref="S22:S26" si="17">O22-L22</f>
        <v>656494</v>
      </c>
      <c r="T22" s="488">
        <f>O22/$O$22</f>
        <v>1</v>
      </c>
    </row>
    <row r="23" spans="1:20" x14ac:dyDescent="0.25">
      <c r="A23" s="438" t="s">
        <v>130</v>
      </c>
      <c r="B23" s="482">
        <v>287611</v>
      </c>
      <c r="C23" s="482">
        <v>300555</v>
      </c>
      <c r="D23" s="482">
        <v>312304</v>
      </c>
      <c r="E23" s="482">
        <v>354866</v>
      </c>
      <c r="F23" s="483">
        <f>E23/D23-1</f>
        <v>0.13628387724780988</v>
      </c>
      <c r="G23" s="483">
        <f t="shared" si="11"/>
        <v>0.23384015214995246</v>
      </c>
      <c r="H23" s="482">
        <f t="shared" si="12"/>
        <v>42562</v>
      </c>
      <c r="I23" s="482">
        <f t="shared" si="13"/>
        <v>67255</v>
      </c>
      <c r="J23" s="483">
        <f>E23/$E$22</f>
        <v>0.67427331491523745</v>
      </c>
      <c r="K23" s="485"/>
      <c r="L23" s="482">
        <v>1956821</v>
      </c>
      <c r="M23" s="482">
        <v>1812068</v>
      </c>
      <c r="N23" s="482">
        <v>2004583</v>
      </c>
      <c r="O23" s="482">
        <v>2430933</v>
      </c>
      <c r="P23" s="483">
        <f>O23/N23-1</f>
        <v>0.21268762630432358</v>
      </c>
      <c r="Q23" s="483">
        <f t="shared" si="15"/>
        <v>0.24228685199106104</v>
      </c>
      <c r="R23" s="482">
        <f t="shared" si="16"/>
        <v>426350</v>
      </c>
      <c r="S23" s="482">
        <f t="shared" si="17"/>
        <v>474112</v>
      </c>
      <c r="T23" s="483">
        <f t="shared" ref="T23:T26" si="18">O23/$O$22</f>
        <v>0.66944245555286286</v>
      </c>
    </row>
    <row r="24" spans="1:20" x14ac:dyDescent="0.25">
      <c r="A24" s="438" t="s">
        <v>131</v>
      </c>
      <c r="B24" s="482">
        <v>149620</v>
      </c>
      <c r="C24" s="482">
        <v>123391</v>
      </c>
      <c r="D24" s="482">
        <v>140455</v>
      </c>
      <c r="E24" s="482">
        <v>151149</v>
      </c>
      <c r="F24" s="483">
        <f t="shared" si="10"/>
        <v>7.6138264924708876E-2</v>
      </c>
      <c r="G24" s="483">
        <f t="shared" si="11"/>
        <v>1.0219222029140385E-2</v>
      </c>
      <c r="H24" s="482">
        <f t="shared" si="12"/>
        <v>10694</v>
      </c>
      <c r="I24" s="482">
        <f t="shared" si="13"/>
        <v>1529</v>
      </c>
      <c r="J24" s="483">
        <f>E24/$E$22</f>
        <v>0.28719498987258074</v>
      </c>
      <c r="K24" s="485"/>
      <c r="L24" s="482">
        <v>835398</v>
      </c>
      <c r="M24" s="482">
        <v>786970</v>
      </c>
      <c r="N24" s="482">
        <v>956724</v>
      </c>
      <c r="O24" s="482">
        <v>963154</v>
      </c>
      <c r="P24" s="483">
        <f t="shared" ref="P24:P26" si="19">O24/N24-1</f>
        <v>6.7208515726584483E-3</v>
      </c>
      <c r="Q24" s="483">
        <f t="shared" si="15"/>
        <v>0.1529283048319483</v>
      </c>
      <c r="R24" s="482">
        <f t="shared" si="16"/>
        <v>6430</v>
      </c>
      <c r="S24" s="482">
        <f t="shared" si="17"/>
        <v>127756</v>
      </c>
      <c r="T24" s="483">
        <f t="shared" si="18"/>
        <v>0.26523815293780706</v>
      </c>
    </row>
    <row r="25" spans="1:20" x14ac:dyDescent="0.25">
      <c r="A25" s="438" t="s">
        <v>132</v>
      </c>
      <c r="B25" s="482">
        <v>10965</v>
      </c>
      <c r="C25" s="482">
        <v>10479</v>
      </c>
      <c r="D25" s="482">
        <v>15472</v>
      </c>
      <c r="E25" s="482">
        <v>16160</v>
      </c>
      <c r="F25" s="483">
        <f t="shared" si="10"/>
        <v>4.4467425025853213E-2</v>
      </c>
      <c r="G25" s="483">
        <f t="shared" si="11"/>
        <v>0.47378020975832191</v>
      </c>
      <c r="H25" s="482">
        <f t="shared" si="12"/>
        <v>688</v>
      </c>
      <c r="I25" s="482">
        <f t="shared" si="13"/>
        <v>5195</v>
      </c>
      <c r="J25" s="483">
        <f>E25/$E$22</f>
        <v>3.0705271198227607E-2</v>
      </c>
      <c r="K25" s="485"/>
      <c r="L25" s="482">
        <v>133747</v>
      </c>
      <c r="M25" s="482">
        <v>136176</v>
      </c>
      <c r="N25" s="482">
        <v>173530</v>
      </c>
      <c r="O25" s="482">
        <v>170762</v>
      </c>
      <c r="P25" s="483">
        <f t="shared" si="19"/>
        <v>-1.5951132369042775E-2</v>
      </c>
      <c r="Q25" s="483">
        <f t="shared" si="15"/>
        <v>0.27675387111486605</v>
      </c>
      <c r="R25" s="482">
        <f t="shared" si="16"/>
        <v>-2768</v>
      </c>
      <c r="S25" s="482">
        <f t="shared" si="17"/>
        <v>37015</v>
      </c>
      <c r="T25" s="483">
        <f t="shared" si="18"/>
        <v>4.7025291357317527E-2</v>
      </c>
    </row>
    <row r="26" spans="1:20" x14ac:dyDescent="0.25">
      <c r="A26" s="438" t="s">
        <v>133</v>
      </c>
      <c r="B26" s="482">
        <v>3048</v>
      </c>
      <c r="C26" s="482">
        <v>4132</v>
      </c>
      <c r="D26" s="482">
        <v>4520</v>
      </c>
      <c r="E26" s="482">
        <v>4119</v>
      </c>
      <c r="F26" s="483">
        <f t="shared" si="10"/>
        <v>-8.8716814159292001E-2</v>
      </c>
      <c r="G26" s="483">
        <f t="shared" si="11"/>
        <v>0.35137795275590555</v>
      </c>
      <c r="H26" s="482">
        <f t="shared" si="12"/>
        <v>-401</v>
      </c>
      <c r="I26" s="482">
        <f t="shared" si="13"/>
        <v>1071</v>
      </c>
      <c r="J26" s="483">
        <f>E26/$E$22</f>
        <v>7.8264240139541783E-3</v>
      </c>
      <c r="K26" s="485"/>
      <c r="L26" s="482">
        <v>48820</v>
      </c>
      <c r="M26" s="482">
        <v>60716</v>
      </c>
      <c r="N26" s="482">
        <v>77462</v>
      </c>
      <c r="O26" s="482">
        <v>66432</v>
      </c>
      <c r="P26" s="483">
        <f t="shared" si="19"/>
        <v>-0.14239239885363142</v>
      </c>
      <c r="Q26" s="483">
        <f t="shared" si="15"/>
        <v>0.36075378943056124</v>
      </c>
      <c r="R26" s="482">
        <f t="shared" si="16"/>
        <v>-11030</v>
      </c>
      <c r="S26" s="482">
        <f t="shared" si="17"/>
        <v>17612</v>
      </c>
      <c r="T26" s="483">
        <f t="shared" si="18"/>
        <v>1.8294375537000727E-2</v>
      </c>
    </row>
    <row r="27" spans="1:20" ht="21" x14ac:dyDescent="0.35">
      <c r="A27" s="489" t="s">
        <v>134</v>
      </c>
      <c r="B27" s="489"/>
      <c r="C27" s="489"/>
      <c r="D27" s="489"/>
      <c r="E27" s="489"/>
      <c r="F27" s="489"/>
      <c r="G27" s="489"/>
      <c r="H27" s="489"/>
      <c r="I27" s="489"/>
      <c r="J27" s="489"/>
      <c r="K27" s="489"/>
      <c r="L27" s="489"/>
      <c r="M27" s="489"/>
      <c r="N27" s="489"/>
      <c r="O27" s="489"/>
      <c r="P27" s="489"/>
      <c r="Q27" s="489"/>
      <c r="R27" s="489"/>
      <c r="S27" s="489"/>
      <c r="T27" s="489"/>
    </row>
    <row r="28" spans="1:20" x14ac:dyDescent="0.25">
      <c r="A28" s="72"/>
      <c r="B28" s="11" t="s">
        <v>152</v>
      </c>
      <c r="C28" s="12"/>
      <c r="D28" s="12"/>
      <c r="E28" s="12"/>
      <c r="F28" s="12"/>
      <c r="G28" s="12"/>
      <c r="H28" s="12"/>
      <c r="I28" s="12"/>
      <c r="J28" s="13"/>
      <c r="K28" s="490"/>
      <c r="L28" s="11" t="str">
        <f>CONCATENATE("acumulado ",B28)</f>
        <v>acumulado junio</v>
      </c>
      <c r="M28" s="12"/>
      <c r="N28" s="12"/>
      <c r="O28" s="12"/>
      <c r="P28" s="12"/>
      <c r="Q28" s="12"/>
      <c r="R28" s="12"/>
      <c r="S28" s="12"/>
      <c r="T28" s="13"/>
    </row>
    <row r="29" spans="1:20" x14ac:dyDescent="0.25">
      <c r="A29" s="15"/>
      <c r="B29" s="16">
        <v>2019</v>
      </c>
      <c r="C29" s="16">
        <v>2022</v>
      </c>
      <c r="D29" s="16">
        <v>2023</v>
      </c>
      <c r="E29" s="16">
        <v>2024</v>
      </c>
      <c r="F29" s="16" t="str">
        <f>CONCATENATE("var ",RIGHT(E29,2),"/",RIGHT(D29,2))</f>
        <v>var 24/23</v>
      </c>
      <c r="G29" s="16" t="str">
        <f>CONCATENATE("var ",RIGHT(E29,2),"/",RIGHT(B29,2))</f>
        <v>var 24/19</v>
      </c>
      <c r="H29" s="16" t="str">
        <f>CONCATENATE("dif ",RIGHT(E29,2),"-",RIGHT(D29,2))</f>
        <v>dif 24-23</v>
      </c>
      <c r="I29" s="16" t="str">
        <f>CONCATENATE("dif ",RIGHT(E29,2),"-",RIGHT(B29,2))</f>
        <v>dif 24-19</v>
      </c>
      <c r="J29" s="16" t="str">
        <f>CONCATENATE("cuota ",RIGHT(E29,2))</f>
        <v>cuota 24</v>
      </c>
      <c r="K29" s="490"/>
      <c r="L29" s="16">
        <v>2019</v>
      </c>
      <c r="M29" s="16">
        <v>2022</v>
      </c>
      <c r="N29" s="16">
        <v>2023</v>
      </c>
      <c r="O29" s="16">
        <v>2024</v>
      </c>
      <c r="P29" s="16" t="str">
        <f>CONCATENATE("var ",RIGHT(O29,2),"/",RIGHT(N29,2))</f>
        <v>var 24/23</v>
      </c>
      <c r="Q29" s="16" t="str">
        <f>CONCATENATE("var ",RIGHT(O29,2),"/",RIGHT(L29,2))</f>
        <v>var 24/19</v>
      </c>
      <c r="R29" s="16" t="str">
        <f>CONCATENATE("dif ",RIGHT(O29,2),"-",RIGHT(N29,2))</f>
        <v>dif 24-23</v>
      </c>
      <c r="S29" s="16" t="str">
        <f>CONCATENATE("dif ",RIGHT(O29,2),"-",RIGHT(L29,2))</f>
        <v>dif 24-19</v>
      </c>
      <c r="T29" s="16" t="str">
        <f>CONCATENATE("cuota ",RIGHT(O29,2))</f>
        <v>cuota 24</v>
      </c>
    </row>
    <row r="30" spans="1:20" x14ac:dyDescent="0.25">
      <c r="A30" s="491" t="s">
        <v>135</v>
      </c>
      <c r="B30" s="492">
        <v>451244</v>
      </c>
      <c r="C30" s="492">
        <v>438558</v>
      </c>
      <c r="D30" s="492">
        <v>472751</v>
      </c>
      <c r="E30" s="492">
        <v>526294</v>
      </c>
      <c r="F30" s="493">
        <f t="shared" ref="F30:F37" si="20">E30/D30-1</f>
        <v>0.11325835376339755</v>
      </c>
      <c r="G30" s="493">
        <f t="shared" ref="G30:G37" si="21">E30/B30-1</f>
        <v>0.16631800090416715</v>
      </c>
      <c r="H30" s="492">
        <f t="shared" ref="H30:H37" si="22">E30-D30</f>
        <v>53543</v>
      </c>
      <c r="I30" s="492">
        <f t="shared" ref="I30:I37" si="23">E30-B30</f>
        <v>75050</v>
      </c>
      <c r="J30" s="493">
        <f>E30/$E$30</f>
        <v>1</v>
      </c>
      <c r="K30" s="494"/>
      <c r="L30" s="492">
        <v>2974786</v>
      </c>
      <c r="M30" s="492">
        <v>2795933</v>
      </c>
      <c r="N30" s="492">
        <v>3212296</v>
      </c>
      <c r="O30" s="492">
        <v>3631280</v>
      </c>
      <c r="P30" s="493">
        <f t="shared" ref="P30:P37" si="24">O30/N30-1</f>
        <v>0.13043131766188432</v>
      </c>
      <c r="Q30" s="493">
        <f t="shared" ref="Q30:Q37" si="25">O30/L30-1</f>
        <v>0.22068612666591814</v>
      </c>
      <c r="R30" s="492">
        <f t="shared" ref="R30:R37" si="26">O30-N30</f>
        <v>418984</v>
      </c>
      <c r="S30" s="492">
        <f t="shared" ref="S30:S37" si="27">O30-L30</f>
        <v>656494</v>
      </c>
      <c r="T30" s="493">
        <f>O30/$O$30</f>
        <v>1</v>
      </c>
    </row>
    <row r="31" spans="1:20" x14ac:dyDescent="0.25">
      <c r="A31" s="438" t="s">
        <v>136</v>
      </c>
      <c r="B31" s="439">
        <v>390945</v>
      </c>
      <c r="C31" s="439">
        <v>369497</v>
      </c>
      <c r="D31" s="439">
        <v>402592</v>
      </c>
      <c r="E31" s="439">
        <v>436701</v>
      </c>
      <c r="F31" s="441">
        <f t="shared" si="20"/>
        <v>8.4723491773309068E-2</v>
      </c>
      <c r="G31" s="441">
        <f t="shared" si="21"/>
        <v>0.1170394812569544</v>
      </c>
      <c r="H31" s="439">
        <f t="shared" si="22"/>
        <v>34109</v>
      </c>
      <c r="I31" s="439">
        <f t="shared" si="23"/>
        <v>45756</v>
      </c>
      <c r="J31" s="441">
        <f t="shared" ref="J31:J37" si="28">E31/$E$30</f>
        <v>0.82976625232284618</v>
      </c>
      <c r="K31" s="490"/>
      <c r="L31" s="439">
        <v>2370409</v>
      </c>
      <c r="M31" s="439">
        <v>2144433</v>
      </c>
      <c r="N31" s="439">
        <v>2527680</v>
      </c>
      <c r="O31" s="439">
        <v>2837593</v>
      </c>
      <c r="P31" s="441">
        <f t="shared" si="24"/>
        <v>0.12260768768198504</v>
      </c>
      <c r="Q31" s="441">
        <f t="shared" si="25"/>
        <v>0.19709003804828629</v>
      </c>
      <c r="R31" s="439">
        <f t="shared" si="26"/>
        <v>309913</v>
      </c>
      <c r="S31" s="439">
        <f t="shared" si="27"/>
        <v>467184</v>
      </c>
      <c r="T31" s="441">
        <f t="shared" ref="T31:T37" si="29">O31/$O$30</f>
        <v>0.78143051485977399</v>
      </c>
    </row>
    <row r="32" spans="1:20" x14ac:dyDescent="0.25">
      <c r="A32" s="454" t="s">
        <v>137</v>
      </c>
      <c r="B32" s="439">
        <v>343598</v>
      </c>
      <c r="C32" s="439">
        <v>301227</v>
      </c>
      <c r="D32" s="439">
        <v>319630</v>
      </c>
      <c r="E32" s="439">
        <v>343065</v>
      </c>
      <c r="F32" s="441">
        <f t="shared" si="20"/>
        <v>7.3319150267496802E-2</v>
      </c>
      <c r="G32" s="441">
        <f t="shared" si="21"/>
        <v>-1.551231380857887E-3</v>
      </c>
      <c r="H32" s="439">
        <f t="shared" si="22"/>
        <v>23435</v>
      </c>
      <c r="I32" s="439">
        <f t="shared" si="23"/>
        <v>-533</v>
      </c>
      <c r="J32" s="441">
        <f>E32/$E$30</f>
        <v>0.65185048661014566</v>
      </c>
      <c r="K32" s="490"/>
      <c r="L32" s="439">
        <v>2114226</v>
      </c>
      <c r="M32" s="439">
        <v>1910230</v>
      </c>
      <c r="N32" s="439">
        <v>2016137</v>
      </c>
      <c r="O32" s="439">
        <v>2214195</v>
      </c>
      <c r="P32" s="441">
        <f t="shared" si="24"/>
        <v>9.8236379769827131E-2</v>
      </c>
      <c r="Q32" s="441">
        <f t="shared" si="25"/>
        <v>4.7283970587817858E-2</v>
      </c>
      <c r="R32" s="439">
        <f t="shared" si="26"/>
        <v>198058</v>
      </c>
      <c r="S32" s="439">
        <f t="shared" si="27"/>
        <v>99969</v>
      </c>
      <c r="T32" s="441">
        <f t="shared" si="29"/>
        <v>0.60975606397744042</v>
      </c>
    </row>
    <row r="33" spans="1:20" x14ac:dyDescent="0.25">
      <c r="A33" s="454" t="s">
        <v>11</v>
      </c>
      <c r="B33" s="439">
        <v>47346</v>
      </c>
      <c r="C33" s="439">
        <v>68270</v>
      </c>
      <c r="D33" s="439">
        <v>82962</v>
      </c>
      <c r="E33" s="439">
        <v>93636</v>
      </c>
      <c r="F33" s="441">
        <f t="shared" si="20"/>
        <v>0.12866131481883269</v>
      </c>
      <c r="G33" s="441">
        <f t="shared" si="21"/>
        <v>0.97769610949182617</v>
      </c>
      <c r="H33" s="439">
        <f t="shared" si="22"/>
        <v>10674</v>
      </c>
      <c r="I33" s="439">
        <f t="shared" si="23"/>
        <v>46290</v>
      </c>
      <c r="J33" s="441">
        <f t="shared" si="28"/>
        <v>0.17791576571270051</v>
      </c>
      <c r="K33" s="490"/>
      <c r="L33" s="439">
        <v>256182</v>
      </c>
      <c r="M33" s="439">
        <v>234205</v>
      </c>
      <c r="N33" s="439">
        <v>511543</v>
      </c>
      <c r="O33" s="439">
        <v>623398</v>
      </c>
      <c r="P33" s="441">
        <f t="shared" si="24"/>
        <v>0.21866196976598262</v>
      </c>
      <c r="Q33" s="441">
        <f t="shared" si="25"/>
        <v>1.433418429085572</v>
      </c>
      <c r="R33" s="439">
        <f t="shared" si="26"/>
        <v>111855</v>
      </c>
      <c r="S33" s="439">
        <f t="shared" si="27"/>
        <v>367216</v>
      </c>
      <c r="T33" s="441">
        <f t="shared" si="29"/>
        <v>0.17167445088233349</v>
      </c>
    </row>
    <row r="34" spans="1:20" x14ac:dyDescent="0.25">
      <c r="A34" s="438" t="s">
        <v>138</v>
      </c>
      <c r="B34" s="439">
        <v>31264</v>
      </c>
      <c r="C34" s="439">
        <v>26472</v>
      </c>
      <c r="D34" s="439">
        <v>20383</v>
      </c>
      <c r="E34" s="439">
        <v>21578</v>
      </c>
      <c r="F34" s="441">
        <f t="shared" si="20"/>
        <v>5.8627287445420118E-2</v>
      </c>
      <c r="G34" s="441">
        <f t="shared" si="21"/>
        <v>-0.30981320368474918</v>
      </c>
      <c r="H34" s="439">
        <f t="shared" si="22"/>
        <v>1195</v>
      </c>
      <c r="I34" s="439">
        <f t="shared" si="23"/>
        <v>-9686</v>
      </c>
      <c r="J34" s="441">
        <f t="shared" si="28"/>
        <v>4.0999897395752181E-2</v>
      </c>
      <c r="K34" s="490"/>
      <c r="L34" s="439">
        <v>255490</v>
      </c>
      <c r="M34" s="439">
        <v>169978</v>
      </c>
      <c r="N34" s="439">
        <v>190922</v>
      </c>
      <c r="O34" s="439">
        <v>198048</v>
      </c>
      <c r="P34" s="441">
        <f t="shared" si="24"/>
        <v>3.7324142843674357E-2</v>
      </c>
      <c r="Q34" s="441">
        <f t="shared" si="25"/>
        <v>-0.22483071744490979</v>
      </c>
      <c r="R34" s="439">
        <f t="shared" si="26"/>
        <v>7126</v>
      </c>
      <c r="S34" s="439">
        <f t="shared" si="27"/>
        <v>-57442</v>
      </c>
      <c r="T34" s="441">
        <f t="shared" si="29"/>
        <v>5.4539446145711705E-2</v>
      </c>
    </row>
    <row r="35" spans="1:20" x14ac:dyDescent="0.25">
      <c r="A35" s="438" t="s">
        <v>139</v>
      </c>
      <c r="B35" s="439">
        <v>8489</v>
      </c>
      <c r="C35" s="439">
        <v>11547</v>
      </c>
      <c r="D35" s="439">
        <v>12662</v>
      </c>
      <c r="E35" s="439">
        <v>18348</v>
      </c>
      <c r="F35" s="441">
        <f t="shared" si="20"/>
        <v>0.4490601800663403</v>
      </c>
      <c r="G35" s="441">
        <f t="shared" si="21"/>
        <v>1.1613853221816468</v>
      </c>
      <c r="H35" s="439">
        <f t="shared" si="22"/>
        <v>5686</v>
      </c>
      <c r="I35" s="439">
        <f t="shared" si="23"/>
        <v>9859</v>
      </c>
      <c r="J35" s="441">
        <f t="shared" si="28"/>
        <v>3.4862643313433174E-2</v>
      </c>
      <c r="K35" s="490"/>
      <c r="L35" s="439">
        <v>87621</v>
      </c>
      <c r="M35" s="439">
        <v>106535</v>
      </c>
      <c r="N35" s="439">
        <v>120501</v>
      </c>
      <c r="O35" s="439">
        <v>109370</v>
      </c>
      <c r="P35" s="441">
        <f t="shared" si="24"/>
        <v>-9.2372677405166748E-2</v>
      </c>
      <c r="Q35" s="441">
        <f t="shared" si="25"/>
        <v>0.24821675169194601</v>
      </c>
      <c r="R35" s="439">
        <f t="shared" si="26"/>
        <v>-11131</v>
      </c>
      <c r="S35" s="439">
        <f t="shared" si="27"/>
        <v>21749</v>
      </c>
      <c r="T35" s="441">
        <f t="shared" si="29"/>
        <v>3.0118856160912956E-2</v>
      </c>
    </row>
    <row r="36" spans="1:20" x14ac:dyDescent="0.25">
      <c r="A36" s="438" t="s">
        <v>140</v>
      </c>
      <c r="B36" s="439">
        <v>591</v>
      </c>
      <c r="C36" s="439">
        <v>1865</v>
      </c>
      <c r="D36" s="439">
        <v>1728</v>
      </c>
      <c r="E36" s="439">
        <v>6290</v>
      </c>
      <c r="F36" s="441">
        <f t="shared" si="20"/>
        <v>2.6400462962962963</v>
      </c>
      <c r="G36" s="441">
        <f t="shared" si="21"/>
        <v>9.6429780033840942</v>
      </c>
      <c r="H36" s="439">
        <f t="shared" si="22"/>
        <v>4562</v>
      </c>
      <c r="I36" s="439">
        <f t="shared" si="23"/>
        <v>5699</v>
      </c>
      <c r="J36" s="441">
        <f t="shared" si="28"/>
        <v>1.1951494791884384E-2</v>
      </c>
      <c r="K36" s="490"/>
      <c r="L36" s="439">
        <v>108028</v>
      </c>
      <c r="M36" s="439">
        <v>78909</v>
      </c>
      <c r="N36" s="439">
        <v>107777</v>
      </c>
      <c r="O36" s="439">
        <v>173291</v>
      </c>
      <c r="P36" s="441">
        <f t="shared" si="24"/>
        <v>0.60786624233370756</v>
      </c>
      <c r="Q36" s="441">
        <f t="shared" si="25"/>
        <v>0.60413041063427997</v>
      </c>
      <c r="R36" s="439">
        <f t="shared" si="26"/>
        <v>65514</v>
      </c>
      <c r="S36" s="439">
        <f t="shared" si="27"/>
        <v>65263</v>
      </c>
      <c r="T36" s="441">
        <f t="shared" si="29"/>
        <v>4.7721739992509525E-2</v>
      </c>
    </row>
    <row r="37" spans="1:20" x14ac:dyDescent="0.25">
      <c r="A37" s="438" t="s">
        <v>141</v>
      </c>
      <c r="B37" s="439">
        <v>19955</v>
      </c>
      <c r="C37" s="439">
        <v>29176</v>
      </c>
      <c r="D37" s="439">
        <v>35385</v>
      </c>
      <c r="E37" s="439">
        <v>43378</v>
      </c>
      <c r="F37" s="441">
        <f t="shared" si="20"/>
        <v>0.2258866751448354</v>
      </c>
      <c r="G37" s="441">
        <f t="shared" si="21"/>
        <v>1.1737910298170884</v>
      </c>
      <c r="H37" s="439">
        <f t="shared" si="22"/>
        <v>7993</v>
      </c>
      <c r="I37" s="439">
        <f t="shared" si="23"/>
        <v>23423</v>
      </c>
      <c r="J37" s="441">
        <f t="shared" si="28"/>
        <v>8.2421612254747353E-2</v>
      </c>
      <c r="K37" s="490"/>
      <c r="L37" s="439">
        <v>153238</v>
      </c>
      <c r="M37" s="439">
        <v>296079</v>
      </c>
      <c r="N37" s="439">
        <v>265414</v>
      </c>
      <c r="O37" s="439">
        <v>312979</v>
      </c>
      <c r="P37" s="441">
        <f t="shared" si="24"/>
        <v>0.17921059175476795</v>
      </c>
      <c r="Q37" s="441">
        <f t="shared" si="25"/>
        <v>1.0424372544669076</v>
      </c>
      <c r="R37" s="439">
        <f t="shared" si="26"/>
        <v>47565</v>
      </c>
      <c r="S37" s="439">
        <f t="shared" si="27"/>
        <v>159741</v>
      </c>
      <c r="T37" s="441">
        <f t="shared" si="29"/>
        <v>8.6189718226080056E-2</v>
      </c>
    </row>
    <row r="38" spans="1:20" ht="21" x14ac:dyDescent="0.35">
      <c r="A38" s="495" t="s">
        <v>142</v>
      </c>
      <c r="B38" s="495"/>
      <c r="C38" s="495"/>
      <c r="D38" s="495"/>
      <c r="E38" s="495"/>
      <c r="F38" s="495"/>
      <c r="G38" s="495"/>
      <c r="H38" s="495"/>
      <c r="I38" s="495"/>
      <c r="J38" s="495"/>
      <c r="K38" s="495"/>
      <c r="L38" s="495"/>
      <c r="M38" s="495"/>
      <c r="N38" s="495"/>
      <c r="O38" s="495"/>
      <c r="P38" s="495"/>
      <c r="Q38" s="495"/>
      <c r="R38" s="495"/>
      <c r="S38" s="495"/>
      <c r="T38" s="495"/>
    </row>
    <row r="39" spans="1:20" x14ac:dyDescent="0.25">
      <c r="A39" s="72"/>
      <c r="B39" s="11" t="s">
        <v>152</v>
      </c>
      <c r="C39" s="12"/>
      <c r="D39" s="12"/>
      <c r="E39" s="12"/>
      <c r="F39" s="12"/>
      <c r="G39" s="12"/>
      <c r="H39" s="12"/>
      <c r="I39" s="12"/>
      <c r="J39" s="13"/>
      <c r="K39" s="496"/>
      <c r="L39" s="11" t="str">
        <f>CONCATENATE("acumulado ",B39)</f>
        <v>acumulado junio</v>
      </c>
      <c r="M39" s="12"/>
      <c r="N39" s="12"/>
      <c r="O39" s="12"/>
      <c r="P39" s="12"/>
      <c r="Q39" s="12"/>
      <c r="R39" s="12"/>
      <c r="S39" s="12"/>
      <c r="T39" s="13"/>
    </row>
    <row r="40" spans="1:20" x14ac:dyDescent="0.25">
      <c r="A40" s="15"/>
      <c r="B40" s="16">
        <v>2019</v>
      </c>
      <c r="C40" s="16">
        <v>2022</v>
      </c>
      <c r="D40" s="16">
        <v>2023</v>
      </c>
      <c r="E40" s="16">
        <v>2024</v>
      </c>
      <c r="F40" s="16" t="str">
        <f>CONCATENATE("var ",RIGHT(E40,2),"/",RIGHT(D40,2))</f>
        <v>var 24/23</v>
      </c>
      <c r="G40" s="16" t="str">
        <f>CONCATENATE("var ",RIGHT(E40,2),"/",RIGHT(B40,2))</f>
        <v>var 24/19</v>
      </c>
      <c r="H40" s="16" t="str">
        <f>CONCATENATE("dif ",RIGHT(E40,2),"-",RIGHT(D40,2))</f>
        <v>dif 24-23</v>
      </c>
      <c r="I40" s="16" t="str">
        <f>CONCATENATE("dif ",RIGHT(E40,2),"-",RIGHT(B40,2))</f>
        <v>dif 24-19</v>
      </c>
      <c r="J40" s="16" t="str">
        <f>CONCATENATE("cuota ",RIGHT(E40,2))</f>
        <v>cuota 24</v>
      </c>
      <c r="K40" s="496"/>
      <c r="L40" s="16">
        <v>2019</v>
      </c>
      <c r="M40" s="16">
        <v>2022</v>
      </c>
      <c r="N40" s="16">
        <v>2023</v>
      </c>
      <c r="O40" s="16">
        <v>2024</v>
      </c>
      <c r="P40" s="16" t="str">
        <f>CONCATENATE("var ",RIGHT(O40,2),"/",RIGHT(N40,2))</f>
        <v>var 24/23</v>
      </c>
      <c r="Q40" s="16" t="str">
        <f>CONCATENATE("var ",RIGHT(O40,2),"/",RIGHT(L40,2))</f>
        <v>var 24/19</v>
      </c>
      <c r="R40" s="16" t="str">
        <f>CONCATENATE("dif ",RIGHT(O40,2),"-",RIGHT(N40,2))</f>
        <v>dif 24-23</v>
      </c>
      <c r="S40" s="16" t="str">
        <f>CONCATENATE("dif ",RIGHT(O40,2),"-",RIGHT(L40,2))</f>
        <v>dif 24-19</v>
      </c>
      <c r="T40" s="16" t="str">
        <f>CONCATENATE("cuota ",RIGHT(O40,2))</f>
        <v>cuota 24</v>
      </c>
    </row>
    <row r="41" spans="1:20" x14ac:dyDescent="0.25">
      <c r="A41" s="497" t="s">
        <v>143</v>
      </c>
      <c r="B41" s="498">
        <v>451244</v>
      </c>
      <c r="C41" s="498">
        <v>438558</v>
      </c>
      <c r="D41" s="498">
        <v>472751</v>
      </c>
      <c r="E41" s="498">
        <v>526294</v>
      </c>
      <c r="F41" s="499">
        <f t="shared" ref="F41:F45" si="30">E41/D41-1</f>
        <v>0.11325835376339755</v>
      </c>
      <c r="G41" s="499">
        <f t="shared" ref="G41:G45" si="31">E41/B41-1</f>
        <v>0.16631800090416715</v>
      </c>
      <c r="H41" s="498">
        <f t="shared" ref="H41:H45" si="32">E41-D41</f>
        <v>53543</v>
      </c>
      <c r="I41" s="498">
        <f t="shared" ref="I41:I45" si="33">E41-B41</f>
        <v>75050</v>
      </c>
      <c r="J41" s="499">
        <f>E41/$E$41</f>
        <v>1</v>
      </c>
      <c r="K41" s="500"/>
      <c r="L41" s="498">
        <v>2974786</v>
      </c>
      <c r="M41" s="498">
        <v>2795933</v>
      </c>
      <c r="N41" s="498">
        <v>3212296</v>
      </c>
      <c r="O41" s="498">
        <v>3631280</v>
      </c>
      <c r="P41" s="499">
        <f t="shared" ref="P41:P45" si="34">O41/N41-1</f>
        <v>0.13043131766188432</v>
      </c>
      <c r="Q41" s="499">
        <f t="shared" ref="Q41:Q45" si="35">O41/L41-1</f>
        <v>0.22068612666591814</v>
      </c>
      <c r="R41" s="498">
        <f t="shared" ref="R41:R45" si="36">O41-N41</f>
        <v>418984</v>
      </c>
      <c r="S41" s="498">
        <f t="shared" ref="S41:S45" si="37">O41-L41</f>
        <v>656494</v>
      </c>
      <c r="T41" s="499">
        <f>O41/$O$41</f>
        <v>1</v>
      </c>
    </row>
    <row r="42" spans="1:20" x14ac:dyDescent="0.25">
      <c r="A42" s="438" t="s">
        <v>144</v>
      </c>
      <c r="B42" s="439">
        <v>426287</v>
      </c>
      <c r="C42" s="439">
        <v>418869</v>
      </c>
      <c r="D42" s="439">
        <v>448648</v>
      </c>
      <c r="E42" s="439">
        <v>506476</v>
      </c>
      <c r="F42" s="440">
        <f t="shared" si="30"/>
        <v>0.12889392129241628</v>
      </c>
      <c r="G42" s="440">
        <f t="shared" si="31"/>
        <v>0.18811035757599925</v>
      </c>
      <c r="H42" s="439">
        <f t="shared" si="32"/>
        <v>57828</v>
      </c>
      <c r="I42" s="439">
        <f t="shared" si="33"/>
        <v>80189</v>
      </c>
      <c r="J42" s="440">
        <f>E42/$E$41</f>
        <v>0.96234424105157956</v>
      </c>
      <c r="K42" s="496"/>
      <c r="L42" s="439">
        <v>2832342</v>
      </c>
      <c r="M42" s="439">
        <v>2644212</v>
      </c>
      <c r="N42" s="439">
        <v>3057361</v>
      </c>
      <c r="O42" s="439">
        <v>3482639</v>
      </c>
      <c r="P42" s="440">
        <f t="shared" si="34"/>
        <v>0.13909970068958155</v>
      </c>
      <c r="Q42" s="440">
        <f t="shared" si="35"/>
        <v>0.22959692014594291</v>
      </c>
      <c r="R42" s="439">
        <f t="shared" si="36"/>
        <v>425278</v>
      </c>
      <c r="S42" s="439">
        <f t="shared" si="37"/>
        <v>650297</v>
      </c>
      <c r="T42" s="440">
        <f t="shared" ref="T42:T45" si="38">O42/$O$41</f>
        <v>0.95906649996695381</v>
      </c>
    </row>
    <row r="43" spans="1:20" x14ac:dyDescent="0.25">
      <c r="A43" s="438" t="s">
        <v>145</v>
      </c>
      <c r="B43" s="439">
        <v>8409</v>
      </c>
      <c r="C43" s="439">
        <v>8821</v>
      </c>
      <c r="D43" s="439">
        <v>6186</v>
      </c>
      <c r="E43" s="439">
        <v>5728</v>
      </c>
      <c r="F43" s="440">
        <f t="shared" si="30"/>
        <v>-7.4038150662786961E-2</v>
      </c>
      <c r="G43" s="440">
        <f t="shared" si="31"/>
        <v>-0.31882506837911762</v>
      </c>
      <c r="H43" s="439">
        <f t="shared" si="32"/>
        <v>-458</v>
      </c>
      <c r="I43" s="439">
        <f t="shared" si="33"/>
        <v>-2681</v>
      </c>
      <c r="J43" s="440">
        <f>E43/$E$41</f>
        <v>1.0883650583134142E-2</v>
      </c>
      <c r="K43" s="496"/>
      <c r="L43" s="439">
        <v>42348</v>
      </c>
      <c r="M43" s="439">
        <v>58222</v>
      </c>
      <c r="N43" s="439">
        <v>63149</v>
      </c>
      <c r="O43" s="439">
        <v>55029</v>
      </c>
      <c r="P43" s="440">
        <f t="shared" si="34"/>
        <v>-0.12858477568924287</v>
      </c>
      <c r="Q43" s="440">
        <f t="shared" si="35"/>
        <v>0.29944743553414566</v>
      </c>
      <c r="R43" s="439">
        <f t="shared" si="36"/>
        <v>-8120</v>
      </c>
      <c r="S43" s="439">
        <f t="shared" si="37"/>
        <v>12681</v>
      </c>
      <c r="T43" s="440">
        <f t="shared" si="38"/>
        <v>1.515416051640193E-2</v>
      </c>
    </row>
    <row r="44" spans="1:20" x14ac:dyDescent="0.25">
      <c r="A44" s="501" t="s">
        <v>146</v>
      </c>
      <c r="B44" s="439">
        <v>9720</v>
      </c>
      <c r="C44" s="439">
        <v>6346</v>
      </c>
      <c r="D44" s="439">
        <v>12097</v>
      </c>
      <c r="E44" s="439">
        <v>6613</v>
      </c>
      <c r="F44" s="440">
        <f t="shared" si="30"/>
        <v>-0.45333553773662894</v>
      </c>
      <c r="G44" s="440">
        <f t="shared" si="31"/>
        <v>-0.31965020576131686</v>
      </c>
      <c r="H44" s="439">
        <f t="shared" si="32"/>
        <v>-5484</v>
      </c>
      <c r="I44" s="439">
        <f t="shared" si="33"/>
        <v>-3107</v>
      </c>
      <c r="J44" s="440">
        <f>E44/$E$41</f>
        <v>1.2565220200116285E-2</v>
      </c>
      <c r="K44" s="496"/>
      <c r="L44" s="439">
        <v>81357</v>
      </c>
      <c r="M44" s="439">
        <v>61837</v>
      </c>
      <c r="N44" s="439">
        <v>59869</v>
      </c>
      <c r="O44" s="439">
        <v>54732</v>
      </c>
      <c r="P44" s="440">
        <f t="shared" si="34"/>
        <v>-8.5804005411815765E-2</v>
      </c>
      <c r="Q44" s="440">
        <f t="shared" si="35"/>
        <v>-0.32726132969504773</v>
      </c>
      <c r="R44" s="439">
        <f t="shared" si="36"/>
        <v>-5137</v>
      </c>
      <c r="S44" s="439">
        <f t="shared" si="37"/>
        <v>-26625</v>
      </c>
      <c r="T44" s="440">
        <f t="shared" si="38"/>
        <v>1.5072371174902514E-2</v>
      </c>
    </row>
    <row r="45" spans="1:20" x14ac:dyDescent="0.25">
      <c r="A45" s="438" t="s">
        <v>147</v>
      </c>
      <c r="B45" s="439">
        <v>6828</v>
      </c>
      <c r="C45" s="439">
        <v>4521</v>
      </c>
      <c r="D45" s="439">
        <v>5820</v>
      </c>
      <c r="E45" s="439">
        <v>7477</v>
      </c>
      <c r="F45" s="440">
        <f t="shared" si="30"/>
        <v>0.28470790378006883</v>
      </c>
      <c r="G45" s="440">
        <f t="shared" si="31"/>
        <v>9.5049794961921563E-2</v>
      </c>
      <c r="H45" s="439">
        <f t="shared" si="32"/>
        <v>1657</v>
      </c>
      <c r="I45" s="439">
        <f t="shared" si="33"/>
        <v>649</v>
      </c>
      <c r="J45" s="440">
        <f>E45/$E$41</f>
        <v>1.4206888165170038E-2</v>
      </c>
      <c r="K45" s="496"/>
      <c r="L45" s="439">
        <v>18739</v>
      </c>
      <c r="M45" s="439">
        <v>31663</v>
      </c>
      <c r="N45" s="439">
        <v>31920</v>
      </c>
      <c r="O45" s="439">
        <v>38880</v>
      </c>
      <c r="P45" s="440">
        <f t="shared" si="34"/>
        <v>0.21804511278195493</v>
      </c>
      <c r="Q45" s="440">
        <f t="shared" si="35"/>
        <v>1.0748172261059823</v>
      </c>
      <c r="R45" s="439">
        <f t="shared" si="36"/>
        <v>6960</v>
      </c>
      <c r="S45" s="439">
        <f t="shared" si="37"/>
        <v>20141</v>
      </c>
      <c r="T45" s="440">
        <f t="shared" si="38"/>
        <v>1.0706968341741755E-2</v>
      </c>
    </row>
    <row r="46" spans="1:20" ht="21" x14ac:dyDescent="0.35">
      <c r="A46" s="502" t="s">
        <v>148</v>
      </c>
      <c r="B46" s="502"/>
      <c r="C46" s="502"/>
      <c r="D46" s="502"/>
      <c r="E46" s="502"/>
      <c r="F46" s="502"/>
      <c r="G46" s="502"/>
      <c r="H46" s="502"/>
      <c r="I46" s="502"/>
      <c r="J46" s="502"/>
      <c r="K46" s="502"/>
      <c r="L46" s="502"/>
      <c r="M46" s="502"/>
      <c r="N46" s="502"/>
      <c r="O46" s="502"/>
      <c r="P46" s="502"/>
      <c r="Q46" s="502"/>
      <c r="R46" s="502"/>
      <c r="S46" s="502"/>
      <c r="T46" s="502"/>
    </row>
    <row r="47" spans="1:20" x14ac:dyDescent="0.25">
      <c r="A47" s="72"/>
      <c r="B47" s="11" t="s">
        <v>152</v>
      </c>
      <c r="C47" s="12"/>
      <c r="D47" s="12"/>
      <c r="E47" s="12"/>
      <c r="F47" s="12"/>
      <c r="G47" s="12"/>
      <c r="H47" s="12"/>
      <c r="I47" s="12"/>
      <c r="J47" s="13"/>
      <c r="K47" s="503"/>
      <c r="L47" s="11" t="str">
        <f>CONCATENATE("acumulado ",B47)</f>
        <v>acumulado junio</v>
      </c>
      <c r="M47" s="12"/>
      <c r="N47" s="12"/>
      <c r="O47" s="12"/>
      <c r="P47" s="12"/>
      <c r="Q47" s="12"/>
      <c r="R47" s="12"/>
      <c r="S47" s="12"/>
      <c r="T47" s="13"/>
    </row>
    <row r="48" spans="1:20" x14ac:dyDescent="0.25">
      <c r="A48" s="15"/>
      <c r="B48" s="16">
        <v>2019</v>
      </c>
      <c r="C48" s="16">
        <v>2022</v>
      </c>
      <c r="D48" s="16">
        <v>2023</v>
      </c>
      <c r="E48" s="16">
        <v>2024</v>
      </c>
      <c r="F48" s="16" t="str">
        <f>CONCATENATE("var ",RIGHT(E48,2),"/",RIGHT(D48,2))</f>
        <v>var 24/23</v>
      </c>
      <c r="G48" s="16" t="str">
        <f>CONCATENATE("var ",RIGHT(E48,2),"/",RIGHT(B48,2))</f>
        <v>var 24/19</v>
      </c>
      <c r="H48" s="16" t="str">
        <f>CONCATENATE("dif ",RIGHT(E48,2),"-",RIGHT(D48,2))</f>
        <v>dif 24-23</v>
      </c>
      <c r="I48" s="16" t="str">
        <f>CONCATENATE("dif ",RIGHT(E48,2),"-",RIGHT(B48,2))</f>
        <v>dif 24-19</v>
      </c>
      <c r="J48" s="16" t="str">
        <f>CONCATENATE("cuota ",RIGHT(E48,2))</f>
        <v>cuota 24</v>
      </c>
      <c r="K48" s="503"/>
      <c r="L48" s="16">
        <v>2019</v>
      </c>
      <c r="M48" s="16">
        <v>2022</v>
      </c>
      <c r="N48" s="16">
        <v>2023</v>
      </c>
      <c r="O48" s="16">
        <v>2024</v>
      </c>
      <c r="P48" s="16" t="str">
        <f>CONCATENATE("var ",RIGHT(O48,2),"/",RIGHT(N48,2))</f>
        <v>var 24/23</v>
      </c>
      <c r="Q48" s="16" t="str">
        <f>CONCATENATE("var ",RIGHT(O48,2),"/",RIGHT(L48,2))</f>
        <v>var 24/19</v>
      </c>
      <c r="R48" s="16" t="str">
        <f>CONCATENATE("dif ",RIGHT(O48,2),"-",RIGHT(N48,2))</f>
        <v>dif 24-23</v>
      </c>
      <c r="S48" s="16" t="str">
        <f>CONCATENATE("dif ",RIGHT(O48,2),"-",RIGHT(L48,2))</f>
        <v>dif 24-19</v>
      </c>
      <c r="T48" s="16" t="str">
        <f>CONCATENATE("cuota ",RIGHT(O48,2))</f>
        <v>cuota 24</v>
      </c>
    </row>
    <row r="49" spans="1:20" x14ac:dyDescent="0.25">
      <c r="A49" s="504" t="s">
        <v>125</v>
      </c>
      <c r="B49" s="505">
        <v>451244</v>
      </c>
      <c r="C49" s="505">
        <v>438558</v>
      </c>
      <c r="D49" s="505">
        <v>472751</v>
      </c>
      <c r="E49" s="505">
        <v>526294</v>
      </c>
      <c r="F49" s="506">
        <f t="shared" ref="F49:F51" si="39">E49/D49-1</f>
        <v>0.11325835376339755</v>
      </c>
      <c r="G49" s="506">
        <f>E49/B49-1</f>
        <v>0.16631800090416715</v>
      </c>
      <c r="H49" s="505">
        <f t="shared" ref="H49:H51" si="40">E49-D49</f>
        <v>53543</v>
      </c>
      <c r="I49" s="505">
        <f t="shared" ref="I49:I51" si="41">E49-B49</f>
        <v>75050</v>
      </c>
      <c r="J49" s="506">
        <f>E49/$E$49</f>
        <v>1</v>
      </c>
      <c r="K49" s="507"/>
      <c r="L49" s="505">
        <v>2974786</v>
      </c>
      <c r="M49" s="505">
        <v>2795933</v>
      </c>
      <c r="N49" s="505">
        <v>3212296</v>
      </c>
      <c r="O49" s="505">
        <v>3631280</v>
      </c>
      <c r="P49" s="506">
        <f t="shared" ref="P49:P51" si="42">O49/N49-1</f>
        <v>0.13043131766188432</v>
      </c>
      <c r="Q49" s="506">
        <f t="shared" ref="Q49:Q51" si="43">O49/L49-1</f>
        <v>0.22068612666591814</v>
      </c>
      <c r="R49" s="505">
        <f t="shared" ref="R49:R51" si="44">O49-N49</f>
        <v>418984</v>
      </c>
      <c r="S49" s="505">
        <f t="shared" ref="S49:S51" si="45">O49-L49</f>
        <v>656494</v>
      </c>
      <c r="T49" s="506">
        <f>O49/$O$49</f>
        <v>1</v>
      </c>
    </row>
    <row r="50" spans="1:20" x14ac:dyDescent="0.25">
      <c r="A50" s="438" t="s">
        <v>149</v>
      </c>
      <c r="B50" s="439">
        <v>264712</v>
      </c>
      <c r="C50" s="439">
        <v>177924</v>
      </c>
      <c r="D50" s="439">
        <v>183515</v>
      </c>
      <c r="E50" s="439">
        <v>223007</v>
      </c>
      <c r="F50" s="440">
        <f t="shared" si="39"/>
        <v>0.2151976677655778</v>
      </c>
      <c r="G50" s="440">
        <f t="shared" ref="G50:G51" si="46">E50/B50-1</f>
        <v>-0.15754858109945902</v>
      </c>
      <c r="H50" s="439">
        <f t="shared" si="40"/>
        <v>39492</v>
      </c>
      <c r="I50" s="439">
        <f t="shared" si="41"/>
        <v>-41705</v>
      </c>
      <c r="J50" s="440">
        <f>E50/$E$49</f>
        <v>0.4237308424568777</v>
      </c>
      <c r="K50" s="503"/>
      <c r="L50" s="439">
        <v>1527154</v>
      </c>
      <c r="M50" s="439">
        <v>1205909</v>
      </c>
      <c r="N50" s="439">
        <v>1272090</v>
      </c>
      <c r="O50" s="439">
        <v>1530290</v>
      </c>
      <c r="P50" s="440">
        <f t="shared" si="42"/>
        <v>0.20297306008222682</v>
      </c>
      <c r="Q50" s="440">
        <f>O50/L50-1</f>
        <v>2.0534929679651981E-3</v>
      </c>
      <c r="R50" s="439">
        <f>O50-N50</f>
        <v>258200</v>
      </c>
      <c r="S50" s="439">
        <f>O50-L50</f>
        <v>3136</v>
      </c>
      <c r="T50" s="440">
        <f t="shared" ref="T50:T51" si="47">O50/$O$49</f>
        <v>0.42141889361327134</v>
      </c>
    </row>
    <row r="51" spans="1:20" x14ac:dyDescent="0.25">
      <c r="A51" s="438" t="s">
        <v>150</v>
      </c>
      <c r="B51" s="439">
        <v>186532</v>
      </c>
      <c r="C51" s="439">
        <v>260634</v>
      </c>
      <c r="D51" s="439">
        <v>289235</v>
      </c>
      <c r="E51" s="439">
        <v>303288</v>
      </c>
      <c r="F51" s="440">
        <f t="shared" si="39"/>
        <v>4.8586789288986409E-2</v>
      </c>
      <c r="G51" s="440">
        <f t="shared" si="46"/>
        <v>0.62593013531190356</v>
      </c>
      <c r="H51" s="439">
        <f t="shared" si="40"/>
        <v>14053</v>
      </c>
      <c r="I51" s="439">
        <f t="shared" si="41"/>
        <v>116756</v>
      </c>
      <c r="J51" s="440">
        <f>E51/$E$49</f>
        <v>0.57627105762178554</v>
      </c>
      <c r="K51" s="503"/>
      <c r="L51" s="439">
        <v>1447631</v>
      </c>
      <c r="M51" s="439">
        <v>1590024</v>
      </c>
      <c r="N51" s="439">
        <v>1940206</v>
      </c>
      <c r="O51" s="439">
        <v>2100990</v>
      </c>
      <c r="P51" s="440">
        <f t="shared" si="42"/>
        <v>8.2869550965206873E-2</v>
      </c>
      <c r="Q51" s="440">
        <f t="shared" si="43"/>
        <v>0.45132979329677236</v>
      </c>
      <c r="R51" s="439">
        <f t="shared" si="44"/>
        <v>160784</v>
      </c>
      <c r="S51" s="439">
        <f t="shared" si="45"/>
        <v>653359</v>
      </c>
      <c r="T51" s="440">
        <f t="shared" si="47"/>
        <v>0.57858110638672866</v>
      </c>
    </row>
    <row r="52" spans="1:20" ht="21" x14ac:dyDescent="0.35">
      <c r="A52" s="378" t="s">
        <v>151</v>
      </c>
      <c r="B52" s="378"/>
      <c r="C52" s="378"/>
      <c r="D52" s="378"/>
      <c r="E52" s="378"/>
      <c r="F52" s="378"/>
      <c r="G52" s="378"/>
      <c r="H52" s="378"/>
      <c r="I52" s="378"/>
      <c r="J52" s="378"/>
      <c r="K52" s="378"/>
      <c r="L52" s="378"/>
      <c r="M52" s="378"/>
      <c r="N52" s="378"/>
      <c r="O52" s="378"/>
      <c r="P52" s="378"/>
      <c r="Q52" s="378"/>
      <c r="R52" s="378"/>
      <c r="S52" s="378"/>
      <c r="T52" s="378"/>
    </row>
    <row r="324" spans="2:20" x14ac:dyDescent="0.25">
      <c r="B324" s="470"/>
      <c r="C324" s="470"/>
      <c r="D324" s="470"/>
      <c r="E324" s="470"/>
      <c r="F324" s="470"/>
      <c r="G324" s="470"/>
      <c r="H324" s="470"/>
      <c r="I324" s="470"/>
      <c r="J324" s="470"/>
      <c r="K324" s="471"/>
      <c r="L324"/>
      <c r="M324"/>
      <c r="N324"/>
      <c r="O324"/>
      <c r="P324"/>
      <c r="Q324"/>
      <c r="R324"/>
      <c r="S324"/>
      <c r="T324"/>
    </row>
    <row r="325" spans="2:20" x14ac:dyDescent="0.25">
      <c r="B325"/>
      <c r="D325"/>
      <c r="E325"/>
      <c r="F325"/>
      <c r="G325"/>
      <c r="H325"/>
      <c r="I325"/>
      <c r="J325"/>
      <c r="K325" s="457"/>
      <c r="M325"/>
      <c r="O325"/>
      <c r="Q325"/>
      <c r="S325"/>
      <c r="T325"/>
    </row>
    <row r="326" spans="2:20" x14ac:dyDescent="0.25">
      <c r="B326"/>
      <c r="D326"/>
      <c r="E326"/>
      <c r="F326"/>
      <c r="G326"/>
      <c r="H326"/>
      <c r="I326"/>
      <c r="J326"/>
      <c r="K326" s="457"/>
      <c r="M326"/>
      <c r="O326"/>
      <c r="Q326"/>
      <c r="S326"/>
      <c r="T326"/>
    </row>
    <row r="327" spans="2:20" x14ac:dyDescent="0.25">
      <c r="B327"/>
      <c r="D327"/>
      <c r="E327"/>
      <c r="F327"/>
      <c r="G327"/>
      <c r="H327"/>
      <c r="I327"/>
      <c r="J327"/>
      <c r="K327" s="457"/>
      <c r="M327"/>
      <c r="O327"/>
      <c r="Q327"/>
      <c r="S327"/>
      <c r="T327"/>
    </row>
    <row r="328" spans="2:20" x14ac:dyDescent="0.25">
      <c r="B328"/>
      <c r="D328"/>
      <c r="E328"/>
      <c r="F328"/>
      <c r="G328"/>
      <c r="H328"/>
      <c r="I328"/>
      <c r="J328"/>
      <c r="K328" s="457"/>
      <c r="M328"/>
      <c r="O328"/>
      <c r="Q328"/>
      <c r="S328"/>
      <c r="T328"/>
    </row>
    <row r="329" spans="2:20" x14ac:dyDescent="0.25">
      <c r="B329"/>
      <c r="D329"/>
      <c r="E329"/>
      <c r="F329"/>
      <c r="G329"/>
      <c r="H329"/>
      <c r="I329"/>
      <c r="J329"/>
      <c r="K329" s="457"/>
      <c r="M329"/>
      <c r="O329"/>
      <c r="Q329"/>
      <c r="S329"/>
      <c r="T329"/>
    </row>
    <row r="330" spans="2:20" x14ac:dyDescent="0.25">
      <c r="B330"/>
      <c r="D330"/>
      <c r="E330"/>
      <c r="F330"/>
      <c r="G330"/>
      <c r="H330"/>
      <c r="I330"/>
      <c r="J330"/>
      <c r="K330" s="457"/>
      <c r="M330"/>
      <c r="O330"/>
      <c r="Q330"/>
      <c r="S330"/>
      <c r="T330"/>
    </row>
    <row r="331" spans="2:20" x14ac:dyDescent="0.25">
      <c r="B331"/>
      <c r="D331"/>
      <c r="E331"/>
      <c r="F331"/>
      <c r="G331"/>
      <c r="H331"/>
      <c r="I331"/>
      <c r="J331"/>
      <c r="K331" s="457"/>
      <c r="M331"/>
      <c r="O331"/>
      <c r="Q331"/>
      <c r="S331"/>
      <c r="T331"/>
    </row>
    <row r="332" spans="2:20" x14ac:dyDescent="0.25">
      <c r="B332"/>
      <c r="D332"/>
      <c r="E332"/>
      <c r="F332"/>
      <c r="G332"/>
      <c r="H332"/>
      <c r="I332"/>
      <c r="J332"/>
      <c r="K332" s="457"/>
      <c r="M332"/>
      <c r="O332"/>
      <c r="Q332"/>
      <c r="S332"/>
      <c r="T332"/>
    </row>
    <row r="333" spans="2:20" x14ac:dyDescent="0.25">
      <c r="B333"/>
      <c r="D333"/>
      <c r="E333"/>
      <c r="F333"/>
      <c r="G333"/>
      <c r="H333"/>
      <c r="I333"/>
      <c r="J333"/>
      <c r="K333" s="457"/>
      <c r="M333"/>
      <c r="O333"/>
      <c r="Q333"/>
      <c r="S333"/>
      <c r="T333"/>
    </row>
    <row r="334" spans="2:20" x14ac:dyDescent="0.25">
      <c r="B334"/>
      <c r="D334"/>
      <c r="E334"/>
      <c r="F334"/>
      <c r="G334"/>
      <c r="H334"/>
      <c r="I334"/>
      <c r="J334"/>
      <c r="K334" s="457"/>
      <c r="M334"/>
      <c r="O334"/>
      <c r="Q334"/>
      <c r="S334"/>
      <c r="T334"/>
    </row>
    <row r="335" spans="2:20" x14ac:dyDescent="0.25">
      <c r="B335"/>
      <c r="D335"/>
      <c r="E335"/>
      <c r="F335"/>
      <c r="G335"/>
      <c r="H335"/>
      <c r="I335"/>
      <c r="J335"/>
      <c r="K335" s="457"/>
      <c r="M335"/>
      <c r="O335"/>
      <c r="Q335"/>
      <c r="S335"/>
      <c r="T335"/>
    </row>
    <row r="336" spans="2:20" x14ac:dyDescent="0.25">
      <c r="B336"/>
      <c r="D336"/>
      <c r="E336"/>
      <c r="F336"/>
      <c r="G336"/>
      <c r="H336"/>
      <c r="I336"/>
      <c r="J336"/>
      <c r="K336" s="457"/>
      <c r="M336"/>
      <c r="O336"/>
      <c r="Q336"/>
      <c r="S336"/>
      <c r="T336"/>
    </row>
    <row r="337" spans="2:20" x14ac:dyDescent="0.25">
      <c r="B337"/>
      <c r="E337"/>
      <c r="F337"/>
      <c r="G337"/>
      <c r="H337"/>
      <c r="I337"/>
      <c r="J337"/>
      <c r="K337" s="457"/>
      <c r="M337"/>
      <c r="O337"/>
      <c r="Q337"/>
      <c r="S337"/>
      <c r="T337"/>
    </row>
    <row r="339" spans="2:20" x14ac:dyDescent="0.25">
      <c r="B339" s="470"/>
      <c r="C339" s="470"/>
      <c r="D339" s="470"/>
      <c r="E339" s="470"/>
      <c r="F339" s="470"/>
      <c r="G339" s="470"/>
      <c r="H339" s="470"/>
      <c r="I339" s="470"/>
      <c r="J339" s="470"/>
      <c r="K339" s="471"/>
      <c r="L339"/>
      <c r="M339"/>
      <c r="N339"/>
      <c r="O339"/>
      <c r="P339"/>
      <c r="Q339"/>
      <c r="R339"/>
      <c r="S339"/>
      <c r="T339"/>
    </row>
    <row r="340" spans="2:20" x14ac:dyDescent="0.25">
      <c r="B340"/>
      <c r="D340"/>
      <c r="E340"/>
      <c r="F340"/>
      <c r="G340"/>
      <c r="H340"/>
      <c r="I340"/>
      <c r="J340"/>
      <c r="K340" s="457"/>
      <c r="M340"/>
      <c r="P340"/>
      <c r="R340"/>
      <c r="T340"/>
    </row>
    <row r="341" spans="2:20" x14ac:dyDescent="0.25">
      <c r="B341"/>
      <c r="D341"/>
      <c r="E341"/>
      <c r="F341"/>
      <c r="G341"/>
      <c r="H341"/>
      <c r="I341"/>
      <c r="J341"/>
      <c r="K341" s="457"/>
      <c r="M341"/>
      <c r="P341"/>
      <c r="R341"/>
      <c r="T341"/>
    </row>
    <row r="342" spans="2:20" x14ac:dyDescent="0.25">
      <c r="B342"/>
      <c r="D342"/>
      <c r="E342"/>
      <c r="F342"/>
      <c r="G342"/>
      <c r="H342"/>
      <c r="I342"/>
      <c r="J342"/>
      <c r="K342" s="457"/>
      <c r="M342"/>
      <c r="P342"/>
      <c r="R342"/>
      <c r="T342"/>
    </row>
    <row r="343" spans="2:20" x14ac:dyDescent="0.25">
      <c r="B343"/>
      <c r="D343"/>
      <c r="E343"/>
      <c r="F343"/>
      <c r="G343"/>
      <c r="H343"/>
      <c r="I343"/>
      <c r="J343"/>
      <c r="K343" s="457"/>
      <c r="M343"/>
      <c r="P343"/>
      <c r="R343"/>
      <c r="T343"/>
    </row>
    <row r="344" spans="2:20" x14ac:dyDescent="0.25">
      <c r="B344"/>
      <c r="D344"/>
      <c r="E344"/>
      <c r="F344"/>
      <c r="G344"/>
      <c r="H344"/>
      <c r="I344"/>
      <c r="J344"/>
      <c r="K344" s="457"/>
      <c r="M344"/>
      <c r="P344"/>
      <c r="R344"/>
      <c r="T344"/>
    </row>
    <row r="345" spans="2:20" x14ac:dyDescent="0.25">
      <c r="B345"/>
      <c r="D345"/>
      <c r="E345"/>
      <c r="F345"/>
      <c r="G345"/>
      <c r="H345"/>
      <c r="I345"/>
      <c r="J345"/>
      <c r="K345" s="457"/>
      <c r="M345"/>
      <c r="P345"/>
      <c r="R345"/>
      <c r="T345"/>
    </row>
    <row r="346" spans="2:20" x14ac:dyDescent="0.25">
      <c r="B346"/>
      <c r="D346"/>
      <c r="E346"/>
      <c r="F346"/>
      <c r="G346"/>
      <c r="H346"/>
      <c r="I346"/>
      <c r="J346"/>
      <c r="K346" s="457"/>
      <c r="M346"/>
      <c r="P346"/>
      <c r="R346"/>
      <c r="T346"/>
    </row>
    <row r="347" spans="2:20" x14ac:dyDescent="0.25">
      <c r="B347"/>
      <c r="D347"/>
      <c r="E347"/>
      <c r="F347"/>
      <c r="G347"/>
      <c r="H347"/>
      <c r="I347"/>
      <c r="J347"/>
      <c r="K347" s="457"/>
      <c r="M347"/>
      <c r="P347"/>
      <c r="R347"/>
      <c r="T347"/>
    </row>
    <row r="348" spans="2:20" x14ac:dyDescent="0.25">
      <c r="B348"/>
      <c r="D348"/>
      <c r="E348"/>
      <c r="F348"/>
      <c r="G348"/>
      <c r="H348"/>
      <c r="I348"/>
      <c r="J348"/>
      <c r="K348" s="457"/>
      <c r="M348"/>
      <c r="P348"/>
      <c r="R348"/>
      <c r="T348"/>
    </row>
    <row r="349" spans="2:20" x14ac:dyDescent="0.25">
      <c r="B349"/>
      <c r="D349"/>
      <c r="E349"/>
      <c r="F349"/>
      <c r="G349"/>
      <c r="H349"/>
      <c r="I349"/>
      <c r="J349"/>
      <c r="K349" s="457"/>
      <c r="M349"/>
      <c r="P349"/>
      <c r="R349"/>
      <c r="T349"/>
    </row>
    <row r="350" spans="2:20" x14ac:dyDescent="0.25">
      <c r="B350"/>
      <c r="D350"/>
      <c r="E350"/>
      <c r="F350"/>
      <c r="G350"/>
      <c r="H350"/>
      <c r="I350"/>
      <c r="J350"/>
      <c r="K350" s="457"/>
      <c r="M350"/>
      <c r="P350"/>
      <c r="R350"/>
      <c r="T350"/>
    </row>
    <row r="351" spans="2:20" x14ac:dyDescent="0.25">
      <c r="B351"/>
      <c r="D351"/>
      <c r="E351"/>
      <c r="F351"/>
      <c r="G351"/>
      <c r="H351"/>
      <c r="I351"/>
      <c r="J351"/>
      <c r="K351" s="457"/>
      <c r="M351"/>
      <c r="P351"/>
      <c r="R351"/>
      <c r="T351"/>
    </row>
    <row r="353" spans="2:20" x14ac:dyDescent="0.25">
      <c r="B353" s="470"/>
      <c r="C353" s="470"/>
      <c r="D353" s="470"/>
      <c r="E353" s="470"/>
      <c r="F353" s="470"/>
      <c r="G353" s="470"/>
      <c r="H353" s="470"/>
      <c r="I353" s="470"/>
      <c r="J353" s="470"/>
      <c r="K353" s="471"/>
      <c r="L353"/>
      <c r="M353"/>
      <c r="N353"/>
      <c r="O353"/>
      <c r="P353"/>
      <c r="Q353"/>
      <c r="R353"/>
      <c r="S353"/>
      <c r="T353"/>
    </row>
    <row r="354" spans="2:20" x14ac:dyDescent="0.25">
      <c r="B354"/>
      <c r="D354"/>
      <c r="E354"/>
      <c r="F354"/>
      <c r="G354"/>
      <c r="H354"/>
      <c r="I354"/>
      <c r="J354"/>
      <c r="K354" s="457"/>
      <c r="M354"/>
      <c r="P354"/>
      <c r="R354"/>
      <c r="T354"/>
    </row>
    <row r="355" spans="2:20" x14ac:dyDescent="0.25">
      <c r="B355"/>
      <c r="D355"/>
      <c r="E355"/>
      <c r="F355"/>
      <c r="G355"/>
      <c r="H355"/>
      <c r="I355"/>
      <c r="J355"/>
      <c r="K355" s="457"/>
      <c r="M355"/>
      <c r="P355"/>
      <c r="R355"/>
      <c r="T355"/>
    </row>
    <row r="356" spans="2:20" x14ac:dyDescent="0.25">
      <c r="B356"/>
      <c r="D356"/>
      <c r="E356"/>
      <c r="F356"/>
      <c r="G356"/>
      <c r="H356"/>
      <c r="I356"/>
      <c r="J356"/>
      <c r="K356" s="457"/>
      <c r="M356"/>
      <c r="P356"/>
      <c r="R356"/>
      <c r="T356"/>
    </row>
    <row r="357" spans="2:20" x14ac:dyDescent="0.25">
      <c r="B357"/>
      <c r="D357"/>
      <c r="E357"/>
      <c r="F357"/>
      <c r="G357"/>
      <c r="H357"/>
      <c r="I357"/>
      <c r="J357"/>
      <c r="K357" s="457"/>
      <c r="M357"/>
      <c r="P357"/>
      <c r="R357"/>
      <c r="T357"/>
    </row>
    <row r="358" spans="2:20" x14ac:dyDescent="0.25">
      <c r="B358"/>
      <c r="D358"/>
      <c r="E358"/>
      <c r="F358"/>
      <c r="G358"/>
      <c r="H358"/>
      <c r="I358"/>
      <c r="J358"/>
      <c r="K358" s="457"/>
      <c r="M358"/>
      <c r="P358"/>
      <c r="R358"/>
      <c r="T358"/>
    </row>
    <row r="359" spans="2:20" x14ac:dyDescent="0.25">
      <c r="B359"/>
      <c r="D359"/>
      <c r="E359"/>
      <c r="F359"/>
      <c r="G359"/>
      <c r="H359"/>
      <c r="I359"/>
      <c r="J359"/>
      <c r="K359" s="457"/>
      <c r="M359"/>
      <c r="P359"/>
      <c r="R359"/>
      <c r="T359"/>
    </row>
    <row r="360" spans="2:20" x14ac:dyDescent="0.25">
      <c r="B360"/>
      <c r="D360"/>
      <c r="E360"/>
      <c r="F360"/>
      <c r="G360"/>
      <c r="H360"/>
      <c r="I360"/>
      <c r="J360"/>
      <c r="K360" s="457"/>
      <c r="M360"/>
      <c r="P360"/>
      <c r="R360"/>
      <c r="T360"/>
    </row>
    <row r="361" spans="2:20" x14ac:dyDescent="0.25">
      <c r="B361"/>
      <c r="D361"/>
      <c r="E361"/>
      <c r="F361"/>
      <c r="G361"/>
      <c r="H361"/>
      <c r="I361"/>
      <c r="J361"/>
      <c r="K361" s="457"/>
      <c r="M361"/>
      <c r="P361"/>
      <c r="R361"/>
      <c r="T361"/>
    </row>
    <row r="362" spans="2:20" x14ac:dyDescent="0.25">
      <c r="B362"/>
      <c r="D362"/>
      <c r="E362"/>
      <c r="F362"/>
      <c r="G362"/>
      <c r="H362"/>
      <c r="I362"/>
      <c r="J362"/>
      <c r="K362" s="457"/>
      <c r="M362"/>
      <c r="P362"/>
      <c r="R362"/>
      <c r="T362"/>
    </row>
    <row r="363" spans="2:20" x14ac:dyDescent="0.25">
      <c r="B363"/>
      <c r="D363"/>
      <c r="E363"/>
      <c r="F363"/>
      <c r="G363"/>
      <c r="H363"/>
      <c r="I363"/>
      <c r="J363"/>
      <c r="K363" s="457"/>
      <c r="M363"/>
      <c r="P363"/>
      <c r="R363"/>
      <c r="T363"/>
    </row>
    <row r="364" spans="2:20" x14ac:dyDescent="0.25">
      <c r="B364"/>
      <c r="D364"/>
      <c r="E364"/>
      <c r="F364"/>
      <c r="G364"/>
      <c r="H364"/>
      <c r="I364"/>
      <c r="J364"/>
      <c r="K364" s="457"/>
      <c r="M364"/>
      <c r="P364"/>
      <c r="R364"/>
      <c r="T364"/>
    </row>
    <row r="365" spans="2:20" x14ac:dyDescent="0.25">
      <c r="B365"/>
      <c r="D365"/>
      <c r="E365"/>
      <c r="F365"/>
      <c r="G365"/>
      <c r="H365"/>
      <c r="I365"/>
      <c r="J365"/>
      <c r="K365" s="457"/>
      <c r="M365"/>
      <c r="P365"/>
      <c r="R365"/>
      <c r="T365"/>
    </row>
    <row r="366" spans="2:20" x14ac:dyDescent="0.25">
      <c r="B366"/>
      <c r="D366"/>
      <c r="E366"/>
      <c r="F366"/>
      <c r="G366"/>
      <c r="H366"/>
      <c r="I366"/>
      <c r="J366"/>
      <c r="K366" s="457"/>
      <c r="M366"/>
      <c r="P366"/>
      <c r="R366"/>
      <c r="T366"/>
    </row>
    <row r="368" spans="2:20" x14ac:dyDescent="0.25">
      <c r="B368" s="470"/>
      <c r="C368" s="470"/>
      <c r="D368" s="470"/>
      <c r="E368" s="470"/>
      <c r="F368" s="470"/>
      <c r="G368" s="470"/>
      <c r="H368" s="470"/>
      <c r="I368" s="470"/>
      <c r="J368" s="470"/>
      <c r="K368" s="471"/>
      <c r="L368"/>
      <c r="M368"/>
      <c r="N368"/>
      <c r="O368"/>
      <c r="P368"/>
      <c r="Q368"/>
      <c r="R368"/>
      <c r="S368"/>
      <c r="T368"/>
    </row>
    <row r="369" spans="2:20" x14ac:dyDescent="0.25">
      <c r="B369"/>
      <c r="D369"/>
      <c r="E369"/>
      <c r="F369"/>
      <c r="G369"/>
      <c r="H369"/>
      <c r="I369"/>
      <c r="J369"/>
      <c r="K369" s="457"/>
      <c r="M369"/>
      <c r="P369"/>
      <c r="R369"/>
      <c r="T369"/>
    </row>
    <row r="370" spans="2:20" x14ac:dyDescent="0.25">
      <c r="B370"/>
      <c r="D370"/>
      <c r="E370"/>
      <c r="F370"/>
      <c r="G370"/>
      <c r="H370"/>
      <c r="I370"/>
      <c r="J370"/>
      <c r="K370" s="457"/>
      <c r="M370"/>
      <c r="P370"/>
      <c r="R370"/>
      <c r="T370"/>
    </row>
    <row r="371" spans="2:20" x14ac:dyDescent="0.25">
      <c r="B371"/>
      <c r="D371"/>
      <c r="E371"/>
      <c r="F371"/>
      <c r="G371"/>
      <c r="H371"/>
      <c r="I371"/>
      <c r="J371"/>
      <c r="K371" s="457"/>
      <c r="M371"/>
      <c r="P371"/>
      <c r="R371"/>
      <c r="T371"/>
    </row>
    <row r="372" spans="2:20" x14ac:dyDescent="0.25">
      <c r="B372"/>
      <c r="D372"/>
      <c r="E372"/>
      <c r="F372"/>
      <c r="G372"/>
      <c r="H372"/>
      <c r="I372"/>
      <c r="J372"/>
      <c r="K372" s="457"/>
      <c r="M372"/>
      <c r="P372"/>
      <c r="R372"/>
      <c r="T372"/>
    </row>
    <row r="373" spans="2:20" x14ac:dyDescent="0.25">
      <c r="B373"/>
      <c r="D373"/>
      <c r="E373"/>
      <c r="F373"/>
      <c r="G373"/>
      <c r="H373"/>
      <c r="I373"/>
      <c r="J373"/>
      <c r="K373" s="457"/>
      <c r="M373"/>
      <c r="P373"/>
      <c r="R373"/>
      <c r="T373"/>
    </row>
    <row r="374" spans="2:20" x14ac:dyDescent="0.25">
      <c r="B374"/>
      <c r="D374"/>
      <c r="E374"/>
      <c r="F374"/>
      <c r="G374"/>
      <c r="H374"/>
      <c r="I374"/>
      <c r="J374"/>
      <c r="K374" s="457"/>
      <c r="M374"/>
      <c r="P374"/>
      <c r="R374"/>
      <c r="T374"/>
    </row>
    <row r="375" spans="2:20" x14ac:dyDescent="0.25">
      <c r="B375"/>
      <c r="D375"/>
      <c r="E375"/>
      <c r="F375"/>
      <c r="G375"/>
      <c r="H375"/>
      <c r="I375"/>
      <c r="J375"/>
      <c r="K375" s="457"/>
      <c r="M375"/>
      <c r="P375"/>
      <c r="R375"/>
      <c r="T375"/>
    </row>
    <row r="376" spans="2:20" x14ac:dyDescent="0.25">
      <c r="B376"/>
      <c r="D376"/>
      <c r="E376"/>
      <c r="F376"/>
      <c r="G376"/>
      <c r="H376"/>
      <c r="I376"/>
      <c r="J376"/>
      <c r="K376" s="457"/>
      <c r="M376"/>
      <c r="P376"/>
      <c r="R376"/>
      <c r="T376"/>
    </row>
    <row r="377" spans="2:20" x14ac:dyDescent="0.25">
      <c r="B377"/>
      <c r="D377"/>
      <c r="E377"/>
      <c r="F377"/>
      <c r="G377"/>
      <c r="H377"/>
      <c r="I377"/>
      <c r="J377"/>
      <c r="K377" s="457"/>
      <c r="M377"/>
      <c r="P377"/>
      <c r="R377"/>
      <c r="T377"/>
    </row>
    <row r="378" spans="2:20" x14ac:dyDescent="0.25">
      <c r="B378"/>
      <c r="D378"/>
      <c r="E378"/>
      <c r="F378"/>
      <c r="G378"/>
      <c r="H378"/>
      <c r="I378"/>
      <c r="J378"/>
      <c r="K378" s="457"/>
      <c r="M378"/>
      <c r="P378"/>
      <c r="R378"/>
      <c r="T378"/>
    </row>
    <row r="379" spans="2:20" x14ac:dyDescent="0.25">
      <c r="B379"/>
      <c r="D379"/>
      <c r="E379"/>
      <c r="F379"/>
      <c r="G379"/>
      <c r="H379"/>
      <c r="I379"/>
      <c r="J379"/>
      <c r="K379" s="457"/>
      <c r="M379"/>
      <c r="P379"/>
      <c r="R379"/>
      <c r="T379"/>
    </row>
    <row r="380" spans="2:20" x14ac:dyDescent="0.25">
      <c r="B380"/>
      <c r="D380"/>
      <c r="E380"/>
      <c r="F380"/>
      <c r="G380"/>
      <c r="H380"/>
      <c r="I380"/>
      <c r="J380"/>
      <c r="K380" s="457"/>
      <c r="M380"/>
      <c r="P380"/>
      <c r="R380"/>
      <c r="T380"/>
    </row>
  </sheetData>
  <mergeCells count="23">
    <mergeCell ref="A52:T52"/>
    <mergeCell ref="B324:J324"/>
    <mergeCell ref="B339:J339"/>
    <mergeCell ref="B353:J353"/>
    <mergeCell ref="B368:J368"/>
    <mergeCell ref="A38:T38"/>
    <mergeCell ref="B39:J39"/>
    <mergeCell ref="L39:T39"/>
    <mergeCell ref="A46:T46"/>
    <mergeCell ref="B47:J47"/>
    <mergeCell ref="L47:T47"/>
    <mergeCell ref="A19:T19"/>
    <mergeCell ref="B20:J20"/>
    <mergeCell ref="L20:T20"/>
    <mergeCell ref="A27:T27"/>
    <mergeCell ref="B28:J28"/>
    <mergeCell ref="L28:T28"/>
    <mergeCell ref="A1:T1"/>
    <mergeCell ref="A2:T2"/>
    <mergeCell ref="A3:T3"/>
    <mergeCell ref="A4:T4"/>
    <mergeCell ref="B5:J5"/>
    <mergeCell ref="L5:T5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969C42FB1FA284BA60CDF94DEB4DBF3" ma:contentTypeVersion="19" ma:contentTypeDescription="Crear nuevo documento." ma:contentTypeScope="" ma:versionID="090c0b7294b84836526f6f7c1d9c854f">
  <xsd:schema xmlns:xsd="http://www.w3.org/2001/XMLSchema" xmlns:xs="http://www.w3.org/2001/XMLSchema" xmlns:p="http://schemas.microsoft.com/office/2006/metadata/properties" xmlns:ns2="9b82f571-e864-4b98-84bd-930f661ed42a" xmlns:ns3="8c9163ab-4d1c-46a7-8d61-b5cee27b7450" targetNamespace="http://schemas.microsoft.com/office/2006/metadata/properties" ma:root="true" ma:fieldsID="c85de1f908bc78fd08d97c8a0418e287" ns2:_="" ns3:_="">
    <xsd:import namespace="9b82f571-e864-4b98-84bd-930f661ed42a"/>
    <xsd:import namespace="8c9163ab-4d1c-46a7-8d61-b5cee27b745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EventHashCode" minOccurs="0"/>
                <xsd:element ref="ns2:MediaServiceGenerationTime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82f571-e864-4b98-84bd-930f661ed42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f3325280-2aef-4f39-8940-b77a215173c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9163ab-4d1c-46a7-8d61-b5cee27b7450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3db4f369-2d72-4174-95fe-41f9ef52a544}" ma:internalName="TaxCatchAll" ma:showField="CatchAllData" ma:web="8c9163ab-4d1c-46a7-8d61-b5cee27b745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b82f571-e864-4b98-84bd-930f661ed42a">
      <Terms xmlns="http://schemas.microsoft.com/office/infopath/2007/PartnerControls"/>
    </lcf76f155ced4ddcb4097134ff3c332f>
    <TaxCatchAll xmlns="8c9163ab-4d1c-46a7-8d61-b5cee27b7450" xsi:nil="true"/>
  </documentManagement>
</p:properties>
</file>

<file path=customXml/itemProps1.xml><?xml version="1.0" encoding="utf-8"?>
<ds:datastoreItem xmlns:ds="http://schemas.openxmlformats.org/officeDocument/2006/customXml" ds:itemID="{88DE13C8-62A8-4C56-9ADF-FCD58CB37D40}"/>
</file>

<file path=customXml/itemProps2.xml><?xml version="1.0" encoding="utf-8"?>
<ds:datastoreItem xmlns:ds="http://schemas.openxmlformats.org/officeDocument/2006/customXml" ds:itemID="{29AEB15A-5C05-469D-8D82-76ABE2B32F7F}"/>
</file>

<file path=customXml/itemProps3.xml><?xml version="1.0" encoding="utf-8"?>
<ds:datastoreItem xmlns:ds="http://schemas.openxmlformats.org/officeDocument/2006/customXml" ds:itemID="{1AE575A0-416C-4D02-8402-84439CA6B7C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Indicadores alojativos</vt:lpstr>
      <vt:lpstr>Pasajeros</vt:lpstr>
      <vt:lpstr>Turistas FRONTUR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Marjorie Pérez García</dc:creator>
  <cp:lastModifiedBy>Marjorie Pérez García</cp:lastModifiedBy>
  <dcterms:created xsi:type="dcterms:W3CDTF">2024-08-12T08:46:26Z</dcterms:created>
  <dcterms:modified xsi:type="dcterms:W3CDTF">2024-08-12T08:57:26Z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0x010100F969C42FB1FA284BA60CDF94DEB4DBF3</vt:lpwstr>
  </property>
  <property fmtid="{D5CDD505-2E9C-101B-9397-08002B2CF9AE}" pid="3" name="MediaServiceImageTags">
    <vt:lpwstr/>
  </property>
</Properties>
</file>