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TENERIFE (NEW)/2024/"/>
    </mc:Choice>
  </mc:AlternateContent>
  <xr:revisionPtr revIDLastSave="10" documentId="8_{06398202-F7EE-43D6-A9A4-FCDBB7CB63CD}" xr6:coauthVersionLast="47" xr6:coauthVersionMax="47" xr10:uidLastSave="{09EB3116-F3B2-4603-834E-000B719D06EA}"/>
  <bookViews>
    <workbookView xWindow="-120" yWindow="-120" windowWidth="29040" windowHeight="15720" xr2:uid="{15DC2452-1F4F-4AFA-99F2-584F2C854DFF}"/>
  </bookViews>
  <sheets>
    <sheet name="Indicadores alojativos" sheetId="1" r:id="rId1"/>
    <sheet name="Pasajeros" sheetId="2" r:id="rId2"/>
    <sheet name="Turistas FRONTU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8" i="3" l="1"/>
  <c r="J40" i="3"/>
  <c r="I40" i="3"/>
  <c r="H40" i="3"/>
  <c r="F40" i="3"/>
  <c r="J21" i="3"/>
  <c r="G6" i="3"/>
  <c r="B52" i="2"/>
  <c r="D46" i="2"/>
  <c r="C46" i="2"/>
  <c r="D12" i="2"/>
  <c r="C12" i="2"/>
  <c r="E40" i="2"/>
  <c r="D40" i="2"/>
  <c r="C40" i="2"/>
  <c r="B78" i="2"/>
  <c r="D87" i="1"/>
  <c r="C87" i="1"/>
  <c r="E22" i="1"/>
  <c r="J6" i="1"/>
  <c r="I6" i="1"/>
  <c r="B152" i="1"/>
  <c r="J72" i="1" l="1"/>
  <c r="J76" i="1"/>
  <c r="J80" i="1"/>
  <c r="J123" i="1"/>
  <c r="F193" i="1"/>
  <c r="J128" i="1"/>
  <c r="D194" i="1"/>
  <c r="C194" i="1"/>
  <c r="J18" i="3"/>
  <c r="I18" i="3"/>
  <c r="G18" i="3"/>
  <c r="I11" i="3"/>
  <c r="G11" i="3"/>
  <c r="J11" i="3"/>
  <c r="H50" i="3"/>
  <c r="F50" i="3"/>
  <c r="I7" i="3"/>
  <c r="G7" i="3"/>
  <c r="J7" i="3"/>
  <c r="I15" i="3"/>
  <c r="G15" i="3"/>
  <c r="J15" i="3"/>
  <c r="H51" i="3"/>
  <c r="F51" i="3"/>
  <c r="H45" i="3"/>
  <c r="F45" i="3"/>
  <c r="I42" i="3"/>
  <c r="H42" i="3"/>
  <c r="G42" i="3"/>
  <c r="F42" i="3"/>
  <c r="J22" i="1"/>
  <c r="D340" i="1"/>
  <c r="D354" i="1"/>
  <c r="C293" i="1"/>
  <c r="D369" i="1"/>
  <c r="C278" i="1"/>
  <c r="C262" i="1"/>
  <c r="D325" i="1"/>
  <c r="C248" i="1"/>
  <c r="C187" i="1"/>
  <c r="C309" i="1"/>
  <c r="C232" i="1"/>
  <c r="C217" i="1"/>
  <c r="C152" i="1"/>
  <c r="C201" i="1"/>
  <c r="C57" i="1"/>
  <c r="E87" i="1"/>
  <c r="E340" i="1"/>
  <c r="E354" i="1"/>
  <c r="E369" i="1"/>
  <c r="D278" i="1"/>
  <c r="D262" i="1"/>
  <c r="E325" i="1"/>
  <c r="D309" i="1"/>
  <c r="D248" i="1"/>
  <c r="D293" i="1"/>
  <c r="D232" i="1"/>
  <c r="D217" i="1"/>
  <c r="D201" i="1"/>
  <c r="D136" i="1"/>
  <c r="D152" i="1"/>
  <c r="D187" i="1"/>
  <c r="D57" i="1"/>
  <c r="B71" i="1"/>
  <c r="B122" i="1"/>
  <c r="B201" i="1"/>
  <c r="B57" i="1"/>
  <c r="E57" i="1"/>
  <c r="C71" i="1"/>
  <c r="C122" i="1"/>
  <c r="B22" i="1"/>
  <c r="I22" i="1" s="1"/>
  <c r="D71" i="1"/>
  <c r="D122" i="1"/>
  <c r="B369" i="1"/>
  <c r="B340" i="1"/>
  <c r="B293" i="1"/>
  <c r="B278" i="1"/>
  <c r="B262" i="1"/>
  <c r="B354" i="1"/>
  <c r="B248" i="1"/>
  <c r="B187" i="1"/>
  <c r="B325" i="1"/>
  <c r="B309" i="1"/>
  <c r="B232" i="1"/>
  <c r="B217" i="1"/>
  <c r="B136" i="1"/>
  <c r="F6" i="1"/>
  <c r="G6" i="1"/>
  <c r="C22" i="1"/>
  <c r="E71" i="1"/>
  <c r="E122" i="1"/>
  <c r="C136" i="1"/>
  <c r="G340" i="1"/>
  <c r="G354" i="1"/>
  <c r="G369" i="1"/>
  <c r="E278" i="1"/>
  <c r="E262" i="1"/>
  <c r="G325" i="1"/>
  <c r="E309" i="1"/>
  <c r="E293" i="1"/>
  <c r="E232" i="1"/>
  <c r="E217" i="1"/>
  <c r="E201" i="1"/>
  <c r="F136" i="1"/>
  <c r="E248" i="1"/>
  <c r="F152" i="1"/>
  <c r="F187" i="1"/>
  <c r="H6" i="1"/>
  <c r="D22" i="1"/>
  <c r="F22" i="1" s="1"/>
  <c r="B87" i="1"/>
  <c r="J40" i="2"/>
  <c r="H40" i="2"/>
  <c r="F40" i="2"/>
  <c r="J29" i="3"/>
  <c r="I29" i="3"/>
  <c r="H29" i="3"/>
  <c r="G29" i="3"/>
  <c r="F29" i="3"/>
  <c r="E78" i="2"/>
  <c r="J6" i="2"/>
  <c r="E52" i="2"/>
  <c r="I6" i="2"/>
  <c r="H6" i="2"/>
  <c r="E46" i="2"/>
  <c r="E12" i="2"/>
  <c r="G6" i="2"/>
  <c r="F6" i="2"/>
  <c r="C52" i="2"/>
  <c r="D52" i="2"/>
  <c r="C78" i="2"/>
  <c r="B40" i="2"/>
  <c r="G40" i="2" s="1"/>
  <c r="D78" i="2"/>
  <c r="B12" i="2"/>
  <c r="B46" i="2"/>
  <c r="H6" i="3"/>
  <c r="F6" i="3"/>
  <c r="I21" i="3"/>
  <c r="H21" i="3"/>
  <c r="F21" i="3"/>
  <c r="I6" i="3"/>
  <c r="J6" i="3"/>
  <c r="F48" i="3"/>
  <c r="G21" i="3"/>
  <c r="G48" i="3"/>
  <c r="H48" i="3"/>
  <c r="G40" i="3"/>
  <c r="I48" i="3"/>
  <c r="I40" i="2" l="1"/>
  <c r="I23" i="3"/>
  <c r="G23" i="3"/>
  <c r="I30" i="3"/>
  <c r="H30" i="3"/>
  <c r="G30" i="3"/>
  <c r="F30" i="3"/>
  <c r="J30" i="3"/>
  <c r="D167" i="1"/>
  <c r="H102" i="1"/>
  <c r="F102" i="1"/>
  <c r="I228" i="1"/>
  <c r="H228" i="1"/>
  <c r="G228" i="1"/>
  <c r="F228" i="1"/>
  <c r="G265" i="1"/>
  <c r="F265" i="1"/>
  <c r="I265" i="1"/>
  <c r="H265" i="1"/>
  <c r="C163" i="1"/>
  <c r="C168" i="1"/>
  <c r="I63" i="1"/>
  <c r="G63" i="1"/>
  <c r="J14" i="3"/>
  <c r="I14" i="3"/>
  <c r="H14" i="3"/>
  <c r="G14" i="3"/>
  <c r="F14" i="3"/>
  <c r="I235" i="1"/>
  <c r="H235" i="1"/>
  <c r="G235" i="1"/>
  <c r="F235" i="1"/>
  <c r="J235" i="1"/>
  <c r="G266" i="1"/>
  <c r="F266" i="1"/>
  <c r="H266" i="1"/>
  <c r="I266" i="1"/>
  <c r="C144" i="1"/>
  <c r="H24" i="1"/>
  <c r="G24" i="1"/>
  <c r="F24" i="1"/>
  <c r="J24" i="1"/>
  <c r="I24" i="1"/>
  <c r="D191" i="1"/>
  <c r="F176" i="1"/>
  <c r="J111" i="1"/>
  <c r="I111" i="1"/>
  <c r="H111" i="1"/>
  <c r="G111" i="1"/>
  <c r="F111" i="1"/>
  <c r="J60" i="1"/>
  <c r="I60" i="1"/>
  <c r="H60" i="1"/>
  <c r="G60" i="1"/>
  <c r="F60" i="1"/>
  <c r="J28" i="1"/>
  <c r="G22" i="3"/>
  <c r="F22" i="3"/>
  <c r="I22" i="3"/>
  <c r="H22" i="3"/>
  <c r="J22" i="3"/>
  <c r="J23" i="3"/>
  <c r="J24" i="3"/>
  <c r="H11" i="3"/>
  <c r="F11" i="3"/>
  <c r="F9" i="2"/>
  <c r="J9" i="2"/>
  <c r="I9" i="2"/>
  <c r="H9" i="2"/>
  <c r="G9" i="2"/>
  <c r="D193" i="1"/>
  <c r="G193" i="1" s="1"/>
  <c r="H128" i="1"/>
  <c r="F128" i="1"/>
  <c r="B180" i="1"/>
  <c r="B172" i="1"/>
  <c r="B164" i="1"/>
  <c r="D141" i="1"/>
  <c r="H76" i="1"/>
  <c r="F76" i="1"/>
  <c r="D176" i="1"/>
  <c r="F46" i="1"/>
  <c r="H46" i="1"/>
  <c r="F38" i="1"/>
  <c r="D168" i="1"/>
  <c r="H38" i="1"/>
  <c r="D160" i="1"/>
  <c r="H30" i="1"/>
  <c r="F30" i="1"/>
  <c r="F16" i="1"/>
  <c r="D146" i="1"/>
  <c r="F8" i="1"/>
  <c r="D138" i="1"/>
  <c r="I300" i="1"/>
  <c r="H300" i="1"/>
  <c r="G300" i="1"/>
  <c r="F300" i="1"/>
  <c r="I222" i="1"/>
  <c r="H222" i="1"/>
  <c r="G222" i="1"/>
  <c r="F222" i="1"/>
  <c r="I239" i="1"/>
  <c r="H239" i="1"/>
  <c r="G239" i="1"/>
  <c r="F239" i="1"/>
  <c r="J239" i="1"/>
  <c r="J251" i="1"/>
  <c r="G251" i="1"/>
  <c r="F251" i="1"/>
  <c r="I251" i="1"/>
  <c r="H251" i="1"/>
  <c r="I305" i="1"/>
  <c r="H305" i="1"/>
  <c r="G305" i="1"/>
  <c r="F305" i="1"/>
  <c r="I312" i="1"/>
  <c r="H312" i="1"/>
  <c r="G312" i="1"/>
  <c r="F312" i="1"/>
  <c r="I320" i="1"/>
  <c r="H320" i="1"/>
  <c r="G320" i="1"/>
  <c r="F320" i="1"/>
  <c r="G267" i="1"/>
  <c r="F267" i="1"/>
  <c r="I267" i="1"/>
  <c r="H267" i="1"/>
  <c r="H240" i="1"/>
  <c r="G240" i="1"/>
  <c r="F240" i="1"/>
  <c r="J240" i="1"/>
  <c r="I240" i="1"/>
  <c r="I281" i="1"/>
  <c r="H281" i="1"/>
  <c r="G281" i="1"/>
  <c r="F281" i="1"/>
  <c r="I289" i="1"/>
  <c r="H289" i="1"/>
  <c r="G289" i="1"/>
  <c r="F289" i="1"/>
  <c r="F178" i="1"/>
  <c r="F113" i="1"/>
  <c r="H113" i="1"/>
  <c r="G113" i="1"/>
  <c r="J113" i="1"/>
  <c r="I113" i="1"/>
  <c r="F170" i="1"/>
  <c r="F105" i="1"/>
  <c r="J105" i="1"/>
  <c r="H105" i="1"/>
  <c r="I105" i="1"/>
  <c r="G105" i="1"/>
  <c r="F162" i="1"/>
  <c r="F97" i="1"/>
  <c r="J97" i="1"/>
  <c r="H97" i="1"/>
  <c r="I97" i="1"/>
  <c r="G97" i="1"/>
  <c r="C145" i="1"/>
  <c r="C137" i="1"/>
  <c r="F53" i="1"/>
  <c r="J53" i="1"/>
  <c r="I53" i="1"/>
  <c r="H53" i="1"/>
  <c r="G53" i="1"/>
  <c r="F183" i="1"/>
  <c r="F45" i="1"/>
  <c r="H45" i="1"/>
  <c r="J45" i="1"/>
  <c r="I45" i="1"/>
  <c r="G45" i="1"/>
  <c r="F175" i="1"/>
  <c r="F37" i="1"/>
  <c r="H37" i="1"/>
  <c r="J37" i="1"/>
  <c r="I37" i="1"/>
  <c r="G37" i="1"/>
  <c r="F167" i="1"/>
  <c r="F29" i="1"/>
  <c r="H29" i="1"/>
  <c r="J29" i="1"/>
  <c r="I29" i="1"/>
  <c r="E54" i="1"/>
  <c r="G29" i="1"/>
  <c r="F159" i="1"/>
  <c r="B196" i="1"/>
  <c r="B193" i="1"/>
  <c r="G128" i="1"/>
  <c r="I128" i="1"/>
  <c r="B178" i="1"/>
  <c r="B170" i="1"/>
  <c r="B162" i="1"/>
  <c r="D196" i="1"/>
  <c r="B169" i="1"/>
  <c r="G130" i="1"/>
  <c r="F130" i="1"/>
  <c r="F195" i="1"/>
  <c r="J130" i="1"/>
  <c r="I130" i="1"/>
  <c r="H130" i="1"/>
  <c r="C197" i="1"/>
  <c r="B173" i="1"/>
  <c r="G17" i="3"/>
  <c r="F17" i="3"/>
  <c r="J17" i="3"/>
  <c r="I17" i="3"/>
  <c r="H17" i="3"/>
  <c r="J36" i="3"/>
  <c r="I36" i="3"/>
  <c r="H36" i="3"/>
  <c r="G36" i="3"/>
  <c r="F36" i="3"/>
  <c r="D175" i="1"/>
  <c r="H110" i="1"/>
  <c r="F110" i="1"/>
  <c r="I296" i="1"/>
  <c r="H296" i="1"/>
  <c r="G296" i="1"/>
  <c r="F296" i="1"/>
  <c r="I318" i="1"/>
  <c r="H318" i="1"/>
  <c r="G318" i="1"/>
  <c r="F318" i="1"/>
  <c r="C171" i="1"/>
  <c r="C176" i="1"/>
  <c r="G238" i="1"/>
  <c r="I238" i="1"/>
  <c r="H14" i="1"/>
  <c r="G14" i="1"/>
  <c r="F14" i="1"/>
  <c r="J14" i="1"/>
  <c r="I14" i="1"/>
  <c r="I16" i="3"/>
  <c r="H16" i="3"/>
  <c r="G16" i="3"/>
  <c r="F16" i="3"/>
  <c r="J16" i="3"/>
  <c r="D189" i="1"/>
  <c r="H59" i="1"/>
  <c r="F59" i="1"/>
  <c r="I319" i="1"/>
  <c r="H319" i="1"/>
  <c r="G319" i="1"/>
  <c r="F319" i="1"/>
  <c r="F15" i="1"/>
  <c r="H15" i="1"/>
  <c r="J15" i="1"/>
  <c r="I15" i="1"/>
  <c r="G15" i="1"/>
  <c r="F145" i="1"/>
  <c r="B145" i="1"/>
  <c r="I80" i="1"/>
  <c r="G80" i="1"/>
  <c r="D54" i="1"/>
  <c r="C182" i="1"/>
  <c r="H52" i="1"/>
  <c r="G52" i="1"/>
  <c r="F52" i="1"/>
  <c r="J52" i="1"/>
  <c r="I52" i="1"/>
  <c r="D153" i="1"/>
  <c r="B181" i="1"/>
  <c r="F160" i="1"/>
  <c r="J95" i="1"/>
  <c r="I95" i="1"/>
  <c r="H95" i="1"/>
  <c r="G95" i="1"/>
  <c r="F95" i="1"/>
  <c r="E119" i="1"/>
  <c r="I50" i="3"/>
  <c r="G50" i="3"/>
  <c r="D37" i="2"/>
  <c r="C37" i="2"/>
  <c r="B189" i="1"/>
  <c r="F192" i="1"/>
  <c r="J127" i="1"/>
  <c r="I127" i="1"/>
  <c r="F127" i="1"/>
  <c r="H127" i="1"/>
  <c r="G127" i="1"/>
  <c r="I302" i="1"/>
  <c r="H302" i="1"/>
  <c r="G302" i="1"/>
  <c r="F302" i="1"/>
  <c r="I223" i="1"/>
  <c r="H223" i="1"/>
  <c r="G223" i="1"/>
  <c r="F223" i="1"/>
  <c r="G249" i="1"/>
  <c r="F249" i="1"/>
  <c r="J249" i="1"/>
  <c r="I249" i="1"/>
  <c r="H249" i="1"/>
  <c r="G253" i="1"/>
  <c r="F253" i="1"/>
  <c r="J253" i="1"/>
  <c r="H253" i="1"/>
  <c r="I253" i="1"/>
  <c r="J233" i="1"/>
  <c r="I233" i="1"/>
  <c r="H233" i="1"/>
  <c r="G233" i="1"/>
  <c r="F233" i="1"/>
  <c r="J234" i="1"/>
  <c r="J238" i="1"/>
  <c r="I313" i="1"/>
  <c r="H313" i="1"/>
  <c r="G313" i="1"/>
  <c r="F313" i="1"/>
  <c r="G268" i="1"/>
  <c r="F268" i="1"/>
  <c r="H268" i="1"/>
  <c r="I268" i="1"/>
  <c r="H244" i="1"/>
  <c r="J244" i="1"/>
  <c r="I244" i="1"/>
  <c r="G244" i="1"/>
  <c r="F244" i="1"/>
  <c r="I282" i="1"/>
  <c r="H282" i="1"/>
  <c r="G282" i="1"/>
  <c r="F282" i="1"/>
  <c r="H12" i="1"/>
  <c r="C142" i="1"/>
  <c r="B197" i="1"/>
  <c r="D182" i="1"/>
  <c r="D174" i="1"/>
  <c r="D166" i="1"/>
  <c r="D144" i="1"/>
  <c r="I50" i="1"/>
  <c r="G50" i="1"/>
  <c r="G42" i="1"/>
  <c r="I42" i="1"/>
  <c r="G34" i="1"/>
  <c r="I34" i="1"/>
  <c r="I12" i="1"/>
  <c r="G12" i="1"/>
  <c r="B165" i="1"/>
  <c r="F181" i="1"/>
  <c r="H116" i="1"/>
  <c r="G116" i="1"/>
  <c r="F116" i="1"/>
  <c r="I116" i="1"/>
  <c r="J116" i="1"/>
  <c r="F173" i="1"/>
  <c r="H108" i="1"/>
  <c r="G108" i="1"/>
  <c r="F108" i="1"/>
  <c r="I108" i="1"/>
  <c r="J108" i="1"/>
  <c r="F165" i="1"/>
  <c r="H100" i="1"/>
  <c r="G100" i="1"/>
  <c r="J100" i="1"/>
  <c r="F100" i="1"/>
  <c r="I100" i="1"/>
  <c r="F153" i="1"/>
  <c r="H88" i="1"/>
  <c r="G88" i="1"/>
  <c r="F88" i="1"/>
  <c r="J88" i="1"/>
  <c r="I88" i="1"/>
  <c r="J94" i="1"/>
  <c r="J102" i="1"/>
  <c r="J110" i="1"/>
  <c r="J114" i="1"/>
  <c r="J98" i="1"/>
  <c r="J106" i="1"/>
  <c r="J118" i="1"/>
  <c r="F143" i="1"/>
  <c r="H78" i="1"/>
  <c r="J78" i="1"/>
  <c r="G78" i="1"/>
  <c r="F78" i="1"/>
  <c r="I78" i="1"/>
  <c r="C68" i="1"/>
  <c r="D190" i="1"/>
  <c r="B148" i="1"/>
  <c r="B140" i="1"/>
  <c r="B54" i="1"/>
  <c r="H238" i="1"/>
  <c r="F238" i="1"/>
  <c r="B161" i="1"/>
  <c r="C181" i="1"/>
  <c r="C173" i="1"/>
  <c r="C165" i="1"/>
  <c r="C153" i="1"/>
  <c r="C143" i="1"/>
  <c r="J47" i="1"/>
  <c r="I47" i="1"/>
  <c r="H47" i="1"/>
  <c r="G47" i="1"/>
  <c r="F47" i="1"/>
  <c r="J39" i="1"/>
  <c r="I39" i="1"/>
  <c r="H39" i="1"/>
  <c r="G39" i="1"/>
  <c r="F39" i="1"/>
  <c r="J31" i="1"/>
  <c r="I31" i="1"/>
  <c r="H31" i="1"/>
  <c r="G31" i="1"/>
  <c r="F31" i="1"/>
  <c r="J25" i="1"/>
  <c r="E27" i="1"/>
  <c r="G9" i="3"/>
  <c r="F9" i="3"/>
  <c r="J9" i="3"/>
  <c r="I9" i="3"/>
  <c r="H9" i="3"/>
  <c r="H15" i="3"/>
  <c r="F15" i="3"/>
  <c r="I220" i="1"/>
  <c r="H220" i="1"/>
  <c r="G220" i="1"/>
  <c r="F220" i="1"/>
  <c r="G273" i="1"/>
  <c r="F273" i="1"/>
  <c r="I273" i="1"/>
  <c r="H273" i="1"/>
  <c r="C179" i="1"/>
  <c r="F58" i="1"/>
  <c r="H58" i="1"/>
  <c r="J58" i="1"/>
  <c r="E68" i="1"/>
  <c r="I58" i="1"/>
  <c r="G58" i="1"/>
  <c r="J63" i="1"/>
  <c r="J67" i="1"/>
  <c r="J59" i="1"/>
  <c r="F188" i="1"/>
  <c r="B139" i="1"/>
  <c r="D165" i="1"/>
  <c r="H23" i="3"/>
  <c r="F23" i="3"/>
  <c r="I34" i="3"/>
  <c r="H34" i="3"/>
  <c r="G34" i="3"/>
  <c r="F34" i="3"/>
  <c r="J34" i="3"/>
  <c r="G236" i="1"/>
  <c r="F236" i="1"/>
  <c r="J236" i="1"/>
  <c r="H236" i="1"/>
  <c r="I236" i="1"/>
  <c r="I280" i="1"/>
  <c r="H280" i="1"/>
  <c r="G280" i="1"/>
  <c r="F280" i="1"/>
  <c r="B175" i="1"/>
  <c r="I110" i="1"/>
  <c r="G110" i="1"/>
  <c r="C174" i="1"/>
  <c r="C196" i="1"/>
  <c r="F138" i="1"/>
  <c r="J73" i="1"/>
  <c r="I73" i="1"/>
  <c r="H73" i="1"/>
  <c r="G73" i="1"/>
  <c r="F73" i="1"/>
  <c r="J41" i="3"/>
  <c r="I41" i="3"/>
  <c r="H41" i="3"/>
  <c r="G41" i="3"/>
  <c r="F41" i="3"/>
  <c r="J42" i="3"/>
  <c r="J45" i="3"/>
  <c r="G13" i="3"/>
  <c r="J13" i="3"/>
  <c r="I13" i="3"/>
  <c r="H13" i="3"/>
  <c r="F13" i="3"/>
  <c r="G45" i="3"/>
  <c r="I45" i="3"/>
  <c r="I51" i="3"/>
  <c r="G51" i="3"/>
  <c r="J33" i="3"/>
  <c r="I33" i="3"/>
  <c r="H33" i="3"/>
  <c r="G33" i="3"/>
  <c r="F33" i="3"/>
  <c r="G31" i="3"/>
  <c r="F31" i="3"/>
  <c r="J31" i="3"/>
  <c r="I31" i="3"/>
  <c r="H31" i="3"/>
  <c r="H8" i="2"/>
  <c r="G8" i="2"/>
  <c r="F8" i="2"/>
  <c r="J8" i="2"/>
  <c r="I8" i="2"/>
  <c r="D179" i="1"/>
  <c r="H114" i="1"/>
  <c r="F114" i="1"/>
  <c r="D171" i="1"/>
  <c r="H106" i="1"/>
  <c r="F106" i="1"/>
  <c r="D163" i="1"/>
  <c r="H98" i="1"/>
  <c r="F98" i="1"/>
  <c r="B146" i="1"/>
  <c r="B138" i="1"/>
  <c r="F196" i="1"/>
  <c r="J131" i="1"/>
  <c r="I131" i="1"/>
  <c r="H131" i="1"/>
  <c r="G131" i="1"/>
  <c r="F131" i="1"/>
  <c r="I304" i="1"/>
  <c r="H304" i="1"/>
  <c r="G304" i="1"/>
  <c r="F304" i="1"/>
  <c r="I224" i="1"/>
  <c r="H224" i="1"/>
  <c r="G224" i="1"/>
  <c r="F224" i="1"/>
  <c r="J237" i="1"/>
  <c r="I237" i="1"/>
  <c r="H237" i="1"/>
  <c r="G237" i="1"/>
  <c r="F237" i="1"/>
  <c r="I314" i="1"/>
  <c r="H314" i="1"/>
  <c r="G314" i="1"/>
  <c r="F314" i="1"/>
  <c r="G257" i="1"/>
  <c r="F257" i="1"/>
  <c r="J257" i="1"/>
  <c r="I257" i="1"/>
  <c r="H257" i="1"/>
  <c r="G269" i="1"/>
  <c r="F269" i="1"/>
  <c r="I269" i="1"/>
  <c r="H269" i="1"/>
  <c r="I250" i="1"/>
  <c r="H250" i="1"/>
  <c r="J250" i="1"/>
  <c r="G250" i="1"/>
  <c r="F250" i="1"/>
  <c r="I283" i="1"/>
  <c r="H283" i="1"/>
  <c r="G283" i="1"/>
  <c r="F283" i="1"/>
  <c r="C183" i="1"/>
  <c r="C175" i="1"/>
  <c r="C167" i="1"/>
  <c r="C159" i="1"/>
  <c r="C119" i="1"/>
  <c r="F144" i="1"/>
  <c r="F79" i="1"/>
  <c r="J79" i="1"/>
  <c r="H79" i="1"/>
  <c r="I79" i="1"/>
  <c r="G79" i="1"/>
  <c r="F62" i="1"/>
  <c r="H62" i="1"/>
  <c r="J62" i="1"/>
  <c r="I62" i="1"/>
  <c r="G62" i="1"/>
  <c r="C180" i="1"/>
  <c r="C172" i="1"/>
  <c r="C164" i="1"/>
  <c r="D154" i="1"/>
  <c r="I67" i="1"/>
  <c r="G67" i="1"/>
  <c r="I59" i="1"/>
  <c r="G59" i="1"/>
  <c r="H126" i="1"/>
  <c r="J126" i="1"/>
  <c r="G126" i="1"/>
  <c r="I126" i="1"/>
  <c r="F126" i="1"/>
  <c r="F191" i="1"/>
  <c r="H18" i="1"/>
  <c r="G18" i="1"/>
  <c r="F18" i="1"/>
  <c r="J18" i="1"/>
  <c r="I18" i="1"/>
  <c r="H10" i="1"/>
  <c r="G10" i="1"/>
  <c r="F10" i="1"/>
  <c r="J10" i="1"/>
  <c r="I10" i="1"/>
  <c r="D177" i="1"/>
  <c r="D169" i="1"/>
  <c r="D161" i="1"/>
  <c r="B147" i="1"/>
  <c r="J17" i="1"/>
  <c r="I17" i="1"/>
  <c r="H17" i="1"/>
  <c r="G17" i="1"/>
  <c r="F17" i="1"/>
  <c r="J9" i="1"/>
  <c r="I9" i="1"/>
  <c r="H9" i="1"/>
  <c r="G9" i="1"/>
  <c r="F9" i="1"/>
  <c r="G26" i="3"/>
  <c r="F26" i="3"/>
  <c r="J26" i="3"/>
  <c r="I26" i="3"/>
  <c r="H26" i="3"/>
  <c r="B142" i="1"/>
  <c r="I301" i="1"/>
  <c r="H301" i="1"/>
  <c r="G301" i="1"/>
  <c r="F301" i="1"/>
  <c r="I287" i="1"/>
  <c r="H287" i="1"/>
  <c r="G287" i="1"/>
  <c r="F287" i="1"/>
  <c r="F66" i="1"/>
  <c r="J66" i="1"/>
  <c r="I66" i="1"/>
  <c r="H66" i="1"/>
  <c r="G66" i="1"/>
  <c r="F67" i="1"/>
  <c r="H67" i="1"/>
  <c r="I298" i="1"/>
  <c r="H298" i="1"/>
  <c r="G298" i="1"/>
  <c r="F298" i="1"/>
  <c r="G274" i="1"/>
  <c r="F274" i="1"/>
  <c r="H274" i="1"/>
  <c r="I274" i="1"/>
  <c r="B192" i="1"/>
  <c r="B167" i="1"/>
  <c r="I102" i="1"/>
  <c r="G102" i="1"/>
  <c r="J132" i="1"/>
  <c r="H132" i="1"/>
  <c r="G132" i="1"/>
  <c r="I132" i="1"/>
  <c r="F132" i="1"/>
  <c r="F197" i="1"/>
  <c r="H61" i="1"/>
  <c r="G61" i="1"/>
  <c r="F61" i="1"/>
  <c r="J61" i="1"/>
  <c r="I61" i="1"/>
  <c r="F146" i="1"/>
  <c r="J81" i="1"/>
  <c r="I81" i="1"/>
  <c r="H81" i="1"/>
  <c r="G81" i="1"/>
  <c r="F81" i="1"/>
  <c r="C193" i="1"/>
  <c r="J10" i="3"/>
  <c r="I10" i="3"/>
  <c r="H10" i="3"/>
  <c r="G10" i="3"/>
  <c r="F10" i="3"/>
  <c r="I43" i="3"/>
  <c r="H43" i="3"/>
  <c r="G43" i="3"/>
  <c r="F43" i="3"/>
  <c r="J43" i="3"/>
  <c r="I25" i="3"/>
  <c r="H25" i="3"/>
  <c r="G25" i="3"/>
  <c r="F25" i="3"/>
  <c r="J25" i="3"/>
  <c r="I12" i="3"/>
  <c r="G12" i="3"/>
  <c r="F12" i="3"/>
  <c r="J12" i="3"/>
  <c r="H12" i="3"/>
  <c r="J37" i="3"/>
  <c r="I37" i="3"/>
  <c r="H37" i="3"/>
  <c r="G37" i="3"/>
  <c r="F37" i="3"/>
  <c r="G35" i="3"/>
  <c r="F35" i="3"/>
  <c r="J35" i="3"/>
  <c r="I35" i="3"/>
  <c r="H35" i="3"/>
  <c r="J7" i="2"/>
  <c r="I7" i="2"/>
  <c r="H7" i="2"/>
  <c r="G7" i="2"/>
  <c r="F7" i="2"/>
  <c r="D188" i="1"/>
  <c r="D133" i="1"/>
  <c r="H123" i="1"/>
  <c r="F123" i="1"/>
  <c r="H63" i="1"/>
  <c r="F63" i="1"/>
  <c r="I225" i="1"/>
  <c r="H225" i="1"/>
  <c r="G225" i="1"/>
  <c r="F225" i="1"/>
  <c r="H241" i="1"/>
  <c r="G241" i="1"/>
  <c r="F241" i="1"/>
  <c r="I241" i="1"/>
  <c r="J241" i="1"/>
  <c r="I295" i="1"/>
  <c r="H295" i="1"/>
  <c r="G295" i="1"/>
  <c r="F295" i="1"/>
  <c r="I252" i="1"/>
  <c r="H252" i="1"/>
  <c r="G252" i="1"/>
  <c r="F252" i="1"/>
  <c r="J252" i="1"/>
  <c r="I315" i="1"/>
  <c r="H315" i="1"/>
  <c r="G315" i="1"/>
  <c r="F315" i="1"/>
  <c r="G270" i="1"/>
  <c r="F270" i="1"/>
  <c r="H270" i="1"/>
  <c r="I270" i="1"/>
  <c r="J254" i="1"/>
  <c r="I254" i="1"/>
  <c r="H254" i="1"/>
  <c r="G254" i="1"/>
  <c r="F254" i="1"/>
  <c r="I284" i="1"/>
  <c r="H284" i="1"/>
  <c r="G284" i="1"/>
  <c r="F284" i="1"/>
  <c r="F11" i="1"/>
  <c r="J11" i="1"/>
  <c r="H11" i="1"/>
  <c r="I11" i="1"/>
  <c r="G11" i="1"/>
  <c r="F141" i="1"/>
  <c r="B179" i="1"/>
  <c r="G114" i="1"/>
  <c r="I114" i="1"/>
  <c r="B171" i="1"/>
  <c r="I106" i="1"/>
  <c r="G106" i="1"/>
  <c r="B163" i="1"/>
  <c r="I98" i="1"/>
  <c r="G98" i="1"/>
  <c r="B141" i="1"/>
  <c r="I76" i="1"/>
  <c r="G76" i="1"/>
  <c r="F190" i="1"/>
  <c r="H125" i="1"/>
  <c r="G125" i="1"/>
  <c r="F125" i="1"/>
  <c r="J125" i="1"/>
  <c r="I125" i="1"/>
  <c r="C178" i="1"/>
  <c r="C170" i="1"/>
  <c r="C162" i="1"/>
  <c r="C148" i="1"/>
  <c r="C140" i="1"/>
  <c r="H65" i="1"/>
  <c r="J65" i="1"/>
  <c r="G65" i="1"/>
  <c r="F65" i="1"/>
  <c r="I65" i="1"/>
  <c r="H48" i="1"/>
  <c r="G48" i="1"/>
  <c r="F48" i="1"/>
  <c r="J48" i="1"/>
  <c r="I48" i="1"/>
  <c r="H40" i="1"/>
  <c r="G40" i="1"/>
  <c r="F40" i="1"/>
  <c r="J40" i="1"/>
  <c r="I40" i="1"/>
  <c r="H32" i="1"/>
  <c r="J32" i="1"/>
  <c r="G32" i="1"/>
  <c r="F32" i="1"/>
  <c r="I32" i="1"/>
  <c r="D147" i="1"/>
  <c r="D139" i="1"/>
  <c r="F234" i="1"/>
  <c r="H234" i="1"/>
  <c r="B143" i="1"/>
  <c r="B191" i="1"/>
  <c r="F180" i="1"/>
  <c r="J115" i="1"/>
  <c r="I115" i="1"/>
  <c r="H115" i="1"/>
  <c r="G115" i="1"/>
  <c r="F115" i="1"/>
  <c r="F172" i="1"/>
  <c r="J107" i="1"/>
  <c r="I107" i="1"/>
  <c r="H107" i="1"/>
  <c r="G107" i="1"/>
  <c r="F107" i="1"/>
  <c r="F164" i="1"/>
  <c r="J99" i="1"/>
  <c r="I99" i="1"/>
  <c r="H99" i="1"/>
  <c r="G99" i="1"/>
  <c r="F99" i="1"/>
  <c r="F142" i="1"/>
  <c r="J77" i="1"/>
  <c r="I77" i="1"/>
  <c r="H77" i="1"/>
  <c r="G77" i="1"/>
  <c r="F77" i="1"/>
  <c r="J64" i="1"/>
  <c r="I64" i="1"/>
  <c r="H64" i="1"/>
  <c r="G64" i="1"/>
  <c r="F64" i="1"/>
  <c r="C92" i="1"/>
  <c r="D183" i="1"/>
  <c r="F118" i="1"/>
  <c r="H118" i="1"/>
  <c r="I310" i="1"/>
  <c r="H310" i="1"/>
  <c r="G310" i="1"/>
  <c r="F310" i="1"/>
  <c r="B177" i="1"/>
  <c r="F148" i="1"/>
  <c r="F83" i="1"/>
  <c r="H83" i="1"/>
  <c r="J83" i="1"/>
  <c r="I83" i="1"/>
  <c r="G83" i="1"/>
  <c r="C160" i="1"/>
  <c r="D173" i="1"/>
  <c r="I8" i="3"/>
  <c r="G8" i="3"/>
  <c r="F8" i="3"/>
  <c r="H8" i="3"/>
  <c r="J8" i="3"/>
  <c r="I221" i="1"/>
  <c r="H221" i="1"/>
  <c r="G221" i="1"/>
  <c r="F221" i="1"/>
  <c r="I303" i="1"/>
  <c r="H303" i="1"/>
  <c r="G303" i="1"/>
  <c r="F303" i="1"/>
  <c r="I288" i="1"/>
  <c r="H288" i="1"/>
  <c r="G288" i="1"/>
  <c r="F288" i="1"/>
  <c r="B183" i="1"/>
  <c r="G118" i="1"/>
  <c r="I118" i="1"/>
  <c r="B137" i="1"/>
  <c r="I72" i="1"/>
  <c r="G72" i="1"/>
  <c r="C154" i="1"/>
  <c r="H36" i="1"/>
  <c r="G36" i="1"/>
  <c r="J36" i="1"/>
  <c r="F36" i="1"/>
  <c r="I36" i="1"/>
  <c r="D143" i="1"/>
  <c r="D192" i="1"/>
  <c r="J124" i="1"/>
  <c r="I124" i="1"/>
  <c r="H124" i="1"/>
  <c r="G124" i="1"/>
  <c r="F189" i="1"/>
  <c r="F124" i="1"/>
  <c r="E133" i="1"/>
  <c r="F24" i="3"/>
  <c r="H24" i="3"/>
  <c r="B176" i="1"/>
  <c r="B168" i="1"/>
  <c r="B160" i="1"/>
  <c r="D145" i="1"/>
  <c r="F80" i="1"/>
  <c r="H80" i="1"/>
  <c r="D137" i="1"/>
  <c r="F72" i="1"/>
  <c r="H72" i="1"/>
  <c r="H50" i="1"/>
  <c r="F50" i="1"/>
  <c r="D180" i="1"/>
  <c r="D172" i="1"/>
  <c r="H42" i="1"/>
  <c r="F42" i="1"/>
  <c r="H34" i="1"/>
  <c r="F34" i="1"/>
  <c r="D164" i="1"/>
  <c r="F12" i="1"/>
  <c r="D142" i="1"/>
  <c r="F194" i="1"/>
  <c r="I129" i="1"/>
  <c r="H129" i="1"/>
  <c r="F129" i="1"/>
  <c r="J129" i="1"/>
  <c r="G129" i="1"/>
  <c r="J259" i="1"/>
  <c r="I259" i="1"/>
  <c r="H259" i="1"/>
  <c r="G259" i="1"/>
  <c r="F259" i="1"/>
  <c r="I218" i="1"/>
  <c r="H218" i="1"/>
  <c r="G218" i="1"/>
  <c r="F218" i="1"/>
  <c r="I226" i="1"/>
  <c r="H226" i="1"/>
  <c r="G226" i="1"/>
  <c r="F226" i="1"/>
  <c r="I242" i="1"/>
  <c r="H242" i="1"/>
  <c r="G242" i="1"/>
  <c r="F242" i="1"/>
  <c r="J242" i="1"/>
  <c r="I297" i="1"/>
  <c r="H297" i="1"/>
  <c r="G297" i="1"/>
  <c r="F297" i="1"/>
  <c r="I256" i="1"/>
  <c r="H256" i="1"/>
  <c r="G256" i="1"/>
  <c r="F256" i="1"/>
  <c r="J256" i="1"/>
  <c r="I316" i="1"/>
  <c r="H316" i="1"/>
  <c r="G316" i="1"/>
  <c r="F316" i="1"/>
  <c r="G263" i="1"/>
  <c r="F263" i="1"/>
  <c r="I263" i="1"/>
  <c r="H263" i="1"/>
  <c r="G271" i="1"/>
  <c r="F271" i="1"/>
  <c r="I271" i="1"/>
  <c r="H271" i="1"/>
  <c r="J258" i="1"/>
  <c r="I258" i="1"/>
  <c r="H258" i="1"/>
  <c r="G258" i="1"/>
  <c r="F258" i="1"/>
  <c r="I285" i="1"/>
  <c r="H285" i="1"/>
  <c r="G285" i="1"/>
  <c r="F285" i="1"/>
  <c r="B195" i="1"/>
  <c r="C192" i="1"/>
  <c r="F182" i="1"/>
  <c r="F117" i="1"/>
  <c r="J117" i="1"/>
  <c r="H117" i="1"/>
  <c r="I117" i="1"/>
  <c r="G117" i="1"/>
  <c r="F174" i="1"/>
  <c r="F109" i="1"/>
  <c r="J109" i="1"/>
  <c r="G109" i="1"/>
  <c r="I109" i="1"/>
  <c r="H109" i="1"/>
  <c r="F166" i="1"/>
  <c r="F101" i="1"/>
  <c r="H101" i="1"/>
  <c r="J101" i="1"/>
  <c r="I101" i="1"/>
  <c r="G101" i="1"/>
  <c r="F154" i="1"/>
  <c r="F89" i="1"/>
  <c r="H89" i="1"/>
  <c r="J89" i="1"/>
  <c r="I89" i="1"/>
  <c r="G89" i="1"/>
  <c r="C141" i="1"/>
  <c r="C189" i="1"/>
  <c r="F49" i="1"/>
  <c r="H49" i="1"/>
  <c r="J49" i="1"/>
  <c r="I49" i="1"/>
  <c r="G49" i="1"/>
  <c r="F179" i="1"/>
  <c r="F41" i="1"/>
  <c r="J41" i="1"/>
  <c r="H41" i="1"/>
  <c r="I41" i="1"/>
  <c r="G41" i="1"/>
  <c r="F171" i="1"/>
  <c r="F33" i="1"/>
  <c r="H33" i="1"/>
  <c r="J33" i="1"/>
  <c r="I33" i="1"/>
  <c r="G33" i="1"/>
  <c r="F163" i="1"/>
  <c r="D92" i="1"/>
  <c r="B188" i="1"/>
  <c r="B133" i="1"/>
  <c r="I123" i="1"/>
  <c r="G123" i="1"/>
  <c r="D68" i="1"/>
  <c r="D197" i="1"/>
  <c r="B182" i="1"/>
  <c r="B174" i="1"/>
  <c r="B166" i="1"/>
  <c r="D195" i="1"/>
  <c r="D119" i="1"/>
  <c r="D184" i="1" s="1"/>
  <c r="D159" i="1"/>
  <c r="H94" i="1"/>
  <c r="F94" i="1"/>
  <c r="J255" i="1"/>
  <c r="I255" i="1"/>
  <c r="H255" i="1"/>
  <c r="G255" i="1"/>
  <c r="F255" i="1"/>
  <c r="I279" i="1"/>
  <c r="H279" i="1"/>
  <c r="G279" i="1"/>
  <c r="F279" i="1"/>
  <c r="C188" i="1"/>
  <c r="C133" i="1"/>
  <c r="F140" i="1"/>
  <c r="F75" i="1"/>
  <c r="J75" i="1"/>
  <c r="H75" i="1"/>
  <c r="I75" i="1"/>
  <c r="G75" i="1"/>
  <c r="D181" i="1"/>
  <c r="B68" i="1"/>
  <c r="J13" i="1"/>
  <c r="I13" i="1"/>
  <c r="H13" i="1"/>
  <c r="G13" i="1"/>
  <c r="F13" i="1"/>
  <c r="C195" i="1"/>
  <c r="G49" i="3"/>
  <c r="F49" i="3"/>
  <c r="J49" i="3"/>
  <c r="I49" i="3"/>
  <c r="H49" i="3"/>
  <c r="J51" i="3"/>
  <c r="J50" i="3"/>
  <c r="I24" i="3"/>
  <c r="G24" i="3"/>
  <c r="B194" i="1"/>
  <c r="I311" i="1"/>
  <c r="H311" i="1"/>
  <c r="G311" i="1"/>
  <c r="F311" i="1"/>
  <c r="F7" i="1"/>
  <c r="H7" i="1"/>
  <c r="J7" i="1"/>
  <c r="I7" i="1"/>
  <c r="G7" i="1"/>
  <c r="J16" i="1"/>
  <c r="F137" i="1"/>
  <c r="J12" i="1"/>
  <c r="J8" i="1"/>
  <c r="B159" i="1"/>
  <c r="B119" i="1"/>
  <c r="I94" i="1"/>
  <c r="G94" i="1"/>
  <c r="C166" i="1"/>
  <c r="H44" i="1"/>
  <c r="G44" i="1"/>
  <c r="F44" i="1"/>
  <c r="J44" i="1"/>
  <c r="I44" i="1"/>
  <c r="F168" i="1"/>
  <c r="J103" i="1"/>
  <c r="I103" i="1"/>
  <c r="H103" i="1"/>
  <c r="G103" i="1"/>
  <c r="F103" i="1"/>
  <c r="G44" i="3"/>
  <c r="F44" i="3"/>
  <c r="J44" i="3"/>
  <c r="I44" i="3"/>
  <c r="H44" i="3"/>
  <c r="H7" i="3"/>
  <c r="F7" i="3"/>
  <c r="F18" i="3"/>
  <c r="H18" i="3"/>
  <c r="J32" i="3"/>
  <c r="I32" i="3"/>
  <c r="H32" i="3"/>
  <c r="F32" i="3"/>
  <c r="G32" i="3"/>
  <c r="I294" i="1"/>
  <c r="H294" i="1"/>
  <c r="G294" i="1"/>
  <c r="F294" i="1"/>
  <c r="I219" i="1"/>
  <c r="H219" i="1"/>
  <c r="G219" i="1"/>
  <c r="F219" i="1"/>
  <c r="I227" i="1"/>
  <c r="H227" i="1"/>
  <c r="G227" i="1"/>
  <c r="F227" i="1"/>
  <c r="G243" i="1"/>
  <c r="I243" i="1"/>
  <c r="H243" i="1"/>
  <c r="F243" i="1"/>
  <c r="J243" i="1"/>
  <c r="I299" i="1"/>
  <c r="H299" i="1"/>
  <c r="G299" i="1"/>
  <c r="F299" i="1"/>
  <c r="I317" i="1"/>
  <c r="H317" i="1"/>
  <c r="G317" i="1"/>
  <c r="F317" i="1"/>
  <c r="G264" i="1"/>
  <c r="F264" i="1"/>
  <c r="H264" i="1"/>
  <c r="I264" i="1"/>
  <c r="G272" i="1"/>
  <c r="F272" i="1"/>
  <c r="H272" i="1"/>
  <c r="I272" i="1"/>
  <c r="I286" i="1"/>
  <c r="H286" i="1"/>
  <c r="G286" i="1"/>
  <c r="F286" i="1"/>
  <c r="B190" i="1"/>
  <c r="C146" i="1"/>
  <c r="H16" i="1"/>
  <c r="H8" i="1"/>
  <c r="C138" i="1"/>
  <c r="B153" i="1"/>
  <c r="G234" i="1"/>
  <c r="I234" i="1"/>
  <c r="D178" i="1"/>
  <c r="D170" i="1"/>
  <c r="D162" i="1"/>
  <c r="D148" i="1"/>
  <c r="D140" i="1"/>
  <c r="G46" i="1"/>
  <c r="I46" i="1"/>
  <c r="I38" i="1"/>
  <c r="G38" i="1"/>
  <c r="G30" i="1"/>
  <c r="I30" i="1"/>
  <c r="I16" i="1"/>
  <c r="G16" i="1"/>
  <c r="I8" i="1"/>
  <c r="G8" i="1"/>
  <c r="F177" i="1"/>
  <c r="H112" i="1"/>
  <c r="G112" i="1"/>
  <c r="I112" i="1"/>
  <c r="F112" i="1"/>
  <c r="J112" i="1"/>
  <c r="F169" i="1"/>
  <c r="H104" i="1"/>
  <c r="J104" i="1"/>
  <c r="G104" i="1"/>
  <c r="F104" i="1"/>
  <c r="I104" i="1"/>
  <c r="F161" i="1"/>
  <c r="H96" i="1"/>
  <c r="G96" i="1"/>
  <c r="F96" i="1"/>
  <c r="J96" i="1"/>
  <c r="I96" i="1"/>
  <c r="F147" i="1"/>
  <c r="H82" i="1"/>
  <c r="J82" i="1"/>
  <c r="G82" i="1"/>
  <c r="F82" i="1"/>
  <c r="I82" i="1"/>
  <c r="F139" i="1"/>
  <c r="H74" i="1"/>
  <c r="G74" i="1"/>
  <c r="F74" i="1"/>
  <c r="J74" i="1"/>
  <c r="I74" i="1"/>
  <c r="C54" i="1"/>
  <c r="B154" i="1"/>
  <c r="B144" i="1"/>
  <c r="C190" i="1"/>
  <c r="C177" i="1"/>
  <c r="C169" i="1"/>
  <c r="C161" i="1"/>
  <c r="C147" i="1"/>
  <c r="C139" i="1"/>
  <c r="J51" i="1"/>
  <c r="I51" i="1"/>
  <c r="H51" i="1"/>
  <c r="G51" i="1"/>
  <c r="F51" i="1"/>
  <c r="J43" i="1"/>
  <c r="I43" i="1"/>
  <c r="H43" i="1"/>
  <c r="G43" i="1"/>
  <c r="F43" i="1"/>
  <c r="J35" i="1"/>
  <c r="I35" i="1"/>
  <c r="H35" i="1"/>
  <c r="G35" i="1"/>
  <c r="F35" i="1"/>
  <c r="J23" i="1"/>
  <c r="I23" i="1"/>
  <c r="H23" i="1"/>
  <c r="G23" i="1"/>
  <c r="F23" i="1"/>
  <c r="J50" i="1"/>
  <c r="J38" i="1"/>
  <c r="J46" i="1"/>
  <c r="J34" i="1"/>
  <c r="J30" i="1"/>
  <c r="J42" i="1"/>
  <c r="C191" i="1"/>
  <c r="J26" i="1"/>
  <c r="J78" i="2"/>
  <c r="I78" i="2"/>
  <c r="H78" i="2"/>
  <c r="G78" i="2"/>
  <c r="F78" i="2"/>
  <c r="I248" i="1"/>
  <c r="H248" i="1"/>
  <c r="J248" i="1"/>
  <c r="G248" i="1"/>
  <c r="F248" i="1"/>
  <c r="I136" i="1"/>
  <c r="G136" i="1"/>
  <c r="F122" i="1"/>
  <c r="G122" i="1"/>
  <c r="J122" i="1"/>
  <c r="I122" i="1"/>
  <c r="H122" i="1"/>
  <c r="I325" i="1"/>
  <c r="I369" i="1"/>
  <c r="J12" i="2"/>
  <c r="I12" i="2"/>
  <c r="H12" i="2"/>
  <c r="G12" i="2"/>
  <c r="F12" i="2"/>
  <c r="I217" i="1"/>
  <c r="H217" i="1"/>
  <c r="F217" i="1"/>
  <c r="I293" i="1"/>
  <c r="H293" i="1"/>
  <c r="G293" i="1"/>
  <c r="F293" i="1"/>
  <c r="I354" i="1"/>
  <c r="F71" i="1"/>
  <c r="H71" i="1"/>
  <c r="J71" i="1"/>
  <c r="I71" i="1"/>
  <c r="G71" i="1"/>
  <c r="J46" i="2"/>
  <c r="I46" i="2"/>
  <c r="H46" i="2"/>
  <c r="G46" i="2"/>
  <c r="F46" i="2"/>
  <c r="H201" i="1"/>
  <c r="G201" i="1"/>
  <c r="F201" i="1"/>
  <c r="G262" i="1"/>
  <c r="F262" i="1"/>
  <c r="H262" i="1"/>
  <c r="I262" i="1"/>
  <c r="I340" i="1"/>
  <c r="H57" i="1"/>
  <c r="G57" i="1"/>
  <c r="F57" i="1"/>
  <c r="J57" i="1"/>
  <c r="I57" i="1"/>
  <c r="J87" i="1"/>
  <c r="I87" i="1"/>
  <c r="H87" i="1"/>
  <c r="G87" i="1"/>
  <c r="F87" i="1"/>
  <c r="G22" i="1"/>
  <c r="I193" i="1"/>
  <c r="H52" i="2"/>
  <c r="G52" i="2"/>
  <c r="F52" i="2"/>
  <c r="J52" i="2"/>
  <c r="I52" i="2"/>
  <c r="G232" i="1"/>
  <c r="F232" i="1"/>
  <c r="J232" i="1"/>
  <c r="H232" i="1"/>
  <c r="I232" i="1"/>
  <c r="I152" i="1"/>
  <c r="G152" i="1"/>
  <c r="I187" i="1"/>
  <c r="G187" i="1"/>
  <c r="I309" i="1"/>
  <c r="H309" i="1"/>
  <c r="G309" i="1"/>
  <c r="F309" i="1"/>
  <c r="I278" i="1"/>
  <c r="H278" i="1"/>
  <c r="G278" i="1"/>
  <c r="F278" i="1"/>
  <c r="H22" i="1"/>
  <c r="B184" i="1" l="1"/>
  <c r="C198" i="1"/>
  <c r="I337" i="1"/>
  <c r="H74" i="2"/>
  <c r="G74" i="2"/>
  <c r="F74" i="2"/>
  <c r="J74" i="2"/>
  <c r="I74" i="2"/>
  <c r="H26" i="1"/>
  <c r="F26" i="1"/>
  <c r="D156" i="1"/>
  <c r="F155" i="1"/>
  <c r="F90" i="1"/>
  <c r="J90" i="1"/>
  <c r="E92" i="1"/>
  <c r="I90" i="1"/>
  <c r="H90" i="1"/>
  <c r="G90" i="1"/>
  <c r="C156" i="1"/>
  <c r="I208" i="1"/>
  <c r="H208" i="1"/>
  <c r="G208" i="1"/>
  <c r="F208" i="1"/>
  <c r="I360" i="1"/>
  <c r="I364" i="1"/>
  <c r="J20" i="2"/>
  <c r="I20" i="2"/>
  <c r="H20" i="2"/>
  <c r="G20" i="2"/>
  <c r="F20" i="2"/>
  <c r="H17" i="2"/>
  <c r="G17" i="2"/>
  <c r="F17" i="2"/>
  <c r="E37" i="2"/>
  <c r="J17" i="2"/>
  <c r="I17" i="2"/>
  <c r="F18" i="2"/>
  <c r="J18" i="2"/>
  <c r="I18" i="2"/>
  <c r="G18" i="2"/>
  <c r="H18" i="2"/>
  <c r="I351" i="1"/>
  <c r="I346" i="1"/>
  <c r="J41" i="2"/>
  <c r="I41" i="2"/>
  <c r="H41" i="2"/>
  <c r="G41" i="2"/>
  <c r="F41" i="2"/>
  <c r="F75" i="2"/>
  <c r="J75" i="2"/>
  <c r="I75" i="2"/>
  <c r="G75" i="2"/>
  <c r="H75" i="2"/>
  <c r="F48" i="2"/>
  <c r="J48" i="2"/>
  <c r="I48" i="2"/>
  <c r="G48" i="2"/>
  <c r="H48" i="2"/>
  <c r="I356" i="1"/>
  <c r="F156" i="1"/>
  <c r="J91" i="1"/>
  <c r="I91" i="1"/>
  <c r="H91" i="1"/>
  <c r="G91" i="1"/>
  <c r="F91" i="1"/>
  <c r="I209" i="1"/>
  <c r="H209" i="1"/>
  <c r="G209" i="1"/>
  <c r="F209" i="1"/>
  <c r="I361" i="1"/>
  <c r="J15" i="2"/>
  <c r="I15" i="2"/>
  <c r="H15" i="2"/>
  <c r="G15" i="2"/>
  <c r="F15" i="2"/>
  <c r="J24" i="2"/>
  <c r="I24" i="2"/>
  <c r="H24" i="2"/>
  <c r="G24" i="2"/>
  <c r="F24" i="2"/>
  <c r="H21" i="2"/>
  <c r="G21" i="2"/>
  <c r="F21" i="2"/>
  <c r="J21" i="2"/>
  <c r="I21" i="2"/>
  <c r="F22" i="2"/>
  <c r="J22" i="2"/>
  <c r="I22" i="2"/>
  <c r="H22" i="2"/>
  <c r="G22" i="2"/>
  <c r="I371" i="1"/>
  <c r="I374" i="1"/>
  <c r="I335" i="1"/>
  <c r="I56" i="2"/>
  <c r="H56" i="2"/>
  <c r="G56" i="2"/>
  <c r="J56" i="2"/>
  <c r="F56" i="2"/>
  <c r="I60" i="2"/>
  <c r="H60" i="2"/>
  <c r="G60" i="2"/>
  <c r="J60" i="2"/>
  <c r="F60" i="2"/>
  <c r="F53" i="2"/>
  <c r="J53" i="2"/>
  <c r="I53" i="2"/>
  <c r="H53" i="2"/>
  <c r="G53" i="2"/>
  <c r="I81" i="2"/>
  <c r="G81" i="2"/>
  <c r="F81" i="2"/>
  <c r="J81" i="2"/>
  <c r="H81" i="2"/>
  <c r="I343" i="1"/>
  <c r="I202" i="1"/>
  <c r="H202" i="1"/>
  <c r="G202" i="1"/>
  <c r="F202" i="1"/>
  <c r="I210" i="1"/>
  <c r="H210" i="1"/>
  <c r="G210" i="1"/>
  <c r="F210" i="1"/>
  <c r="I362" i="1"/>
  <c r="I357" i="1"/>
  <c r="J31" i="2"/>
  <c r="I31" i="2"/>
  <c r="H31" i="2"/>
  <c r="G31" i="2"/>
  <c r="F31" i="2"/>
  <c r="J28" i="2"/>
  <c r="I28" i="2"/>
  <c r="H28" i="2"/>
  <c r="G28" i="2"/>
  <c r="F28" i="2"/>
  <c r="H25" i="2"/>
  <c r="G25" i="2"/>
  <c r="F25" i="2"/>
  <c r="I25" i="2"/>
  <c r="J25" i="2"/>
  <c r="F26" i="2"/>
  <c r="J26" i="2"/>
  <c r="I26" i="2"/>
  <c r="H26" i="2"/>
  <c r="G26" i="2"/>
  <c r="I375" i="1"/>
  <c r="I379" i="1"/>
  <c r="I333" i="1"/>
  <c r="I332" i="1"/>
  <c r="I344" i="1"/>
  <c r="I330" i="1"/>
  <c r="F43" i="2"/>
  <c r="J43" i="2"/>
  <c r="I43" i="2"/>
  <c r="H43" i="2"/>
  <c r="G43" i="2"/>
  <c r="J57" i="2"/>
  <c r="I57" i="2"/>
  <c r="G57" i="2"/>
  <c r="F57" i="2"/>
  <c r="H57" i="2"/>
  <c r="H54" i="2"/>
  <c r="G54" i="2"/>
  <c r="J54" i="2"/>
  <c r="I54" i="2"/>
  <c r="F54" i="2"/>
  <c r="D27" i="1"/>
  <c r="D157" i="1" s="1"/>
  <c r="D155" i="1"/>
  <c r="F25" i="1"/>
  <c r="H25" i="1"/>
  <c r="I207" i="1"/>
  <c r="H207" i="1"/>
  <c r="G207" i="1"/>
  <c r="F207" i="1"/>
  <c r="I378" i="1"/>
  <c r="B27" i="1"/>
  <c r="I27" i="1" s="1"/>
  <c r="I25" i="1"/>
  <c r="G25" i="1"/>
  <c r="I203" i="1"/>
  <c r="H203" i="1"/>
  <c r="G203" i="1"/>
  <c r="F203" i="1"/>
  <c r="I211" i="1"/>
  <c r="H211" i="1"/>
  <c r="G211" i="1"/>
  <c r="F211" i="1"/>
  <c r="I358" i="1"/>
  <c r="I365" i="1"/>
  <c r="J19" i="2"/>
  <c r="I19" i="2"/>
  <c r="H19" i="2"/>
  <c r="G19" i="2"/>
  <c r="F19" i="2"/>
  <c r="J32" i="2"/>
  <c r="I32" i="2"/>
  <c r="H32" i="2"/>
  <c r="G32" i="2"/>
  <c r="F32" i="2"/>
  <c r="H29" i="2"/>
  <c r="G29" i="2"/>
  <c r="F29" i="2"/>
  <c r="J29" i="2"/>
  <c r="I29" i="2"/>
  <c r="F30" i="2"/>
  <c r="J30" i="2"/>
  <c r="I30" i="2"/>
  <c r="H30" i="2"/>
  <c r="G30" i="2"/>
  <c r="I376" i="1"/>
  <c r="I328" i="1"/>
  <c r="I347" i="1"/>
  <c r="J72" i="2"/>
  <c r="I72" i="2"/>
  <c r="H72" i="2"/>
  <c r="G72" i="2"/>
  <c r="F72" i="2"/>
  <c r="I64" i="2"/>
  <c r="H64" i="2"/>
  <c r="G64" i="2"/>
  <c r="F64" i="2"/>
  <c r="J64" i="2"/>
  <c r="J61" i="2"/>
  <c r="I61" i="2"/>
  <c r="G61" i="2"/>
  <c r="F61" i="2"/>
  <c r="H61" i="2"/>
  <c r="H58" i="2"/>
  <c r="G58" i="2"/>
  <c r="I58" i="2"/>
  <c r="F58" i="2"/>
  <c r="J58" i="2"/>
  <c r="F55" i="2"/>
  <c r="J55" i="2"/>
  <c r="I55" i="2"/>
  <c r="H55" i="2"/>
  <c r="G55" i="2"/>
  <c r="H47" i="2"/>
  <c r="G47" i="2"/>
  <c r="F47" i="2"/>
  <c r="J47" i="2"/>
  <c r="I47" i="2"/>
  <c r="B37" i="2"/>
  <c r="I373" i="1"/>
  <c r="B156" i="1"/>
  <c r="J65" i="2"/>
  <c r="I65" i="2"/>
  <c r="G65" i="2"/>
  <c r="F65" i="2"/>
  <c r="H65" i="2"/>
  <c r="I26" i="1"/>
  <c r="G26" i="1"/>
  <c r="I204" i="1"/>
  <c r="H204" i="1"/>
  <c r="G204" i="1"/>
  <c r="F204" i="1"/>
  <c r="I212" i="1"/>
  <c r="H212" i="1"/>
  <c r="G212" i="1"/>
  <c r="F212" i="1"/>
  <c r="I355" i="1"/>
  <c r="F80" i="2"/>
  <c r="J80" i="2"/>
  <c r="I80" i="2"/>
  <c r="H80" i="2"/>
  <c r="G80" i="2"/>
  <c r="J35" i="2"/>
  <c r="I35" i="2"/>
  <c r="H35" i="2"/>
  <c r="G35" i="2"/>
  <c r="F35" i="2"/>
  <c r="J36" i="2"/>
  <c r="I36" i="2"/>
  <c r="H36" i="2"/>
  <c r="G36" i="2"/>
  <c r="F36" i="2"/>
  <c r="H33" i="2"/>
  <c r="G33" i="2"/>
  <c r="F33" i="2"/>
  <c r="J33" i="2"/>
  <c r="I33" i="2"/>
  <c r="F34" i="2"/>
  <c r="J34" i="2"/>
  <c r="I34" i="2"/>
  <c r="G34" i="2"/>
  <c r="H34" i="2"/>
  <c r="I377" i="1"/>
  <c r="I372" i="1"/>
  <c r="I349" i="1"/>
  <c r="I341" i="1"/>
  <c r="I336" i="1"/>
  <c r="I331" i="1"/>
  <c r="J69" i="2"/>
  <c r="I69" i="2"/>
  <c r="G69" i="2"/>
  <c r="F69" i="2"/>
  <c r="H69" i="2"/>
  <c r="H62" i="2"/>
  <c r="G62" i="2"/>
  <c r="J62" i="2"/>
  <c r="I62" i="2"/>
  <c r="F62" i="2"/>
  <c r="F59" i="2"/>
  <c r="J59" i="2"/>
  <c r="I59" i="2"/>
  <c r="H59" i="2"/>
  <c r="G59" i="2"/>
  <c r="C27" i="1"/>
  <c r="C155" i="1"/>
  <c r="I359" i="1"/>
  <c r="H13" i="2"/>
  <c r="G13" i="2"/>
  <c r="F13" i="2"/>
  <c r="J13" i="2"/>
  <c r="I13" i="2"/>
  <c r="I350" i="1"/>
  <c r="J49" i="2"/>
  <c r="I49" i="2"/>
  <c r="H49" i="2"/>
  <c r="G49" i="2"/>
  <c r="F49" i="2"/>
  <c r="G28" i="1"/>
  <c r="I28" i="1"/>
  <c r="I205" i="1"/>
  <c r="H205" i="1"/>
  <c r="G205" i="1"/>
  <c r="F205" i="1"/>
  <c r="I213" i="1"/>
  <c r="H213" i="1"/>
  <c r="G213" i="1"/>
  <c r="F213" i="1"/>
  <c r="I363" i="1"/>
  <c r="J23" i="2"/>
  <c r="I23" i="2"/>
  <c r="H23" i="2"/>
  <c r="G23" i="2"/>
  <c r="F23" i="2"/>
  <c r="I380" i="1"/>
  <c r="I327" i="1"/>
  <c r="I326" i="1"/>
  <c r="I345" i="1"/>
  <c r="I348" i="1"/>
  <c r="H42" i="2"/>
  <c r="G42" i="2"/>
  <c r="F42" i="2"/>
  <c r="J42" i="2"/>
  <c r="I42" i="2"/>
  <c r="I68" i="2"/>
  <c r="H68" i="2"/>
  <c r="G68" i="2"/>
  <c r="J68" i="2"/>
  <c r="F68" i="2"/>
  <c r="J73" i="2"/>
  <c r="I73" i="2"/>
  <c r="H73" i="2"/>
  <c r="G73" i="2"/>
  <c r="F73" i="2"/>
  <c r="H66" i="2"/>
  <c r="G66" i="2"/>
  <c r="J66" i="2"/>
  <c r="I66" i="2"/>
  <c r="F66" i="2"/>
  <c r="F63" i="2"/>
  <c r="J63" i="2"/>
  <c r="I63" i="2"/>
  <c r="H63" i="2"/>
  <c r="G63" i="2"/>
  <c r="B158" i="1"/>
  <c r="J16" i="2"/>
  <c r="I16" i="2"/>
  <c r="H16" i="2"/>
  <c r="G16" i="2"/>
  <c r="F16" i="2"/>
  <c r="F14" i="2"/>
  <c r="J14" i="2"/>
  <c r="I14" i="2"/>
  <c r="H14" i="2"/>
  <c r="G14" i="2"/>
  <c r="F71" i="2"/>
  <c r="J71" i="2"/>
  <c r="I71" i="2"/>
  <c r="H71" i="2"/>
  <c r="G71" i="2"/>
  <c r="H28" i="1"/>
  <c r="F28" i="1"/>
  <c r="D158" i="1"/>
  <c r="F158" i="1"/>
  <c r="F93" i="1"/>
  <c r="J93" i="1"/>
  <c r="H93" i="1"/>
  <c r="I93" i="1"/>
  <c r="G93" i="1"/>
  <c r="C158" i="1"/>
  <c r="I206" i="1"/>
  <c r="H206" i="1"/>
  <c r="G206" i="1"/>
  <c r="F206" i="1"/>
  <c r="I366" i="1"/>
  <c r="H79" i="2"/>
  <c r="G79" i="2"/>
  <c r="F79" i="2"/>
  <c r="J79" i="2"/>
  <c r="I79" i="2"/>
  <c r="J27" i="2"/>
  <c r="I27" i="2"/>
  <c r="H27" i="2"/>
  <c r="G27" i="2"/>
  <c r="F27" i="2"/>
  <c r="I370" i="1"/>
  <c r="I342" i="1"/>
  <c r="I334" i="1"/>
  <c r="I329" i="1"/>
  <c r="H70" i="2"/>
  <c r="G70" i="2"/>
  <c r="F70" i="2"/>
  <c r="J70" i="2"/>
  <c r="I70" i="2"/>
  <c r="F67" i="2"/>
  <c r="J67" i="2"/>
  <c r="I67" i="2"/>
  <c r="H67" i="2"/>
  <c r="G67" i="2"/>
  <c r="B155" i="1"/>
  <c r="B92" i="1"/>
  <c r="I161" i="1"/>
  <c r="G161" i="1"/>
  <c r="I163" i="1"/>
  <c r="G163" i="1"/>
  <c r="I164" i="1"/>
  <c r="G164" i="1"/>
  <c r="I141" i="1"/>
  <c r="G141" i="1"/>
  <c r="I188" i="1"/>
  <c r="G188" i="1"/>
  <c r="I173" i="1"/>
  <c r="G173" i="1"/>
  <c r="I183" i="1"/>
  <c r="G183" i="1"/>
  <c r="I154" i="1"/>
  <c r="G154" i="1"/>
  <c r="F198" i="1"/>
  <c r="I133" i="1"/>
  <c r="H133" i="1"/>
  <c r="F133" i="1"/>
  <c r="J133" i="1"/>
  <c r="G133" i="1"/>
  <c r="D198" i="1"/>
  <c r="I178" i="1"/>
  <c r="G178" i="1"/>
  <c r="I146" i="1"/>
  <c r="G146" i="1"/>
  <c r="I143" i="1"/>
  <c r="G143" i="1"/>
  <c r="I147" i="1"/>
  <c r="G147" i="1"/>
  <c r="I148" i="1"/>
  <c r="G148" i="1"/>
  <c r="I142" i="1"/>
  <c r="G142" i="1"/>
  <c r="I190" i="1"/>
  <c r="G190" i="1"/>
  <c r="I165" i="1"/>
  <c r="G165" i="1"/>
  <c r="I175" i="1"/>
  <c r="G175" i="1"/>
  <c r="I176" i="1"/>
  <c r="G176" i="1"/>
  <c r="G137" i="1"/>
  <c r="I137" i="1"/>
  <c r="I182" i="1"/>
  <c r="G182" i="1"/>
  <c r="I194" i="1"/>
  <c r="G194" i="1"/>
  <c r="I189" i="1"/>
  <c r="G189" i="1"/>
  <c r="I197" i="1"/>
  <c r="G197" i="1"/>
  <c r="I191" i="1"/>
  <c r="G191" i="1"/>
  <c r="I195" i="1"/>
  <c r="G195" i="1"/>
  <c r="I170" i="1"/>
  <c r="G170" i="1"/>
  <c r="J54" i="1"/>
  <c r="I54" i="1"/>
  <c r="F54" i="1"/>
  <c r="H54" i="1"/>
  <c r="G54" i="1"/>
  <c r="G139" i="1"/>
  <c r="I139" i="1"/>
  <c r="I177" i="1"/>
  <c r="G177" i="1"/>
  <c r="G179" i="1"/>
  <c r="I179" i="1"/>
  <c r="I180" i="1"/>
  <c r="G180" i="1"/>
  <c r="I144" i="1"/>
  <c r="G144" i="1"/>
  <c r="I196" i="1"/>
  <c r="G196" i="1"/>
  <c r="I138" i="1"/>
  <c r="G138" i="1"/>
  <c r="I153" i="1"/>
  <c r="G153" i="1"/>
  <c r="I192" i="1"/>
  <c r="G192" i="1"/>
  <c r="I160" i="1"/>
  <c r="G160" i="1"/>
  <c r="G167" i="1"/>
  <c r="I167" i="1"/>
  <c r="I166" i="1"/>
  <c r="G166" i="1"/>
  <c r="I174" i="1"/>
  <c r="G174" i="1"/>
  <c r="C184" i="1"/>
  <c r="I159" i="1"/>
  <c r="G159" i="1"/>
  <c r="I162" i="1"/>
  <c r="G162" i="1"/>
  <c r="I168" i="1"/>
  <c r="G168" i="1"/>
  <c r="I169" i="1"/>
  <c r="G169" i="1"/>
  <c r="I140" i="1"/>
  <c r="G140" i="1"/>
  <c r="B198" i="1"/>
  <c r="I171" i="1"/>
  <c r="G171" i="1"/>
  <c r="C157" i="1"/>
  <c r="I172" i="1"/>
  <c r="G172" i="1"/>
  <c r="J68" i="1"/>
  <c r="I68" i="1"/>
  <c r="H68" i="1"/>
  <c r="G68" i="1"/>
  <c r="F68" i="1"/>
  <c r="J27" i="1"/>
  <c r="I181" i="1"/>
  <c r="G181" i="1"/>
  <c r="F184" i="1"/>
  <c r="J119" i="1"/>
  <c r="I119" i="1"/>
  <c r="H119" i="1"/>
  <c r="G119" i="1"/>
  <c r="F119" i="1"/>
  <c r="I145" i="1"/>
  <c r="G145" i="1"/>
  <c r="B157" i="1" l="1"/>
  <c r="F27" i="1"/>
  <c r="G27" i="1"/>
  <c r="H27" i="1"/>
  <c r="I198" i="1"/>
  <c r="G198" i="1"/>
  <c r="I184" i="1"/>
  <c r="G184" i="1"/>
  <c r="I156" i="1"/>
  <c r="G156" i="1"/>
  <c r="H37" i="2"/>
  <c r="G37" i="2"/>
  <c r="F37" i="2"/>
  <c r="J37" i="2"/>
  <c r="I37" i="2"/>
  <c r="F157" i="1"/>
  <c r="H92" i="1"/>
  <c r="G92" i="1"/>
  <c r="F92" i="1"/>
  <c r="J92" i="1"/>
  <c r="I92" i="1"/>
  <c r="I158" i="1"/>
  <c r="G158" i="1"/>
  <c r="I155" i="1"/>
  <c r="G155" i="1"/>
  <c r="I157" i="1" l="1"/>
  <c r="G157" i="1"/>
</calcChain>
</file>

<file path=xl/sharedStrings.xml><?xml version="1.0" encoding="utf-8"?>
<sst xmlns="http://schemas.openxmlformats.org/spreadsheetml/2006/main" count="491" uniqueCount="148">
  <si>
    <t>Indicadores Turísticos Tenerife</t>
  </si>
  <si>
    <t>Fuente: Encuestas de Alojamientos Turístico ISTAC</t>
  </si>
  <si>
    <t>Viajeros entrados en hoteles y apartamentos. Indicadores de capacidad. Indicadores de ocupación y de rentabilidad.</t>
  </si>
  <si>
    <t>Viajeros entrados en establecimientos alojativos (hoteles y apartamentos)</t>
  </si>
  <si>
    <t>Total (hotel + apartamento)</t>
  </si>
  <si>
    <t>Hoteles</t>
  </si>
  <si>
    <t>5 estrellas</t>
  </si>
  <si>
    <t>4 estrellas</t>
  </si>
  <si>
    <t>3 estrellas</t>
  </si>
  <si>
    <t>2 estrellas</t>
  </si>
  <si>
    <t>1 estrella</t>
  </si>
  <si>
    <t>Apartamentos</t>
  </si>
  <si>
    <t>4, 5 estrellas</t>
  </si>
  <si>
    <t>nd: dato no disponible ya que en algunos meses no se ha publicado el dato desagregado por tipología y categoría alojativa</t>
  </si>
  <si>
    <t>Viajeros entrados en establecimientos alojativos (hoteles y apartamentos) según lugar de residencia</t>
  </si>
  <si>
    <t>Total lugares de residencia</t>
  </si>
  <si>
    <t>Total residentes en España</t>
  </si>
  <si>
    <t>Canarias</t>
  </si>
  <si>
    <t>Residentes en Tenerife</t>
  </si>
  <si>
    <t>Resto Canarias</t>
  </si>
  <si>
    <t>Resto de España</t>
  </si>
  <si>
    <t>Total residentes en el extranjero</t>
  </si>
  <si>
    <t>Alemania</t>
  </si>
  <si>
    <t>Austria</t>
  </si>
  <si>
    <t>Canada</t>
  </si>
  <si>
    <t>Dinamarca</t>
  </si>
  <si>
    <t>Estados Unidos</t>
  </si>
  <si>
    <t>Finlandia</t>
  </si>
  <si>
    <t>Luxemburgo</t>
  </si>
  <si>
    <t>Reino Unido</t>
  </si>
  <si>
    <t>Francia</t>
  </si>
  <si>
    <t>Países Bajos</t>
  </si>
  <si>
    <t>Bélgica</t>
  </si>
  <si>
    <t>Irlanda</t>
  </si>
  <si>
    <t>Islandia</t>
  </si>
  <si>
    <t>Italia</t>
  </si>
  <si>
    <t>Noruega</t>
  </si>
  <si>
    <t>Suecia</t>
  </si>
  <si>
    <t>República Checa</t>
  </si>
  <si>
    <t>Hungría</t>
  </si>
  <si>
    <t>Portugal</t>
  </si>
  <si>
    <t>Lituania</t>
  </si>
  <si>
    <t>Rumania</t>
  </si>
  <si>
    <t>Polonia</t>
  </si>
  <si>
    <t>Suiza</t>
  </si>
  <si>
    <t>Rusia</t>
  </si>
  <si>
    <t>Otros países</t>
  </si>
  <si>
    <t>Viajeros entrados en establecimientos alojativos (hoteles y apartamentos) según municipio de alojamiento</t>
  </si>
  <si>
    <t>Total municipios de alojamiento</t>
  </si>
  <si>
    <t>Adeje</t>
  </si>
  <si>
    <t>Arona</t>
  </si>
  <si>
    <t>Granadilla de Abona</t>
  </si>
  <si>
    <t>Puerto de la Cruz</t>
  </si>
  <si>
    <t>San Miguel de Abona</t>
  </si>
  <si>
    <t>Santa Cruz de Tenerife</t>
  </si>
  <si>
    <t>San Cristóbal de La Laguna</t>
  </si>
  <si>
    <t>Santiago del Teide</t>
  </si>
  <si>
    <t>Guía de Isora</t>
  </si>
  <si>
    <t>Resto de municipios de Tenerife</t>
  </si>
  <si>
    <t>Pernoctaciones en establecimientos alojativos (hoteles y apartamentos)</t>
  </si>
  <si>
    <t>Pernoctaciones en establecimientos alojativos (hoteles y apartamentos) según lugar de residencia</t>
  </si>
  <si>
    <t>Pernoctaciones en establecimientos alojativos (hoteles y apartamentos) según municipio de alojamiento</t>
  </si>
  <si>
    <r>
      <t xml:space="preserve">Estancia media en establecimientos alojativos (hoteles y apartamentos) </t>
    </r>
    <r>
      <rPr>
        <sz val="12"/>
        <color theme="1"/>
        <rFont val="Aptos Narrow"/>
        <family val="2"/>
        <scheme val="minor"/>
      </rPr>
      <t>(en días)</t>
    </r>
  </si>
  <si>
    <r>
      <t>Estancia media  según lugar de residencia</t>
    </r>
    <r>
      <rPr>
        <sz val="12"/>
        <color theme="1"/>
        <rFont val="Aptos Narrow"/>
        <family val="2"/>
        <scheme val="minor"/>
      </rPr>
      <t xml:space="preserve"> (en días)</t>
    </r>
  </si>
  <si>
    <t>Resto España</t>
  </si>
  <si>
    <r>
      <t>Estancia media  según municipio de alojamiento</t>
    </r>
    <r>
      <rPr>
        <sz val="12"/>
        <color theme="1"/>
        <rFont val="Aptos Narrow"/>
        <family val="2"/>
        <scheme val="minor"/>
      </rPr>
      <t xml:space="preserve"> (en días)</t>
    </r>
  </si>
  <si>
    <t>Tasas de ocupación por plaza en establecimientos alojativos (hoteles y apartamentos)</t>
  </si>
  <si>
    <t>dif 24-19</t>
  </si>
  <si>
    <t>Tasas de ocupación según municipio de alojamiento</t>
  </si>
  <si>
    <t>var 24/19</t>
  </si>
  <si>
    <t>Indicadores de rentabilidad alojativa (hoteles y apartamentos)</t>
  </si>
  <si>
    <t>Ingresos totales según tipología y categoría alojativa</t>
  </si>
  <si>
    <t>5 Estrellas</t>
  </si>
  <si>
    <t>4 Estrellas</t>
  </si>
  <si>
    <t>3 Estrellas</t>
  </si>
  <si>
    <t>2 Estrellas</t>
  </si>
  <si>
    <t>1 Estrella</t>
  </si>
  <si>
    <t>Ingresos totales según municipio del alojamiento</t>
  </si>
  <si>
    <t>Tarifa media diaria (ADR) según tipología y categoría alojativa</t>
  </si>
  <si>
    <t>Tarifa media diaria (ADR) según municipio del alojamiento</t>
  </si>
  <si>
    <t>Resto de Tenerife</t>
  </si>
  <si>
    <t>Ingresos por habitación disponible (RevPAR) según tipología y categoría alojativa</t>
  </si>
  <si>
    <t>Ingresos por habitación disponible (RevPAR) según municipio del alojamiento</t>
  </si>
  <si>
    <t>Establecimientos abiertos y plazas ofertadas</t>
  </si>
  <si>
    <t>Número de establecimientos abiertos por tipología y categoría</t>
  </si>
  <si>
    <t>Número de establecimientos abiertos por municipio</t>
  </si>
  <si>
    <t>Número de plazas por tipología y categoría</t>
  </si>
  <si>
    <t>Número de plazas ofertadas por municipio</t>
  </si>
  <si>
    <t>Fuente: Encuestas de Alojamientos Turístico ISTAC. Elaboración Turismo de Tenerife</t>
  </si>
  <si>
    <t>Fuente: Estadísticas de tráfico aéreo - AENA</t>
  </si>
  <si>
    <t>Pasajeros llegados a los aeropuertos de Tenerife</t>
  </si>
  <si>
    <t>Pasajeros llegados a los aeropuertos de Tenerife según tipo de servicio</t>
  </si>
  <si>
    <t>Total llegadas</t>
  </si>
  <si>
    <t>llegadas regulares</t>
  </si>
  <si>
    <t>llegadas no regulares</t>
  </si>
  <si>
    <t>Pasajeros llegados a los aeropuertos de Tenerife procedencia del vuelo</t>
  </si>
  <si>
    <t>Procedencia del vuelo</t>
  </si>
  <si>
    <t>Total</t>
  </si>
  <si>
    <t>España</t>
  </si>
  <si>
    <t>aeropuertos insulares</t>
  </si>
  <si>
    <t>aeropuertos peninsulares</t>
  </si>
  <si>
    <t>Extranjero</t>
  </si>
  <si>
    <t>Belgica</t>
  </si>
  <si>
    <t>Holanda</t>
  </si>
  <si>
    <t>Federacion Rusa</t>
  </si>
  <si>
    <t>Republica Checa</t>
  </si>
  <si>
    <t>Resto países</t>
  </si>
  <si>
    <t>Pasajeros llegados a los aeropuertos de Tenerife según aeropuerto de llegada</t>
  </si>
  <si>
    <t>Tenerife Norte - Los Rodeos</t>
  </si>
  <si>
    <t>Tenerife Sur - Reina Sofía</t>
  </si>
  <si>
    <t>Operaciones de llegada a los aeropuertos de Tenerife según tipo de servicio</t>
  </si>
  <si>
    <t>Operaciones de llegada a los aeropuertos de Tenerife según procedencia del vuelo</t>
  </si>
  <si>
    <t>Federación Rusa</t>
  </si>
  <si>
    <t>Operaciones de llegada a los aeropuertos de Tenerife según aeropuerto de llegada</t>
  </si>
  <si>
    <t>Fuente: AENA. Elaboración Turismo de Tenerife</t>
  </si>
  <si>
    <t>Fuente: Estadísticas de Movimientos Turísticos en Fronteras de Canarias 
FRONTUR ISTAC (turistas residentes en el extranjero y en Península)</t>
  </si>
  <si>
    <t>Entrada de turistas en Tenerife - procedencia y características del viaje</t>
  </si>
  <si>
    <t>Turistas entrados en Tenerife según lugar de residencia</t>
  </si>
  <si>
    <t>TOTAL</t>
  </si>
  <si>
    <t>TOTAL RESIDENTES EN ESPAÑA</t>
  </si>
  <si>
    <t>TOTAL RESIDENTES EN EL EXTRANJERO</t>
  </si>
  <si>
    <t>Países Nórdicos</t>
  </si>
  <si>
    <t>Turistas entrados en Tenerife según número de pernoctaciones realizadas</t>
  </si>
  <si>
    <t>TOTAL NOCHES</t>
  </si>
  <si>
    <t>De 1 a 7 noches</t>
  </si>
  <si>
    <t>De 8 a 15 noches</t>
  </si>
  <si>
    <t>De 16 a 31 noches</t>
  </si>
  <si>
    <t>Más de 31 noches</t>
  </si>
  <si>
    <t>Turistas entrados en Tenerife según tipo de alojamiento utilizado</t>
  </si>
  <si>
    <t>TOTAL ALOJAMIENTO</t>
  </si>
  <si>
    <t>Hoteles y alojamientos similares</t>
  </si>
  <si>
    <t>Hoteles y alojamientos similares excepto apartamentos</t>
  </si>
  <si>
    <t>Vivienda de amigos y familiares</t>
  </si>
  <si>
    <t>Vivienda propia</t>
  </si>
  <si>
    <t>Cruceros</t>
  </si>
  <si>
    <t>Otro</t>
  </si>
  <si>
    <t>Turistas entrados en Tenerife según motivo del viaje</t>
  </si>
  <si>
    <t>TOTAL MOTIVOS</t>
  </si>
  <si>
    <t>Vacaciones, recreo y ocio</t>
  </si>
  <si>
    <t>Visita y salud</t>
  </si>
  <si>
    <t>Negocios y motivos profesionales</t>
  </si>
  <si>
    <t>Educación, religión, compras y otros motivos personales</t>
  </si>
  <si>
    <t>Turistas entrados en Tenerife según forma de contratación del viaje</t>
  </si>
  <si>
    <t>Si contrataron un paquete turístico</t>
  </si>
  <si>
    <t>No contrataron un paquete turístico</t>
  </si>
  <si>
    <t>Fuente: FRONTUR - ISTAC. Elaboración Turismo de Tenerife</t>
  </si>
  <si>
    <t>enero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</si>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</sst>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"/>
    <numFmt numFmtId="165" formatCode="0.0"/>
    <numFmt numFmtId="166" formatCode="#,##0.0"/>
    <numFmt numFmtId="167" formatCode="#,##0\ &quot;€&quot;"/>
    <numFmt numFmtId="168" formatCode="#,##0.0\ &quot;€&quot;"/>
    <numFmt numFmtId="169" formatCode="#,##0.00\ &quot;€&quot;"/>
  </numFmts>
  <fonts count="3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36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6"/>
      <color theme="1" tint="0.34998626667073579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1"/>
      <color rgb="FF147DFC"/>
      <name val="Aptos Narrow"/>
      <family val="2"/>
      <scheme val="minor"/>
    </font>
    <font>
      <sz val="11"/>
      <color rgb="FF147DFC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0FACCB"/>
      <name val="Aptos Narrow"/>
      <family val="2"/>
      <scheme val="minor"/>
    </font>
    <font>
      <sz val="11"/>
      <color rgb="FF0FACCB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rgb="FFE29700"/>
      <name val="Aptos Narrow"/>
      <family val="2"/>
      <scheme val="minor"/>
    </font>
    <font>
      <sz val="11"/>
      <color rgb="FFE297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sz val="11"/>
      <color theme="9" tint="-0.249977111117893"/>
      <name val="Aptos Narrow"/>
      <family val="2"/>
      <scheme val="minor"/>
    </font>
    <font>
      <sz val="18"/>
      <color theme="0"/>
      <name val="Aptos Narrow"/>
      <family val="2"/>
      <scheme val="minor"/>
    </font>
    <font>
      <b/>
      <sz val="11"/>
      <color rgb="FF666633"/>
      <name val="Aptos Narrow"/>
      <family val="2"/>
      <scheme val="minor"/>
    </font>
    <font>
      <sz val="11"/>
      <color rgb="FF666633"/>
      <name val="Aptos Narrow"/>
      <family val="2"/>
      <scheme val="minor"/>
    </font>
    <font>
      <b/>
      <sz val="11"/>
      <color theme="8" tint="-0.249977111117893"/>
      <name val="Aptos Narrow"/>
      <family val="2"/>
      <scheme val="minor"/>
    </font>
    <font>
      <sz val="11"/>
      <color theme="8" tint="-0.249977111117893"/>
      <name val="Aptos Narrow"/>
      <family val="2"/>
      <scheme val="minor"/>
    </font>
    <font>
      <b/>
      <sz val="11"/>
      <color rgb="FFF79057"/>
      <name val="Aptos Narrow"/>
      <family val="2"/>
      <scheme val="minor"/>
    </font>
    <font>
      <sz val="11"/>
      <color rgb="FFF79057"/>
      <name val="Aptos Narrow"/>
      <family val="2"/>
      <scheme val="minor"/>
    </font>
    <font>
      <b/>
      <sz val="11"/>
      <color theme="5" tint="-0.249977111117893"/>
      <name val="Aptos Narrow"/>
      <family val="2"/>
      <scheme val="minor"/>
    </font>
    <font>
      <sz val="11"/>
      <color theme="5" tint="-0.249977111117893"/>
      <name val="Aptos Narrow"/>
      <family val="2"/>
      <scheme val="minor"/>
    </font>
    <font>
      <b/>
      <sz val="11"/>
      <color theme="8"/>
      <name val="Aptos Narrow"/>
      <family val="2"/>
      <scheme val="minor"/>
    </font>
    <font>
      <sz val="11"/>
      <color theme="8"/>
      <name val="Aptos Narrow"/>
      <family val="2"/>
      <scheme val="minor"/>
    </font>
    <font>
      <sz val="11"/>
      <color rgb="FFD8767F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sz val="11"/>
      <color theme="4"/>
      <name val="Aptos Narrow"/>
      <family val="2"/>
      <scheme val="minor"/>
    </font>
    <font>
      <b/>
      <sz val="11"/>
      <color rgb="FF77CCD7"/>
      <name val="Aptos Narrow"/>
      <family val="2"/>
      <scheme val="minor"/>
    </font>
    <font>
      <b/>
      <sz val="11"/>
      <color rgb="FF8DC192"/>
      <name val="Aptos Narrow"/>
      <family val="2"/>
      <scheme val="minor"/>
    </font>
    <font>
      <sz val="11"/>
      <color rgb="FF8DC192"/>
      <name val="Aptos Narrow"/>
      <family val="2"/>
      <scheme val="minor"/>
    </font>
    <font>
      <b/>
      <sz val="11"/>
      <color rgb="FF60A4EE"/>
      <name val="Aptos Narrow"/>
      <family val="2"/>
      <scheme val="minor"/>
    </font>
    <font>
      <sz val="11"/>
      <color rgb="FF60A4EE"/>
      <name val="Aptos Narrow"/>
      <family val="2"/>
      <scheme val="minor"/>
    </font>
    <font>
      <b/>
      <sz val="11"/>
      <color rgb="FFD8767F"/>
      <name val="Aptos Narrow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CD1FE"/>
        <bgColor indexed="64"/>
      </patternFill>
    </fill>
    <fill>
      <patternFill patternType="solid">
        <fgColor rgb="FFB1EDF9"/>
        <bgColor indexed="64"/>
      </patternFill>
    </fill>
    <fill>
      <patternFill patternType="solid">
        <fgColor rgb="FFB1F6F9"/>
        <bgColor indexed="64"/>
      </patternFill>
    </fill>
    <fill>
      <patternFill patternType="solid">
        <fgColor rgb="FFFFE2A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rgb="FFC1BF7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9AB7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7CCD7"/>
        <bgColor indexed="64"/>
      </patternFill>
    </fill>
    <fill>
      <patternFill patternType="solid">
        <fgColor rgb="FF8DC192"/>
        <bgColor indexed="64"/>
      </patternFill>
    </fill>
    <fill>
      <patternFill patternType="solid">
        <fgColor rgb="FF60A4EE"/>
        <bgColor indexed="64"/>
      </patternFill>
    </fill>
    <fill>
      <patternFill patternType="solid">
        <fgColor rgb="FFD8767F"/>
        <bgColor indexed="64"/>
      </patternFill>
    </fill>
  </fills>
  <borders count="154">
    <border>
      <left/>
      <right/>
      <top/>
      <bottom/>
      <diagonal/>
    </border>
    <border>
      <left style="dashed">
        <color theme="0" tint="-0.499984740745262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 style="hair">
        <color rgb="FF0070C0"/>
      </left>
      <right/>
      <top/>
      <bottom style="hair">
        <color rgb="FF0070C0"/>
      </bottom>
      <diagonal/>
    </border>
    <border>
      <left/>
      <right/>
      <top/>
      <bottom style="hair">
        <color rgb="FF0070C0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/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rgb="FFACD1FE"/>
      </left>
      <right style="hair">
        <color rgb="FFACD1FE"/>
      </right>
      <top/>
      <bottom style="hair">
        <color rgb="FFACD1FE"/>
      </bottom>
      <diagonal/>
    </border>
    <border>
      <left style="hair">
        <color rgb="FFACD1FE"/>
      </left>
      <right style="hair">
        <color rgb="FFACD1FE"/>
      </right>
      <top style="hair">
        <color rgb="FFACD1FE"/>
      </top>
      <bottom/>
      <diagonal/>
    </border>
    <border>
      <left style="hair">
        <color rgb="FFACD1FE"/>
      </left>
      <right style="hair">
        <color rgb="FFACD1FE"/>
      </right>
      <top style="hair">
        <color rgb="FFACD1FE"/>
      </top>
      <bottom style="hair">
        <color rgb="FFACD1FE"/>
      </bottom>
      <diagonal/>
    </border>
    <border>
      <left style="hair">
        <color rgb="FFACD1FE"/>
      </left>
      <right style="hair">
        <color rgb="FFACD1FE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ACD1FE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ACD1FE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rgb="FF0070C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hair">
        <color rgb="FF0FACCB"/>
      </left>
      <right style="hair">
        <color rgb="FF0FACCB"/>
      </right>
      <top/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ACD1FE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0FACCB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0FACCB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0FACCB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dashed">
        <color theme="0" tint="-0.34998626667073579"/>
      </left>
      <right/>
      <top/>
      <bottom style="dashed">
        <color theme="0" tint="-0.34998626667073579"/>
      </bottom>
      <diagonal/>
    </border>
    <border>
      <left style="hair">
        <color rgb="FFE29700"/>
      </left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/>
      <top style="dashed">
        <color theme="0" tint="-0.34998626667073579"/>
      </top>
      <bottom style="hair">
        <color rgb="FFE29700"/>
      </bottom>
      <diagonal/>
    </border>
    <border>
      <left/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rgb="FFE29700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/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thin">
        <color theme="0" tint="-0.24994659260841701"/>
      </bottom>
      <diagonal/>
    </border>
    <border>
      <left style="hair">
        <color rgb="FFE29700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hair">
        <color rgb="FFE29700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/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0.34998626667073579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9" tint="-0.24994659260841701"/>
      </left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dashed">
        <color theme="0" tint="-0.34998626667073579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9" tint="-0.24994659260841701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9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thin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/>
      <diagonal/>
    </border>
    <border>
      <left/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rgb="FF666633"/>
      </left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rgb="FF666633"/>
      </bottom>
      <diagonal/>
    </border>
    <border>
      <left/>
      <right/>
      <top/>
      <bottom style="hair">
        <color rgb="FF666633"/>
      </bottom>
      <diagonal/>
    </border>
    <border>
      <left style="hair">
        <color rgb="FF666633"/>
      </left>
      <right/>
      <top style="dashed">
        <color theme="0" tint="-0.34998626667073579"/>
      </top>
      <bottom style="hair">
        <color rgb="FF666633"/>
      </bottom>
      <diagonal/>
    </border>
    <border>
      <left/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/>
      <top style="hair">
        <color rgb="FF666633"/>
      </top>
      <bottom style="hair">
        <color rgb="FF666633"/>
      </bottom>
      <diagonal/>
    </border>
    <border>
      <left/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34998626667073579"/>
      </left>
      <right/>
      <top style="hair">
        <color theme="0" tint="-4.9989318521683403E-2"/>
      </top>
      <bottom/>
      <diagonal/>
    </border>
    <border>
      <left/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/>
      <top/>
      <bottom/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/>
      <bottom style="hair">
        <color rgb="FF666633"/>
      </bottom>
      <diagonal/>
    </border>
    <border>
      <left/>
      <right style="hair">
        <color theme="0" tint="-0.34998626667073579"/>
      </right>
      <top/>
      <bottom style="hair">
        <color rgb="FF666633"/>
      </bottom>
      <diagonal/>
    </border>
    <border>
      <left style="hair">
        <color theme="0" tint="-0.24994659260841701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/>
      <bottom style="hair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dashed">
        <color theme="0" tint="-0.34998626667073579"/>
      </top>
      <bottom style="hair">
        <color theme="8" tint="-0.24994659260841701"/>
      </bottom>
      <diagonal/>
    </border>
    <border>
      <left/>
      <right style="hair">
        <color theme="8" tint="-0.24994659260841701"/>
      </right>
      <top style="dashed">
        <color theme="0" tint="-0.34998626667073579"/>
      </top>
      <bottom style="hair">
        <color theme="8" tint="-0.24994659260841701"/>
      </bottom>
      <diagonal/>
    </border>
    <border>
      <left/>
      <right/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0" tint="-0.24994659260841701"/>
      </left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8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8" tint="-0.24994659260841701"/>
      </bottom>
      <diagonal/>
    </border>
    <border>
      <left style="hair">
        <color rgb="FF0FACCB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/>
      <top/>
      <bottom style="dashed">
        <color theme="0" tint="-0.34998626667073579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 style="hair">
        <color rgb="FFF79057"/>
      </bottom>
      <diagonal/>
    </border>
    <border>
      <left style="hair">
        <color theme="5" tint="-0.24994659260841701"/>
      </left>
      <right style="hair">
        <color theme="5" tint="-0.24994659260841701"/>
      </right>
      <top style="dashed">
        <color theme="0" tint="-0.34998626667073579"/>
      </top>
      <bottom style="hair">
        <color theme="5" tint="-0.24994659260841701"/>
      </bottom>
      <diagonal/>
    </border>
    <border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 style="hair">
        <color theme="5" tint="-0.24994659260841701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/>
      <diagonal/>
    </border>
    <border>
      <left style="hair">
        <color rgb="FFF79057"/>
      </left>
      <right style="hair">
        <color rgb="FFF79057"/>
      </right>
      <top style="hair">
        <color rgb="FFF79057"/>
      </top>
      <bottom style="hair">
        <color rgb="FFF79057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 style="hair">
        <color theme="8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/>
      <diagonal/>
    </border>
    <border>
      <left style="hair">
        <color theme="8"/>
      </left>
      <right style="hair">
        <color theme="8"/>
      </right>
      <top style="hair">
        <color theme="8"/>
      </top>
      <bottom style="hair">
        <color theme="8"/>
      </bottom>
      <diagonal/>
    </border>
    <border>
      <left/>
      <right/>
      <top style="dashed">
        <color theme="0" tint="-0.499984740745262"/>
      </top>
      <bottom/>
      <diagonal/>
    </border>
    <border>
      <left style="hair">
        <color theme="4" tint="0.59996337778862885"/>
      </left>
      <right style="hair">
        <color theme="4" tint="0.59996337778862885"/>
      </right>
      <top style="hair">
        <color theme="4" tint="0.59996337778862885"/>
      </top>
      <bottom style="hair">
        <color theme="4" tint="0.59996337778862885"/>
      </bottom>
      <diagonal/>
    </border>
    <border>
      <left style="hair">
        <color rgb="FF77CCD7"/>
      </left>
      <right style="hair">
        <color rgb="FF77CCD7"/>
      </right>
      <top style="dashed">
        <color theme="0" tint="-0.34998626667073579"/>
      </top>
      <bottom style="hair">
        <color rgb="FF77CCD7"/>
      </bottom>
      <diagonal/>
    </border>
    <border>
      <left style="hair">
        <color rgb="FF8DC192"/>
      </left>
      <right style="hair">
        <color rgb="FF8DC192"/>
      </right>
      <top style="dashed">
        <color theme="0" tint="-0.34998626667073579"/>
      </top>
      <bottom style="hair">
        <color rgb="FF8DC192"/>
      </bottom>
      <diagonal/>
    </border>
    <border>
      <left style="hair">
        <color rgb="FF60A4EE"/>
      </left>
      <right style="hair">
        <color rgb="FF60A4EE"/>
      </right>
      <top style="dashed">
        <color theme="0" tint="-0.34998626667073579"/>
      </top>
      <bottom style="hair">
        <color rgb="FF60A4EE"/>
      </bottom>
      <diagonal/>
    </border>
    <border>
      <left style="hair">
        <color rgb="FF60A4EE"/>
      </left>
      <right style="hair">
        <color rgb="FF60A4EE"/>
      </right>
      <top/>
      <bottom/>
      <diagonal/>
    </border>
    <border>
      <left style="hair">
        <color rgb="FFD8767F"/>
      </left>
      <right style="hair">
        <color rgb="FFD8767F"/>
      </right>
      <top style="dashed">
        <color theme="0" tint="-0.34998626667073579"/>
      </top>
      <bottom style="hair">
        <color rgb="FFD8767F"/>
      </bottom>
      <diagonal/>
    </border>
    <border>
      <left style="hair">
        <color rgb="FFD8767F"/>
      </left>
      <right style="hair">
        <color rgb="FFD8767F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7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64" fontId="6" fillId="4" borderId="0" xfId="1" applyNumberFormat="1" applyFont="1" applyFill="1"/>
    <xf numFmtId="0" fontId="0" fillId="2" borderId="9" xfId="0" applyFill="1" applyBorder="1"/>
    <xf numFmtId="0" fontId="0" fillId="2" borderId="10" xfId="0" applyFill="1" applyBorder="1" applyAlignment="1">
      <alignment horizontal="center" vertical="center" wrapText="1"/>
    </xf>
    <xf numFmtId="164" fontId="6" fillId="4" borderId="0" xfId="1" applyNumberFormat="1" applyFont="1" applyFill="1" applyAlignment="1">
      <alignment horizontal="center" vertical="center" wrapText="1"/>
    </xf>
    <xf numFmtId="0" fontId="6" fillId="0" borderId="11" xfId="0" applyFont="1" applyBorder="1"/>
    <xf numFmtId="3" fontId="6" fillId="0" borderId="11" xfId="0" applyNumberFormat="1" applyFont="1" applyBorder="1"/>
    <xf numFmtId="164" fontId="6" fillId="0" borderId="11" xfId="1" applyNumberFormat="1" applyFont="1" applyBorder="1"/>
    <xf numFmtId="164" fontId="6" fillId="4" borderId="12" xfId="1" applyNumberFormat="1" applyFont="1" applyFill="1" applyBorder="1"/>
    <xf numFmtId="0" fontId="7" fillId="0" borderId="13" xfId="0" applyFont="1" applyBorder="1" applyAlignment="1">
      <alignment horizontal="left" indent="1"/>
    </xf>
    <xf numFmtId="3" fontId="7" fillId="0" borderId="13" xfId="0" applyNumberFormat="1" applyFont="1" applyBorder="1"/>
    <xf numFmtId="164" fontId="7" fillId="0" borderId="13" xfId="1" applyNumberFormat="1" applyFont="1" applyBorder="1"/>
    <xf numFmtId="164" fontId="7" fillId="4" borderId="14" xfId="1" applyNumberFormat="1" applyFont="1" applyFill="1" applyBorder="1"/>
    <xf numFmtId="0" fontId="0" fillId="0" borderId="15" xfId="0" applyBorder="1" applyAlignment="1">
      <alignment horizontal="left" indent="3"/>
    </xf>
    <xf numFmtId="3" fontId="0" fillId="0" borderId="15" xfId="0" applyNumberFormat="1" applyBorder="1"/>
    <xf numFmtId="164" fontId="0" fillId="0" borderId="15" xfId="1" applyNumberFormat="1" applyFont="1" applyBorder="1"/>
    <xf numFmtId="164" fontId="0" fillId="4" borderId="16" xfId="1" applyNumberFormat="1" applyFont="1" applyFill="1" applyBorder="1"/>
    <xf numFmtId="0" fontId="0" fillId="0" borderId="17" xfId="0" applyBorder="1" applyAlignment="1">
      <alignment horizontal="left" indent="3"/>
    </xf>
    <xf numFmtId="3" fontId="0" fillId="0" borderId="17" xfId="0" applyNumberFormat="1" applyBorder="1"/>
    <xf numFmtId="164" fontId="0" fillId="0" borderId="17" xfId="1" applyNumberFormat="1" applyFont="1" applyBorder="1"/>
    <xf numFmtId="0" fontId="0" fillId="0" borderId="18" xfId="0" applyBorder="1" applyAlignment="1">
      <alignment horizontal="left" indent="3"/>
    </xf>
    <xf numFmtId="3" fontId="0" fillId="0" borderId="18" xfId="0" applyNumberFormat="1" applyBorder="1"/>
    <xf numFmtId="164" fontId="0" fillId="0" borderId="18" xfId="1" applyNumberFormat="1" applyFont="1" applyBorder="1"/>
    <xf numFmtId="0" fontId="0" fillId="0" borderId="19" xfId="0" applyBorder="1" applyAlignment="1">
      <alignment horizontal="left" indent="2"/>
    </xf>
    <xf numFmtId="0" fontId="0" fillId="0" borderId="17" xfId="0" applyBorder="1" applyAlignment="1">
      <alignment horizontal="left" indent="2"/>
    </xf>
    <xf numFmtId="0" fontId="0" fillId="0" borderId="20" xfId="0" applyBorder="1" applyAlignment="1">
      <alignment horizontal="left" indent="2"/>
    </xf>
    <xf numFmtId="3" fontId="0" fillId="0" borderId="21" xfId="0" applyNumberFormat="1" applyBorder="1"/>
    <xf numFmtId="164" fontId="0" fillId="0" borderId="21" xfId="1" applyNumberFormat="1" applyFont="1" applyBorder="1"/>
    <xf numFmtId="164" fontId="0" fillId="4" borderId="22" xfId="1" applyNumberFormat="1" applyFont="1" applyFill="1" applyBorder="1"/>
    <xf numFmtId="2" fontId="0" fillId="0" borderId="23" xfId="0" applyNumberFormat="1" applyBorder="1" applyAlignment="1">
      <alignment horizontal="right"/>
    </xf>
    <xf numFmtId="2" fontId="0" fillId="0" borderId="24" xfId="0" applyNumberFormat="1" applyBorder="1" applyAlignment="1">
      <alignment horizontal="right"/>
    </xf>
    <xf numFmtId="0" fontId="5" fillId="4" borderId="25" xfId="0" applyFont="1" applyFill="1" applyBorder="1"/>
    <xf numFmtId="0" fontId="5" fillId="4" borderId="26" xfId="0" applyFont="1" applyFill="1" applyBorder="1"/>
    <xf numFmtId="164" fontId="7" fillId="4" borderId="13" xfId="1" applyNumberFormat="1" applyFont="1" applyFill="1" applyBorder="1"/>
    <xf numFmtId="0" fontId="0" fillId="0" borderId="15" xfId="0" applyBorder="1" applyAlignment="1">
      <alignment horizontal="left" indent="1"/>
    </xf>
    <xf numFmtId="0" fontId="0" fillId="0" borderId="16" xfId="0" applyBorder="1" applyAlignment="1">
      <alignment horizontal="left" indent="2"/>
    </xf>
    <xf numFmtId="164" fontId="0" fillId="0" borderId="16" xfId="1" applyNumberFormat="1" applyFont="1" applyBorder="1"/>
    <xf numFmtId="3" fontId="0" fillId="0" borderId="16" xfId="0" applyNumberFormat="1" applyBorder="1"/>
    <xf numFmtId="0" fontId="0" fillId="0" borderId="18" xfId="0" applyBorder="1" applyAlignment="1">
      <alignment horizontal="left" indent="1"/>
    </xf>
    <xf numFmtId="0" fontId="0" fillId="0" borderId="17" xfId="0" applyBorder="1" applyAlignment="1">
      <alignment horizontal="left" indent="1"/>
    </xf>
    <xf numFmtId="0" fontId="0" fillId="0" borderId="21" xfId="0" applyBorder="1" applyAlignment="1">
      <alignment horizontal="left" indent="1"/>
    </xf>
    <xf numFmtId="0" fontId="5" fillId="4" borderId="25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8" fillId="0" borderId="12" xfId="0" applyFont="1" applyBorder="1" applyAlignment="1">
      <alignment horizontal="left"/>
    </xf>
    <xf numFmtId="3" fontId="8" fillId="0" borderId="12" xfId="0" applyNumberFormat="1" applyFont="1" applyBorder="1"/>
    <xf numFmtId="164" fontId="8" fillId="0" borderId="12" xfId="1" applyNumberFormat="1" applyFont="1" applyBorder="1"/>
    <xf numFmtId="164" fontId="8" fillId="4" borderId="14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27" xfId="0" applyBorder="1" applyAlignment="1">
      <alignment horizontal="left"/>
    </xf>
    <xf numFmtId="3" fontId="0" fillId="0" borderId="27" xfId="0" applyNumberFormat="1" applyBorder="1"/>
    <xf numFmtId="164" fontId="0" fillId="0" borderId="27" xfId="1" applyNumberFormat="1" applyFont="1" applyBorder="1"/>
    <xf numFmtId="0" fontId="0" fillId="0" borderId="21" xfId="0" applyBorder="1" applyAlignment="1">
      <alignment horizontal="left"/>
    </xf>
    <xf numFmtId="0" fontId="0" fillId="0" borderId="28" xfId="0" applyBorder="1" applyAlignment="1">
      <alignment horizontal="left"/>
    </xf>
    <xf numFmtId="3" fontId="0" fillId="0" borderId="28" xfId="0" applyNumberFormat="1" applyBorder="1"/>
    <xf numFmtId="164" fontId="0" fillId="0" borderId="28" xfId="1" applyNumberFormat="1" applyFont="1" applyBorder="1"/>
    <xf numFmtId="0" fontId="5" fillId="5" borderId="0" xfId="0" applyFont="1" applyFill="1" applyAlignment="1">
      <alignment horizontal="center"/>
    </xf>
    <xf numFmtId="0" fontId="0" fillId="2" borderId="29" xfId="0" applyFill="1" applyBorder="1"/>
    <xf numFmtId="164" fontId="6" fillId="6" borderId="0" xfId="1" applyNumberFormat="1" applyFont="1" applyFill="1"/>
    <xf numFmtId="164" fontId="6" fillId="6" borderId="0" xfId="1" applyNumberFormat="1" applyFont="1" applyFill="1" applyAlignment="1">
      <alignment horizontal="center" vertical="center" wrapText="1"/>
    </xf>
    <xf numFmtId="0" fontId="9" fillId="0" borderId="30" xfId="0" applyFont="1" applyBorder="1"/>
    <xf numFmtId="3" fontId="9" fillId="0" borderId="30" xfId="0" applyNumberFormat="1" applyFont="1" applyBorder="1"/>
    <xf numFmtId="164" fontId="9" fillId="0" borderId="30" xfId="1" applyNumberFormat="1" applyFont="1" applyBorder="1"/>
    <xf numFmtId="164" fontId="9" fillId="6" borderId="31" xfId="1" applyNumberFormat="1" applyFont="1" applyFill="1" applyBorder="1"/>
    <xf numFmtId="0" fontId="10" fillId="0" borderId="32" xfId="0" applyFont="1" applyBorder="1" applyAlignment="1">
      <alignment horizontal="left" indent="1"/>
    </xf>
    <xf numFmtId="3" fontId="10" fillId="0" borderId="32" xfId="0" applyNumberFormat="1" applyFont="1" applyBorder="1"/>
    <xf numFmtId="164" fontId="10" fillId="0" borderId="32" xfId="1" applyNumberFormat="1" applyFont="1" applyBorder="1"/>
    <xf numFmtId="164" fontId="10" fillId="6" borderId="32" xfId="1" applyNumberFormat="1" applyFont="1" applyFill="1" applyBorder="1"/>
    <xf numFmtId="164" fontId="0" fillId="6" borderId="16" xfId="1" applyNumberFormat="1" applyFont="1" applyFill="1" applyBorder="1"/>
    <xf numFmtId="0" fontId="0" fillId="0" borderId="18" xfId="0" applyBorder="1" applyAlignment="1">
      <alignment horizontal="left" indent="2"/>
    </xf>
    <xf numFmtId="0" fontId="10" fillId="0" borderId="30" xfId="0" applyFont="1" applyBorder="1"/>
    <xf numFmtId="3" fontId="10" fillId="0" borderId="30" xfId="0" applyNumberFormat="1" applyFont="1" applyBorder="1"/>
    <xf numFmtId="164" fontId="10" fillId="0" borderId="30" xfId="1" applyNumberFormat="1" applyFont="1" applyBorder="1"/>
    <xf numFmtId="164" fontId="10" fillId="6" borderId="33" xfId="1" applyNumberFormat="1" applyFont="1" applyFill="1" applyBorder="1"/>
    <xf numFmtId="164" fontId="0" fillId="6" borderId="34" xfId="1" applyNumberFormat="1" applyFont="1" applyFill="1" applyBorder="1"/>
    <xf numFmtId="164" fontId="0" fillId="6" borderId="0" xfId="1" applyNumberFormat="1" applyFont="1" applyFill="1"/>
    <xf numFmtId="0" fontId="0" fillId="0" borderId="35" xfId="0" applyBorder="1" applyAlignment="1">
      <alignment horizontal="left" indent="1"/>
    </xf>
    <xf numFmtId="3" fontId="0" fillId="0" borderId="36" xfId="0" applyNumberFormat="1" applyBorder="1"/>
    <xf numFmtId="164" fontId="0" fillId="0" borderId="36" xfId="1" applyNumberFormat="1" applyFont="1" applyBorder="1"/>
    <xf numFmtId="0" fontId="0" fillId="0" borderId="37" xfId="0" applyBorder="1"/>
    <xf numFmtId="3" fontId="0" fillId="0" borderId="37" xfId="0" applyNumberFormat="1" applyBorder="1"/>
    <xf numFmtId="164" fontId="0" fillId="0" borderId="37" xfId="1" applyNumberFormat="1" applyFont="1" applyBorder="1"/>
    <xf numFmtId="0" fontId="0" fillId="0" borderId="17" xfId="0" applyBorder="1"/>
    <xf numFmtId="0" fontId="0" fillId="0" borderId="21" xfId="0" applyBorder="1"/>
    <xf numFmtId="0" fontId="0" fillId="0" borderId="20" xfId="0" applyBorder="1"/>
    <xf numFmtId="3" fontId="0" fillId="0" borderId="20" xfId="0" applyNumberFormat="1" applyBorder="1"/>
    <xf numFmtId="164" fontId="0" fillId="0" borderId="20" xfId="1" applyNumberFormat="1" applyFont="1" applyBorder="1"/>
    <xf numFmtId="0" fontId="5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2" borderId="38" xfId="0" applyFill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7" borderId="0" xfId="0" applyFill="1"/>
    <xf numFmtId="0" fontId="12" fillId="0" borderId="39" xfId="0" applyFont="1" applyBorder="1"/>
    <xf numFmtId="2" fontId="13" fillId="0" borderId="39" xfId="0" applyNumberFormat="1" applyFont="1" applyBorder="1" applyAlignment="1">
      <alignment horizontal="right"/>
    </xf>
    <xf numFmtId="2" fontId="13" fillId="0" borderId="40" xfId="0" applyNumberFormat="1" applyFont="1" applyBorder="1"/>
    <xf numFmtId="2" fontId="13" fillId="0" borderId="40" xfId="0" applyNumberFormat="1" applyFont="1" applyBorder="1" applyAlignment="1">
      <alignment horizontal="center"/>
    </xf>
    <xf numFmtId="2" fontId="13" fillId="0" borderId="41" xfId="0" applyNumberFormat="1" applyFont="1" applyBorder="1" applyAlignment="1">
      <alignment horizontal="center"/>
    </xf>
    <xf numFmtId="2" fontId="13" fillId="7" borderId="0" xfId="0" applyNumberFormat="1" applyFont="1" applyFill="1" applyAlignment="1">
      <alignment horizontal="center"/>
    </xf>
    <xf numFmtId="0" fontId="13" fillId="0" borderId="42" xfId="0" applyFont="1" applyBorder="1" applyAlignment="1">
      <alignment horizontal="left" indent="1"/>
    </xf>
    <xf numFmtId="2" fontId="13" fillId="0" borderId="42" xfId="0" applyNumberFormat="1" applyFont="1" applyBorder="1" applyAlignment="1">
      <alignment horizontal="right"/>
    </xf>
    <xf numFmtId="2" fontId="13" fillId="0" borderId="43" xfId="0" applyNumberFormat="1" applyFont="1" applyBorder="1"/>
    <xf numFmtId="2" fontId="13" fillId="0" borderId="43" xfId="0" applyNumberFormat="1" applyFont="1" applyBorder="1" applyAlignment="1">
      <alignment horizontal="center"/>
    </xf>
    <xf numFmtId="2" fontId="13" fillId="0" borderId="44" xfId="0" applyNumberFormat="1" applyFont="1" applyBorder="1" applyAlignment="1">
      <alignment horizontal="center"/>
    </xf>
    <xf numFmtId="0" fontId="0" fillId="0" borderId="45" xfId="0" applyBorder="1" applyAlignment="1">
      <alignment horizontal="left" indent="2"/>
    </xf>
    <xf numFmtId="2" fontId="0" fillId="0" borderId="45" xfId="0" applyNumberFormat="1" applyBorder="1" applyAlignment="1">
      <alignment horizontal="right"/>
    </xf>
    <xf numFmtId="2" fontId="0" fillId="0" borderId="46" xfId="0" applyNumberFormat="1" applyBorder="1"/>
    <xf numFmtId="2" fontId="0" fillId="0" borderId="46" xfId="0" applyNumberFormat="1" applyBorder="1" applyAlignment="1">
      <alignment horizontal="center"/>
    </xf>
    <xf numFmtId="2" fontId="0" fillId="0" borderId="47" xfId="0" applyNumberFormat="1" applyBorder="1" applyAlignment="1">
      <alignment horizontal="center"/>
    </xf>
    <xf numFmtId="2" fontId="0" fillId="7" borderId="0" xfId="0" applyNumberFormat="1" applyFill="1" applyAlignment="1">
      <alignment horizontal="center"/>
    </xf>
    <xf numFmtId="2" fontId="0" fillId="0" borderId="17" xfId="0" applyNumberFormat="1" applyBorder="1" applyAlignment="1">
      <alignment horizontal="right"/>
    </xf>
    <xf numFmtId="2" fontId="0" fillId="0" borderId="48" xfId="0" applyNumberFormat="1" applyBorder="1"/>
    <xf numFmtId="2" fontId="0" fillId="0" borderId="48" xfId="0" applyNumberFormat="1" applyBorder="1" applyAlignment="1">
      <alignment horizontal="center"/>
    </xf>
    <xf numFmtId="2" fontId="0" fillId="0" borderId="49" xfId="0" applyNumberFormat="1" applyBorder="1" applyAlignment="1">
      <alignment horizontal="center"/>
    </xf>
    <xf numFmtId="0" fontId="0" fillId="0" borderId="50" xfId="0" applyBorder="1" applyAlignment="1">
      <alignment horizontal="left" indent="2"/>
    </xf>
    <xf numFmtId="2" fontId="0" fillId="0" borderId="50" xfId="0" applyNumberFormat="1" applyBorder="1" applyAlignment="1">
      <alignment horizontal="right"/>
    </xf>
    <xf numFmtId="2" fontId="0" fillId="0" borderId="51" xfId="0" applyNumberFormat="1" applyBorder="1"/>
    <xf numFmtId="2" fontId="0" fillId="0" borderId="51" xfId="0" applyNumberFormat="1" applyBorder="1" applyAlignment="1">
      <alignment horizontal="center"/>
    </xf>
    <xf numFmtId="2" fontId="0" fillId="0" borderId="52" xfId="0" applyNumberFormat="1" applyBorder="1" applyAlignment="1">
      <alignment horizontal="center"/>
    </xf>
    <xf numFmtId="0" fontId="13" fillId="0" borderId="53" xfId="0" applyFont="1" applyBorder="1" applyAlignment="1">
      <alignment horizontal="left" indent="1"/>
    </xf>
    <xf numFmtId="2" fontId="13" fillId="0" borderId="53" xfId="0" applyNumberFormat="1" applyFont="1" applyBorder="1" applyAlignment="1">
      <alignment horizontal="right"/>
    </xf>
    <xf numFmtId="2" fontId="0" fillId="0" borderId="54" xfId="0" applyNumberFormat="1" applyBorder="1" applyAlignment="1">
      <alignment horizontal="right"/>
    </xf>
    <xf numFmtId="2" fontId="0" fillId="0" borderId="55" xfId="0" applyNumberFormat="1" applyBorder="1"/>
    <xf numFmtId="2" fontId="0" fillId="0" borderId="55" xfId="0" applyNumberFormat="1" applyBorder="1" applyAlignment="1">
      <alignment horizontal="center"/>
    </xf>
    <xf numFmtId="2" fontId="0" fillId="0" borderId="56" xfId="0" applyNumberFormat="1" applyBorder="1" applyAlignment="1">
      <alignment horizontal="center"/>
    </xf>
    <xf numFmtId="2" fontId="0" fillId="0" borderId="57" xfId="0" applyNumberFormat="1" applyBorder="1" applyAlignment="1">
      <alignment horizontal="right"/>
    </xf>
    <xf numFmtId="2" fontId="0" fillId="0" borderId="58" xfId="0" applyNumberFormat="1" applyBorder="1"/>
    <xf numFmtId="2" fontId="0" fillId="0" borderId="58" xfId="0" applyNumberFormat="1" applyBorder="1" applyAlignment="1">
      <alignment horizontal="center"/>
    </xf>
    <xf numFmtId="2" fontId="0" fillId="0" borderId="59" xfId="0" applyNumberFormat="1" applyBorder="1" applyAlignment="1">
      <alignment horizontal="center"/>
    </xf>
    <xf numFmtId="2" fontId="0" fillId="0" borderId="60" xfId="0" applyNumberFormat="1" applyBorder="1" applyAlignment="1">
      <alignment horizontal="right"/>
    </xf>
    <xf numFmtId="2" fontId="0" fillId="0" borderId="61" xfId="0" applyNumberFormat="1" applyBorder="1"/>
    <xf numFmtId="2" fontId="0" fillId="0" borderId="61" xfId="0" applyNumberFormat="1" applyBorder="1" applyAlignment="1">
      <alignment horizontal="center"/>
    </xf>
    <xf numFmtId="2" fontId="0" fillId="0" borderId="62" xfId="0" applyNumberFormat="1" applyBorder="1" applyAlignment="1">
      <alignment horizontal="center"/>
    </xf>
    <xf numFmtId="165" fontId="13" fillId="0" borderId="39" xfId="0" applyNumberFormat="1" applyFont="1" applyBorder="1" applyAlignment="1">
      <alignment horizontal="right"/>
    </xf>
    <xf numFmtId="2" fontId="13" fillId="0" borderId="39" xfId="0" applyNumberFormat="1" applyFont="1" applyBorder="1"/>
    <xf numFmtId="2" fontId="13" fillId="0" borderId="63" xfId="0" applyNumberFormat="1" applyFont="1" applyBorder="1" applyAlignment="1">
      <alignment horizontal="center"/>
    </xf>
    <xf numFmtId="2" fontId="13" fillId="0" borderId="64" xfId="0" applyNumberFormat="1" applyFont="1" applyBorder="1" applyAlignment="1">
      <alignment horizontal="center"/>
    </xf>
    <xf numFmtId="165" fontId="13" fillId="0" borderId="39" xfId="0" applyNumberFormat="1" applyFont="1" applyBorder="1" applyAlignment="1">
      <alignment horizontal="center"/>
    </xf>
    <xf numFmtId="0" fontId="13" fillId="0" borderId="39" xfId="0" applyFont="1" applyBorder="1"/>
    <xf numFmtId="2" fontId="13" fillId="0" borderId="39" xfId="0" applyNumberFormat="1" applyFont="1" applyBorder="1" applyAlignment="1">
      <alignment horizontal="center"/>
    </xf>
    <xf numFmtId="0" fontId="0" fillId="0" borderId="45" xfId="0" applyBorder="1" applyAlignment="1">
      <alignment horizontal="left" indent="1"/>
    </xf>
    <xf numFmtId="2" fontId="0" fillId="0" borderId="45" xfId="0" applyNumberFormat="1" applyBorder="1"/>
    <xf numFmtId="2" fontId="0" fillId="0" borderId="65" xfId="0" applyNumberFormat="1" applyBorder="1" applyAlignment="1">
      <alignment horizontal="center"/>
    </xf>
    <xf numFmtId="2" fontId="0" fillId="0" borderId="66" xfId="0" applyNumberFormat="1" applyBorder="1" applyAlignment="1">
      <alignment horizontal="center"/>
    </xf>
    <xf numFmtId="2" fontId="0" fillId="0" borderId="45" xfId="0" applyNumberFormat="1" applyBorder="1" applyAlignment="1">
      <alignment horizontal="center"/>
    </xf>
    <xf numFmtId="0" fontId="0" fillId="0" borderId="50" xfId="0" applyBorder="1" applyAlignment="1">
      <alignment horizontal="left" indent="1"/>
    </xf>
    <xf numFmtId="2" fontId="0" fillId="0" borderId="50" xfId="0" applyNumberFormat="1" applyBorder="1"/>
    <xf numFmtId="2" fontId="0" fillId="0" borderId="50" xfId="0" applyNumberFormat="1" applyBorder="1" applyAlignment="1">
      <alignment horizontal="center"/>
    </xf>
    <xf numFmtId="0" fontId="13" fillId="0" borderId="42" xfId="0" applyFont="1" applyBorder="1"/>
    <xf numFmtId="2" fontId="13" fillId="0" borderId="42" xfId="0" applyNumberFormat="1" applyFont="1" applyBorder="1"/>
    <xf numFmtId="2" fontId="13" fillId="0" borderId="42" xfId="0" applyNumberFormat="1" applyFont="1" applyBorder="1" applyAlignment="1">
      <alignment horizontal="center"/>
    </xf>
    <xf numFmtId="2" fontId="0" fillId="0" borderId="67" xfId="0" applyNumberFormat="1" applyBorder="1"/>
    <xf numFmtId="2" fontId="0" fillId="0" borderId="67" xfId="0" applyNumberFormat="1" applyBorder="1" applyAlignment="1">
      <alignment horizontal="center"/>
    </xf>
    <xf numFmtId="2" fontId="0" fillId="0" borderId="57" xfId="0" applyNumberFormat="1" applyBorder="1"/>
    <xf numFmtId="2" fontId="0" fillId="0" borderId="57" xfId="0" applyNumberFormat="1" applyBorder="1" applyAlignment="1">
      <alignment horizontal="center"/>
    </xf>
    <xf numFmtId="2" fontId="13" fillId="0" borderId="63" xfId="0" applyNumberFormat="1" applyFont="1" applyBorder="1"/>
    <xf numFmtId="0" fontId="0" fillId="0" borderId="68" xfId="0" applyBorder="1"/>
    <xf numFmtId="2" fontId="0" fillId="0" borderId="68" xfId="0" applyNumberFormat="1" applyBorder="1" applyAlignment="1">
      <alignment horizontal="right"/>
    </xf>
    <xf numFmtId="2" fontId="0" fillId="0" borderId="68" xfId="0" applyNumberFormat="1" applyBorder="1"/>
    <xf numFmtId="2" fontId="0" fillId="0" borderId="69" xfId="0" applyNumberFormat="1" applyBorder="1" applyAlignment="1">
      <alignment horizontal="center"/>
    </xf>
    <xf numFmtId="2" fontId="0" fillId="0" borderId="70" xfId="0" applyNumberFormat="1" applyBorder="1" applyAlignment="1">
      <alignment horizontal="center"/>
    </xf>
    <xf numFmtId="2" fontId="0" fillId="0" borderId="68" xfId="0" applyNumberFormat="1" applyBorder="1" applyAlignment="1">
      <alignment horizontal="center"/>
    </xf>
    <xf numFmtId="0" fontId="0" fillId="0" borderId="57" xfId="0" applyBorder="1"/>
    <xf numFmtId="0" fontId="0" fillId="0" borderId="71" xfId="0" applyBorder="1"/>
    <xf numFmtId="2" fontId="0" fillId="0" borderId="71" xfId="0" applyNumberFormat="1" applyBorder="1" applyAlignment="1">
      <alignment horizontal="center"/>
    </xf>
    <xf numFmtId="0" fontId="0" fillId="0" borderId="60" xfId="0" applyBorder="1"/>
    <xf numFmtId="2" fontId="0" fillId="0" borderId="60" xfId="0" applyNumberFormat="1" applyBorder="1"/>
    <xf numFmtId="2" fontId="0" fillId="0" borderId="72" xfId="0" applyNumberFormat="1" applyBorder="1" applyAlignment="1">
      <alignment horizontal="center"/>
    </xf>
    <xf numFmtId="2" fontId="0" fillId="0" borderId="73" xfId="0" applyNumberFormat="1" applyBorder="1" applyAlignment="1">
      <alignment horizontal="center"/>
    </xf>
    <xf numFmtId="2" fontId="0" fillId="0" borderId="60" xfId="0" applyNumberFormat="1" applyBorder="1" applyAlignment="1">
      <alignment horizontal="center"/>
    </xf>
    <xf numFmtId="0" fontId="5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applyFill="1"/>
    <xf numFmtId="0" fontId="14" fillId="0" borderId="74" xfId="0" applyFont="1" applyBorder="1"/>
    <xf numFmtId="164" fontId="15" fillId="0" borderId="74" xfId="1" applyNumberFormat="1" applyFont="1" applyBorder="1"/>
    <xf numFmtId="166" fontId="15" fillId="0" borderId="75" xfId="0" applyNumberFormat="1" applyFont="1" applyBorder="1" applyAlignment="1">
      <alignment horizontal="center"/>
    </xf>
    <xf numFmtId="166" fontId="15" fillId="0" borderId="75" xfId="0" applyNumberFormat="1" applyFont="1" applyBorder="1" applyAlignment="1">
      <alignment horizontal="center"/>
    </xf>
    <xf numFmtId="166" fontId="15" fillId="0" borderId="76" xfId="0" applyNumberFormat="1" applyFont="1" applyBorder="1" applyAlignment="1">
      <alignment horizontal="center"/>
    </xf>
    <xf numFmtId="166" fontId="15" fillId="8" borderId="0" xfId="0" applyNumberFormat="1" applyFont="1" applyFill="1" applyAlignment="1">
      <alignment horizontal="center"/>
    </xf>
    <xf numFmtId="0" fontId="15" fillId="0" borderId="77" xfId="0" applyFont="1" applyBorder="1" applyAlignment="1">
      <alignment horizontal="left" indent="1"/>
    </xf>
    <xf numFmtId="164" fontId="15" fillId="0" borderId="77" xfId="1" applyNumberFormat="1" applyFont="1" applyBorder="1"/>
    <xf numFmtId="166" fontId="15" fillId="0" borderId="78" xfId="0" applyNumberFormat="1" applyFont="1" applyBorder="1" applyAlignment="1">
      <alignment horizontal="center"/>
    </xf>
    <xf numFmtId="166" fontId="15" fillId="0" borderId="78" xfId="0" applyNumberFormat="1" applyFont="1" applyBorder="1" applyAlignment="1">
      <alignment horizontal="center"/>
    </xf>
    <xf numFmtId="166" fontId="15" fillId="0" borderId="79" xfId="0" applyNumberFormat="1" applyFont="1" applyBorder="1" applyAlignment="1">
      <alignment horizontal="center"/>
    </xf>
    <xf numFmtId="0" fontId="0" fillId="0" borderId="80" xfId="0" applyBorder="1" applyAlignment="1">
      <alignment horizontal="left" indent="2"/>
    </xf>
    <xf numFmtId="164" fontId="0" fillId="0" borderId="80" xfId="1" applyNumberFormat="1" applyFont="1" applyBorder="1"/>
    <xf numFmtId="166" fontId="0" fillId="0" borderId="81" xfId="0" applyNumberFormat="1" applyBorder="1" applyAlignment="1">
      <alignment horizontal="center"/>
    </xf>
    <xf numFmtId="166" fontId="0" fillId="0" borderId="81" xfId="0" applyNumberFormat="1" applyBorder="1" applyAlignment="1">
      <alignment horizontal="center"/>
    </xf>
    <xf numFmtId="166" fontId="0" fillId="0" borderId="82" xfId="0" applyNumberFormat="1" applyBorder="1" applyAlignment="1">
      <alignment horizontal="center"/>
    </xf>
    <xf numFmtId="166" fontId="0" fillId="8" borderId="0" xfId="0" applyNumberFormat="1" applyFill="1" applyAlignment="1">
      <alignment horizontal="center"/>
    </xf>
    <xf numFmtId="166" fontId="0" fillId="0" borderId="48" xfId="0" applyNumberFormat="1" applyBorder="1" applyAlignment="1">
      <alignment horizontal="center"/>
    </xf>
    <xf numFmtId="166" fontId="0" fillId="0" borderId="48" xfId="0" applyNumberFormat="1" applyBorder="1" applyAlignment="1">
      <alignment horizontal="center"/>
    </xf>
    <xf numFmtId="166" fontId="0" fillId="0" borderId="49" xfId="0" applyNumberFormat="1" applyBorder="1" applyAlignment="1">
      <alignment horizontal="center"/>
    </xf>
    <xf numFmtId="0" fontId="0" fillId="0" borderId="83" xfId="0" applyBorder="1" applyAlignment="1">
      <alignment horizontal="left" indent="2"/>
    </xf>
    <xf numFmtId="164" fontId="0" fillId="0" borderId="83" xfId="1" applyNumberFormat="1" applyFont="1" applyBorder="1"/>
    <xf numFmtId="166" fontId="0" fillId="0" borderId="84" xfId="0" applyNumberFormat="1" applyBorder="1" applyAlignment="1">
      <alignment horizontal="center"/>
    </xf>
    <xf numFmtId="166" fontId="0" fillId="0" borderId="84" xfId="0" applyNumberFormat="1" applyBorder="1" applyAlignment="1">
      <alignment horizontal="center"/>
    </xf>
    <xf numFmtId="166" fontId="0" fillId="0" borderId="85" xfId="0" applyNumberFormat="1" applyBorder="1" applyAlignment="1">
      <alignment horizontal="center"/>
    </xf>
    <xf numFmtId="166" fontId="0" fillId="0" borderId="86" xfId="0" applyNumberFormat="1" applyBorder="1" applyAlignment="1">
      <alignment horizontal="center"/>
    </xf>
    <xf numFmtId="166" fontId="0" fillId="0" borderId="86" xfId="0" applyNumberFormat="1" applyBorder="1" applyAlignment="1">
      <alignment horizontal="center"/>
    </xf>
    <xf numFmtId="166" fontId="0" fillId="0" borderId="87" xfId="0" applyNumberFormat="1" applyBorder="1" applyAlignment="1">
      <alignment horizontal="center"/>
    </xf>
    <xf numFmtId="164" fontId="15" fillId="0" borderId="74" xfId="1" applyNumberFormat="1" applyFont="1" applyBorder="1" applyAlignment="1">
      <alignment horizontal="right"/>
    </xf>
    <xf numFmtId="0" fontId="0" fillId="0" borderId="80" xfId="0" applyBorder="1"/>
    <xf numFmtId="164" fontId="0" fillId="0" borderId="17" xfId="1" applyNumberFormat="1" applyFont="1" applyBorder="1" applyAlignment="1">
      <alignment horizontal="right"/>
    </xf>
    <xf numFmtId="164" fontId="0" fillId="0" borderId="21" xfId="1" applyNumberFormat="1" applyFont="1" applyBorder="1" applyAlignment="1">
      <alignment horizontal="right"/>
    </xf>
    <xf numFmtId="166" fontId="0" fillId="0" borderId="88" xfId="0" applyNumberFormat="1" applyBorder="1" applyAlignment="1">
      <alignment horizontal="center"/>
    </xf>
    <xf numFmtId="166" fontId="0" fillId="0" borderId="88" xfId="0" applyNumberFormat="1" applyBorder="1" applyAlignment="1">
      <alignment horizontal="center"/>
    </xf>
    <xf numFmtId="166" fontId="0" fillId="0" borderId="89" xfId="0" applyNumberFormat="1" applyBorder="1" applyAlignment="1">
      <alignment horizontal="center"/>
    </xf>
    <xf numFmtId="0" fontId="16" fillId="9" borderId="0" xfId="0" applyFont="1" applyFill="1" applyAlignment="1">
      <alignment horizontal="center"/>
    </xf>
    <xf numFmtId="0" fontId="5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0" fillId="10" borderId="0" xfId="0" applyFill="1"/>
    <xf numFmtId="0" fontId="17" fillId="0" borderId="90" xfId="0" applyFont="1" applyBorder="1"/>
    <xf numFmtId="167" fontId="17" fillId="0" borderId="90" xfId="0" applyNumberFormat="1" applyFont="1" applyBorder="1"/>
    <xf numFmtId="164" fontId="17" fillId="0" borderId="90" xfId="1" applyNumberFormat="1" applyFont="1" applyBorder="1"/>
    <xf numFmtId="164" fontId="17" fillId="10" borderId="0" xfId="1" applyNumberFormat="1" applyFont="1" applyFill="1"/>
    <xf numFmtId="0" fontId="18" fillId="0" borderId="91" xfId="0" applyFont="1" applyBorder="1" applyAlignment="1">
      <alignment horizontal="left" indent="1"/>
    </xf>
    <xf numFmtId="167" fontId="18" fillId="0" borderId="91" xfId="0" applyNumberFormat="1" applyFont="1" applyBorder="1"/>
    <xf numFmtId="164" fontId="18" fillId="0" borderId="91" xfId="1" applyNumberFormat="1" applyFont="1" applyBorder="1"/>
    <xf numFmtId="164" fontId="18" fillId="10" borderId="0" xfId="1" applyNumberFormat="1" applyFont="1" applyFill="1"/>
    <xf numFmtId="0" fontId="0" fillId="0" borderId="92" xfId="0" applyBorder="1" applyAlignment="1">
      <alignment horizontal="left" indent="2"/>
    </xf>
    <xf numFmtId="167" fontId="0" fillId="0" borderId="93" xfId="0" applyNumberFormat="1" applyBorder="1"/>
    <xf numFmtId="164" fontId="0" fillId="0" borderId="93" xfId="1" applyNumberFormat="1" applyFont="1" applyBorder="1"/>
    <xf numFmtId="164" fontId="0" fillId="10" borderId="0" xfId="1" applyNumberFormat="1" applyFont="1" applyFill="1"/>
    <xf numFmtId="0" fontId="0" fillId="0" borderId="94" xfId="0" applyBorder="1" applyAlignment="1">
      <alignment horizontal="left" indent="2"/>
    </xf>
    <xf numFmtId="167" fontId="0" fillId="0" borderId="17" xfId="0" applyNumberFormat="1" applyBorder="1"/>
    <xf numFmtId="3" fontId="0" fillId="0" borderId="17" xfId="0" applyNumberFormat="1" applyBorder="1" applyAlignment="1">
      <alignment horizontal="right"/>
    </xf>
    <xf numFmtId="0" fontId="0" fillId="0" borderId="95" xfId="0" applyBorder="1" applyAlignment="1">
      <alignment horizontal="left" indent="2"/>
    </xf>
    <xf numFmtId="0" fontId="0" fillId="0" borderId="96" xfId="0" applyBorder="1" applyAlignment="1">
      <alignment horizontal="left" indent="2"/>
    </xf>
    <xf numFmtId="167" fontId="0" fillId="0" borderId="97" xfId="0" applyNumberFormat="1" applyBorder="1"/>
    <xf numFmtId="164" fontId="0" fillId="0" borderId="97" xfId="1" applyNumberFormat="1" applyFont="1" applyBorder="1"/>
    <xf numFmtId="167" fontId="0" fillId="0" borderId="19" xfId="0" applyNumberFormat="1" applyBorder="1"/>
    <xf numFmtId="164" fontId="0" fillId="0" borderId="19" xfId="1" applyNumberFormat="1" applyFont="1" applyBorder="1"/>
    <xf numFmtId="167" fontId="0" fillId="0" borderId="20" xfId="0" applyNumberFormat="1" applyBorder="1"/>
    <xf numFmtId="164" fontId="0" fillId="0" borderId="20" xfId="1" applyNumberFormat="1" applyFont="1" applyBorder="1" applyAlignment="1">
      <alignment horizontal="right"/>
    </xf>
    <xf numFmtId="164" fontId="17" fillId="0" borderId="90" xfId="1" applyNumberFormat="1" applyFont="1" applyBorder="1" applyAlignment="1">
      <alignment horizontal="right"/>
    </xf>
    <xf numFmtId="167" fontId="0" fillId="0" borderId="37" xfId="0" applyNumberFormat="1" applyBorder="1"/>
    <xf numFmtId="164" fontId="0" fillId="0" borderId="37" xfId="1" applyNumberFormat="1" applyFont="1" applyBorder="1" applyAlignment="1">
      <alignment horizontal="right"/>
    </xf>
    <xf numFmtId="168" fontId="17" fillId="0" borderId="90" xfId="0" applyNumberFormat="1" applyFont="1" applyBorder="1"/>
    <xf numFmtId="164" fontId="17" fillId="0" borderId="98" xfId="1" applyNumberFormat="1" applyFont="1" applyBorder="1" applyAlignment="1"/>
    <xf numFmtId="169" fontId="17" fillId="0" borderId="98" xfId="0" applyNumberFormat="1" applyFont="1" applyBorder="1" applyAlignment="1">
      <alignment horizontal="right" indent="1"/>
    </xf>
    <xf numFmtId="169" fontId="17" fillId="0" borderId="98" xfId="0" applyNumberFormat="1" applyFont="1" applyBorder="1" applyAlignment="1">
      <alignment horizontal="center" vertical="center"/>
    </xf>
    <xf numFmtId="169" fontId="17" fillId="0" borderId="99" xfId="0" applyNumberFormat="1" applyFont="1" applyBorder="1" applyAlignment="1">
      <alignment horizontal="center" vertical="center"/>
    </xf>
    <xf numFmtId="0" fontId="17" fillId="10" borderId="0" xfId="0" applyFont="1" applyFill="1"/>
    <xf numFmtId="168" fontId="18" fillId="0" borderId="91" xfId="0" applyNumberFormat="1" applyFont="1" applyBorder="1"/>
    <xf numFmtId="164" fontId="18" fillId="0" borderId="100" xfId="1" applyNumberFormat="1" applyFont="1" applyBorder="1" applyAlignment="1"/>
    <xf numFmtId="169" fontId="18" fillId="0" borderId="100" xfId="0" applyNumberFormat="1" applyFont="1" applyBorder="1" applyAlignment="1">
      <alignment horizontal="right" indent="1"/>
    </xf>
    <xf numFmtId="169" fontId="18" fillId="0" borderId="100" xfId="0" applyNumberFormat="1" applyFont="1" applyBorder="1" applyAlignment="1">
      <alignment horizontal="center" vertical="center"/>
    </xf>
    <xf numFmtId="169" fontId="18" fillId="0" borderId="101" xfId="0" applyNumberFormat="1" applyFont="1" applyBorder="1" applyAlignment="1">
      <alignment horizontal="center" vertical="center"/>
    </xf>
    <xf numFmtId="0" fontId="18" fillId="10" borderId="0" xfId="0" applyFont="1" applyFill="1"/>
    <xf numFmtId="168" fontId="0" fillId="0" borderId="93" xfId="0" applyNumberFormat="1" applyBorder="1"/>
    <xf numFmtId="164" fontId="0" fillId="0" borderId="102" xfId="1" applyNumberFormat="1" applyFont="1" applyBorder="1" applyAlignment="1"/>
    <xf numFmtId="169" fontId="0" fillId="0" borderId="102" xfId="0" applyNumberFormat="1" applyBorder="1" applyAlignment="1">
      <alignment horizontal="right" indent="1"/>
    </xf>
    <xf numFmtId="169" fontId="0" fillId="0" borderId="102" xfId="0" applyNumberFormat="1" applyBorder="1" applyAlignment="1">
      <alignment horizontal="center" vertical="center"/>
    </xf>
    <xf numFmtId="169" fontId="0" fillId="0" borderId="103" xfId="0" applyNumberFormat="1" applyBorder="1" applyAlignment="1">
      <alignment horizontal="center" vertical="center"/>
    </xf>
    <xf numFmtId="168" fontId="0" fillId="0" borderId="17" xfId="0" applyNumberFormat="1" applyBorder="1"/>
    <xf numFmtId="164" fontId="0" fillId="0" borderId="104" xfId="1" applyNumberFormat="1" applyFont="1" applyBorder="1" applyAlignment="1"/>
    <xf numFmtId="169" fontId="0" fillId="0" borderId="104" xfId="0" applyNumberFormat="1" applyBorder="1" applyAlignment="1">
      <alignment horizontal="right" indent="1"/>
    </xf>
    <xf numFmtId="169" fontId="0" fillId="0" borderId="104" xfId="0" applyNumberFormat="1" applyBorder="1" applyAlignment="1">
      <alignment horizontal="center" vertical="center"/>
    </xf>
    <xf numFmtId="169" fontId="0" fillId="0" borderId="105" xfId="0" applyNumberFormat="1" applyBorder="1" applyAlignment="1">
      <alignment horizontal="center" vertical="center"/>
    </xf>
    <xf numFmtId="164" fontId="0" fillId="0" borderId="106" xfId="1" applyNumberFormat="1" applyFont="1" applyBorder="1" applyAlignment="1"/>
    <xf numFmtId="169" fontId="0" fillId="0" borderId="106" xfId="0" applyNumberFormat="1" applyBorder="1" applyAlignment="1">
      <alignment horizontal="right" indent="1"/>
    </xf>
    <xf numFmtId="169" fontId="0" fillId="0" borderId="106" xfId="0" applyNumberFormat="1" applyBorder="1" applyAlignment="1">
      <alignment horizontal="center" vertical="center"/>
    </xf>
    <xf numFmtId="169" fontId="0" fillId="0" borderId="107" xfId="0" applyNumberFormat="1" applyBorder="1" applyAlignment="1">
      <alignment horizontal="center" vertical="center"/>
    </xf>
    <xf numFmtId="168" fontId="0" fillId="0" borderId="97" xfId="0" applyNumberFormat="1" applyBorder="1"/>
    <xf numFmtId="164" fontId="0" fillId="0" borderId="108" xfId="1" applyNumberFormat="1" applyFont="1" applyBorder="1" applyAlignment="1"/>
    <xf numFmtId="169" fontId="0" fillId="0" borderId="108" xfId="0" applyNumberFormat="1" applyBorder="1" applyAlignment="1">
      <alignment horizontal="right" indent="1"/>
    </xf>
    <xf numFmtId="169" fontId="0" fillId="0" borderId="108" xfId="0" applyNumberFormat="1" applyBorder="1" applyAlignment="1">
      <alignment horizontal="center" vertical="center"/>
    </xf>
    <xf numFmtId="169" fontId="0" fillId="0" borderId="109" xfId="0" applyNumberFormat="1" applyBorder="1" applyAlignment="1">
      <alignment horizontal="center" vertical="center"/>
    </xf>
    <xf numFmtId="168" fontId="0" fillId="0" borderId="19" xfId="0" applyNumberFormat="1" applyBorder="1"/>
    <xf numFmtId="164" fontId="0" fillId="0" borderId="110" xfId="1" applyNumberFormat="1" applyFont="1" applyBorder="1" applyAlignment="1"/>
    <xf numFmtId="169" fontId="0" fillId="0" borderId="110" xfId="0" applyNumberFormat="1" applyBorder="1" applyAlignment="1">
      <alignment horizontal="right" indent="1"/>
    </xf>
    <xf numFmtId="169" fontId="0" fillId="0" borderId="110" xfId="0" applyNumberFormat="1" applyBorder="1" applyAlignment="1">
      <alignment horizontal="center" vertical="center"/>
    </xf>
    <xf numFmtId="169" fontId="0" fillId="0" borderId="111" xfId="0" applyNumberFormat="1" applyBorder="1" applyAlignment="1">
      <alignment horizontal="center" vertical="center"/>
    </xf>
    <xf numFmtId="164" fontId="0" fillId="0" borderId="48" xfId="1" applyNumberFormat="1" applyFont="1" applyBorder="1" applyAlignment="1"/>
    <xf numFmtId="169" fontId="0" fillId="0" borderId="48" xfId="0" applyNumberFormat="1" applyBorder="1" applyAlignment="1">
      <alignment horizontal="right" indent="1"/>
    </xf>
    <xf numFmtId="169" fontId="0" fillId="0" borderId="48" xfId="0" applyNumberFormat="1" applyBorder="1" applyAlignment="1">
      <alignment horizontal="center" vertical="center"/>
    </xf>
    <xf numFmtId="169" fontId="0" fillId="0" borderId="49" xfId="0" applyNumberFormat="1" applyBorder="1" applyAlignment="1">
      <alignment horizontal="center" vertical="center"/>
    </xf>
    <xf numFmtId="169" fontId="0" fillId="0" borderId="48" xfId="0" applyNumberFormat="1" applyBorder="1" applyAlignment="1">
      <alignment horizontal="right" indent="1"/>
    </xf>
    <xf numFmtId="169" fontId="0" fillId="0" borderId="49" xfId="0" applyNumberFormat="1" applyBorder="1" applyAlignment="1">
      <alignment horizontal="right" indent="1"/>
    </xf>
    <xf numFmtId="168" fontId="0" fillId="0" borderId="20" xfId="0" applyNumberFormat="1" applyBorder="1"/>
    <xf numFmtId="164" fontId="0" fillId="0" borderId="88" xfId="1" applyNumberFormat="1" applyFont="1" applyBorder="1" applyAlignment="1"/>
    <xf numFmtId="169" fontId="0" fillId="0" borderId="86" xfId="0" applyNumberFormat="1" applyBorder="1" applyAlignment="1">
      <alignment horizontal="right" indent="1"/>
    </xf>
    <xf numFmtId="169" fontId="0" fillId="0" borderId="86" xfId="0" applyNumberFormat="1" applyBorder="1" applyAlignment="1">
      <alignment horizontal="center" vertical="center"/>
    </xf>
    <xf numFmtId="169" fontId="0" fillId="0" borderId="87" xfId="0" applyNumberFormat="1" applyBorder="1" applyAlignment="1">
      <alignment horizontal="center" vertical="center"/>
    </xf>
    <xf numFmtId="164" fontId="17" fillId="0" borderId="98" xfId="1" applyNumberFormat="1" applyFont="1" applyBorder="1" applyAlignment="1">
      <alignment horizontal="right"/>
    </xf>
    <xf numFmtId="169" fontId="17" fillId="0" borderId="98" xfId="0" applyNumberFormat="1" applyFont="1" applyBorder="1" applyAlignment="1">
      <alignment horizontal="right" indent="2"/>
    </xf>
    <xf numFmtId="169" fontId="17" fillId="0" borderId="98" xfId="0" applyNumberFormat="1" applyFont="1" applyBorder="1" applyAlignment="1">
      <alignment horizontal="right" indent="2"/>
    </xf>
    <xf numFmtId="169" fontId="17" fillId="0" borderId="99" xfId="0" applyNumberFormat="1" applyFont="1" applyBorder="1" applyAlignment="1">
      <alignment horizontal="right" indent="2"/>
    </xf>
    <xf numFmtId="168" fontId="0" fillId="0" borderId="37" xfId="0" applyNumberFormat="1" applyBorder="1"/>
    <xf numFmtId="164" fontId="0" fillId="0" borderId="112" xfId="1" applyNumberFormat="1" applyFont="1" applyBorder="1" applyAlignment="1">
      <alignment horizontal="right"/>
    </xf>
    <xf numFmtId="169" fontId="0" fillId="0" borderId="113" xfId="0" applyNumberFormat="1" applyBorder="1" applyAlignment="1">
      <alignment horizontal="right" indent="1"/>
    </xf>
    <xf numFmtId="169" fontId="0" fillId="0" borderId="113" xfId="0" applyNumberFormat="1" applyBorder="1" applyAlignment="1">
      <alignment horizontal="right" indent="1"/>
    </xf>
    <xf numFmtId="169" fontId="0" fillId="0" borderId="114" xfId="0" applyNumberFormat="1" applyBorder="1" applyAlignment="1">
      <alignment horizontal="right" indent="1"/>
    </xf>
    <xf numFmtId="164" fontId="0" fillId="0" borderId="48" xfId="1" applyNumberFormat="1" applyFont="1" applyBorder="1" applyAlignment="1">
      <alignment horizontal="right"/>
    </xf>
    <xf numFmtId="169" fontId="17" fillId="0" borderId="98" xfId="0" applyNumberFormat="1" applyFont="1" applyBorder="1"/>
    <xf numFmtId="169" fontId="17" fillId="0" borderId="98" xfId="0" applyNumberFormat="1" applyFont="1" applyBorder="1"/>
    <xf numFmtId="169" fontId="17" fillId="0" borderId="99" xfId="0" applyNumberFormat="1" applyFont="1" applyBorder="1"/>
    <xf numFmtId="169" fontId="18" fillId="0" borderId="100" xfId="0" applyNumberFormat="1" applyFont="1" applyBorder="1" applyAlignment="1">
      <alignment horizontal="right"/>
    </xf>
    <xf numFmtId="169" fontId="18" fillId="0" borderId="100" xfId="0" applyNumberFormat="1" applyFont="1" applyBorder="1" applyAlignment="1">
      <alignment horizontal="right"/>
    </xf>
    <xf numFmtId="169" fontId="18" fillId="0" borderId="101" xfId="0" applyNumberFormat="1" applyFont="1" applyBorder="1" applyAlignment="1">
      <alignment horizontal="right"/>
    </xf>
    <xf numFmtId="169" fontId="0" fillId="0" borderId="48" xfId="0" applyNumberFormat="1" applyBorder="1"/>
    <xf numFmtId="169" fontId="0" fillId="0" borderId="48" xfId="0" applyNumberFormat="1" applyBorder="1"/>
    <xf numFmtId="169" fontId="0" fillId="0" borderId="49" xfId="0" applyNumberFormat="1" applyBorder="1"/>
    <xf numFmtId="164" fontId="0" fillId="0" borderId="115" xfId="1" applyNumberFormat="1" applyFont="1" applyBorder="1" applyAlignment="1">
      <alignment horizontal="right"/>
    </xf>
    <xf numFmtId="169" fontId="0" fillId="0" borderId="115" xfId="0" applyNumberFormat="1" applyBorder="1"/>
    <xf numFmtId="169" fontId="0" fillId="0" borderId="115" xfId="0" applyNumberFormat="1" applyBorder="1"/>
    <xf numFmtId="169" fontId="0" fillId="0" borderId="116" xfId="0" applyNumberFormat="1" applyBorder="1"/>
    <xf numFmtId="0" fontId="0" fillId="10" borderId="117" xfId="0" applyFill="1" applyBorder="1"/>
    <xf numFmtId="2" fontId="0" fillId="0" borderId="118" xfId="0" applyNumberFormat="1" applyBorder="1" applyAlignment="1">
      <alignment horizontal="right"/>
    </xf>
    <xf numFmtId="2" fontId="0" fillId="0" borderId="119" xfId="0" applyNumberFormat="1" applyBorder="1" applyAlignment="1">
      <alignment horizontal="right"/>
    </xf>
    <xf numFmtId="164" fontId="0" fillId="0" borderId="113" xfId="1" applyNumberFormat="1" applyFont="1" applyBorder="1" applyAlignment="1">
      <alignment horizontal="right"/>
    </xf>
    <xf numFmtId="169" fontId="0" fillId="0" borderId="113" xfId="0" applyNumberFormat="1" applyBorder="1" applyAlignment="1">
      <alignment horizontal="right"/>
    </xf>
    <xf numFmtId="169" fontId="0" fillId="0" borderId="113" xfId="0" applyNumberFormat="1" applyBorder="1" applyAlignment="1">
      <alignment horizontal="right"/>
    </xf>
    <xf numFmtId="169" fontId="0" fillId="0" borderId="114" xfId="0" applyNumberFormat="1" applyBorder="1" applyAlignment="1">
      <alignment horizontal="right"/>
    </xf>
    <xf numFmtId="169" fontId="0" fillId="0" borderId="48" xfId="0" applyNumberFormat="1" applyBorder="1" applyAlignment="1">
      <alignment horizontal="right"/>
    </xf>
    <xf numFmtId="169" fontId="0" fillId="0" borderId="48" xfId="0" applyNumberFormat="1" applyBorder="1" applyAlignment="1">
      <alignment horizontal="right"/>
    </xf>
    <xf numFmtId="169" fontId="0" fillId="0" borderId="49" xfId="0" applyNumberFormat="1" applyBorder="1" applyAlignment="1">
      <alignment horizontal="right"/>
    </xf>
    <xf numFmtId="0" fontId="16" fillId="11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0" fillId="2" borderId="6" xfId="0" applyFill="1" applyBorder="1" applyAlignment="1">
      <alignment vertical="center" wrapText="1"/>
    </xf>
    <xf numFmtId="0" fontId="19" fillId="0" borderId="120" xfId="0" applyFont="1" applyBorder="1"/>
    <xf numFmtId="0" fontId="19" fillId="0" borderId="121" xfId="0" applyFont="1" applyBorder="1" applyAlignment="1">
      <alignment horizontal="center"/>
    </xf>
    <xf numFmtId="0" fontId="19" fillId="0" borderId="122" xfId="0" applyFont="1" applyBorder="1" applyAlignment="1">
      <alignment horizontal="center"/>
    </xf>
    <xf numFmtId="0" fontId="19" fillId="0" borderId="121" xfId="0" applyFont="1" applyBorder="1"/>
    <xf numFmtId="164" fontId="19" fillId="0" borderId="121" xfId="1" applyNumberFormat="1" applyFont="1" applyBorder="1" applyAlignment="1">
      <alignment horizontal="center"/>
    </xf>
    <xf numFmtId="164" fontId="19" fillId="0" borderId="123" xfId="1" applyNumberFormat="1" applyFont="1" applyBorder="1" applyAlignment="1">
      <alignment horizontal="center"/>
    </xf>
    <xf numFmtId="164" fontId="19" fillId="0" borderId="123" xfId="1" applyNumberFormat="1" applyFont="1" applyBorder="1" applyAlignment="1"/>
    <xf numFmtId="0" fontId="20" fillId="0" borderId="124" xfId="0" applyFont="1" applyBorder="1" applyAlignment="1">
      <alignment horizontal="left" indent="1"/>
    </xf>
    <xf numFmtId="0" fontId="20" fillId="0" borderId="125" xfId="0" applyFont="1" applyBorder="1" applyAlignment="1">
      <alignment horizontal="center"/>
    </xf>
    <xf numFmtId="0" fontId="20" fillId="0" borderId="126" xfId="0" applyFont="1" applyBorder="1" applyAlignment="1">
      <alignment horizontal="center"/>
    </xf>
    <xf numFmtId="0" fontId="20" fillId="0" borderId="125" xfId="0" applyFont="1" applyBorder="1"/>
    <xf numFmtId="164" fontId="20" fillId="0" borderId="125" xfId="1" applyNumberFormat="1" applyFont="1" applyBorder="1" applyAlignment="1">
      <alignment horizontal="center"/>
    </xf>
    <xf numFmtId="164" fontId="20" fillId="0" borderId="127" xfId="1" applyNumberFormat="1" applyFont="1" applyBorder="1" applyAlignment="1">
      <alignment horizontal="center"/>
    </xf>
    <xf numFmtId="164" fontId="20" fillId="0" borderId="127" xfId="1" applyNumberFormat="1" applyFont="1" applyBorder="1" applyAlignment="1"/>
    <xf numFmtId="0" fontId="0" fillId="0" borderId="27" xfId="0" applyBorder="1" applyAlignment="1">
      <alignment horizontal="left" indent="2"/>
    </xf>
    <xf numFmtId="0" fontId="0" fillId="0" borderId="128" xfId="0" applyBorder="1" applyAlignment="1">
      <alignment horizontal="center"/>
    </xf>
    <xf numFmtId="0" fontId="0" fillId="0" borderId="129" xfId="0" applyBorder="1" applyAlignment="1">
      <alignment horizontal="center"/>
    </xf>
    <xf numFmtId="0" fontId="0" fillId="0" borderId="128" xfId="0" applyBorder="1"/>
    <xf numFmtId="164" fontId="0" fillId="0" borderId="128" xfId="1" applyNumberFormat="1" applyFont="1" applyBorder="1" applyAlignment="1">
      <alignment horizontal="center"/>
    </xf>
    <xf numFmtId="164" fontId="0" fillId="0" borderId="130" xfId="1" applyNumberFormat="1" applyFont="1" applyBorder="1" applyAlignment="1">
      <alignment horizontal="center"/>
    </xf>
    <xf numFmtId="164" fontId="0" fillId="0" borderId="130" xfId="1" applyNumberFormat="1" applyFont="1" applyBorder="1" applyAlignment="1"/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48" xfId="0" applyBorder="1"/>
    <xf numFmtId="164" fontId="0" fillId="0" borderId="48" xfId="1" applyNumberFormat="1" applyFont="1" applyBorder="1" applyAlignment="1">
      <alignment horizontal="center"/>
    </xf>
    <xf numFmtId="164" fontId="0" fillId="0" borderId="131" xfId="1" applyNumberFormat="1" applyFont="1" applyBorder="1" applyAlignment="1">
      <alignment horizontal="center"/>
    </xf>
    <xf numFmtId="164" fontId="0" fillId="0" borderId="131" xfId="1" applyNumberFormat="1" applyFont="1" applyBorder="1" applyAlignment="1"/>
    <xf numFmtId="0" fontId="0" fillId="0" borderId="21" xfId="0" applyBorder="1" applyAlignment="1">
      <alignment horizontal="left" indent="2"/>
    </xf>
    <xf numFmtId="0" fontId="0" fillId="0" borderId="132" xfId="0" applyBorder="1" applyAlignment="1">
      <alignment horizontal="center"/>
    </xf>
    <xf numFmtId="0" fontId="0" fillId="0" borderId="133" xfId="0" applyBorder="1" applyAlignment="1">
      <alignment horizontal="center"/>
    </xf>
    <xf numFmtId="0" fontId="0" fillId="0" borderId="132" xfId="0" applyBorder="1"/>
    <xf numFmtId="164" fontId="0" fillId="0" borderId="132" xfId="1" applyNumberFormat="1" applyFont="1" applyBorder="1" applyAlignment="1">
      <alignment horizontal="center"/>
    </xf>
    <xf numFmtId="164" fontId="0" fillId="0" borderId="134" xfId="1" applyNumberFormat="1" applyFont="1" applyBorder="1" applyAlignment="1">
      <alignment horizontal="center"/>
    </xf>
    <xf numFmtId="164" fontId="0" fillId="0" borderId="134" xfId="1" applyNumberFormat="1" applyFont="1" applyBorder="1" applyAlignment="1"/>
    <xf numFmtId="0" fontId="20" fillId="0" borderId="135" xfId="0" applyFont="1" applyBorder="1" applyAlignment="1">
      <alignment horizontal="left" indent="1"/>
    </xf>
    <xf numFmtId="0" fontId="0" fillId="0" borderId="28" xfId="0" applyBorder="1" applyAlignment="1">
      <alignment horizontal="left" indent="2"/>
    </xf>
    <xf numFmtId="0" fontId="0" fillId="0" borderId="133" xfId="0" applyBorder="1"/>
    <xf numFmtId="164" fontId="0" fillId="0" borderId="115" xfId="1" applyNumberFormat="1" applyFont="1" applyBorder="1" applyAlignment="1">
      <alignment horizontal="center"/>
    </xf>
    <xf numFmtId="164" fontId="0" fillId="0" borderId="136" xfId="1" applyNumberFormat="1" applyFont="1" applyBorder="1" applyAlignment="1">
      <alignment horizontal="center"/>
    </xf>
    <xf numFmtId="164" fontId="0" fillId="0" borderId="136" xfId="1" applyNumberFormat="1" applyFont="1" applyBorder="1" applyAlignment="1"/>
    <xf numFmtId="0" fontId="5" fillId="12" borderId="137" xfId="0" applyFont="1" applyFill="1" applyBorder="1" applyAlignment="1">
      <alignment horizontal="center"/>
    </xf>
    <xf numFmtId="3" fontId="19" fillId="0" borderId="121" xfId="0" applyNumberFormat="1" applyFont="1" applyBorder="1" applyAlignment="1">
      <alignment horizontal="center"/>
    </xf>
    <xf numFmtId="3" fontId="19" fillId="0" borderId="122" xfId="0" applyNumberFormat="1" applyFont="1" applyBorder="1" applyAlignment="1">
      <alignment horizontal="center"/>
    </xf>
    <xf numFmtId="3" fontId="19" fillId="0" borderId="121" xfId="0" applyNumberFormat="1" applyFont="1" applyBorder="1"/>
    <xf numFmtId="3" fontId="20" fillId="0" borderId="125" xfId="0" applyNumberFormat="1" applyFont="1" applyBorder="1" applyAlignment="1">
      <alignment horizontal="center"/>
    </xf>
    <xf numFmtId="3" fontId="20" fillId="0" borderId="126" xfId="0" applyNumberFormat="1" applyFont="1" applyBorder="1" applyAlignment="1">
      <alignment horizontal="center"/>
    </xf>
    <xf numFmtId="3" fontId="20" fillId="0" borderId="125" xfId="0" applyNumberFormat="1" applyFont="1" applyBorder="1"/>
    <xf numFmtId="3" fontId="0" fillId="0" borderId="128" xfId="0" applyNumberFormat="1" applyBorder="1" applyAlignment="1">
      <alignment horizontal="center"/>
    </xf>
    <xf numFmtId="3" fontId="0" fillId="0" borderId="129" xfId="0" applyNumberFormat="1" applyBorder="1" applyAlignment="1">
      <alignment horizontal="center"/>
    </xf>
    <xf numFmtId="3" fontId="0" fillId="0" borderId="128" xfId="0" applyNumberFormat="1" applyBorder="1"/>
    <xf numFmtId="3" fontId="0" fillId="0" borderId="48" xfId="0" applyNumberFormat="1" applyBorder="1" applyAlignment="1">
      <alignment horizontal="center"/>
    </xf>
    <xf numFmtId="3" fontId="0" fillId="0" borderId="49" xfId="0" applyNumberFormat="1" applyBorder="1" applyAlignment="1">
      <alignment horizontal="center"/>
    </xf>
    <xf numFmtId="3" fontId="0" fillId="0" borderId="48" xfId="0" applyNumberFormat="1" applyBorder="1"/>
    <xf numFmtId="3" fontId="0" fillId="0" borderId="132" xfId="0" applyNumberFormat="1" applyBorder="1" applyAlignment="1">
      <alignment horizontal="center"/>
    </xf>
    <xf numFmtId="3" fontId="0" fillId="0" borderId="133" xfId="0" applyNumberFormat="1" applyBorder="1" applyAlignment="1">
      <alignment horizontal="center"/>
    </xf>
    <xf numFmtId="3" fontId="0" fillId="0" borderId="132" xfId="0" applyNumberFormat="1" applyBorder="1"/>
    <xf numFmtId="0" fontId="3" fillId="3" borderId="4" xfId="0" applyFont="1" applyFill="1" applyBorder="1" applyAlignment="1">
      <alignment horizontal="center" wrapText="1"/>
    </xf>
    <xf numFmtId="0" fontId="5" fillId="13" borderId="0" xfId="0" applyFont="1" applyFill="1" applyAlignment="1">
      <alignment horizontal="center"/>
    </xf>
    <xf numFmtId="0" fontId="0" fillId="13" borderId="0" xfId="0" applyFill="1" applyAlignment="1">
      <alignment horizontal="center"/>
    </xf>
    <xf numFmtId="0" fontId="0" fillId="13" borderId="0" xfId="0" applyFill="1" applyAlignment="1">
      <alignment horizontal="right"/>
    </xf>
    <xf numFmtId="3" fontId="6" fillId="0" borderId="11" xfId="0" applyNumberFormat="1" applyFont="1" applyBorder="1" applyAlignment="1">
      <alignment horizontal="right" vertical="center"/>
    </xf>
    <xf numFmtId="0" fontId="21" fillId="0" borderId="138" xfId="0" applyFont="1" applyBorder="1" applyAlignment="1">
      <alignment horizontal="left" indent="1"/>
    </xf>
    <xf numFmtId="3" fontId="21" fillId="0" borderId="138" xfId="0" applyNumberFormat="1" applyFont="1" applyBorder="1" applyAlignment="1">
      <alignment horizontal="right" vertical="center"/>
    </xf>
    <xf numFmtId="164" fontId="21" fillId="0" borderId="138" xfId="1" applyNumberFormat="1" applyFont="1" applyBorder="1" applyAlignment="1">
      <alignment horizontal="right" vertical="center"/>
    </xf>
    <xf numFmtId="0" fontId="22" fillId="13" borderId="0" xfId="0" applyFont="1" applyFill="1" applyAlignment="1">
      <alignment horizontal="right"/>
    </xf>
    <xf numFmtId="3" fontId="0" fillId="0" borderId="0" xfId="0" applyNumberFormat="1"/>
    <xf numFmtId="3" fontId="0" fillId="0" borderId="27" xfId="0" applyNumberFormat="1" applyBorder="1" applyAlignment="1">
      <alignment horizontal="left" indent="3"/>
    </xf>
    <xf numFmtId="3" fontId="0" fillId="0" borderId="27" xfId="0" applyNumberFormat="1" applyBorder="1" applyAlignment="1">
      <alignment horizontal="right" vertical="center"/>
    </xf>
    <xf numFmtId="164" fontId="1" fillId="0" borderId="27" xfId="1" applyNumberFormat="1" applyFont="1" applyBorder="1" applyAlignment="1">
      <alignment horizontal="right" vertical="center"/>
    </xf>
    <xf numFmtId="164" fontId="0" fillId="0" borderId="27" xfId="1" applyNumberFormat="1" applyFont="1" applyBorder="1" applyAlignment="1">
      <alignment horizontal="right" vertical="center"/>
    </xf>
    <xf numFmtId="3" fontId="23" fillId="0" borderId="139" xfId="0" applyNumberFormat="1" applyFont="1" applyBorder="1" applyAlignment="1">
      <alignment horizontal="right"/>
    </xf>
    <xf numFmtId="3" fontId="24" fillId="0" borderId="140" xfId="0" applyNumberFormat="1" applyFont="1" applyBorder="1" applyAlignment="1">
      <alignment horizontal="right"/>
    </xf>
    <xf numFmtId="0" fontId="21" fillId="0" borderId="141" xfId="0" applyFont="1" applyBorder="1" applyAlignment="1">
      <alignment horizontal="left"/>
    </xf>
    <xf numFmtId="3" fontId="21" fillId="0" borderId="141" xfId="0" applyNumberFormat="1" applyFont="1" applyBorder="1" applyAlignment="1">
      <alignment horizontal="right" vertical="center"/>
    </xf>
    <xf numFmtId="164" fontId="21" fillId="0" borderId="141" xfId="1" applyNumberFormat="1" applyFont="1" applyBorder="1" applyAlignment="1">
      <alignment horizontal="right" vertical="center"/>
    </xf>
    <xf numFmtId="0" fontId="22" fillId="0" borderId="142" xfId="0" applyFont="1" applyBorder="1" applyAlignment="1">
      <alignment horizontal="left" indent="1"/>
    </xf>
    <xf numFmtId="3" fontId="22" fillId="0" borderId="142" xfId="0" applyNumberFormat="1" applyFont="1" applyBorder="1" applyAlignment="1">
      <alignment horizontal="right" vertical="center"/>
    </xf>
    <xf numFmtId="164" fontId="22" fillId="0" borderId="142" xfId="1" applyNumberFormat="1" applyFont="1" applyBorder="1" applyAlignment="1">
      <alignment horizontal="right" vertical="center"/>
    </xf>
    <xf numFmtId="3" fontId="0" fillId="0" borderId="16" xfId="0" applyNumberFormat="1" applyBorder="1" applyAlignment="1">
      <alignment horizontal="left" indent="3"/>
    </xf>
    <xf numFmtId="3" fontId="0" fillId="0" borderId="16" xfId="0" applyNumberFormat="1" applyBorder="1" applyAlignment="1">
      <alignment horizontal="right" vertical="center"/>
    </xf>
    <xf numFmtId="164" fontId="1" fillId="0" borderId="16" xfId="1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21" fillId="0" borderId="138" xfId="0" applyFont="1" applyBorder="1" applyAlignment="1">
      <alignment horizontal="left"/>
    </xf>
    <xf numFmtId="0" fontId="0" fillId="12" borderId="0" xfId="0" applyFill="1" applyAlignment="1">
      <alignment horizontal="center"/>
    </xf>
    <xf numFmtId="0" fontId="0" fillId="12" borderId="0" xfId="0" applyFill="1" applyAlignment="1">
      <alignment horizontal="right"/>
    </xf>
    <xf numFmtId="0" fontId="25" fillId="0" borderId="143" xfId="0" applyFont="1" applyBorder="1" applyAlignment="1">
      <alignment horizontal="left"/>
    </xf>
    <xf numFmtId="3" fontId="25" fillId="0" borderId="143" xfId="0" applyNumberFormat="1" applyFont="1" applyBorder="1" applyAlignment="1">
      <alignment horizontal="right" vertical="center"/>
    </xf>
    <xf numFmtId="164" fontId="25" fillId="0" borderId="143" xfId="1" applyNumberFormat="1" applyFont="1" applyBorder="1" applyAlignment="1">
      <alignment horizontal="right" vertical="center"/>
    </xf>
    <xf numFmtId="0" fontId="22" fillId="12" borderId="0" xfId="0" applyFont="1" applyFill="1" applyAlignment="1">
      <alignment horizontal="right"/>
    </xf>
    <xf numFmtId="0" fontId="25" fillId="0" borderId="144" xfId="0" applyFont="1" applyBorder="1" applyAlignment="1">
      <alignment horizontal="left"/>
    </xf>
    <xf numFmtId="3" fontId="25" fillId="0" borderId="144" xfId="0" applyNumberFormat="1" applyFont="1" applyBorder="1" applyAlignment="1">
      <alignment horizontal="right" vertical="center"/>
    </xf>
    <xf numFmtId="164" fontId="25" fillId="0" borderId="144" xfId="1" applyNumberFormat="1" applyFont="1" applyBorder="1" applyAlignment="1">
      <alignment horizontal="right" vertical="center"/>
    </xf>
    <xf numFmtId="0" fontId="26" fillId="0" borderId="145" xfId="0" applyFont="1" applyBorder="1" applyAlignment="1">
      <alignment horizontal="left" indent="1"/>
    </xf>
    <xf numFmtId="3" fontId="26" fillId="0" borderId="145" xfId="0" applyNumberFormat="1" applyFont="1" applyBorder="1" applyAlignment="1">
      <alignment horizontal="right" vertical="center"/>
    </xf>
    <xf numFmtId="164" fontId="26" fillId="0" borderId="145" xfId="1" applyNumberFormat="1" applyFont="1" applyBorder="1" applyAlignment="1">
      <alignment horizontal="right" vertical="center"/>
    </xf>
    <xf numFmtId="0" fontId="27" fillId="1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3" fillId="3" borderId="4" xfId="0" applyFont="1" applyFill="1" applyBorder="1" applyAlignment="1">
      <alignment horizontal="center" vertical="center" wrapText="1"/>
    </xf>
    <xf numFmtId="0" fontId="5" fillId="14" borderId="146" xfId="0" applyFont="1" applyFill="1" applyBorder="1" applyAlignment="1">
      <alignment horizontal="center"/>
    </xf>
    <xf numFmtId="0" fontId="0" fillId="14" borderId="0" xfId="0" applyFill="1" applyAlignment="1">
      <alignment horizontal="right"/>
    </xf>
    <xf numFmtId="0" fontId="0" fillId="2" borderId="29" xfId="0" applyFill="1" applyBorder="1" applyAlignment="1">
      <alignment horizontal="center" vertical="center" wrapText="1"/>
    </xf>
    <xf numFmtId="0" fontId="28" fillId="0" borderId="147" xfId="0" applyFont="1" applyBorder="1" applyAlignment="1">
      <alignment horizontal="left" indent="1"/>
    </xf>
    <xf numFmtId="3" fontId="28" fillId="0" borderId="147" xfId="0" applyNumberFormat="1" applyFont="1" applyBorder="1" applyAlignment="1">
      <alignment horizontal="right"/>
    </xf>
    <xf numFmtId="164" fontId="28" fillId="0" borderId="147" xfId="1" applyNumberFormat="1" applyFont="1" applyBorder="1" applyAlignment="1">
      <alignment horizontal="right"/>
    </xf>
    <xf numFmtId="0" fontId="29" fillId="0" borderId="147" xfId="0" applyFont="1" applyBorder="1" applyAlignment="1">
      <alignment horizontal="left" indent="2"/>
    </xf>
    <xf numFmtId="3" fontId="29" fillId="0" borderId="147" xfId="0" applyNumberFormat="1" applyFont="1" applyBorder="1" applyAlignment="1">
      <alignment horizontal="right"/>
    </xf>
    <xf numFmtId="164" fontId="29" fillId="0" borderId="147" xfId="1" applyNumberFormat="1" applyFont="1" applyBorder="1" applyAlignment="1">
      <alignment horizontal="right"/>
    </xf>
    <xf numFmtId="3" fontId="0" fillId="0" borderId="27" xfId="0" applyNumberFormat="1" applyBorder="1" applyAlignment="1">
      <alignment horizontal="right"/>
    </xf>
    <xf numFmtId="164" fontId="0" fillId="0" borderId="27" xfId="1" applyNumberFormat="1" applyFont="1" applyBorder="1" applyAlignment="1">
      <alignment horizontal="right"/>
    </xf>
    <xf numFmtId="0" fontId="5" fillId="15" borderId="0" xfId="0" applyFont="1" applyFill="1" applyAlignment="1">
      <alignment horizontal="center"/>
    </xf>
    <xf numFmtId="0" fontId="0" fillId="15" borderId="0" xfId="0" applyFill="1" applyAlignment="1">
      <alignment horizontal="right"/>
    </xf>
    <xf numFmtId="0" fontId="30" fillId="0" borderId="148" xfId="0" applyFont="1" applyBorder="1" applyAlignment="1">
      <alignment horizontal="left" indent="1"/>
    </xf>
    <xf numFmtId="3" fontId="30" fillId="0" borderId="148" xfId="0" applyNumberFormat="1" applyFont="1" applyBorder="1" applyAlignment="1">
      <alignment horizontal="right"/>
    </xf>
    <xf numFmtId="164" fontId="30" fillId="0" borderId="148" xfId="1" applyNumberFormat="1" applyFont="1" applyBorder="1" applyAlignment="1">
      <alignment horizontal="right"/>
    </xf>
    <xf numFmtId="0" fontId="5" fillId="16" borderId="0" xfId="0" applyFont="1" applyFill="1" applyAlignment="1">
      <alignment horizontal="center"/>
    </xf>
    <xf numFmtId="0" fontId="0" fillId="16" borderId="0" xfId="0" applyFill="1" applyAlignment="1">
      <alignment horizontal="right"/>
    </xf>
    <xf numFmtId="0" fontId="31" fillId="0" borderId="149" xfId="0" applyFont="1" applyBorder="1" applyAlignment="1">
      <alignment horizontal="left" indent="1"/>
    </xf>
    <xf numFmtId="3" fontId="31" fillId="0" borderId="149" xfId="0" applyNumberFormat="1" applyFont="1" applyBorder="1" applyAlignment="1">
      <alignment horizontal="right" vertical="center"/>
    </xf>
    <xf numFmtId="164" fontId="31" fillId="0" borderId="149" xfId="1" applyNumberFormat="1" applyFont="1" applyBorder="1" applyAlignment="1">
      <alignment horizontal="right" vertical="center"/>
    </xf>
    <xf numFmtId="0" fontId="32" fillId="16" borderId="0" xfId="0" applyFont="1" applyFill="1" applyAlignment="1">
      <alignment horizontal="right"/>
    </xf>
    <xf numFmtId="3" fontId="0" fillId="0" borderId="27" xfId="0" applyNumberFormat="1" applyBorder="1" applyAlignment="1">
      <alignment horizontal="left" indent="4"/>
    </xf>
    <xf numFmtId="0" fontId="5" fillId="17" borderId="0" xfId="0" applyFont="1" applyFill="1" applyAlignment="1">
      <alignment horizontal="center"/>
    </xf>
    <xf numFmtId="0" fontId="0" fillId="17" borderId="0" xfId="0" applyFill="1" applyAlignment="1">
      <alignment horizontal="right"/>
    </xf>
    <xf numFmtId="0" fontId="33" fillId="0" borderId="150" xfId="0" applyFont="1" applyBorder="1" applyAlignment="1">
      <alignment horizontal="left" indent="1"/>
    </xf>
    <xf numFmtId="3" fontId="33" fillId="0" borderId="150" xfId="0" applyNumberFormat="1" applyFont="1" applyBorder="1" applyAlignment="1">
      <alignment horizontal="right" vertical="center"/>
    </xf>
    <xf numFmtId="164" fontId="33" fillId="0" borderId="150" xfId="1" applyNumberFormat="1" applyFont="1" applyBorder="1" applyAlignment="1">
      <alignment horizontal="right" vertical="center"/>
    </xf>
    <xf numFmtId="0" fontId="34" fillId="17" borderId="151" xfId="0" applyFont="1" applyFill="1" applyBorder="1" applyAlignment="1">
      <alignment horizontal="right"/>
    </xf>
    <xf numFmtId="3" fontId="0" fillId="0" borderId="27" xfId="0" applyNumberFormat="1" applyBorder="1" applyAlignment="1">
      <alignment horizontal="left" wrapText="1" indent="3"/>
    </xf>
    <xf numFmtId="0" fontId="5" fillId="18" borderId="0" xfId="0" applyFont="1" applyFill="1" applyAlignment="1">
      <alignment horizontal="center"/>
    </xf>
    <xf numFmtId="0" fontId="0" fillId="18" borderId="0" xfId="0" applyFill="1" applyAlignment="1">
      <alignment horizontal="right"/>
    </xf>
    <xf numFmtId="0" fontId="35" fillId="0" borderId="152" xfId="0" applyFont="1" applyBorder="1" applyAlignment="1">
      <alignment horizontal="left" indent="1"/>
    </xf>
    <xf numFmtId="3" fontId="35" fillId="0" borderId="152" xfId="0" applyNumberFormat="1" applyFont="1" applyBorder="1" applyAlignment="1">
      <alignment horizontal="right" vertical="center"/>
    </xf>
    <xf numFmtId="164" fontId="35" fillId="0" borderId="152" xfId="1" applyNumberFormat="1" applyFont="1" applyBorder="1" applyAlignment="1">
      <alignment horizontal="right" vertical="center"/>
    </xf>
    <xf numFmtId="0" fontId="27" fillId="18" borderId="153" xfId="0" applyFont="1" applyFill="1" applyBorder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38100</xdr:rowOff>
    </xdr:from>
    <xdr:to>
      <xdr:col>0</xdr:col>
      <xdr:colOff>1693334</xdr:colOff>
      <xdr:row>0</xdr:row>
      <xdr:rowOff>516043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884321-D5B9-489A-9D5C-F7B52C7D4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38100"/>
          <a:ext cx="1636183" cy="477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142875</xdr:colOff>
      <xdr:row>0</xdr:row>
      <xdr:rowOff>639359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AEBFFF8-84D6-4C54-8804-CAC3F1BFF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2133600" cy="5822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0</xdr:col>
      <xdr:colOff>2200275</xdr:colOff>
      <xdr:row>0</xdr:row>
      <xdr:rowOff>582209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C37935-51DF-4ED6-A030-28B78C2AD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2133600" cy="5822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E4A83-481E-4446-8D73-961E24190D2B}">
  <dimension ref="A1:K381"/>
  <sheetViews>
    <sheetView tabSelected="1" zoomScaleNormal="100" workbookViewId="0">
      <pane xSplit="1" ySplit="6" topLeftCell="B7" activePane="bottomRight" state="frozen"/>
      <selection activeCell="X204" sqref="X204:X205"/>
      <selection pane="topRight" activeCell="X204" sqref="X204:X205"/>
      <selection pane="bottomLeft" activeCell="X204" sqref="X204:X205"/>
      <selection pane="bottomRight" activeCell="M11" sqref="M11"/>
    </sheetView>
  </sheetViews>
  <sheetFormatPr baseColWidth="10" defaultRowHeight="15" x14ac:dyDescent="0.25"/>
  <cols>
    <col min="1" max="1" width="31.7109375" customWidth="1"/>
    <col min="2" max="5" width="13.140625" customWidth="1"/>
    <col min="6" max="7" width="10.42578125" customWidth="1"/>
    <col min="8" max="9" width="12.7109375" customWidth="1"/>
    <col min="10" max="10" width="11" customWidth="1"/>
    <col min="11" max="11" width="2.7109375" customWidth="1"/>
  </cols>
  <sheetData>
    <row r="1" spans="1:11" ht="46.5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spans="1:11" ht="21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46.35" customHeight="1" x14ac:dyDescent="0.25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21" x14ac:dyDescent="0.35">
      <c r="A4" s="6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x14ac:dyDescent="0.25">
      <c r="A5" s="8"/>
      <c r="B5" s="9" t="s">
        <v>146</v>
      </c>
      <c r="C5" s="10"/>
      <c r="D5" s="10"/>
      <c r="E5" s="10"/>
      <c r="F5" s="10"/>
      <c r="G5" s="10"/>
      <c r="H5" s="10"/>
      <c r="I5" s="10"/>
      <c r="J5" s="11"/>
      <c r="K5" s="12"/>
    </row>
    <row r="6" spans="1:11" x14ac:dyDescent="0.25">
      <c r="A6" s="13"/>
      <c r="B6" s="14">
        <v>2019</v>
      </c>
      <c r="C6" s="14">
        <v>2022</v>
      </c>
      <c r="D6" s="14">
        <v>2023</v>
      </c>
      <c r="E6" s="14">
        <v>2024</v>
      </c>
      <c r="F6" s="14" t="str">
        <f>CONCATENATE("var ",RIGHT(E6,2),"/",RIGHT(D6,2))</f>
        <v>var 24/23</v>
      </c>
      <c r="G6" s="14" t="str">
        <f>CONCATENATE("var ",RIGHT(E6,2),"/",RIGHT(B6,2))</f>
        <v>var 24/19</v>
      </c>
      <c r="H6" s="14" t="str">
        <f>CONCATENATE("dif ",RIGHT(E6,2),"-",RIGHT(C6,2))</f>
        <v>dif 24-22</v>
      </c>
      <c r="I6" s="14" t="str">
        <f>CONCATENATE("dif ",RIGHT(E6,2),"-",RIGHT(B6,2))</f>
        <v>dif 24-19</v>
      </c>
      <c r="J6" s="14" t="str">
        <f>CONCATENATE("cuota ",RIGHT(E6,2))</f>
        <v>cuota 24</v>
      </c>
      <c r="K6" s="15"/>
    </row>
    <row r="7" spans="1:11" x14ac:dyDescent="0.25">
      <c r="A7" s="16" t="s">
        <v>4</v>
      </c>
      <c r="B7" s="17">
        <v>373317</v>
      </c>
      <c r="C7" s="17">
        <v>273717</v>
      </c>
      <c r="D7" s="17">
        <v>403637</v>
      </c>
      <c r="E7" s="17">
        <v>417622</v>
      </c>
      <c r="F7" s="18">
        <f>E7/D7-1</f>
        <v>3.4647467898136108E-2</v>
      </c>
      <c r="G7" s="18">
        <f>E7/B7-1</f>
        <v>0.11867929936220434</v>
      </c>
      <c r="H7" s="17">
        <f t="shared" ref="H7:H18" si="0">E7-C7</f>
        <v>143905</v>
      </c>
      <c r="I7" s="17">
        <f t="shared" ref="I7:I18" si="1">E7-B7</f>
        <v>44305</v>
      </c>
      <c r="J7" s="18">
        <f t="shared" ref="J7:J18" si="2">E7/$E$7</f>
        <v>1</v>
      </c>
      <c r="K7" s="19"/>
    </row>
    <row r="8" spans="1:11" x14ac:dyDescent="0.25">
      <c r="A8" s="20" t="s">
        <v>5</v>
      </c>
      <c r="B8" s="21">
        <v>276086</v>
      </c>
      <c r="C8" s="21">
        <v>211722</v>
      </c>
      <c r="D8" s="21">
        <v>323159</v>
      </c>
      <c r="E8" s="21">
        <v>328440</v>
      </c>
      <c r="F8" s="22">
        <f t="shared" ref="F8:F18" si="3">E8/D8-1</f>
        <v>1.6341800785371952E-2</v>
      </c>
      <c r="G8" s="22">
        <f t="shared" ref="G8:G18" si="4">E8/B8-1</f>
        <v>0.18962931840078823</v>
      </c>
      <c r="H8" s="21">
        <f t="shared" si="0"/>
        <v>116718</v>
      </c>
      <c r="I8" s="21">
        <f t="shared" si="1"/>
        <v>52354</v>
      </c>
      <c r="J8" s="22">
        <f t="shared" si="2"/>
        <v>0.78645282097207525</v>
      </c>
      <c r="K8" s="23"/>
    </row>
    <row r="9" spans="1:11" x14ac:dyDescent="0.25">
      <c r="A9" s="24" t="s">
        <v>6</v>
      </c>
      <c r="B9" s="25">
        <v>44446</v>
      </c>
      <c r="C9" s="25">
        <v>48711</v>
      </c>
      <c r="D9" s="25">
        <v>60660</v>
      </c>
      <c r="E9" s="25">
        <v>61311</v>
      </c>
      <c r="F9" s="26">
        <f t="shared" si="3"/>
        <v>1.0731948565776417E-2</v>
      </c>
      <c r="G9" s="26">
        <f t="shared" si="4"/>
        <v>0.37944921927732533</v>
      </c>
      <c r="H9" s="25">
        <f t="shared" si="0"/>
        <v>12600</v>
      </c>
      <c r="I9" s="25">
        <f t="shared" si="1"/>
        <v>16865</v>
      </c>
      <c r="J9" s="26">
        <f t="shared" si="2"/>
        <v>0.14680979450316314</v>
      </c>
      <c r="K9" s="27"/>
    </row>
    <row r="10" spans="1:11" x14ac:dyDescent="0.25">
      <c r="A10" s="28" t="s">
        <v>7</v>
      </c>
      <c r="B10" s="29">
        <v>169666</v>
      </c>
      <c r="C10" s="29">
        <v>125711</v>
      </c>
      <c r="D10" s="29">
        <v>202529</v>
      </c>
      <c r="E10" s="29">
        <v>210184</v>
      </c>
      <c r="F10" s="30">
        <f t="shared" si="3"/>
        <v>3.7797056224046832E-2</v>
      </c>
      <c r="G10" s="30">
        <f t="shared" si="4"/>
        <v>0.23881036860655636</v>
      </c>
      <c r="H10" s="29">
        <f t="shared" si="0"/>
        <v>84473</v>
      </c>
      <c r="I10" s="29">
        <f t="shared" si="1"/>
        <v>40518</v>
      </c>
      <c r="J10" s="30">
        <f t="shared" si="2"/>
        <v>0.50328766204845532</v>
      </c>
      <c r="K10" s="27"/>
    </row>
    <row r="11" spans="1:11" x14ac:dyDescent="0.25">
      <c r="A11" s="28" t="s">
        <v>8</v>
      </c>
      <c r="B11" s="29">
        <v>45940</v>
      </c>
      <c r="C11" s="29">
        <v>30388</v>
      </c>
      <c r="D11" s="29">
        <v>46492</v>
      </c>
      <c r="E11" s="29">
        <v>43458</v>
      </c>
      <c r="F11" s="30">
        <f t="shared" si="3"/>
        <v>-6.5258539103501656E-2</v>
      </c>
      <c r="G11" s="30">
        <f t="shared" si="4"/>
        <v>-5.4026991728341356E-2</v>
      </c>
      <c r="H11" s="29">
        <f t="shared" si="0"/>
        <v>13070</v>
      </c>
      <c r="I11" s="29">
        <f t="shared" si="1"/>
        <v>-2482</v>
      </c>
      <c r="J11" s="30">
        <f t="shared" si="2"/>
        <v>0.10406060983377312</v>
      </c>
      <c r="K11" s="27"/>
    </row>
    <row r="12" spans="1:11" x14ac:dyDescent="0.25">
      <c r="A12" s="28" t="s">
        <v>9</v>
      </c>
      <c r="B12" s="29">
        <v>11892</v>
      </c>
      <c r="C12" s="29">
        <v>5531</v>
      </c>
      <c r="D12" s="29">
        <v>10005</v>
      </c>
      <c r="E12" s="29">
        <v>9889</v>
      </c>
      <c r="F12" s="30">
        <f t="shared" si="3"/>
        <v>-1.1594202898550732E-2</v>
      </c>
      <c r="G12" s="30">
        <f t="shared" si="4"/>
        <v>-0.16843255970400273</v>
      </c>
      <c r="H12" s="29">
        <f t="shared" si="0"/>
        <v>4358</v>
      </c>
      <c r="I12" s="29">
        <f t="shared" si="1"/>
        <v>-2003</v>
      </c>
      <c r="J12" s="30">
        <f t="shared" si="2"/>
        <v>2.3679308082428609E-2</v>
      </c>
      <c r="K12" s="27"/>
    </row>
    <row r="13" spans="1:11" x14ac:dyDescent="0.25">
      <c r="A13" s="31" t="s">
        <v>10</v>
      </c>
      <c r="B13" s="32">
        <v>4142</v>
      </c>
      <c r="C13" s="32">
        <v>1381</v>
      </c>
      <c r="D13" s="32">
        <v>3473</v>
      </c>
      <c r="E13" s="32">
        <v>3598</v>
      </c>
      <c r="F13" s="33">
        <f t="shared" si="3"/>
        <v>3.5991937805931462E-2</v>
      </c>
      <c r="G13" s="33">
        <f t="shared" si="4"/>
        <v>-0.13133751810719463</v>
      </c>
      <c r="H13" s="32">
        <f t="shared" si="0"/>
        <v>2217</v>
      </c>
      <c r="I13" s="32">
        <f t="shared" si="1"/>
        <v>-544</v>
      </c>
      <c r="J13" s="33">
        <f t="shared" si="2"/>
        <v>8.6154465042550445E-3</v>
      </c>
      <c r="K13" s="27"/>
    </row>
    <row r="14" spans="1:11" x14ac:dyDescent="0.25">
      <c r="A14" s="20" t="s">
        <v>11</v>
      </c>
      <c r="B14" s="21">
        <v>97231</v>
      </c>
      <c r="C14" s="21">
        <v>61995</v>
      </c>
      <c r="D14" s="21">
        <v>80478</v>
      </c>
      <c r="E14" s="21">
        <v>89182</v>
      </c>
      <c r="F14" s="22">
        <f t="shared" si="3"/>
        <v>0.10815378115758345</v>
      </c>
      <c r="G14" s="22">
        <f t="shared" si="4"/>
        <v>-8.278224023202474E-2</v>
      </c>
      <c r="H14" s="21">
        <f t="shared" si="0"/>
        <v>27187</v>
      </c>
      <c r="I14" s="21">
        <f t="shared" si="1"/>
        <v>-8049</v>
      </c>
      <c r="J14" s="22">
        <f t="shared" si="2"/>
        <v>0.21354717902792478</v>
      </c>
      <c r="K14" s="23"/>
    </row>
    <row r="15" spans="1:11" x14ac:dyDescent="0.25">
      <c r="A15" s="34" t="s">
        <v>12</v>
      </c>
      <c r="B15" s="25">
        <v>5076</v>
      </c>
      <c r="C15" s="25">
        <v>7075</v>
      </c>
      <c r="D15" s="25">
        <v>6138</v>
      </c>
      <c r="E15" s="25">
        <v>9476</v>
      </c>
      <c r="F15" s="26">
        <f t="shared" si="3"/>
        <v>0.54382535027696322</v>
      </c>
      <c r="G15" s="26">
        <f t="shared" si="4"/>
        <v>0.86682427107959015</v>
      </c>
      <c r="H15" s="25">
        <f t="shared" si="0"/>
        <v>2401</v>
      </c>
      <c r="I15" s="25">
        <f t="shared" si="1"/>
        <v>4400</v>
      </c>
      <c r="J15" s="26">
        <f t="shared" si="2"/>
        <v>2.2690375507037463E-2</v>
      </c>
      <c r="K15" s="27"/>
    </row>
    <row r="16" spans="1:11" x14ac:dyDescent="0.25">
      <c r="A16" s="35" t="s">
        <v>8</v>
      </c>
      <c r="B16" s="29">
        <v>53293</v>
      </c>
      <c r="C16" s="29">
        <v>33543</v>
      </c>
      <c r="D16" s="29">
        <v>43419</v>
      </c>
      <c r="E16" s="29">
        <v>49591</v>
      </c>
      <c r="F16" s="30">
        <f t="shared" si="3"/>
        <v>0.14214975010939912</v>
      </c>
      <c r="G16" s="30">
        <f t="shared" si="4"/>
        <v>-6.9465032931154136E-2</v>
      </c>
      <c r="H16" s="29">
        <f t="shared" si="0"/>
        <v>16048</v>
      </c>
      <c r="I16" s="29">
        <f t="shared" si="1"/>
        <v>-3702</v>
      </c>
      <c r="J16" s="30">
        <f t="shared" si="2"/>
        <v>0.11874613885283822</v>
      </c>
      <c r="K16" s="27"/>
    </row>
    <row r="17" spans="1:11" x14ac:dyDescent="0.25">
      <c r="A17" s="35" t="s">
        <v>9</v>
      </c>
      <c r="B17" s="29">
        <v>26771</v>
      </c>
      <c r="C17" s="29">
        <v>14553</v>
      </c>
      <c r="D17" s="29">
        <v>22524</v>
      </c>
      <c r="E17" s="29">
        <v>21515</v>
      </c>
      <c r="F17" s="30">
        <f t="shared" si="3"/>
        <v>-4.4796661339016164E-2</v>
      </c>
      <c r="G17" s="30">
        <f t="shared" si="4"/>
        <v>-0.19633185163049571</v>
      </c>
      <c r="H17" s="29">
        <f t="shared" si="0"/>
        <v>6962</v>
      </c>
      <c r="I17" s="29">
        <f t="shared" si="1"/>
        <v>-5256</v>
      </c>
      <c r="J17" s="30">
        <f t="shared" si="2"/>
        <v>5.151787980518268E-2</v>
      </c>
      <c r="K17" s="27"/>
    </row>
    <row r="18" spans="1:11" x14ac:dyDescent="0.25">
      <c r="A18" s="36" t="s">
        <v>10</v>
      </c>
      <c r="B18" s="37">
        <v>12091</v>
      </c>
      <c r="C18" s="37">
        <v>6824</v>
      </c>
      <c r="D18" s="37">
        <v>8397</v>
      </c>
      <c r="E18" s="37">
        <v>8600</v>
      </c>
      <c r="F18" s="38">
        <f t="shared" si="3"/>
        <v>2.4175300702631963E-2</v>
      </c>
      <c r="G18" s="38">
        <f t="shared" si="4"/>
        <v>-0.2887271524274253</v>
      </c>
      <c r="H18" s="37">
        <f t="shared" si="0"/>
        <v>1776</v>
      </c>
      <c r="I18" s="37">
        <f t="shared" si="1"/>
        <v>-3491</v>
      </c>
      <c r="J18" s="38">
        <f t="shared" si="2"/>
        <v>2.059278486286642E-2</v>
      </c>
      <c r="K18" s="39"/>
    </row>
    <row r="19" spans="1:11" x14ac:dyDescent="0.25">
      <c r="A19" s="40" t="s">
        <v>13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</row>
    <row r="20" spans="1:11" ht="21" x14ac:dyDescent="0.35">
      <c r="A20" s="42" t="s">
        <v>14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</row>
    <row r="21" spans="1:11" x14ac:dyDescent="0.25">
      <c r="A21" s="8"/>
      <c r="B21" s="9" t="s">
        <v>146</v>
      </c>
      <c r="C21" s="10"/>
      <c r="D21" s="10"/>
      <c r="E21" s="10"/>
      <c r="F21" s="10"/>
      <c r="G21" s="10"/>
      <c r="H21" s="10"/>
      <c r="I21" s="10"/>
      <c r="J21" s="11"/>
      <c r="K21" s="12"/>
    </row>
    <row r="22" spans="1:11" x14ac:dyDescent="0.25">
      <c r="A22" s="13"/>
      <c r="B22" s="14">
        <f>B$6</f>
        <v>2019</v>
      </c>
      <c r="C22" s="14">
        <f>C$6</f>
        <v>2022</v>
      </c>
      <c r="D22" s="14">
        <f>D$6</f>
        <v>2023</v>
      </c>
      <c r="E22" s="14">
        <f>E$6</f>
        <v>2024</v>
      </c>
      <c r="F22" s="14" t="str">
        <f>CONCATENATE("var ",RIGHT(E22,2),"/",RIGHT(D22,2))</f>
        <v>var 24/23</v>
      </c>
      <c r="G22" s="14" t="str">
        <f>CONCATENATE("var ",RIGHT(E22,2),"/",RIGHT(B22,2))</f>
        <v>var 24/19</v>
      </c>
      <c r="H22" s="14" t="str">
        <f>CONCATENATE("dif ",RIGHT(E22,2),"-",RIGHT(D22,2))</f>
        <v>dif 24-23</v>
      </c>
      <c r="I22" s="14" t="str">
        <f>CONCATENATE("dif ",RIGHT(E22,2),"-",RIGHT(B22,2))</f>
        <v>dif 24-19</v>
      </c>
      <c r="J22" s="14" t="str">
        <f>CONCATENATE("cuota ",RIGHT(E22,2))</f>
        <v>cuota 24</v>
      </c>
      <c r="K22" s="15"/>
    </row>
    <row r="23" spans="1:11" x14ac:dyDescent="0.25">
      <c r="A23" s="16" t="s">
        <v>15</v>
      </c>
      <c r="B23" s="17">
        <v>373317</v>
      </c>
      <c r="C23" s="17">
        <v>273717</v>
      </c>
      <c r="D23" s="17">
        <v>403637</v>
      </c>
      <c r="E23" s="17">
        <v>417622</v>
      </c>
      <c r="F23" s="18">
        <f>E23/D23-1</f>
        <v>3.4647467898136108E-2</v>
      </c>
      <c r="G23" s="18">
        <f>E23/B23-1</f>
        <v>0.11867929936220434</v>
      </c>
      <c r="H23" s="17">
        <f>E23-D23</f>
        <v>13985</v>
      </c>
      <c r="I23" s="17">
        <f t="shared" ref="I23:I54" si="5">E23-B23</f>
        <v>44305</v>
      </c>
      <c r="J23" s="18">
        <f t="shared" ref="J23:J54" si="6">E23/$E$23</f>
        <v>1</v>
      </c>
      <c r="K23" s="19"/>
    </row>
    <row r="24" spans="1:11" x14ac:dyDescent="0.25">
      <c r="A24" s="20" t="s">
        <v>16</v>
      </c>
      <c r="B24" s="21">
        <v>48072</v>
      </c>
      <c r="C24" s="21">
        <v>41772</v>
      </c>
      <c r="D24" s="21">
        <v>60988</v>
      </c>
      <c r="E24" s="21">
        <v>53225</v>
      </c>
      <c r="F24" s="22">
        <f t="shared" ref="F24:F54" si="7">E24/D24-1</f>
        <v>-0.12728733521348456</v>
      </c>
      <c r="G24" s="22">
        <f t="shared" ref="G24:G54" si="8">E24/B24-1</f>
        <v>0.10719337660176409</v>
      </c>
      <c r="H24" s="21">
        <f t="shared" ref="H24:H54" si="9">E24-D24</f>
        <v>-7763</v>
      </c>
      <c r="I24" s="21">
        <f t="shared" si="5"/>
        <v>5153</v>
      </c>
      <c r="J24" s="22">
        <f t="shared" si="6"/>
        <v>0.12744778771233317</v>
      </c>
      <c r="K24" s="44"/>
    </row>
    <row r="25" spans="1:11" x14ac:dyDescent="0.25">
      <c r="A25" s="45" t="s">
        <v>17</v>
      </c>
      <c r="B25" s="25">
        <v>16652</v>
      </c>
      <c r="C25" s="25">
        <v>17032</v>
      </c>
      <c r="D25" s="25">
        <v>24326</v>
      </c>
      <c r="E25" s="25">
        <v>18739</v>
      </c>
      <c r="F25" s="26">
        <f t="shared" si="7"/>
        <v>-0.22967195593192469</v>
      </c>
      <c r="G25" s="26">
        <f t="shared" si="8"/>
        <v>0.12533029065577717</v>
      </c>
      <c r="H25" s="25">
        <f t="shared" si="9"/>
        <v>-5587</v>
      </c>
      <c r="I25" s="25">
        <f t="shared" si="5"/>
        <v>2087</v>
      </c>
      <c r="J25" s="26">
        <f t="shared" si="6"/>
        <v>4.4870720412238822E-2</v>
      </c>
      <c r="K25" s="27"/>
    </row>
    <row r="26" spans="1:11" x14ac:dyDescent="0.25">
      <c r="A26" s="46" t="s">
        <v>18</v>
      </c>
      <c r="B26" s="25">
        <v>8670</v>
      </c>
      <c r="C26" s="25">
        <v>8284</v>
      </c>
      <c r="D26" s="25">
        <v>16976</v>
      </c>
      <c r="E26" s="25">
        <v>6111</v>
      </c>
      <c r="F26" s="47">
        <f t="shared" si="7"/>
        <v>-0.64002120640904803</v>
      </c>
      <c r="G26" s="47">
        <f t="shared" si="8"/>
        <v>-0.29515570934256052</v>
      </c>
      <c r="H26" s="25">
        <f t="shared" si="9"/>
        <v>-10865</v>
      </c>
      <c r="I26" s="48">
        <f t="shared" si="5"/>
        <v>-2559</v>
      </c>
      <c r="J26" s="47">
        <f t="shared" si="6"/>
        <v>1.4632849801974034E-2</v>
      </c>
      <c r="K26" s="27"/>
    </row>
    <row r="27" spans="1:11" x14ac:dyDescent="0.25">
      <c r="A27" s="46" t="s">
        <v>19</v>
      </c>
      <c r="B27" s="48">
        <f>B25-B26</f>
        <v>7982</v>
      </c>
      <c r="C27" s="48">
        <f>C25-C26</f>
        <v>8748</v>
      </c>
      <c r="D27" s="48">
        <f>D25-D26</f>
        <v>7350</v>
      </c>
      <c r="E27" s="48">
        <f>E25-E26</f>
        <v>12628</v>
      </c>
      <c r="F27" s="47">
        <f t="shared" si="7"/>
        <v>0.71809523809523812</v>
      </c>
      <c r="G27" s="47">
        <f t="shared" si="8"/>
        <v>0.58205963417689799</v>
      </c>
      <c r="H27" s="48">
        <f t="shared" si="9"/>
        <v>5278</v>
      </c>
      <c r="I27" s="48">
        <f t="shared" si="5"/>
        <v>4646</v>
      </c>
      <c r="J27" s="47">
        <f t="shared" si="6"/>
        <v>3.0237870610264783E-2</v>
      </c>
      <c r="K27" s="27"/>
    </row>
    <row r="28" spans="1:11" x14ac:dyDescent="0.25">
      <c r="A28" s="49" t="s">
        <v>20</v>
      </c>
      <c r="B28" s="32">
        <v>31420</v>
      </c>
      <c r="C28" s="32">
        <v>24740</v>
      </c>
      <c r="D28" s="32">
        <v>36662</v>
      </c>
      <c r="E28" s="32">
        <v>34486</v>
      </c>
      <c r="F28" s="33">
        <f t="shared" si="7"/>
        <v>-5.9353008564726473E-2</v>
      </c>
      <c r="G28" s="33">
        <f t="shared" si="8"/>
        <v>9.7581158497772158E-2</v>
      </c>
      <c r="H28" s="32">
        <f t="shared" si="9"/>
        <v>-2176</v>
      </c>
      <c r="I28" s="32">
        <f t="shared" si="5"/>
        <v>3066</v>
      </c>
      <c r="J28" s="33">
        <f t="shared" si="6"/>
        <v>8.2577067300094342E-2</v>
      </c>
      <c r="K28" s="27"/>
    </row>
    <row r="29" spans="1:11" x14ac:dyDescent="0.25">
      <c r="A29" s="20" t="s">
        <v>21</v>
      </c>
      <c r="B29" s="21">
        <v>325245</v>
      </c>
      <c r="C29" s="21">
        <v>231945</v>
      </c>
      <c r="D29" s="21">
        <v>342649</v>
      </c>
      <c r="E29" s="21">
        <v>364397</v>
      </c>
      <c r="F29" s="22">
        <f t="shared" si="7"/>
        <v>6.3470198366258224E-2</v>
      </c>
      <c r="G29" s="22">
        <f t="shared" si="8"/>
        <v>0.12037694660947906</v>
      </c>
      <c r="H29" s="21">
        <f t="shared" si="9"/>
        <v>21748</v>
      </c>
      <c r="I29" s="21">
        <f t="shared" si="5"/>
        <v>39152</v>
      </c>
      <c r="J29" s="22">
        <f t="shared" si="6"/>
        <v>0.87255221228766688</v>
      </c>
      <c r="K29" s="44"/>
    </row>
    <row r="30" spans="1:11" x14ac:dyDescent="0.25">
      <c r="A30" s="45" t="s">
        <v>22</v>
      </c>
      <c r="B30" s="25">
        <v>46156</v>
      </c>
      <c r="C30" s="25">
        <v>25126</v>
      </c>
      <c r="D30" s="25">
        <v>38646</v>
      </c>
      <c r="E30" s="25">
        <v>41866</v>
      </c>
      <c r="F30" s="26">
        <f t="shared" si="7"/>
        <v>8.3320395383739587E-2</v>
      </c>
      <c r="G30" s="26">
        <f t="shared" si="8"/>
        <v>-9.2945662535748319E-2</v>
      </c>
      <c r="H30" s="25">
        <f t="shared" si="9"/>
        <v>3220</v>
      </c>
      <c r="I30" s="25">
        <f t="shared" si="5"/>
        <v>-4290</v>
      </c>
      <c r="J30" s="26">
        <f t="shared" si="6"/>
        <v>0.10024855012427507</v>
      </c>
      <c r="K30" s="27"/>
    </row>
    <row r="31" spans="1:11" x14ac:dyDescent="0.25">
      <c r="A31" s="50" t="s">
        <v>23</v>
      </c>
      <c r="B31" s="29">
        <v>2768</v>
      </c>
      <c r="C31" s="29">
        <v>2305</v>
      </c>
      <c r="D31" s="29">
        <v>2843</v>
      </c>
      <c r="E31" s="29">
        <v>2803</v>
      </c>
      <c r="F31" s="30">
        <f t="shared" si="7"/>
        <v>-1.4069644741470322E-2</v>
      </c>
      <c r="G31" s="30">
        <f t="shared" si="8"/>
        <v>1.2644508670520249E-2</v>
      </c>
      <c r="H31" s="29">
        <f t="shared" si="9"/>
        <v>-40</v>
      </c>
      <c r="I31" s="29">
        <f t="shared" si="5"/>
        <v>35</v>
      </c>
      <c r="J31" s="30">
        <f t="shared" si="6"/>
        <v>6.7118111593737874E-3</v>
      </c>
      <c r="K31" s="27"/>
    </row>
    <row r="32" spans="1:11" x14ac:dyDescent="0.25">
      <c r="A32" s="50" t="s">
        <v>24</v>
      </c>
      <c r="B32" s="29">
        <v>458</v>
      </c>
      <c r="C32" s="29">
        <v>331</v>
      </c>
      <c r="D32" s="29">
        <v>572</v>
      </c>
      <c r="E32" s="29">
        <v>475</v>
      </c>
      <c r="F32" s="30">
        <f t="shared" si="7"/>
        <v>-0.16958041958041958</v>
      </c>
      <c r="G32" s="30">
        <f t="shared" si="8"/>
        <v>3.7117903930131035E-2</v>
      </c>
      <c r="H32" s="29">
        <f t="shared" si="9"/>
        <v>-97</v>
      </c>
      <c r="I32" s="29">
        <f t="shared" si="5"/>
        <v>17</v>
      </c>
      <c r="J32" s="30">
        <f t="shared" si="6"/>
        <v>1.1373921871932035E-3</v>
      </c>
      <c r="K32" s="27"/>
    </row>
    <row r="33" spans="1:11" x14ac:dyDescent="0.25">
      <c r="A33" s="50" t="s">
        <v>25</v>
      </c>
      <c r="B33" s="29">
        <v>11406</v>
      </c>
      <c r="C33" s="29">
        <v>8191</v>
      </c>
      <c r="D33" s="29">
        <v>12291</v>
      </c>
      <c r="E33" s="29">
        <v>9834</v>
      </c>
      <c r="F33" s="30">
        <f t="shared" si="7"/>
        <v>-0.19990236758603852</v>
      </c>
      <c r="G33" s="30">
        <f t="shared" si="8"/>
        <v>-0.13782219884271441</v>
      </c>
      <c r="H33" s="29">
        <f t="shared" si="9"/>
        <v>-2457</v>
      </c>
      <c r="I33" s="29">
        <f t="shared" si="5"/>
        <v>-1572</v>
      </c>
      <c r="J33" s="30">
        <f t="shared" si="6"/>
        <v>2.3547610039700975E-2</v>
      </c>
      <c r="K33" s="27"/>
    </row>
    <row r="34" spans="1:11" x14ac:dyDescent="0.25">
      <c r="A34" s="50" t="s">
        <v>26</v>
      </c>
      <c r="B34" s="29">
        <v>1336</v>
      </c>
      <c r="C34" s="29">
        <v>1057</v>
      </c>
      <c r="D34" s="29">
        <v>2324</v>
      </c>
      <c r="E34" s="29">
        <v>3024</v>
      </c>
      <c r="F34" s="30">
        <f t="shared" si="7"/>
        <v>0.3012048192771084</v>
      </c>
      <c r="G34" s="30">
        <f t="shared" si="8"/>
        <v>1.2634730538922154</v>
      </c>
      <c r="H34" s="29">
        <f t="shared" si="9"/>
        <v>700</v>
      </c>
      <c r="I34" s="29">
        <f t="shared" si="5"/>
        <v>1688</v>
      </c>
      <c r="J34" s="30">
        <f t="shared" si="6"/>
        <v>7.2409978401520997E-3</v>
      </c>
      <c r="K34" s="27"/>
    </row>
    <row r="35" spans="1:11" x14ac:dyDescent="0.25">
      <c r="A35" s="50" t="s">
        <v>27</v>
      </c>
      <c r="B35" s="29">
        <v>12891</v>
      </c>
      <c r="C35" s="29">
        <v>8106</v>
      </c>
      <c r="D35" s="29">
        <v>10905</v>
      </c>
      <c r="E35" s="29">
        <v>11740</v>
      </c>
      <c r="F35" s="30">
        <f t="shared" si="7"/>
        <v>7.6570380559376483E-2</v>
      </c>
      <c r="G35" s="30">
        <f t="shared" si="8"/>
        <v>-8.9287099526801694E-2</v>
      </c>
      <c r="H35" s="29">
        <f t="shared" si="9"/>
        <v>835</v>
      </c>
      <c r="I35" s="29">
        <f t="shared" si="5"/>
        <v>-1151</v>
      </c>
      <c r="J35" s="30">
        <f t="shared" si="6"/>
        <v>2.8111545847680438E-2</v>
      </c>
      <c r="K35" s="27"/>
    </row>
    <row r="36" spans="1:11" x14ac:dyDescent="0.25">
      <c r="A36" s="50" t="s">
        <v>28</v>
      </c>
      <c r="B36" s="29">
        <v>197</v>
      </c>
      <c r="C36" s="29">
        <v>416</v>
      </c>
      <c r="D36" s="29">
        <v>471</v>
      </c>
      <c r="E36" s="29">
        <v>473</v>
      </c>
      <c r="F36" s="30">
        <f t="shared" si="7"/>
        <v>4.2462845010615702E-3</v>
      </c>
      <c r="G36" s="30">
        <f t="shared" si="8"/>
        <v>1.4010152284263961</v>
      </c>
      <c r="H36" s="29">
        <f t="shared" si="9"/>
        <v>2</v>
      </c>
      <c r="I36" s="29">
        <f t="shared" si="5"/>
        <v>276</v>
      </c>
      <c r="J36" s="30">
        <f t="shared" si="6"/>
        <v>1.132603167457653E-3</v>
      </c>
      <c r="K36" s="27"/>
    </row>
    <row r="37" spans="1:11" x14ac:dyDescent="0.25">
      <c r="A37" s="50" t="s">
        <v>29</v>
      </c>
      <c r="B37" s="29">
        <v>128075</v>
      </c>
      <c r="C37" s="29">
        <v>74810</v>
      </c>
      <c r="D37" s="29">
        <v>128763</v>
      </c>
      <c r="E37" s="29">
        <v>146047</v>
      </c>
      <c r="F37" s="30">
        <f t="shared" si="7"/>
        <v>0.13423110676203565</v>
      </c>
      <c r="G37" s="30">
        <f t="shared" si="8"/>
        <v>0.14032402888932261</v>
      </c>
      <c r="H37" s="29">
        <f t="shared" si="9"/>
        <v>17284</v>
      </c>
      <c r="I37" s="29">
        <f t="shared" si="5"/>
        <v>17972</v>
      </c>
      <c r="J37" s="30">
        <f t="shared" si="6"/>
        <v>0.34971098265895956</v>
      </c>
      <c r="K37" s="27"/>
    </row>
    <row r="38" spans="1:11" x14ac:dyDescent="0.25">
      <c r="A38" s="50" t="s">
        <v>30</v>
      </c>
      <c r="B38" s="29">
        <v>12795</v>
      </c>
      <c r="C38" s="29">
        <v>11986</v>
      </c>
      <c r="D38" s="29">
        <v>17335</v>
      </c>
      <c r="E38" s="29">
        <v>16031</v>
      </c>
      <c r="F38" s="30">
        <f t="shared" si="7"/>
        <v>-7.5223536198442464E-2</v>
      </c>
      <c r="G38" s="30">
        <f t="shared" si="8"/>
        <v>0.2529112934740132</v>
      </c>
      <c r="H38" s="29">
        <f t="shared" si="9"/>
        <v>-1304</v>
      </c>
      <c r="I38" s="29">
        <f t="shared" si="5"/>
        <v>3236</v>
      </c>
      <c r="J38" s="30">
        <f t="shared" si="6"/>
        <v>3.8386387690303669E-2</v>
      </c>
      <c r="K38" s="27"/>
    </row>
    <row r="39" spans="1:11" x14ac:dyDescent="0.25">
      <c r="A39" s="50" t="s">
        <v>31</v>
      </c>
      <c r="B39" s="29">
        <v>10065</v>
      </c>
      <c r="C39" s="29">
        <v>14324</v>
      </c>
      <c r="D39" s="29">
        <v>12828</v>
      </c>
      <c r="E39" s="29">
        <v>13515</v>
      </c>
      <c r="F39" s="30">
        <f t="shared" si="7"/>
        <v>5.3554724041160018E-2</v>
      </c>
      <c r="G39" s="30">
        <f t="shared" si="8"/>
        <v>0.34277198211624449</v>
      </c>
      <c r="H39" s="29">
        <f t="shared" si="9"/>
        <v>687</v>
      </c>
      <c r="I39" s="29">
        <f t="shared" si="5"/>
        <v>3450</v>
      </c>
      <c r="J39" s="30">
        <f t="shared" si="6"/>
        <v>3.2361800862981356E-2</v>
      </c>
      <c r="K39" s="27"/>
    </row>
    <row r="40" spans="1:11" x14ac:dyDescent="0.25">
      <c r="A40" s="50" t="s">
        <v>32</v>
      </c>
      <c r="B40" s="29">
        <v>12040</v>
      </c>
      <c r="C40" s="29">
        <v>11804</v>
      </c>
      <c r="D40" s="29">
        <v>12734</v>
      </c>
      <c r="E40" s="29">
        <v>13147</v>
      </c>
      <c r="F40" s="30">
        <f t="shared" si="7"/>
        <v>3.2432856918485964E-2</v>
      </c>
      <c r="G40" s="30">
        <f t="shared" si="8"/>
        <v>9.1943521594684441E-2</v>
      </c>
      <c r="H40" s="29">
        <f t="shared" si="9"/>
        <v>413</v>
      </c>
      <c r="I40" s="29">
        <f t="shared" si="5"/>
        <v>1107</v>
      </c>
      <c r="J40" s="30">
        <f t="shared" si="6"/>
        <v>3.1480621231640096E-2</v>
      </c>
      <c r="K40" s="27"/>
    </row>
    <row r="41" spans="1:11" x14ac:dyDescent="0.25">
      <c r="A41" s="50" t="s">
        <v>33</v>
      </c>
      <c r="B41" s="29">
        <v>7691</v>
      </c>
      <c r="C41" s="29">
        <v>10700</v>
      </c>
      <c r="D41" s="29">
        <v>12002</v>
      </c>
      <c r="E41" s="29">
        <v>15281</v>
      </c>
      <c r="F41" s="30">
        <f t="shared" si="7"/>
        <v>0.27320446592234626</v>
      </c>
      <c r="G41" s="30">
        <f t="shared" si="8"/>
        <v>0.98686776752047844</v>
      </c>
      <c r="H41" s="29">
        <f t="shared" si="9"/>
        <v>3279</v>
      </c>
      <c r="I41" s="29">
        <f t="shared" si="5"/>
        <v>7590</v>
      </c>
      <c r="J41" s="30">
        <f t="shared" si="6"/>
        <v>3.6590505289472296E-2</v>
      </c>
      <c r="K41" s="27"/>
    </row>
    <row r="42" spans="1:11" x14ac:dyDescent="0.25">
      <c r="A42" s="50" t="s">
        <v>34</v>
      </c>
      <c r="B42" s="29">
        <v>1925</v>
      </c>
      <c r="C42" s="29">
        <v>4299</v>
      </c>
      <c r="D42" s="29">
        <v>4920</v>
      </c>
      <c r="E42" s="29">
        <v>4676</v>
      </c>
      <c r="F42" s="30">
        <f t="shared" si="7"/>
        <v>-4.959349593495932E-2</v>
      </c>
      <c r="G42" s="30">
        <f t="shared" si="8"/>
        <v>1.4290909090909092</v>
      </c>
      <c r="H42" s="29">
        <f t="shared" si="9"/>
        <v>-244</v>
      </c>
      <c r="I42" s="29">
        <f t="shared" si="5"/>
        <v>2751</v>
      </c>
      <c r="J42" s="30">
        <f t="shared" si="6"/>
        <v>1.1196728141716673E-2</v>
      </c>
      <c r="K42" s="27"/>
    </row>
    <row r="43" spans="1:11" x14ac:dyDescent="0.25">
      <c r="A43" s="50" t="s">
        <v>35</v>
      </c>
      <c r="B43" s="29">
        <v>13191</v>
      </c>
      <c r="C43" s="29">
        <v>9352</v>
      </c>
      <c r="D43" s="29">
        <v>16063</v>
      </c>
      <c r="E43" s="29">
        <v>16699</v>
      </c>
      <c r="F43" s="30">
        <f t="shared" si="7"/>
        <v>3.9594098238187048E-2</v>
      </c>
      <c r="G43" s="30">
        <f t="shared" si="8"/>
        <v>0.26593889773330304</v>
      </c>
      <c r="H43" s="29">
        <f t="shared" si="9"/>
        <v>636</v>
      </c>
      <c r="I43" s="29">
        <f t="shared" si="5"/>
        <v>3508</v>
      </c>
      <c r="J43" s="30">
        <f t="shared" si="6"/>
        <v>3.9985920281977484E-2</v>
      </c>
      <c r="K43" s="27"/>
    </row>
    <row r="44" spans="1:11" x14ac:dyDescent="0.25">
      <c r="A44" s="50" t="s">
        <v>36</v>
      </c>
      <c r="B44" s="29">
        <v>8585</v>
      </c>
      <c r="C44" s="29">
        <v>4251</v>
      </c>
      <c r="D44" s="29">
        <v>7577</v>
      </c>
      <c r="E44" s="29">
        <v>8090</v>
      </c>
      <c r="F44" s="30">
        <f t="shared" si="7"/>
        <v>6.7704896396990843E-2</v>
      </c>
      <c r="G44" s="30">
        <f t="shared" si="8"/>
        <v>-5.765870704717535E-2</v>
      </c>
      <c r="H44" s="29">
        <f t="shared" si="9"/>
        <v>513</v>
      </c>
      <c r="I44" s="29">
        <f t="shared" si="5"/>
        <v>-495</v>
      </c>
      <c r="J44" s="30">
        <f t="shared" si="6"/>
        <v>1.9371584830301086E-2</v>
      </c>
      <c r="K44" s="27"/>
    </row>
    <row r="45" spans="1:11" x14ac:dyDescent="0.25">
      <c r="A45" s="50" t="s">
        <v>37</v>
      </c>
      <c r="B45" s="29">
        <v>16712</v>
      </c>
      <c r="C45" s="29">
        <v>7732</v>
      </c>
      <c r="D45" s="29">
        <v>12762</v>
      </c>
      <c r="E45" s="29">
        <v>12673</v>
      </c>
      <c r="F45" s="30">
        <f t="shared" si="7"/>
        <v>-6.9738285535182465E-3</v>
      </c>
      <c r="G45" s="30">
        <f t="shared" si="8"/>
        <v>-0.24168262326472001</v>
      </c>
      <c r="H45" s="29">
        <f t="shared" si="9"/>
        <v>-89</v>
      </c>
      <c r="I45" s="29">
        <f t="shared" si="5"/>
        <v>-4039</v>
      </c>
      <c r="J45" s="30">
        <f t="shared" si="6"/>
        <v>3.0345623554314666E-2</v>
      </c>
      <c r="K45" s="27"/>
    </row>
    <row r="46" spans="1:11" x14ac:dyDescent="0.25">
      <c r="A46" s="50" t="s">
        <v>38</v>
      </c>
      <c r="B46" s="29">
        <v>576</v>
      </c>
      <c r="C46" s="29">
        <v>2132</v>
      </c>
      <c r="D46" s="29">
        <v>1912</v>
      </c>
      <c r="E46" s="29">
        <v>1772</v>
      </c>
      <c r="F46" s="30">
        <f t="shared" si="7"/>
        <v>-7.3221757322175729E-2</v>
      </c>
      <c r="G46" s="30">
        <f t="shared" si="8"/>
        <v>2.0763888888888888</v>
      </c>
      <c r="H46" s="29">
        <f t="shared" si="9"/>
        <v>-140</v>
      </c>
      <c r="I46" s="29">
        <f t="shared" si="5"/>
        <v>1196</v>
      </c>
      <c r="J46" s="30">
        <f t="shared" si="6"/>
        <v>4.2430714856975926E-3</v>
      </c>
      <c r="K46" s="27"/>
    </row>
    <row r="47" spans="1:11" x14ac:dyDescent="0.25">
      <c r="A47" s="50" t="s">
        <v>39</v>
      </c>
      <c r="B47" s="29">
        <v>825</v>
      </c>
      <c r="C47" s="29">
        <v>1124</v>
      </c>
      <c r="D47" s="29">
        <v>1688</v>
      </c>
      <c r="E47" s="29">
        <v>2162</v>
      </c>
      <c r="F47" s="30">
        <f t="shared" si="7"/>
        <v>0.2808056872037914</v>
      </c>
      <c r="G47" s="30">
        <f t="shared" si="8"/>
        <v>1.6206060606060606</v>
      </c>
      <c r="H47" s="29">
        <f t="shared" si="9"/>
        <v>474</v>
      </c>
      <c r="I47" s="29">
        <f t="shared" si="5"/>
        <v>1337</v>
      </c>
      <c r="J47" s="30">
        <f t="shared" si="6"/>
        <v>5.1769303341299066E-3</v>
      </c>
      <c r="K47" s="27"/>
    </row>
    <row r="48" spans="1:11" x14ac:dyDescent="0.25">
      <c r="A48" s="50" t="s">
        <v>40</v>
      </c>
      <c r="B48" s="29">
        <v>387</v>
      </c>
      <c r="C48" s="29">
        <v>411</v>
      </c>
      <c r="D48" s="29">
        <v>996</v>
      </c>
      <c r="E48" s="29">
        <v>761</v>
      </c>
      <c r="F48" s="30">
        <f t="shared" si="7"/>
        <v>-0.23594377510040165</v>
      </c>
      <c r="G48" s="30">
        <f t="shared" si="8"/>
        <v>0.96640826873385022</v>
      </c>
      <c r="H48" s="29">
        <f t="shared" si="9"/>
        <v>-235</v>
      </c>
      <c r="I48" s="29">
        <f t="shared" si="5"/>
        <v>374</v>
      </c>
      <c r="J48" s="30">
        <f t="shared" si="6"/>
        <v>1.8222220093769006E-3</v>
      </c>
      <c r="K48" s="27"/>
    </row>
    <row r="49" spans="1:11" x14ac:dyDescent="0.25">
      <c r="A49" s="50" t="s">
        <v>41</v>
      </c>
      <c r="B49" s="29">
        <v>1009</v>
      </c>
      <c r="C49" s="29">
        <v>2347</v>
      </c>
      <c r="D49" s="29">
        <v>2983</v>
      </c>
      <c r="E49" s="29">
        <v>2939</v>
      </c>
      <c r="F49" s="30">
        <f t="shared" si="7"/>
        <v>-1.4750251424740179E-2</v>
      </c>
      <c r="G49" s="30">
        <f t="shared" si="8"/>
        <v>1.9127849355797819</v>
      </c>
      <c r="H49" s="29">
        <f t="shared" si="9"/>
        <v>-44</v>
      </c>
      <c r="I49" s="29">
        <f t="shared" si="5"/>
        <v>1930</v>
      </c>
      <c r="J49" s="30">
        <f t="shared" si="6"/>
        <v>7.03746450139121E-3</v>
      </c>
      <c r="K49" s="27"/>
    </row>
    <row r="50" spans="1:11" x14ac:dyDescent="0.25">
      <c r="A50" s="50" t="s">
        <v>42</v>
      </c>
      <c r="B50" s="29">
        <v>674</v>
      </c>
      <c r="C50" s="29">
        <v>1451</v>
      </c>
      <c r="D50" s="29">
        <v>2082</v>
      </c>
      <c r="E50" s="29">
        <v>2710</v>
      </c>
      <c r="F50" s="30">
        <f t="shared" si="7"/>
        <v>0.30163304514889533</v>
      </c>
      <c r="G50" s="30">
        <f t="shared" si="8"/>
        <v>3.0207715133531154</v>
      </c>
      <c r="H50" s="29">
        <f t="shared" si="9"/>
        <v>628</v>
      </c>
      <c r="I50" s="29">
        <f t="shared" si="5"/>
        <v>2036</v>
      </c>
      <c r="J50" s="30">
        <f t="shared" si="6"/>
        <v>6.4891217416706976E-3</v>
      </c>
      <c r="K50" s="27"/>
    </row>
    <row r="51" spans="1:11" x14ac:dyDescent="0.25">
      <c r="A51" s="50" t="s">
        <v>43</v>
      </c>
      <c r="B51" s="29">
        <v>4077</v>
      </c>
      <c r="C51" s="29">
        <v>7725</v>
      </c>
      <c r="D51" s="29">
        <v>9856</v>
      </c>
      <c r="E51" s="29">
        <v>12708</v>
      </c>
      <c r="F51" s="30">
        <f t="shared" si="7"/>
        <v>0.28936688311688319</v>
      </c>
      <c r="G51" s="30">
        <f>E51/B51-1</f>
        <v>2.1169977924944812</v>
      </c>
      <c r="H51" s="29">
        <f t="shared" si="9"/>
        <v>2852</v>
      </c>
      <c r="I51" s="29">
        <f t="shared" si="5"/>
        <v>8631</v>
      </c>
      <c r="J51" s="30">
        <f t="shared" si="6"/>
        <v>3.0429431399686797E-2</v>
      </c>
      <c r="K51" s="27"/>
    </row>
    <row r="52" spans="1:11" x14ac:dyDescent="0.25">
      <c r="A52" s="50" t="s">
        <v>44</v>
      </c>
      <c r="B52" s="29">
        <v>3107</v>
      </c>
      <c r="C52" s="29">
        <v>2310</v>
      </c>
      <c r="D52" s="29">
        <v>3770</v>
      </c>
      <c r="E52" s="29">
        <v>3330</v>
      </c>
      <c r="F52" s="30">
        <f t="shared" si="7"/>
        <v>-0.11671087533156499</v>
      </c>
      <c r="G52" s="30">
        <f t="shared" si="8"/>
        <v>7.1773414869649166E-2</v>
      </c>
      <c r="H52" s="29">
        <f t="shared" si="9"/>
        <v>-440</v>
      </c>
      <c r="I52" s="29">
        <f t="shared" si="5"/>
        <v>223</v>
      </c>
      <c r="J52" s="30">
        <f t="shared" si="6"/>
        <v>7.973717859691299E-3</v>
      </c>
      <c r="K52" s="27"/>
    </row>
    <row r="53" spans="1:11" x14ac:dyDescent="0.25">
      <c r="A53" s="51" t="s">
        <v>45</v>
      </c>
      <c r="B53" s="29">
        <v>5379</v>
      </c>
      <c r="C53" s="29">
        <v>1253</v>
      </c>
      <c r="D53" s="29">
        <v>1154</v>
      </c>
      <c r="E53" s="29">
        <v>1042</v>
      </c>
      <c r="F53" s="30">
        <f t="shared" si="7"/>
        <v>-9.7053726169843979E-2</v>
      </c>
      <c r="G53" s="30">
        <f t="shared" si="8"/>
        <v>-0.80628369585424797</v>
      </c>
      <c r="H53" s="29">
        <f t="shared" si="9"/>
        <v>-112</v>
      </c>
      <c r="I53" s="29">
        <f t="shared" si="5"/>
        <v>-4337</v>
      </c>
      <c r="J53" s="30">
        <f t="shared" si="6"/>
        <v>2.495079282221722E-3</v>
      </c>
      <c r="K53" s="27"/>
    </row>
    <row r="54" spans="1:11" x14ac:dyDescent="0.25">
      <c r="A54" s="49" t="s">
        <v>46</v>
      </c>
      <c r="B54" s="32">
        <f>B29-SUM(B30:B53)</f>
        <v>22920</v>
      </c>
      <c r="C54" s="32">
        <f>C29-SUM(C30:C53)</f>
        <v>18402</v>
      </c>
      <c r="D54" s="32">
        <f>D29-SUM(D30:D53)</f>
        <v>25172</v>
      </c>
      <c r="E54" s="32">
        <f>E29-SUM(E30:E53)</f>
        <v>20599</v>
      </c>
      <c r="F54" s="33">
        <f t="shared" si="7"/>
        <v>-0.18167010964563801</v>
      </c>
      <c r="G54" s="33">
        <f t="shared" si="8"/>
        <v>-0.10126527050610823</v>
      </c>
      <c r="H54" s="32">
        <f t="shared" si="9"/>
        <v>-4573</v>
      </c>
      <c r="I54" s="32">
        <f t="shared" si="5"/>
        <v>-2321</v>
      </c>
      <c r="J54" s="33">
        <f t="shared" si="6"/>
        <v>4.9324508766300623E-2</v>
      </c>
      <c r="K54" s="27"/>
    </row>
    <row r="55" spans="1:11" ht="21" x14ac:dyDescent="0.35">
      <c r="A55" s="52" t="s">
        <v>47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</row>
    <row r="56" spans="1:11" x14ac:dyDescent="0.25">
      <c r="A56" s="8"/>
      <c r="B56" s="9" t="s">
        <v>146</v>
      </c>
      <c r="C56" s="10"/>
      <c r="D56" s="10"/>
      <c r="E56" s="10"/>
      <c r="F56" s="10"/>
      <c r="G56" s="10"/>
      <c r="H56" s="10"/>
      <c r="I56" s="10"/>
      <c r="J56" s="11"/>
      <c r="K56" s="12"/>
    </row>
    <row r="57" spans="1:11" x14ac:dyDescent="0.25">
      <c r="A57" s="13"/>
      <c r="B57" s="14">
        <f>B$6</f>
        <v>2019</v>
      </c>
      <c r="C57" s="14">
        <f>C$6</f>
        <v>2022</v>
      </c>
      <c r="D57" s="14">
        <f>D$6</f>
        <v>2023</v>
      </c>
      <c r="E57" s="14">
        <f>E$6</f>
        <v>2024</v>
      </c>
      <c r="F57" s="14" t="str">
        <f>CONCATENATE("var ",RIGHT(E57,2),"/",RIGHT(D57,2))</f>
        <v>var 24/23</v>
      </c>
      <c r="G57" s="14" t="str">
        <f>CONCATENATE("var ",RIGHT(E57,2),"/",RIGHT(B57,2))</f>
        <v>var 24/19</v>
      </c>
      <c r="H57" s="14" t="str">
        <f>CONCATENATE("dif ",RIGHT(E57,2),"-",RIGHT(D57,2))</f>
        <v>dif 24-23</v>
      </c>
      <c r="I57" s="14" t="str">
        <f>CONCATENATE("dif ",RIGHT(E57,2),"-",RIGHT(B57,2))</f>
        <v>dif 24-19</v>
      </c>
      <c r="J57" s="14" t="str">
        <f>CONCATENATE("cuota ",RIGHT(E57,2))</f>
        <v>cuota 24</v>
      </c>
      <c r="K57" s="15"/>
    </row>
    <row r="58" spans="1:11" x14ac:dyDescent="0.25">
      <c r="A58" s="16" t="s">
        <v>48</v>
      </c>
      <c r="B58" s="17">
        <v>373317</v>
      </c>
      <c r="C58" s="17">
        <v>273717</v>
      </c>
      <c r="D58" s="17">
        <v>403637</v>
      </c>
      <c r="E58" s="17">
        <v>417622</v>
      </c>
      <c r="F58" s="18">
        <f>E58/D58-1</f>
        <v>3.4647467898136108E-2</v>
      </c>
      <c r="G58" s="18">
        <f t="shared" ref="G58:G68" si="10">E58/B58-1</f>
        <v>0.11867929936220434</v>
      </c>
      <c r="H58" s="17">
        <f>E58-D58</f>
        <v>13985</v>
      </c>
      <c r="I58" s="17">
        <f t="shared" ref="I58:I68" si="11">E58-B58</f>
        <v>44305</v>
      </c>
      <c r="J58" s="18">
        <f t="shared" ref="J58:J68" si="12">E58/$E$58</f>
        <v>1</v>
      </c>
      <c r="K58" s="19"/>
    </row>
    <row r="59" spans="1:11" x14ac:dyDescent="0.25">
      <c r="A59" s="54" t="s">
        <v>49</v>
      </c>
      <c r="B59" s="55">
        <v>131427</v>
      </c>
      <c r="C59" s="55">
        <v>99949</v>
      </c>
      <c r="D59" s="55">
        <v>139602</v>
      </c>
      <c r="E59" s="55">
        <v>150925</v>
      </c>
      <c r="F59" s="56">
        <f t="shared" ref="F59:F68" si="13">E59/D59-1</f>
        <v>8.1109153163994696E-2</v>
      </c>
      <c r="G59" s="56">
        <f t="shared" si="10"/>
        <v>0.14835612164928058</v>
      </c>
      <c r="H59" s="55">
        <f>E59-D59</f>
        <v>11323</v>
      </c>
      <c r="I59" s="55">
        <f t="shared" si="11"/>
        <v>19498</v>
      </c>
      <c r="J59" s="56">
        <f t="shared" si="12"/>
        <v>0.36139140179396678</v>
      </c>
      <c r="K59" s="57"/>
    </row>
    <row r="60" spans="1:11" x14ac:dyDescent="0.25">
      <c r="A60" s="58" t="s">
        <v>50</v>
      </c>
      <c r="B60" s="29">
        <v>101909</v>
      </c>
      <c r="C60" s="29">
        <v>72992</v>
      </c>
      <c r="D60" s="29">
        <v>102127</v>
      </c>
      <c r="E60" s="29">
        <v>102161</v>
      </c>
      <c r="F60" s="30">
        <f t="shared" si="13"/>
        <v>3.3291881676733581E-4</v>
      </c>
      <c r="G60" s="30">
        <f t="shared" si="10"/>
        <v>2.4727943557487642E-3</v>
      </c>
      <c r="H60" s="29">
        <f t="shared" ref="H60:H68" si="14">E60-D60</f>
        <v>34</v>
      </c>
      <c r="I60" s="29">
        <f t="shared" si="11"/>
        <v>252</v>
      </c>
      <c r="J60" s="30">
        <f t="shared" si="12"/>
        <v>0.24462552260177864</v>
      </c>
      <c r="K60" s="27"/>
    </row>
    <row r="61" spans="1:11" x14ac:dyDescent="0.25">
      <c r="A61" s="59" t="s">
        <v>51</v>
      </c>
      <c r="B61" s="60">
        <v>5020</v>
      </c>
      <c r="C61" s="60">
        <v>2563</v>
      </c>
      <c r="D61" s="60">
        <v>6916</v>
      </c>
      <c r="E61" s="60">
        <v>4476</v>
      </c>
      <c r="F61" s="61">
        <f t="shared" si="13"/>
        <v>-0.35280508964719492</v>
      </c>
      <c r="G61" s="61">
        <f t="shared" si="10"/>
        <v>-0.10836653386454187</v>
      </c>
      <c r="H61" s="60">
        <f t="shared" si="14"/>
        <v>-2440</v>
      </c>
      <c r="I61" s="60">
        <f t="shared" si="11"/>
        <v>-544</v>
      </c>
      <c r="J61" s="61">
        <f t="shared" si="12"/>
        <v>1.0717826168161639E-2</v>
      </c>
      <c r="K61" s="27"/>
    </row>
    <row r="62" spans="1:11" x14ac:dyDescent="0.25">
      <c r="A62" s="58" t="s">
        <v>52</v>
      </c>
      <c r="B62" s="29">
        <v>57351</v>
      </c>
      <c r="C62" s="29">
        <v>36105</v>
      </c>
      <c r="D62" s="29">
        <v>60088</v>
      </c>
      <c r="E62" s="29">
        <v>64481</v>
      </c>
      <c r="F62" s="30">
        <f t="shared" si="13"/>
        <v>7.3109439488749928E-2</v>
      </c>
      <c r="G62" s="30">
        <f t="shared" si="10"/>
        <v>0.12432215654478562</v>
      </c>
      <c r="H62" s="29">
        <f t="shared" si="14"/>
        <v>4393</v>
      </c>
      <c r="I62" s="29">
        <f t="shared" si="11"/>
        <v>7130</v>
      </c>
      <c r="J62" s="30">
        <f t="shared" si="12"/>
        <v>0.15440039078401041</v>
      </c>
      <c r="K62" s="27"/>
    </row>
    <row r="63" spans="1:11" x14ac:dyDescent="0.25">
      <c r="A63" s="58" t="s">
        <v>53</v>
      </c>
      <c r="B63" s="29">
        <v>11811</v>
      </c>
      <c r="C63" s="29">
        <v>11584</v>
      </c>
      <c r="D63" s="29">
        <v>15634</v>
      </c>
      <c r="E63" s="29">
        <v>17228</v>
      </c>
      <c r="F63" s="30">
        <f t="shared" si="13"/>
        <v>0.10195727261097609</v>
      </c>
      <c r="G63" s="30">
        <f t="shared" si="10"/>
        <v>0.45864025061383451</v>
      </c>
      <c r="H63" s="29">
        <f t="shared" si="14"/>
        <v>1594</v>
      </c>
      <c r="I63" s="29">
        <f t="shared" si="11"/>
        <v>5417</v>
      </c>
      <c r="J63" s="30">
        <f t="shared" si="12"/>
        <v>4.1252616002030541E-2</v>
      </c>
      <c r="K63" s="27"/>
    </row>
    <row r="64" spans="1:11" x14ac:dyDescent="0.25">
      <c r="A64" s="58" t="s">
        <v>54</v>
      </c>
      <c r="B64" s="29">
        <v>20553</v>
      </c>
      <c r="C64" s="29">
        <v>14146</v>
      </c>
      <c r="D64" s="29">
        <v>23609</v>
      </c>
      <c r="E64" s="29">
        <v>23867</v>
      </c>
      <c r="F64" s="30">
        <f t="shared" si="13"/>
        <v>1.0928035918505552E-2</v>
      </c>
      <c r="G64" s="30">
        <f t="shared" si="10"/>
        <v>0.16124166788303418</v>
      </c>
      <c r="H64" s="29">
        <f t="shared" si="14"/>
        <v>258</v>
      </c>
      <c r="I64" s="29">
        <f t="shared" si="11"/>
        <v>3314</v>
      </c>
      <c r="J64" s="30">
        <f t="shared" si="12"/>
        <v>5.7149767014189869E-2</v>
      </c>
      <c r="K64" s="27"/>
    </row>
    <row r="65" spans="1:11" x14ac:dyDescent="0.25">
      <c r="A65" s="58" t="s">
        <v>55</v>
      </c>
      <c r="B65" s="29">
        <v>4716</v>
      </c>
      <c r="C65" s="29">
        <v>3527</v>
      </c>
      <c r="D65" s="29">
        <v>5390</v>
      </c>
      <c r="E65" s="29">
        <v>5217</v>
      </c>
      <c r="F65" s="30">
        <f t="shared" si="13"/>
        <v>-3.2096474953617782E-2</v>
      </c>
      <c r="G65" s="30">
        <f t="shared" si="10"/>
        <v>0.10623409669211203</v>
      </c>
      <c r="H65" s="29">
        <f t="shared" si="14"/>
        <v>-173</v>
      </c>
      <c r="I65" s="29">
        <f t="shared" si="11"/>
        <v>501</v>
      </c>
      <c r="J65" s="30">
        <f t="shared" si="12"/>
        <v>1.2492157980183036E-2</v>
      </c>
      <c r="K65" s="27"/>
    </row>
    <row r="66" spans="1:11" x14ac:dyDescent="0.25">
      <c r="A66" s="58" t="s">
        <v>56</v>
      </c>
      <c r="B66" s="29">
        <v>19740</v>
      </c>
      <c r="C66" s="29">
        <v>15598</v>
      </c>
      <c r="D66" s="29">
        <v>22490</v>
      </c>
      <c r="E66" s="29">
        <v>22650</v>
      </c>
      <c r="F66" s="30">
        <f t="shared" si="13"/>
        <v>7.1142730102267127E-3</v>
      </c>
      <c r="G66" s="30">
        <f t="shared" si="10"/>
        <v>0.14741641337386024</v>
      </c>
      <c r="H66" s="29">
        <f t="shared" si="14"/>
        <v>160</v>
      </c>
      <c r="I66" s="29">
        <f t="shared" si="11"/>
        <v>2910</v>
      </c>
      <c r="J66" s="30">
        <f t="shared" si="12"/>
        <v>5.4235648505107488E-2</v>
      </c>
      <c r="K66" s="27"/>
    </row>
    <row r="67" spans="1:11" x14ac:dyDescent="0.25">
      <c r="A67" s="62" t="s">
        <v>57</v>
      </c>
      <c r="B67" s="37">
        <v>9792</v>
      </c>
      <c r="C67" s="37">
        <v>9896</v>
      </c>
      <c r="D67" s="37">
        <v>17947</v>
      </c>
      <c r="E67" s="37">
        <v>15841</v>
      </c>
      <c r="F67" s="38">
        <f t="shared" si="13"/>
        <v>-0.11734551735666132</v>
      </c>
      <c r="G67" s="38">
        <f t="shared" si="10"/>
        <v>0.61774918300653603</v>
      </c>
      <c r="H67" s="37">
        <f t="shared" si="14"/>
        <v>-2106</v>
      </c>
      <c r="I67" s="37">
        <f t="shared" si="11"/>
        <v>6049</v>
      </c>
      <c r="J67" s="38">
        <f t="shared" si="12"/>
        <v>3.7931430815426388E-2</v>
      </c>
      <c r="K67" s="27"/>
    </row>
    <row r="68" spans="1:11" x14ac:dyDescent="0.25">
      <c r="A68" s="63" t="s">
        <v>58</v>
      </c>
      <c r="B68" s="64">
        <f>B58-SUM(B59:B67)</f>
        <v>10998</v>
      </c>
      <c r="C68" s="64">
        <f>C58-SUM(C59:C67)</f>
        <v>7357</v>
      </c>
      <c r="D68" s="64">
        <f>D58-SUM(D59:D67)</f>
        <v>9834</v>
      </c>
      <c r="E68" s="64">
        <f>E58-SUM(E59:E67)</f>
        <v>10776</v>
      </c>
      <c r="F68" s="65">
        <f t="shared" si="13"/>
        <v>9.5790115924344166E-2</v>
      </c>
      <c r="G68" s="65">
        <f t="shared" si="10"/>
        <v>-2.0185488270594631E-2</v>
      </c>
      <c r="H68" s="64">
        <f t="shared" si="14"/>
        <v>942</v>
      </c>
      <c r="I68" s="64">
        <f t="shared" si="11"/>
        <v>-222</v>
      </c>
      <c r="J68" s="65">
        <f t="shared" si="12"/>
        <v>2.5803238335145178E-2</v>
      </c>
      <c r="K68" s="27"/>
    </row>
    <row r="69" spans="1:11" ht="21" x14ac:dyDescent="0.35">
      <c r="A69" s="66" t="s">
        <v>59</v>
      </c>
      <c r="B69" s="66"/>
      <c r="C69" s="66"/>
      <c r="D69" s="66"/>
      <c r="E69" s="66"/>
      <c r="F69" s="66"/>
      <c r="G69" s="66"/>
      <c r="H69" s="66"/>
      <c r="I69" s="66"/>
      <c r="J69" s="66"/>
      <c r="K69" s="66"/>
    </row>
    <row r="70" spans="1:11" x14ac:dyDescent="0.25">
      <c r="A70" s="67"/>
      <c r="B70" s="9" t="s">
        <v>146</v>
      </c>
      <c r="C70" s="10"/>
      <c r="D70" s="10"/>
      <c r="E70" s="10"/>
      <c r="F70" s="10"/>
      <c r="G70" s="10"/>
      <c r="H70" s="10"/>
      <c r="I70" s="10"/>
      <c r="J70" s="11"/>
      <c r="K70" s="68"/>
    </row>
    <row r="71" spans="1:11" x14ac:dyDescent="0.25">
      <c r="A71" s="13"/>
      <c r="B71" s="14">
        <f>B$6</f>
        <v>2019</v>
      </c>
      <c r="C71" s="14">
        <f>C$6</f>
        <v>2022</v>
      </c>
      <c r="D71" s="14">
        <f>D$6</f>
        <v>2023</v>
      </c>
      <c r="E71" s="14">
        <f>E$6</f>
        <v>2024</v>
      </c>
      <c r="F71" s="14" t="str">
        <f>CONCATENATE("var ",RIGHT(E71,2),"/",RIGHT(D71,2))</f>
        <v>var 24/23</v>
      </c>
      <c r="G71" s="14" t="str">
        <f>CONCATENATE("var ",RIGHT(E71,2),"/",RIGHT(B71,2))</f>
        <v>var 24/19</v>
      </c>
      <c r="H71" s="14" t="str">
        <f>CONCATENATE("dif ",RIGHT(E71,2),"-",RIGHT(D71,2))</f>
        <v>dif 24-23</v>
      </c>
      <c r="I71" s="14" t="str">
        <f>CONCATENATE("dif ",RIGHT(E71,2),"-",RIGHT(B71,2))</f>
        <v>dif 24-19</v>
      </c>
      <c r="J71" s="14" t="str">
        <f>CONCATENATE("cuota ",RIGHT(E71,2))</f>
        <v>cuota 24</v>
      </c>
      <c r="K71" s="69"/>
    </row>
    <row r="72" spans="1:11" x14ac:dyDescent="0.25">
      <c r="A72" s="70" t="s">
        <v>4</v>
      </c>
      <c r="B72" s="71">
        <v>2947994</v>
      </c>
      <c r="C72" s="71">
        <v>2017602</v>
      </c>
      <c r="D72" s="71">
        <v>2930663</v>
      </c>
      <c r="E72" s="71">
        <v>3028970</v>
      </c>
      <c r="F72" s="72">
        <f>E72/D72-1</f>
        <v>3.3544286736482576E-2</v>
      </c>
      <c r="G72" s="72">
        <f t="shared" ref="G72:G83" si="15">E72/B72-1</f>
        <v>2.7468169880942694E-2</v>
      </c>
      <c r="H72" s="71">
        <f>E72-D72</f>
        <v>98307</v>
      </c>
      <c r="I72" s="71">
        <f t="shared" ref="I72:I83" si="16">E72-B72</f>
        <v>80976</v>
      </c>
      <c r="J72" s="72">
        <f t="shared" ref="J72:J83" si="17">E72/$E$72</f>
        <v>1</v>
      </c>
      <c r="K72" s="73"/>
    </row>
    <row r="73" spans="1:11" x14ac:dyDescent="0.25">
      <c r="A73" s="74" t="s">
        <v>5</v>
      </c>
      <c r="B73" s="75">
        <v>2055040</v>
      </c>
      <c r="C73" s="75">
        <v>1482132</v>
      </c>
      <c r="D73" s="75">
        <v>2233177</v>
      </c>
      <c r="E73" s="75">
        <v>2248028</v>
      </c>
      <c r="F73" s="76">
        <f t="shared" ref="F73:F83" si="18">E73/D73-1</f>
        <v>6.6501670042276029E-3</v>
      </c>
      <c r="G73" s="76">
        <f t="shared" si="15"/>
        <v>9.3909607598878786E-2</v>
      </c>
      <c r="H73" s="75">
        <f t="shared" ref="H73:H83" si="19">E73-D73</f>
        <v>14851</v>
      </c>
      <c r="I73" s="75">
        <f t="shared" si="16"/>
        <v>192988</v>
      </c>
      <c r="J73" s="76">
        <f t="shared" si="17"/>
        <v>0.74217572310059199</v>
      </c>
      <c r="K73" s="77"/>
    </row>
    <row r="74" spans="1:11" x14ac:dyDescent="0.25">
      <c r="A74" s="35" t="s">
        <v>6</v>
      </c>
      <c r="B74" s="29">
        <v>310608</v>
      </c>
      <c r="C74" s="29">
        <v>334603</v>
      </c>
      <c r="D74" s="29">
        <v>411312</v>
      </c>
      <c r="E74" s="29">
        <v>401462</v>
      </c>
      <c r="F74" s="30">
        <f t="shared" si="18"/>
        <v>-2.3947757420157978E-2</v>
      </c>
      <c r="G74" s="30">
        <f t="shared" si="15"/>
        <v>0.2925037346108279</v>
      </c>
      <c r="H74" s="29">
        <f t="shared" si="19"/>
        <v>-9850</v>
      </c>
      <c r="I74" s="29">
        <f t="shared" si="16"/>
        <v>90854</v>
      </c>
      <c r="J74" s="30">
        <f t="shared" si="17"/>
        <v>0.13254076468238379</v>
      </c>
      <c r="K74" s="78"/>
    </row>
    <row r="75" spans="1:11" x14ac:dyDescent="0.25">
      <c r="A75" s="35" t="s">
        <v>7</v>
      </c>
      <c r="B75" s="29">
        <v>1324384</v>
      </c>
      <c r="C75" s="29">
        <v>884995</v>
      </c>
      <c r="D75" s="29">
        <v>1450169</v>
      </c>
      <c r="E75" s="29">
        <v>1491939</v>
      </c>
      <c r="F75" s="30">
        <f t="shared" si="18"/>
        <v>2.8803539449540061E-2</v>
      </c>
      <c r="G75" s="30">
        <f t="shared" si="15"/>
        <v>0.1265154215091695</v>
      </c>
      <c r="H75" s="29">
        <f t="shared" si="19"/>
        <v>41770</v>
      </c>
      <c r="I75" s="29">
        <f t="shared" si="16"/>
        <v>167555</v>
      </c>
      <c r="J75" s="30">
        <f t="shared" si="17"/>
        <v>0.49255654562442019</v>
      </c>
      <c r="K75" s="78"/>
    </row>
    <row r="76" spans="1:11" x14ac:dyDescent="0.25">
      <c r="A76" s="35" t="s">
        <v>8</v>
      </c>
      <c r="B76" s="29">
        <v>349783</v>
      </c>
      <c r="C76" s="29">
        <v>230012</v>
      </c>
      <c r="D76" s="29">
        <v>315071</v>
      </c>
      <c r="E76" s="29">
        <v>298400</v>
      </c>
      <c r="F76" s="30">
        <f t="shared" si="18"/>
        <v>-5.2911883353275901E-2</v>
      </c>
      <c r="G76" s="30">
        <f t="shared" si="15"/>
        <v>-0.14689964921108234</v>
      </c>
      <c r="H76" s="29">
        <f t="shared" si="19"/>
        <v>-16671</v>
      </c>
      <c r="I76" s="29">
        <f t="shared" si="16"/>
        <v>-51383</v>
      </c>
      <c r="J76" s="30">
        <f t="shared" si="17"/>
        <v>9.8515336896700861E-2</v>
      </c>
      <c r="K76" s="78"/>
    </row>
    <row r="77" spans="1:11" x14ac:dyDescent="0.25">
      <c r="A77" s="35" t="s">
        <v>9</v>
      </c>
      <c r="B77" s="29">
        <v>50112</v>
      </c>
      <c r="C77" s="29">
        <v>27799</v>
      </c>
      <c r="D77" s="29">
        <v>43001</v>
      </c>
      <c r="E77" s="29">
        <v>42122</v>
      </c>
      <c r="F77" s="30">
        <f t="shared" si="18"/>
        <v>-2.0441385084067787E-2</v>
      </c>
      <c r="G77" s="30">
        <f t="shared" si="15"/>
        <v>-0.15944284802043418</v>
      </c>
      <c r="H77" s="29">
        <f t="shared" si="19"/>
        <v>-879</v>
      </c>
      <c r="I77" s="29">
        <f t="shared" si="16"/>
        <v>-7990</v>
      </c>
      <c r="J77" s="30">
        <f t="shared" si="17"/>
        <v>1.3906377415425046E-2</v>
      </c>
      <c r="K77" s="78"/>
    </row>
    <row r="78" spans="1:11" x14ac:dyDescent="0.25">
      <c r="A78" s="79" t="s">
        <v>10</v>
      </c>
      <c r="B78" s="32">
        <v>20153</v>
      </c>
      <c r="C78" s="32">
        <v>4723</v>
      </c>
      <c r="D78" s="32">
        <v>13624</v>
      </c>
      <c r="E78" s="32">
        <v>14105</v>
      </c>
      <c r="F78" s="33">
        <f t="shared" si="18"/>
        <v>3.5305343511450316E-2</v>
      </c>
      <c r="G78" s="33">
        <f t="shared" si="15"/>
        <v>-0.30010420284821115</v>
      </c>
      <c r="H78" s="32">
        <f t="shared" si="19"/>
        <v>481</v>
      </c>
      <c r="I78" s="32">
        <f t="shared" si="16"/>
        <v>-6048</v>
      </c>
      <c r="J78" s="33">
        <f t="shared" si="17"/>
        <v>4.6566984816620834E-3</v>
      </c>
      <c r="K78" s="78"/>
    </row>
    <row r="79" spans="1:11" x14ac:dyDescent="0.25">
      <c r="A79" s="74" t="s">
        <v>11</v>
      </c>
      <c r="B79" s="75">
        <v>892954</v>
      </c>
      <c r="C79" s="75">
        <v>535470</v>
      </c>
      <c r="D79" s="75">
        <v>697486</v>
      </c>
      <c r="E79" s="75">
        <v>780942</v>
      </c>
      <c r="F79" s="76">
        <f t="shared" si="18"/>
        <v>0.11965258084033237</v>
      </c>
      <c r="G79" s="76">
        <f t="shared" si="15"/>
        <v>-0.12543983228699351</v>
      </c>
      <c r="H79" s="75">
        <f t="shared" si="19"/>
        <v>83456</v>
      </c>
      <c r="I79" s="75">
        <f t="shared" si="16"/>
        <v>-112012</v>
      </c>
      <c r="J79" s="76">
        <f t="shared" si="17"/>
        <v>0.25782427689940807</v>
      </c>
      <c r="K79" s="77"/>
    </row>
    <row r="80" spans="1:11" x14ac:dyDescent="0.25">
      <c r="A80" s="34" t="s">
        <v>12</v>
      </c>
      <c r="B80" s="29">
        <v>43319</v>
      </c>
      <c r="C80" s="29">
        <v>52111</v>
      </c>
      <c r="D80" s="29">
        <v>43378</v>
      </c>
      <c r="E80" s="29">
        <v>56155</v>
      </c>
      <c r="F80" s="30">
        <f t="shared" si="18"/>
        <v>0.29455023283692183</v>
      </c>
      <c r="G80" s="30">
        <f t="shared" si="15"/>
        <v>0.29631339596943596</v>
      </c>
      <c r="H80" s="29">
        <f t="shared" si="19"/>
        <v>12777</v>
      </c>
      <c r="I80" s="29">
        <f t="shared" si="16"/>
        <v>12836</v>
      </c>
      <c r="J80" s="30">
        <f t="shared" si="17"/>
        <v>1.8539305440463259E-2</v>
      </c>
      <c r="K80" s="78"/>
    </row>
    <row r="81" spans="1:11" x14ac:dyDescent="0.25">
      <c r="A81" s="35" t="s">
        <v>8</v>
      </c>
      <c r="B81" s="29">
        <v>499387</v>
      </c>
      <c r="C81" s="29">
        <v>303243</v>
      </c>
      <c r="D81" s="29">
        <v>406502</v>
      </c>
      <c r="E81" s="29">
        <v>466864</v>
      </c>
      <c r="F81" s="30">
        <f t="shared" si="18"/>
        <v>0.14849127433567366</v>
      </c>
      <c r="G81" s="30">
        <f t="shared" si="15"/>
        <v>-6.5125844285093493E-2</v>
      </c>
      <c r="H81" s="29">
        <f t="shared" si="19"/>
        <v>60362</v>
      </c>
      <c r="I81" s="29">
        <f t="shared" si="16"/>
        <v>-32523</v>
      </c>
      <c r="J81" s="30">
        <f t="shared" si="17"/>
        <v>0.15413292307285975</v>
      </c>
      <c r="K81" s="78"/>
    </row>
    <row r="82" spans="1:11" x14ac:dyDescent="0.25">
      <c r="A82" s="35" t="s">
        <v>9</v>
      </c>
      <c r="B82" s="29">
        <v>241085</v>
      </c>
      <c r="C82" s="29">
        <v>124314</v>
      </c>
      <c r="D82" s="29">
        <v>176465</v>
      </c>
      <c r="E82" s="29">
        <v>181694</v>
      </c>
      <c r="F82" s="30">
        <f t="shared" si="18"/>
        <v>2.9631938344714337E-2</v>
      </c>
      <c r="G82" s="30">
        <f t="shared" si="15"/>
        <v>-0.24634879814173427</v>
      </c>
      <c r="H82" s="29">
        <f t="shared" si="19"/>
        <v>5229</v>
      </c>
      <c r="I82" s="29">
        <f t="shared" si="16"/>
        <v>-59391</v>
      </c>
      <c r="J82" s="30">
        <f t="shared" si="17"/>
        <v>5.9985407580794792E-2</v>
      </c>
      <c r="K82" s="78"/>
    </row>
    <row r="83" spans="1:11" x14ac:dyDescent="0.25">
      <c r="A83" s="36" t="s">
        <v>10</v>
      </c>
      <c r="B83" s="64">
        <v>109163</v>
      </c>
      <c r="C83" s="64">
        <v>55802</v>
      </c>
      <c r="D83" s="64">
        <v>71141</v>
      </c>
      <c r="E83" s="64">
        <v>76229</v>
      </c>
      <c r="F83" s="65">
        <f t="shared" si="18"/>
        <v>7.1519939275523248E-2</v>
      </c>
      <c r="G83" s="65">
        <f t="shared" si="15"/>
        <v>-0.30169562947152428</v>
      </c>
      <c r="H83" s="64">
        <f t="shared" si="19"/>
        <v>5088</v>
      </c>
      <c r="I83" s="64">
        <f t="shared" si="16"/>
        <v>-32934</v>
      </c>
      <c r="J83" s="65">
        <f t="shared" si="17"/>
        <v>2.5166640805290248E-2</v>
      </c>
      <c r="K83" s="78"/>
    </row>
    <row r="84" spans="1:11" x14ac:dyDescent="0.25">
      <c r="A84" s="40" t="s">
        <v>13</v>
      </c>
      <c r="B84" s="41"/>
      <c r="C84" s="41"/>
      <c r="D84" s="41"/>
      <c r="E84" s="41"/>
      <c r="F84" s="41"/>
      <c r="G84" s="41"/>
      <c r="H84" s="41"/>
      <c r="I84" s="41"/>
      <c r="J84" s="41"/>
      <c r="K84" s="41"/>
    </row>
    <row r="85" spans="1:11" ht="21" x14ac:dyDescent="0.35">
      <c r="A85" s="66" t="s">
        <v>60</v>
      </c>
      <c r="B85" s="66"/>
      <c r="C85" s="66"/>
      <c r="D85" s="66"/>
      <c r="E85" s="66"/>
      <c r="F85" s="66"/>
      <c r="G85" s="66"/>
      <c r="H85" s="66"/>
      <c r="I85" s="66"/>
      <c r="J85" s="66"/>
      <c r="K85" s="66"/>
    </row>
    <row r="86" spans="1:11" x14ac:dyDescent="0.25">
      <c r="A86" s="67"/>
      <c r="B86" s="9" t="s">
        <v>146</v>
      </c>
      <c r="C86" s="10"/>
      <c r="D86" s="10"/>
      <c r="E86" s="10"/>
      <c r="F86" s="10"/>
      <c r="G86" s="10"/>
      <c r="H86" s="10"/>
      <c r="I86" s="10"/>
      <c r="J86" s="11"/>
      <c r="K86" s="68"/>
    </row>
    <row r="87" spans="1:11" x14ac:dyDescent="0.25">
      <c r="A87" s="13"/>
      <c r="B87" s="14">
        <f>B$6</f>
        <v>2019</v>
      </c>
      <c r="C87" s="14">
        <f>C$6</f>
        <v>2022</v>
      </c>
      <c r="D87" s="14">
        <f>D$6</f>
        <v>2023</v>
      </c>
      <c r="E87" s="14">
        <f>E$6</f>
        <v>2024</v>
      </c>
      <c r="F87" s="14" t="str">
        <f>CONCATENATE("var ",RIGHT(E87,2),"/",RIGHT(D87,2))</f>
        <v>var 24/23</v>
      </c>
      <c r="G87" s="14" t="str">
        <f>CONCATENATE("var ",RIGHT(E87,2),"/",RIGHT(B87,2))</f>
        <v>var 24/19</v>
      </c>
      <c r="H87" s="14" t="str">
        <f>CONCATENATE("dif ",RIGHT(E87,2),"-",RIGHT(D87,2))</f>
        <v>dif 24-23</v>
      </c>
      <c r="I87" s="14" t="str">
        <f>CONCATENATE("dif ",RIGHT(E87,2),"-",RIGHT(B87,2))</f>
        <v>dif 24-19</v>
      </c>
      <c r="J87" s="14" t="str">
        <f>CONCATENATE("cuota ",RIGHT(E87,2))</f>
        <v>cuota 24</v>
      </c>
      <c r="K87" s="69"/>
    </row>
    <row r="88" spans="1:11" x14ac:dyDescent="0.25">
      <c r="A88" s="70" t="s">
        <v>15</v>
      </c>
      <c r="B88" s="71">
        <v>2947994</v>
      </c>
      <c r="C88" s="71">
        <v>2017602</v>
      </c>
      <c r="D88" s="71">
        <v>2930663</v>
      </c>
      <c r="E88" s="71">
        <v>3028970</v>
      </c>
      <c r="F88" s="72">
        <f>E88/D88-1</f>
        <v>3.3544286736482576E-2</v>
      </c>
      <c r="G88" s="72">
        <f t="shared" ref="G88:G119" si="20">E88/B88-1</f>
        <v>2.7468169880942694E-2</v>
      </c>
      <c r="H88" s="71">
        <f>E88-D88</f>
        <v>98307</v>
      </c>
      <c r="I88" s="71">
        <f t="shared" ref="I88:I119" si="21">E88-B88</f>
        <v>80976</v>
      </c>
      <c r="J88" s="72">
        <f>E88/$E$88</f>
        <v>1</v>
      </c>
      <c r="K88" s="73"/>
    </row>
    <row r="89" spans="1:11" x14ac:dyDescent="0.25">
      <c r="A89" s="80" t="s">
        <v>16</v>
      </c>
      <c r="B89" s="81">
        <v>235392</v>
      </c>
      <c r="C89" s="81">
        <v>189281</v>
      </c>
      <c r="D89" s="81">
        <v>281845</v>
      </c>
      <c r="E89" s="81">
        <v>239399</v>
      </c>
      <c r="F89" s="82">
        <f t="shared" ref="F89:F119" si="22">E89/D89-1</f>
        <v>-0.15060050737107278</v>
      </c>
      <c r="G89" s="82">
        <f t="shared" si="20"/>
        <v>1.7022668569874888E-2</v>
      </c>
      <c r="H89" s="81">
        <f t="shared" ref="H89:H119" si="23">E89-D89</f>
        <v>-42446</v>
      </c>
      <c r="I89" s="81">
        <f t="shared" si="21"/>
        <v>4007</v>
      </c>
      <c r="J89" s="82">
        <f>E89/$E$88</f>
        <v>7.903643812913301E-2</v>
      </c>
      <c r="K89" s="83"/>
    </row>
    <row r="90" spans="1:11" x14ac:dyDescent="0.25">
      <c r="A90" s="51" t="s">
        <v>17</v>
      </c>
      <c r="B90" s="25">
        <v>59187</v>
      </c>
      <c r="C90" s="25">
        <v>59719</v>
      </c>
      <c r="D90" s="25">
        <v>87686</v>
      </c>
      <c r="E90" s="25">
        <v>70667</v>
      </c>
      <c r="F90" s="26">
        <f t="shared" si="22"/>
        <v>-0.19409027666902356</v>
      </c>
      <c r="G90" s="26">
        <f t="shared" si="20"/>
        <v>0.19396151181847365</v>
      </c>
      <c r="H90" s="25">
        <f t="shared" si="23"/>
        <v>-17019</v>
      </c>
      <c r="I90" s="25">
        <f t="shared" si="21"/>
        <v>11480</v>
      </c>
      <c r="J90" s="26">
        <f>E90/$E$23</f>
        <v>0.16921282882606759</v>
      </c>
      <c r="K90" s="84"/>
    </row>
    <row r="91" spans="1:11" x14ac:dyDescent="0.25">
      <c r="A91" s="46" t="s">
        <v>18</v>
      </c>
      <c r="B91" s="25">
        <v>37900</v>
      </c>
      <c r="C91" s="25">
        <v>30514</v>
      </c>
      <c r="D91" s="25">
        <v>69358</v>
      </c>
      <c r="E91" s="25">
        <v>22697</v>
      </c>
      <c r="F91" s="47">
        <f t="shared" si="22"/>
        <v>-0.67275584647769548</v>
      </c>
      <c r="G91" s="47">
        <f t="shared" si="20"/>
        <v>-0.40113456464379948</v>
      </c>
      <c r="H91" s="25">
        <f t="shared" si="23"/>
        <v>-46661</v>
      </c>
      <c r="I91" s="48">
        <f t="shared" si="21"/>
        <v>-15203</v>
      </c>
      <c r="J91" s="47">
        <f>E91/$E$23</f>
        <v>5.4348190468892922E-2</v>
      </c>
      <c r="K91" s="85"/>
    </row>
    <row r="92" spans="1:11" x14ac:dyDescent="0.25">
      <c r="A92" s="46" t="s">
        <v>19</v>
      </c>
      <c r="B92" s="48">
        <f>B90-B91</f>
        <v>21287</v>
      </c>
      <c r="C92" s="48">
        <f>C90-C91</f>
        <v>29205</v>
      </c>
      <c r="D92" s="48">
        <f>D90-D91</f>
        <v>18328</v>
      </c>
      <c r="E92" s="48">
        <f>E90-E91</f>
        <v>47970</v>
      </c>
      <c r="F92" s="47">
        <f t="shared" si="22"/>
        <v>1.6173068529026624</v>
      </c>
      <c r="G92" s="47">
        <f t="shared" si="20"/>
        <v>1.2534880443463146</v>
      </c>
      <c r="H92" s="48">
        <f t="shared" si="23"/>
        <v>29642</v>
      </c>
      <c r="I92" s="48">
        <f t="shared" si="21"/>
        <v>26683</v>
      </c>
      <c r="J92" s="47">
        <f>E92/$E$23</f>
        <v>0.11486463835717467</v>
      </c>
      <c r="K92" s="85"/>
    </row>
    <row r="93" spans="1:11" x14ac:dyDescent="0.25">
      <c r="A93" s="86" t="s">
        <v>20</v>
      </c>
      <c r="B93" s="32">
        <v>176205</v>
      </c>
      <c r="C93" s="32">
        <v>129562</v>
      </c>
      <c r="D93" s="32">
        <v>194159</v>
      </c>
      <c r="E93" s="32">
        <v>168732</v>
      </c>
      <c r="F93" s="33">
        <f t="shared" si="22"/>
        <v>-0.13095967737781922</v>
      </c>
      <c r="G93" s="33">
        <f t="shared" si="20"/>
        <v>-4.2410828296586378E-2</v>
      </c>
      <c r="H93" s="32">
        <f t="shared" si="23"/>
        <v>-25427</v>
      </c>
      <c r="I93" s="32">
        <f t="shared" si="21"/>
        <v>-7473</v>
      </c>
      <c r="J93" s="33">
        <f>E93/$E$23</f>
        <v>0.40403043900943914</v>
      </c>
      <c r="K93" s="85"/>
    </row>
    <row r="94" spans="1:11" x14ac:dyDescent="0.25">
      <c r="A94" s="80" t="s">
        <v>21</v>
      </c>
      <c r="B94" s="81">
        <v>2712602</v>
      </c>
      <c r="C94" s="81">
        <v>1828321</v>
      </c>
      <c r="D94" s="81">
        <v>2648818</v>
      </c>
      <c r="E94" s="81">
        <v>2789571</v>
      </c>
      <c r="F94" s="82">
        <f t="shared" si="22"/>
        <v>5.3138041194223273E-2</v>
      </c>
      <c r="G94" s="82">
        <f t="shared" si="20"/>
        <v>2.8374601213152495E-2</v>
      </c>
      <c r="H94" s="81">
        <f t="shared" si="23"/>
        <v>140753</v>
      </c>
      <c r="I94" s="81">
        <f t="shared" si="21"/>
        <v>76969</v>
      </c>
      <c r="J94" s="82">
        <f t="shared" ref="J94:J119" si="24">E94/$E$88</f>
        <v>0.92096356187086703</v>
      </c>
      <c r="K94" s="83"/>
    </row>
    <row r="95" spans="1:11" x14ac:dyDescent="0.25">
      <c r="A95" s="45" t="s">
        <v>22</v>
      </c>
      <c r="B95" s="87">
        <v>457415</v>
      </c>
      <c r="C95" s="87">
        <v>238924</v>
      </c>
      <c r="D95" s="87">
        <v>354283</v>
      </c>
      <c r="E95" s="87">
        <v>372775</v>
      </c>
      <c r="F95" s="88">
        <f t="shared" si="22"/>
        <v>5.2195561175670369E-2</v>
      </c>
      <c r="G95" s="88">
        <f t="shared" si="20"/>
        <v>-0.18503984346818536</v>
      </c>
      <c r="H95" s="87">
        <f t="shared" si="23"/>
        <v>18492</v>
      </c>
      <c r="I95" s="87">
        <f t="shared" si="21"/>
        <v>-84640</v>
      </c>
      <c r="J95" s="88">
        <f t="shared" si="24"/>
        <v>0.12306988844392648</v>
      </c>
      <c r="K95" s="84"/>
    </row>
    <row r="96" spans="1:11" x14ac:dyDescent="0.25">
      <c r="A96" s="50" t="s">
        <v>23</v>
      </c>
      <c r="B96" s="29">
        <v>31513</v>
      </c>
      <c r="C96" s="29">
        <v>21247</v>
      </c>
      <c r="D96" s="29">
        <v>26920</v>
      </c>
      <c r="E96" s="29">
        <v>26190</v>
      </c>
      <c r="F96" s="30">
        <f t="shared" si="22"/>
        <v>-2.7117384843982184E-2</v>
      </c>
      <c r="G96" s="30">
        <f t="shared" si="20"/>
        <v>-0.16891441627264936</v>
      </c>
      <c r="H96" s="29">
        <f t="shared" si="23"/>
        <v>-730</v>
      </c>
      <c r="I96" s="29">
        <f t="shared" si="21"/>
        <v>-5323</v>
      </c>
      <c r="J96" s="30">
        <f t="shared" si="24"/>
        <v>8.6465035969322899E-3</v>
      </c>
      <c r="K96" s="85"/>
    </row>
    <row r="97" spans="1:11" x14ac:dyDescent="0.25">
      <c r="A97" s="50" t="s">
        <v>24</v>
      </c>
      <c r="B97" s="29">
        <v>3907</v>
      </c>
      <c r="C97" s="29">
        <v>1515</v>
      </c>
      <c r="D97" s="29">
        <v>3465</v>
      </c>
      <c r="E97" s="29">
        <v>2704</v>
      </c>
      <c r="F97" s="30">
        <f t="shared" si="22"/>
        <v>-0.21962481962481961</v>
      </c>
      <c r="G97" s="30">
        <f t="shared" si="20"/>
        <v>-0.30790888149475304</v>
      </c>
      <c r="H97" s="29">
        <f t="shared" si="23"/>
        <v>-761</v>
      </c>
      <c r="I97" s="29">
        <f t="shared" si="21"/>
        <v>-1203</v>
      </c>
      <c r="J97" s="30">
        <f t="shared" si="24"/>
        <v>8.9271270431862972E-4</v>
      </c>
      <c r="K97" s="85"/>
    </row>
    <row r="98" spans="1:11" x14ac:dyDescent="0.25">
      <c r="A98" s="50" t="s">
        <v>25</v>
      </c>
      <c r="B98" s="29">
        <v>93140</v>
      </c>
      <c r="C98" s="29">
        <v>65027</v>
      </c>
      <c r="D98" s="29">
        <v>87732</v>
      </c>
      <c r="E98" s="29">
        <v>79237</v>
      </c>
      <c r="F98" s="30">
        <f t="shared" si="22"/>
        <v>-9.6828979163817053E-2</v>
      </c>
      <c r="G98" s="30">
        <f t="shared" si="20"/>
        <v>-0.14926991625509989</v>
      </c>
      <c r="H98" s="29">
        <f t="shared" si="23"/>
        <v>-8495</v>
      </c>
      <c r="I98" s="29">
        <f t="shared" si="21"/>
        <v>-13903</v>
      </c>
      <c r="J98" s="30">
        <f t="shared" si="24"/>
        <v>2.6159717659798545E-2</v>
      </c>
      <c r="K98" s="85"/>
    </row>
    <row r="99" spans="1:11" x14ac:dyDescent="0.25">
      <c r="A99" s="50" t="s">
        <v>26</v>
      </c>
      <c r="B99" s="29">
        <v>6771</v>
      </c>
      <c r="C99" s="29">
        <v>5927</v>
      </c>
      <c r="D99" s="29">
        <v>11639</v>
      </c>
      <c r="E99" s="29">
        <v>13544</v>
      </c>
      <c r="F99" s="30">
        <f t="shared" si="22"/>
        <v>0.16367385514219435</v>
      </c>
      <c r="G99" s="30">
        <f t="shared" si="20"/>
        <v>1.0002953773445578</v>
      </c>
      <c r="H99" s="29">
        <f t="shared" si="23"/>
        <v>1905</v>
      </c>
      <c r="I99" s="29">
        <f t="shared" si="21"/>
        <v>6773</v>
      </c>
      <c r="J99" s="30">
        <f t="shared" si="24"/>
        <v>4.4714870071344386E-3</v>
      </c>
      <c r="K99" s="85"/>
    </row>
    <row r="100" spans="1:11" x14ac:dyDescent="0.25">
      <c r="A100" s="50" t="s">
        <v>27</v>
      </c>
      <c r="B100" s="29">
        <v>109930</v>
      </c>
      <c r="C100" s="29">
        <v>63029</v>
      </c>
      <c r="D100" s="29">
        <v>92741</v>
      </c>
      <c r="E100" s="29">
        <v>93563</v>
      </c>
      <c r="F100" s="30">
        <f t="shared" si="22"/>
        <v>8.8633937524935646E-3</v>
      </c>
      <c r="G100" s="30">
        <f t="shared" si="20"/>
        <v>-0.14888565450741376</v>
      </c>
      <c r="H100" s="29">
        <f t="shared" si="23"/>
        <v>822</v>
      </c>
      <c r="I100" s="29">
        <f t="shared" si="21"/>
        <v>-16367</v>
      </c>
      <c r="J100" s="30">
        <f t="shared" si="24"/>
        <v>3.0889378237486671E-2</v>
      </c>
      <c r="K100" s="85"/>
    </row>
    <row r="101" spans="1:11" x14ac:dyDescent="0.25">
      <c r="A101" s="50" t="s">
        <v>28</v>
      </c>
      <c r="B101" s="29">
        <v>1864</v>
      </c>
      <c r="C101" s="29">
        <v>3619</v>
      </c>
      <c r="D101" s="29">
        <v>4696</v>
      </c>
      <c r="E101" s="29">
        <v>4587</v>
      </c>
      <c r="F101" s="30">
        <f t="shared" si="22"/>
        <v>-2.3211243611584331E-2</v>
      </c>
      <c r="G101" s="30">
        <f t="shared" si="20"/>
        <v>1.4608369098712446</v>
      </c>
      <c r="H101" s="29">
        <f t="shared" si="23"/>
        <v>-109</v>
      </c>
      <c r="I101" s="29">
        <f t="shared" si="21"/>
        <v>2723</v>
      </c>
      <c r="J101" s="30">
        <f t="shared" si="24"/>
        <v>1.5143761740789774E-3</v>
      </c>
      <c r="K101" s="85"/>
    </row>
    <row r="102" spans="1:11" x14ac:dyDescent="0.25">
      <c r="A102" s="50" t="s">
        <v>29</v>
      </c>
      <c r="B102" s="29">
        <v>1039815</v>
      </c>
      <c r="C102" s="29">
        <v>624260</v>
      </c>
      <c r="D102" s="29">
        <v>996744</v>
      </c>
      <c r="E102" s="29">
        <v>1103795</v>
      </c>
      <c r="F102" s="30">
        <f t="shared" si="22"/>
        <v>0.10740069666835206</v>
      </c>
      <c r="G102" s="30">
        <f t="shared" si="20"/>
        <v>6.1530176040930362E-2</v>
      </c>
      <c r="H102" s="29">
        <f t="shared" si="23"/>
        <v>107051</v>
      </c>
      <c r="I102" s="29">
        <f t="shared" si="21"/>
        <v>63980</v>
      </c>
      <c r="J102" s="30">
        <f t="shared" si="24"/>
        <v>0.36441265512699034</v>
      </c>
      <c r="K102" s="85"/>
    </row>
    <row r="103" spans="1:11" x14ac:dyDescent="0.25">
      <c r="A103" s="50" t="s">
        <v>30</v>
      </c>
      <c r="B103" s="29">
        <v>101986</v>
      </c>
      <c r="C103" s="29">
        <v>80394</v>
      </c>
      <c r="D103" s="29">
        <v>126041</v>
      </c>
      <c r="E103" s="29">
        <v>127988</v>
      </c>
      <c r="F103" s="30">
        <f t="shared" si="22"/>
        <v>1.5447354432287952E-2</v>
      </c>
      <c r="G103" s="30">
        <f t="shared" si="20"/>
        <v>0.25495656266546396</v>
      </c>
      <c r="H103" s="29">
        <f t="shared" si="23"/>
        <v>1947</v>
      </c>
      <c r="I103" s="29">
        <f t="shared" si="21"/>
        <v>26002</v>
      </c>
      <c r="J103" s="30">
        <f t="shared" si="24"/>
        <v>4.2254627810773958E-2</v>
      </c>
      <c r="K103" s="85"/>
    </row>
    <row r="104" spans="1:11" x14ac:dyDescent="0.25">
      <c r="A104" s="50" t="s">
        <v>31</v>
      </c>
      <c r="B104" s="29">
        <v>83128</v>
      </c>
      <c r="C104" s="29">
        <v>102811</v>
      </c>
      <c r="D104" s="29">
        <v>99985</v>
      </c>
      <c r="E104" s="29">
        <v>107435</v>
      </c>
      <c r="F104" s="30">
        <f t="shared" si="22"/>
        <v>7.4511176676501423E-2</v>
      </c>
      <c r="G104" s="30">
        <f t="shared" si="20"/>
        <v>0.2924044846501781</v>
      </c>
      <c r="H104" s="29">
        <f t="shared" si="23"/>
        <v>7450</v>
      </c>
      <c r="I104" s="29">
        <f t="shared" si="21"/>
        <v>24307</v>
      </c>
      <c r="J104" s="30">
        <f t="shared" si="24"/>
        <v>3.5469152880352066E-2</v>
      </c>
      <c r="K104" s="85"/>
    </row>
    <row r="105" spans="1:11" x14ac:dyDescent="0.25">
      <c r="A105" s="50" t="s">
        <v>32</v>
      </c>
      <c r="B105" s="29">
        <v>104676</v>
      </c>
      <c r="C105" s="29">
        <v>99130</v>
      </c>
      <c r="D105" s="29">
        <v>106604</v>
      </c>
      <c r="E105" s="29">
        <v>105686</v>
      </c>
      <c r="F105" s="30">
        <f t="shared" si="22"/>
        <v>-8.6113091441222256E-3</v>
      </c>
      <c r="G105" s="30">
        <f t="shared" si="20"/>
        <v>9.648821124230933E-3</v>
      </c>
      <c r="H105" s="29">
        <f t="shared" si="23"/>
        <v>-918</v>
      </c>
      <c r="I105" s="29">
        <f t="shared" si="21"/>
        <v>1010</v>
      </c>
      <c r="J105" s="30">
        <f t="shared" si="24"/>
        <v>3.4891728871530588E-2</v>
      </c>
      <c r="K105" s="85"/>
    </row>
    <row r="106" spans="1:11" x14ac:dyDescent="0.25">
      <c r="A106" s="50" t="s">
        <v>33</v>
      </c>
      <c r="B106" s="29">
        <v>60936</v>
      </c>
      <c r="C106" s="29">
        <v>77475</v>
      </c>
      <c r="D106" s="29">
        <v>92162</v>
      </c>
      <c r="E106" s="29">
        <v>116973</v>
      </c>
      <c r="F106" s="30">
        <f t="shared" si="22"/>
        <v>0.269210737614201</v>
      </c>
      <c r="G106" s="30">
        <f t="shared" si="20"/>
        <v>0.91960417487199675</v>
      </c>
      <c r="H106" s="29">
        <f t="shared" si="23"/>
        <v>24811</v>
      </c>
      <c r="I106" s="29">
        <f t="shared" si="21"/>
        <v>56037</v>
      </c>
      <c r="J106" s="30">
        <f t="shared" si="24"/>
        <v>3.8618078092552917E-2</v>
      </c>
      <c r="K106" s="85"/>
    </row>
    <row r="107" spans="1:11" x14ac:dyDescent="0.25">
      <c r="A107" s="50" t="s">
        <v>34</v>
      </c>
      <c r="B107" s="29">
        <v>18154</v>
      </c>
      <c r="C107" s="29">
        <v>39108</v>
      </c>
      <c r="D107" s="29">
        <v>47643</v>
      </c>
      <c r="E107" s="29">
        <v>39337</v>
      </c>
      <c r="F107" s="30">
        <f t="shared" si="22"/>
        <v>-0.17433830783116089</v>
      </c>
      <c r="G107" s="30">
        <f t="shared" si="20"/>
        <v>1.1668502809298227</v>
      </c>
      <c r="H107" s="29">
        <f t="shared" si="23"/>
        <v>-8306</v>
      </c>
      <c r="I107" s="29">
        <f t="shared" si="21"/>
        <v>21183</v>
      </c>
      <c r="J107" s="30">
        <f t="shared" si="24"/>
        <v>1.2986922947404562E-2</v>
      </c>
      <c r="K107" s="85"/>
    </row>
    <row r="108" spans="1:11" x14ac:dyDescent="0.25">
      <c r="A108" s="50" t="s">
        <v>35</v>
      </c>
      <c r="B108" s="29">
        <v>110064</v>
      </c>
      <c r="C108" s="29">
        <v>69419</v>
      </c>
      <c r="D108" s="29">
        <v>119390</v>
      </c>
      <c r="E108" s="29">
        <v>117727</v>
      </c>
      <c r="F108" s="30">
        <f t="shared" si="22"/>
        <v>-1.3929139793952605E-2</v>
      </c>
      <c r="G108" s="30">
        <f t="shared" si="20"/>
        <v>6.9623128361680386E-2</v>
      </c>
      <c r="H108" s="29">
        <f t="shared" si="23"/>
        <v>-1663</v>
      </c>
      <c r="I108" s="29">
        <f t="shared" si="21"/>
        <v>7663</v>
      </c>
      <c r="J108" s="30">
        <f t="shared" si="24"/>
        <v>3.8867007596641766E-2</v>
      </c>
      <c r="K108" s="85"/>
    </row>
    <row r="109" spans="1:11" x14ac:dyDescent="0.25">
      <c r="A109" s="50" t="s">
        <v>36</v>
      </c>
      <c r="B109" s="29">
        <v>80879</v>
      </c>
      <c r="C109" s="29">
        <v>33597</v>
      </c>
      <c r="D109" s="29">
        <v>59883</v>
      </c>
      <c r="E109" s="29">
        <v>74160</v>
      </c>
      <c r="F109" s="30">
        <f t="shared" si="22"/>
        <v>0.23841490907269169</v>
      </c>
      <c r="G109" s="30">
        <f t="shared" si="20"/>
        <v>-8.3074716551886141E-2</v>
      </c>
      <c r="H109" s="29">
        <f t="shared" si="23"/>
        <v>14277</v>
      </c>
      <c r="I109" s="29">
        <f t="shared" si="21"/>
        <v>-6719</v>
      </c>
      <c r="J109" s="30">
        <f t="shared" si="24"/>
        <v>2.4483570322584906E-2</v>
      </c>
      <c r="K109" s="85"/>
    </row>
    <row r="110" spans="1:11" x14ac:dyDescent="0.25">
      <c r="A110" s="50" t="s">
        <v>37</v>
      </c>
      <c r="B110" s="29">
        <v>143404</v>
      </c>
      <c r="C110" s="29">
        <v>60986</v>
      </c>
      <c r="D110" s="29">
        <v>94135</v>
      </c>
      <c r="E110" s="29">
        <v>100501</v>
      </c>
      <c r="F110" s="30">
        <f t="shared" si="22"/>
        <v>6.7626281404365995E-2</v>
      </c>
      <c r="G110" s="30">
        <f t="shared" si="20"/>
        <v>-0.2991757552090597</v>
      </c>
      <c r="H110" s="29">
        <f t="shared" si="23"/>
        <v>6366</v>
      </c>
      <c r="I110" s="29">
        <f t="shared" si="21"/>
        <v>-42903</v>
      </c>
      <c r="J110" s="30">
        <f t="shared" si="24"/>
        <v>3.3179925849381141E-2</v>
      </c>
      <c r="K110" s="85"/>
    </row>
    <row r="111" spans="1:11" x14ac:dyDescent="0.25">
      <c r="A111" s="50" t="s">
        <v>38</v>
      </c>
      <c r="B111" s="29">
        <v>3268</v>
      </c>
      <c r="C111" s="29">
        <v>14176</v>
      </c>
      <c r="D111" s="29">
        <v>12436</v>
      </c>
      <c r="E111" s="29">
        <v>10371</v>
      </c>
      <c r="F111" s="30">
        <f t="shared" si="22"/>
        <v>-0.16605017690575752</v>
      </c>
      <c r="G111" s="30">
        <f t="shared" si="20"/>
        <v>2.1735006119951041</v>
      </c>
      <c r="H111" s="29">
        <f t="shared" si="23"/>
        <v>-2065</v>
      </c>
      <c r="I111" s="29">
        <f t="shared" si="21"/>
        <v>7103</v>
      </c>
      <c r="J111" s="30">
        <f t="shared" si="24"/>
        <v>3.4239361895297741E-3</v>
      </c>
      <c r="K111" s="85"/>
    </row>
    <row r="112" spans="1:11" x14ac:dyDescent="0.25">
      <c r="A112" s="50" t="s">
        <v>39</v>
      </c>
      <c r="B112" s="29">
        <v>6119</v>
      </c>
      <c r="C112" s="29">
        <v>7337</v>
      </c>
      <c r="D112" s="29">
        <v>11299</v>
      </c>
      <c r="E112" s="29">
        <v>14604</v>
      </c>
      <c r="F112" s="30">
        <f t="shared" si="22"/>
        <v>0.2925037613948136</v>
      </c>
      <c r="G112" s="30">
        <f t="shared" si="20"/>
        <v>1.3866644876613825</v>
      </c>
      <c r="H112" s="29">
        <f t="shared" si="23"/>
        <v>3305</v>
      </c>
      <c r="I112" s="29">
        <f t="shared" si="21"/>
        <v>8485</v>
      </c>
      <c r="J112" s="30">
        <f t="shared" si="24"/>
        <v>4.8214409518747298E-3</v>
      </c>
      <c r="K112" s="85"/>
    </row>
    <row r="113" spans="1:11" x14ac:dyDescent="0.25">
      <c r="A113" s="50" t="s">
        <v>40</v>
      </c>
      <c r="B113" s="29">
        <v>1983</v>
      </c>
      <c r="C113" s="29">
        <v>2157</v>
      </c>
      <c r="D113" s="29">
        <v>4591</v>
      </c>
      <c r="E113" s="29">
        <v>3907</v>
      </c>
      <c r="F113" s="30">
        <f t="shared" si="22"/>
        <v>-0.14898714876933128</v>
      </c>
      <c r="G113" s="30">
        <f t="shared" si="20"/>
        <v>0.97024710035300044</v>
      </c>
      <c r="H113" s="29">
        <f t="shared" si="23"/>
        <v>-684</v>
      </c>
      <c r="I113" s="29">
        <f t="shared" si="21"/>
        <v>1924</v>
      </c>
      <c r="J113" s="30">
        <f t="shared" si="24"/>
        <v>1.2898774170757715E-3</v>
      </c>
      <c r="K113" s="85"/>
    </row>
    <row r="114" spans="1:11" x14ac:dyDescent="0.25">
      <c r="A114" s="50" t="s">
        <v>41</v>
      </c>
      <c r="B114" s="29">
        <v>7062</v>
      </c>
      <c r="C114" s="29">
        <v>16747</v>
      </c>
      <c r="D114" s="29">
        <v>20901</v>
      </c>
      <c r="E114" s="29">
        <v>19493</v>
      </c>
      <c r="F114" s="30">
        <f t="shared" si="22"/>
        <v>-6.7365197837424007E-2</v>
      </c>
      <c r="G114" s="30">
        <f t="shared" si="20"/>
        <v>1.7602662135372418</v>
      </c>
      <c r="H114" s="29">
        <f t="shared" si="23"/>
        <v>-1408</v>
      </c>
      <c r="I114" s="29">
        <f t="shared" si="21"/>
        <v>12431</v>
      </c>
      <c r="J114" s="30">
        <f t="shared" si="24"/>
        <v>6.4355209856816016E-3</v>
      </c>
      <c r="K114" s="85"/>
    </row>
    <row r="115" spans="1:11" x14ac:dyDescent="0.25">
      <c r="A115" s="50" t="s">
        <v>42</v>
      </c>
      <c r="B115" s="29">
        <v>4084</v>
      </c>
      <c r="C115" s="29">
        <v>9450</v>
      </c>
      <c r="D115" s="29">
        <v>12803</v>
      </c>
      <c r="E115" s="29">
        <v>14651</v>
      </c>
      <c r="F115" s="30">
        <f t="shared" si="22"/>
        <v>0.14434117003827218</v>
      </c>
      <c r="G115" s="30">
        <f t="shared" si="20"/>
        <v>2.5874142997061704</v>
      </c>
      <c r="H115" s="29">
        <f t="shared" si="23"/>
        <v>1848</v>
      </c>
      <c r="I115" s="29">
        <f t="shared" si="21"/>
        <v>10567</v>
      </c>
      <c r="J115" s="30">
        <f t="shared" si="24"/>
        <v>4.8369577777264217E-3</v>
      </c>
      <c r="K115" s="85"/>
    </row>
    <row r="116" spans="1:11" x14ac:dyDescent="0.25">
      <c r="A116" s="50" t="s">
        <v>43</v>
      </c>
      <c r="B116" s="29">
        <v>26105</v>
      </c>
      <c r="C116" s="29">
        <v>54906</v>
      </c>
      <c r="D116" s="29">
        <v>66131</v>
      </c>
      <c r="E116" s="29">
        <v>82461</v>
      </c>
      <c r="F116" s="30">
        <f t="shared" si="22"/>
        <v>0.24693411561899858</v>
      </c>
      <c r="G116" s="30">
        <f t="shared" si="20"/>
        <v>2.1588201493966674</v>
      </c>
      <c r="H116" s="29">
        <f t="shared" si="23"/>
        <v>16330</v>
      </c>
      <c r="I116" s="29">
        <f t="shared" si="21"/>
        <v>56356</v>
      </c>
      <c r="J116" s="30">
        <f t="shared" si="24"/>
        <v>2.7224105884178451E-2</v>
      </c>
      <c r="K116" s="85"/>
    </row>
    <row r="117" spans="1:11" x14ac:dyDescent="0.25">
      <c r="A117" s="50" t="s">
        <v>44</v>
      </c>
      <c r="B117" s="29">
        <v>25767</v>
      </c>
      <c r="C117" s="29">
        <v>17388</v>
      </c>
      <c r="D117" s="29">
        <v>29392</v>
      </c>
      <c r="E117" s="29">
        <v>25946</v>
      </c>
      <c r="F117" s="30">
        <f t="shared" si="22"/>
        <v>-0.11724278715296677</v>
      </c>
      <c r="G117" s="30">
        <f t="shared" si="20"/>
        <v>6.9468700275545636E-3</v>
      </c>
      <c r="H117" s="29">
        <f t="shared" si="23"/>
        <v>-3446</v>
      </c>
      <c r="I117" s="29">
        <f t="shared" si="21"/>
        <v>179</v>
      </c>
      <c r="J117" s="30">
        <f t="shared" si="24"/>
        <v>8.565948160595846E-3</v>
      </c>
      <c r="K117" s="85"/>
    </row>
    <row r="118" spans="1:11" x14ac:dyDescent="0.25">
      <c r="A118" s="51" t="s">
        <v>45</v>
      </c>
      <c r="B118" s="29">
        <v>43784</v>
      </c>
      <c r="C118" s="29">
        <v>7044</v>
      </c>
      <c r="D118" s="29">
        <v>7396</v>
      </c>
      <c r="E118" s="29">
        <v>6192</v>
      </c>
      <c r="F118" s="30">
        <f t="shared" si="22"/>
        <v>-0.16279069767441856</v>
      </c>
      <c r="G118" s="30">
        <f t="shared" si="20"/>
        <v>-0.85857847615567329</v>
      </c>
      <c r="H118" s="29">
        <f t="shared" si="23"/>
        <v>-1204</v>
      </c>
      <c r="I118" s="29">
        <f t="shared" si="21"/>
        <v>-37592</v>
      </c>
      <c r="J118" s="30">
        <f t="shared" si="24"/>
        <v>2.0442592696527204E-3</v>
      </c>
      <c r="K118" s="85"/>
    </row>
    <row r="119" spans="1:11" x14ac:dyDescent="0.25">
      <c r="A119" s="49" t="s">
        <v>46</v>
      </c>
      <c r="B119" s="64">
        <f>B94-SUM(B95:B118)</f>
        <v>146848</v>
      </c>
      <c r="C119" s="64">
        <f>C94-SUM(C95:C118)</f>
        <v>112648</v>
      </c>
      <c r="D119" s="64">
        <f>D94-SUM(D95:D118)</f>
        <v>159806</v>
      </c>
      <c r="E119" s="64">
        <f>E94-SUM(E95:E118)</f>
        <v>125744</v>
      </c>
      <c r="F119" s="65">
        <f t="shared" si="22"/>
        <v>-0.213145939451585</v>
      </c>
      <c r="G119" s="65">
        <f t="shared" si="20"/>
        <v>-0.14371322728263236</v>
      </c>
      <c r="H119" s="64">
        <f t="shared" si="23"/>
        <v>-34062</v>
      </c>
      <c r="I119" s="64">
        <f t="shared" si="21"/>
        <v>-21104</v>
      </c>
      <c r="J119" s="65">
        <f t="shared" si="24"/>
        <v>4.1513781912663382E-2</v>
      </c>
      <c r="K119" s="85"/>
    </row>
    <row r="120" spans="1:11" ht="21" x14ac:dyDescent="0.35">
      <c r="A120" s="66" t="s">
        <v>61</v>
      </c>
      <c r="B120" s="66"/>
      <c r="C120" s="66"/>
      <c r="D120" s="66"/>
      <c r="E120" s="66"/>
      <c r="F120" s="66"/>
      <c r="G120" s="66"/>
      <c r="H120" s="66"/>
      <c r="I120" s="66"/>
      <c r="J120" s="66"/>
      <c r="K120" s="66"/>
    </row>
    <row r="121" spans="1:11" x14ac:dyDescent="0.25">
      <c r="A121" s="67"/>
      <c r="B121" s="9" t="s">
        <v>146</v>
      </c>
      <c r="C121" s="10"/>
      <c r="D121" s="10"/>
      <c r="E121" s="10"/>
      <c r="F121" s="10"/>
      <c r="G121" s="10"/>
      <c r="H121" s="10"/>
      <c r="I121" s="10"/>
      <c r="J121" s="11"/>
      <c r="K121" s="68"/>
    </row>
    <row r="122" spans="1:11" x14ac:dyDescent="0.25">
      <c r="A122" s="13"/>
      <c r="B122" s="14">
        <f>B$6</f>
        <v>2019</v>
      </c>
      <c r="C122" s="14">
        <f>C$6</f>
        <v>2022</v>
      </c>
      <c r="D122" s="14">
        <f>D$6</f>
        <v>2023</v>
      </c>
      <c r="E122" s="14">
        <f>E$6</f>
        <v>2024</v>
      </c>
      <c r="F122" s="14" t="str">
        <f>CONCATENATE("var ",RIGHT(E122,2),"/",RIGHT(D122,2))</f>
        <v>var 24/23</v>
      </c>
      <c r="G122" s="14" t="str">
        <f>CONCATENATE("var ",RIGHT(E122,2),"/",RIGHT(B122,2))</f>
        <v>var 24/19</v>
      </c>
      <c r="H122" s="14" t="str">
        <f>CONCATENATE("dif ",RIGHT(E122,2),"-",RIGHT(D122,2))</f>
        <v>dif 24-23</v>
      </c>
      <c r="I122" s="14" t="str">
        <f>CONCATENATE("dif ",RIGHT(E122,2),"-",RIGHT(B122,2))</f>
        <v>dif 24-19</v>
      </c>
      <c r="J122" s="14" t="str">
        <f>CONCATENATE("cuota ",RIGHT(E122,2))</f>
        <v>cuota 24</v>
      </c>
      <c r="K122" s="69"/>
    </row>
    <row r="123" spans="1:11" x14ac:dyDescent="0.25">
      <c r="A123" s="70" t="s">
        <v>48</v>
      </c>
      <c r="B123" s="71">
        <v>2947994</v>
      </c>
      <c r="C123" s="71">
        <v>2017602</v>
      </c>
      <c r="D123" s="71">
        <v>2930663</v>
      </c>
      <c r="E123" s="71">
        <v>3028970</v>
      </c>
      <c r="F123" s="72">
        <f>E123/D123-1</f>
        <v>3.3544286736482576E-2</v>
      </c>
      <c r="G123" s="72">
        <f t="shared" ref="G123:G133" si="25">E123/B123-1</f>
        <v>2.7468169880942694E-2</v>
      </c>
      <c r="H123" s="71">
        <f>E123-D123</f>
        <v>98307</v>
      </c>
      <c r="I123" s="71">
        <f t="shared" ref="I123:I133" si="26">E123-B123</f>
        <v>80976</v>
      </c>
      <c r="J123" s="72">
        <f t="shared" ref="J123:J133" si="27">E123/$E$123</f>
        <v>1</v>
      </c>
      <c r="K123" s="73"/>
    </row>
    <row r="124" spans="1:11" x14ac:dyDescent="0.25">
      <c r="A124" s="89" t="s">
        <v>49</v>
      </c>
      <c r="B124" s="90">
        <v>1109129</v>
      </c>
      <c r="C124" s="90">
        <v>786358</v>
      </c>
      <c r="D124" s="90">
        <v>1105557</v>
      </c>
      <c r="E124" s="90">
        <v>1165181</v>
      </c>
      <c r="F124" s="91">
        <f t="shared" ref="F124:F133" si="28">E124/D124-1</f>
        <v>5.3931185818551164E-2</v>
      </c>
      <c r="G124" s="91">
        <f t="shared" si="25"/>
        <v>5.0536952870225305E-2</v>
      </c>
      <c r="H124" s="90">
        <f t="shared" ref="H124:H133" si="29">E124-D124</f>
        <v>59624</v>
      </c>
      <c r="I124" s="90">
        <f t="shared" si="26"/>
        <v>56052</v>
      </c>
      <c r="J124" s="91">
        <f t="shared" si="27"/>
        <v>0.38467895027022386</v>
      </c>
      <c r="K124" s="85"/>
    </row>
    <row r="125" spans="1:11" x14ac:dyDescent="0.25">
      <c r="A125" s="92" t="s">
        <v>50</v>
      </c>
      <c r="B125" s="29">
        <v>875568</v>
      </c>
      <c r="C125" s="29">
        <v>576461</v>
      </c>
      <c r="D125" s="29">
        <v>810733</v>
      </c>
      <c r="E125" s="29">
        <v>836960</v>
      </c>
      <c r="F125" s="30">
        <f t="shared" si="28"/>
        <v>3.2349737829840297E-2</v>
      </c>
      <c r="G125" s="30">
        <f t="shared" si="25"/>
        <v>-4.4094804743891935E-2</v>
      </c>
      <c r="H125" s="29">
        <f t="shared" si="29"/>
        <v>26227</v>
      </c>
      <c r="I125" s="29">
        <f t="shared" si="26"/>
        <v>-38608</v>
      </c>
      <c r="J125" s="30">
        <f t="shared" si="27"/>
        <v>0.27631835244323977</v>
      </c>
      <c r="K125" s="85"/>
    </row>
    <row r="126" spans="1:11" x14ac:dyDescent="0.25">
      <c r="A126" s="92" t="s">
        <v>51</v>
      </c>
      <c r="B126" s="29">
        <v>24581</v>
      </c>
      <c r="C126" s="29">
        <v>13922</v>
      </c>
      <c r="D126" s="29">
        <v>17982</v>
      </c>
      <c r="E126" s="29">
        <v>21297</v>
      </c>
      <c r="F126" s="30">
        <f t="shared" si="28"/>
        <v>0.18435101768435103</v>
      </c>
      <c r="G126" s="30">
        <f t="shared" si="25"/>
        <v>-0.1335991212725276</v>
      </c>
      <c r="H126" s="29">
        <f t="shared" si="29"/>
        <v>3315</v>
      </c>
      <c r="I126" s="29">
        <f t="shared" si="26"/>
        <v>-3284</v>
      </c>
      <c r="J126" s="30">
        <f t="shared" si="27"/>
        <v>7.0311029822018702E-3</v>
      </c>
      <c r="K126" s="85"/>
    </row>
    <row r="127" spans="1:11" x14ac:dyDescent="0.25">
      <c r="A127" s="92" t="s">
        <v>52</v>
      </c>
      <c r="B127" s="29">
        <v>488534</v>
      </c>
      <c r="C127" s="29">
        <v>262511</v>
      </c>
      <c r="D127" s="29">
        <v>459644</v>
      </c>
      <c r="E127" s="29">
        <v>482317</v>
      </c>
      <c r="F127" s="30">
        <f t="shared" si="28"/>
        <v>4.9327305479893058E-2</v>
      </c>
      <c r="G127" s="30">
        <f t="shared" si="25"/>
        <v>-1.2725828703836428E-2</v>
      </c>
      <c r="H127" s="29">
        <f t="shared" si="29"/>
        <v>22673</v>
      </c>
      <c r="I127" s="29">
        <f t="shared" si="26"/>
        <v>-6217</v>
      </c>
      <c r="J127" s="30">
        <f t="shared" si="27"/>
        <v>0.15923465732575759</v>
      </c>
      <c r="K127" s="85"/>
    </row>
    <row r="128" spans="1:11" x14ac:dyDescent="0.25">
      <c r="A128" s="92" t="s">
        <v>53</v>
      </c>
      <c r="B128" s="29">
        <v>96827</v>
      </c>
      <c r="C128" s="29">
        <v>95884</v>
      </c>
      <c r="D128" s="29">
        <v>98876</v>
      </c>
      <c r="E128" s="29">
        <v>114993</v>
      </c>
      <c r="F128" s="30">
        <f t="shared" si="28"/>
        <v>0.1630021440996805</v>
      </c>
      <c r="G128" s="30">
        <f t="shared" si="25"/>
        <v>0.18761295919526577</v>
      </c>
      <c r="H128" s="29">
        <f t="shared" si="29"/>
        <v>16117</v>
      </c>
      <c r="I128" s="29">
        <f t="shared" si="26"/>
        <v>18166</v>
      </c>
      <c r="J128" s="30">
        <f t="shared" si="27"/>
        <v>3.7964390535396519E-2</v>
      </c>
      <c r="K128" s="85"/>
    </row>
    <row r="129" spans="1:11" x14ac:dyDescent="0.25">
      <c r="A129" s="92" t="s">
        <v>54</v>
      </c>
      <c r="B129" s="29">
        <v>50098</v>
      </c>
      <c r="C129" s="29">
        <v>40065</v>
      </c>
      <c r="D129" s="29">
        <v>59578</v>
      </c>
      <c r="E129" s="29">
        <v>62651</v>
      </c>
      <c r="F129" s="30">
        <f t="shared" si="28"/>
        <v>5.1579442075934123E-2</v>
      </c>
      <c r="G129" s="30">
        <f t="shared" si="25"/>
        <v>0.25056888498542862</v>
      </c>
      <c r="H129" s="29">
        <f t="shared" si="29"/>
        <v>3073</v>
      </c>
      <c r="I129" s="29">
        <f t="shared" si="26"/>
        <v>12553</v>
      </c>
      <c r="J129" s="30">
        <f t="shared" si="27"/>
        <v>2.0683928860305647E-2</v>
      </c>
      <c r="K129" s="85"/>
    </row>
    <row r="130" spans="1:11" x14ac:dyDescent="0.25">
      <c r="A130" s="92" t="s">
        <v>55</v>
      </c>
      <c r="B130" s="29">
        <v>12429</v>
      </c>
      <c r="C130" s="29">
        <v>11400</v>
      </c>
      <c r="D130" s="29">
        <v>14353</v>
      </c>
      <c r="E130" s="29">
        <v>14581</v>
      </c>
      <c r="F130" s="30">
        <f t="shared" si="28"/>
        <v>1.5885180798439258E-2</v>
      </c>
      <c r="G130" s="30">
        <f t="shared" si="25"/>
        <v>0.17314345482339699</v>
      </c>
      <c r="H130" s="29">
        <f t="shared" si="29"/>
        <v>228</v>
      </c>
      <c r="I130" s="29">
        <f t="shared" si="26"/>
        <v>2152</v>
      </c>
      <c r="J130" s="30">
        <f t="shared" si="27"/>
        <v>4.8138476115643274E-3</v>
      </c>
      <c r="K130" s="85"/>
    </row>
    <row r="131" spans="1:11" x14ac:dyDescent="0.25">
      <c r="A131" s="92" t="s">
        <v>56</v>
      </c>
      <c r="B131" s="29">
        <v>156332</v>
      </c>
      <c r="C131" s="29">
        <v>114870</v>
      </c>
      <c r="D131" s="29">
        <v>163920</v>
      </c>
      <c r="E131" s="29">
        <v>173408</v>
      </c>
      <c r="F131" s="30">
        <f t="shared" si="28"/>
        <v>5.7881893606637425E-2</v>
      </c>
      <c r="G131" s="30">
        <f t="shared" si="25"/>
        <v>0.10922907658061054</v>
      </c>
      <c r="H131" s="29">
        <f t="shared" si="29"/>
        <v>9488</v>
      </c>
      <c r="I131" s="29">
        <f t="shared" si="26"/>
        <v>17076</v>
      </c>
      <c r="J131" s="30">
        <f t="shared" si="27"/>
        <v>5.7249824197664556E-2</v>
      </c>
      <c r="K131" s="85"/>
    </row>
    <row r="132" spans="1:11" x14ac:dyDescent="0.25">
      <c r="A132" s="93" t="s">
        <v>57</v>
      </c>
      <c r="B132" s="37">
        <v>64732</v>
      </c>
      <c r="C132" s="37">
        <v>70697</v>
      </c>
      <c r="D132" s="37">
        <v>120145</v>
      </c>
      <c r="E132" s="37">
        <v>89491</v>
      </c>
      <c r="F132" s="38">
        <f t="shared" si="28"/>
        <v>-0.25514170377460565</v>
      </c>
      <c r="G132" s="38">
        <f t="shared" si="25"/>
        <v>0.38248470617314467</v>
      </c>
      <c r="H132" s="37">
        <f t="shared" si="29"/>
        <v>-30654</v>
      </c>
      <c r="I132" s="37">
        <f t="shared" si="26"/>
        <v>24759</v>
      </c>
      <c r="J132" s="38">
        <f t="shared" si="27"/>
        <v>2.9545026857314534E-2</v>
      </c>
      <c r="K132" s="85"/>
    </row>
    <row r="133" spans="1:11" x14ac:dyDescent="0.25">
      <c r="A133" s="94" t="s">
        <v>58</v>
      </c>
      <c r="B133" s="95">
        <f>B123-SUM(B124:B132)</f>
        <v>69764</v>
      </c>
      <c r="C133" s="95">
        <f>C123-SUM(C124:C132)</f>
        <v>45434</v>
      </c>
      <c r="D133" s="95">
        <f>D123-SUM(D124:D132)</f>
        <v>79875</v>
      </c>
      <c r="E133" s="95">
        <f>E123-SUM(E124:E132)</f>
        <v>68091</v>
      </c>
      <c r="F133" s="96">
        <f t="shared" si="28"/>
        <v>-0.14753051643192483</v>
      </c>
      <c r="G133" s="96">
        <f t="shared" si="25"/>
        <v>-2.3980849721919606E-2</v>
      </c>
      <c r="H133" s="95">
        <f t="shared" si="29"/>
        <v>-11784</v>
      </c>
      <c r="I133" s="95">
        <f t="shared" si="26"/>
        <v>-1673</v>
      </c>
      <c r="J133" s="96">
        <f t="shared" si="27"/>
        <v>2.2479918916331294E-2</v>
      </c>
      <c r="K133" s="85"/>
    </row>
    <row r="134" spans="1:11" ht="21" x14ac:dyDescent="0.35">
      <c r="A134" s="97" t="s">
        <v>62</v>
      </c>
      <c r="B134" s="97"/>
      <c r="C134" s="97"/>
      <c r="D134" s="97"/>
      <c r="E134" s="97"/>
      <c r="F134" s="97"/>
      <c r="G134" s="97"/>
      <c r="H134" s="97"/>
      <c r="I134" s="97"/>
      <c r="J134" s="97"/>
      <c r="K134" s="97"/>
    </row>
    <row r="135" spans="1:11" x14ac:dyDescent="0.25">
      <c r="A135" s="67"/>
      <c r="B135" s="9" t="s">
        <v>146</v>
      </c>
      <c r="C135" s="10"/>
      <c r="D135" s="10"/>
      <c r="E135" s="10"/>
      <c r="F135" s="10"/>
      <c r="G135" s="10"/>
      <c r="H135" s="10"/>
      <c r="I135" s="10"/>
      <c r="J135" s="11"/>
      <c r="K135" s="98"/>
    </row>
    <row r="136" spans="1:11" x14ac:dyDescent="0.25">
      <c r="A136" s="13"/>
      <c r="B136" s="99">
        <f>B$6</f>
        <v>2019</v>
      </c>
      <c r="C136" s="100">
        <f>C$6</f>
        <v>2022</v>
      </c>
      <c r="D136" s="9">
        <f>D$6</f>
        <v>2023</v>
      </c>
      <c r="E136" s="11"/>
      <c r="F136" s="101">
        <f>E$6</f>
        <v>2024</v>
      </c>
      <c r="G136" s="102" t="str">
        <f>CONCATENATE("dif ",RIGHT(E122,2),"-",RIGHT(D122,2))</f>
        <v>dif 24-23</v>
      </c>
      <c r="H136" s="103"/>
      <c r="I136" s="102" t="str">
        <f>CONCATENATE("dif ",RIGHT(E122,2),"-",RIGHT(B122,2))</f>
        <v>dif 24-19</v>
      </c>
      <c r="J136" s="103"/>
      <c r="K136" s="104"/>
    </row>
    <row r="137" spans="1:11" x14ac:dyDescent="0.25">
      <c r="A137" s="105" t="s">
        <v>4</v>
      </c>
      <c r="B137" s="106">
        <f t="shared" ref="B137:D148" si="30">B72/B7</f>
        <v>7.8967579831617636</v>
      </c>
      <c r="C137" s="107">
        <f>C72/C7</f>
        <v>7.3711241903133526</v>
      </c>
      <c r="D137" s="108">
        <f>D72/D7</f>
        <v>7.2606401296214171</v>
      </c>
      <c r="E137" s="109"/>
      <c r="F137" s="106">
        <f t="shared" ref="F137:F148" si="31">E72/E7</f>
        <v>7.2528985541949416</v>
      </c>
      <c r="G137" s="108">
        <f>F137-D137</f>
        <v>-7.7415754264755776E-3</v>
      </c>
      <c r="H137" s="109"/>
      <c r="I137" s="108">
        <f t="shared" ref="I137:I148" si="32">F137-B137</f>
        <v>-0.64385942896682202</v>
      </c>
      <c r="J137" s="109"/>
      <c r="K137" s="110"/>
    </row>
    <row r="138" spans="1:11" x14ac:dyDescent="0.25">
      <c r="A138" s="111" t="s">
        <v>5</v>
      </c>
      <c r="B138" s="112">
        <f t="shared" si="30"/>
        <v>7.443477756930811</v>
      </c>
      <c r="C138" s="113">
        <f t="shared" si="30"/>
        <v>7.0003684076288719</v>
      </c>
      <c r="D138" s="114">
        <f t="shared" si="30"/>
        <v>6.9104589381697554</v>
      </c>
      <c r="E138" s="115"/>
      <c r="F138" s="112">
        <f t="shared" si="31"/>
        <v>6.8445621726951646</v>
      </c>
      <c r="G138" s="114">
        <f t="shared" ref="G138:G148" si="33">F138-D138</f>
        <v>-6.5896765474590779E-2</v>
      </c>
      <c r="H138" s="115"/>
      <c r="I138" s="114">
        <f t="shared" si="32"/>
        <v>-0.59891558423564639</v>
      </c>
      <c r="J138" s="115"/>
      <c r="K138" s="110"/>
    </row>
    <row r="139" spans="1:11" x14ac:dyDescent="0.25">
      <c r="A139" s="116" t="s">
        <v>6</v>
      </c>
      <c r="B139" s="117">
        <f t="shared" si="30"/>
        <v>6.9884354047608337</v>
      </c>
      <c r="C139" s="118">
        <f t="shared" si="30"/>
        <v>6.8691465993307466</v>
      </c>
      <c r="D139" s="119">
        <f t="shared" si="30"/>
        <v>6.7806132542037583</v>
      </c>
      <c r="E139" s="120"/>
      <c r="F139" s="117">
        <f t="shared" si="31"/>
        <v>6.5479603986234114</v>
      </c>
      <c r="G139" s="119">
        <f t="shared" si="33"/>
        <v>-0.23265285558034687</v>
      </c>
      <c r="H139" s="120"/>
      <c r="I139" s="119">
        <f t="shared" si="32"/>
        <v>-0.4404750061374223</v>
      </c>
      <c r="J139" s="120"/>
      <c r="K139" s="121"/>
    </row>
    <row r="140" spans="1:11" x14ac:dyDescent="0.25">
      <c r="A140" s="35" t="s">
        <v>7</v>
      </c>
      <c r="B140" s="122">
        <f t="shared" si="30"/>
        <v>7.8058302783115066</v>
      </c>
      <c r="C140" s="123">
        <f t="shared" si="30"/>
        <v>7.0399169523748917</v>
      </c>
      <c r="D140" s="124">
        <f t="shared" si="30"/>
        <v>7.1603029689575317</v>
      </c>
      <c r="E140" s="125"/>
      <c r="F140" s="122">
        <f t="shared" si="31"/>
        <v>7.0982520077646249</v>
      </c>
      <c r="G140" s="124">
        <f t="shared" si="33"/>
        <v>-6.2050961192906762E-2</v>
      </c>
      <c r="H140" s="125"/>
      <c r="I140" s="124">
        <f t="shared" si="32"/>
        <v>-0.7075782705468816</v>
      </c>
      <c r="J140" s="125"/>
      <c r="K140" s="121"/>
    </row>
    <row r="141" spans="1:11" x14ac:dyDescent="0.25">
      <c r="A141" s="35" t="s">
        <v>8</v>
      </c>
      <c r="B141" s="122">
        <f t="shared" si="30"/>
        <v>7.6139094471049198</v>
      </c>
      <c r="C141" s="123">
        <f t="shared" si="30"/>
        <v>7.5691720415953663</v>
      </c>
      <c r="D141" s="124">
        <f t="shared" si="30"/>
        <v>6.7768863460380278</v>
      </c>
      <c r="E141" s="125"/>
      <c r="F141" s="122">
        <f t="shared" si="31"/>
        <v>6.8663997422799028</v>
      </c>
      <c r="G141" s="124">
        <f t="shared" si="33"/>
        <v>8.9513396241875043E-2</v>
      </c>
      <c r="H141" s="125"/>
      <c r="I141" s="124">
        <f t="shared" si="32"/>
        <v>-0.747509704825017</v>
      </c>
      <c r="J141" s="125"/>
      <c r="K141" s="121"/>
    </row>
    <row r="142" spans="1:11" x14ac:dyDescent="0.25">
      <c r="A142" s="35" t="s">
        <v>9</v>
      </c>
      <c r="B142" s="122">
        <f t="shared" si="30"/>
        <v>4.2139253279515643</v>
      </c>
      <c r="C142" s="123">
        <f t="shared" si="30"/>
        <v>5.0260350750316398</v>
      </c>
      <c r="D142" s="124">
        <f t="shared" si="30"/>
        <v>4.2979510244877561</v>
      </c>
      <c r="E142" s="125"/>
      <c r="F142" s="122">
        <f t="shared" si="31"/>
        <v>4.2594802305592072</v>
      </c>
      <c r="G142" s="124">
        <f t="shared" si="33"/>
        <v>-3.8470793928548908E-2</v>
      </c>
      <c r="H142" s="125"/>
      <c r="I142" s="124">
        <f t="shared" si="32"/>
        <v>4.5554902607642944E-2</v>
      </c>
      <c r="J142" s="125"/>
      <c r="K142" s="121"/>
    </row>
    <row r="143" spans="1:11" x14ac:dyDescent="0.25">
      <c r="A143" s="126" t="s">
        <v>10</v>
      </c>
      <c r="B143" s="127">
        <f t="shared" si="30"/>
        <v>4.8655239014968616</v>
      </c>
      <c r="C143" s="128">
        <f t="shared" si="30"/>
        <v>3.4199855177407676</v>
      </c>
      <c r="D143" s="129">
        <f t="shared" si="30"/>
        <v>3.9228332853440828</v>
      </c>
      <c r="E143" s="130"/>
      <c r="F143" s="127">
        <f t="shared" si="31"/>
        <v>3.9202334630350193</v>
      </c>
      <c r="G143" s="129">
        <f t="shared" si="33"/>
        <v>-2.5998223090635264E-3</v>
      </c>
      <c r="H143" s="130"/>
      <c r="I143" s="129">
        <f t="shared" si="32"/>
        <v>-0.94529043846184235</v>
      </c>
      <c r="J143" s="130"/>
      <c r="K143" s="121"/>
    </row>
    <row r="144" spans="1:11" x14ac:dyDescent="0.25">
      <c r="A144" s="131" t="s">
        <v>11</v>
      </c>
      <c r="B144" s="132">
        <f t="shared" si="30"/>
        <v>9.1838405446822513</v>
      </c>
      <c r="C144" s="113">
        <f t="shared" si="30"/>
        <v>8.637309460440358</v>
      </c>
      <c r="D144" s="114">
        <f t="shared" si="30"/>
        <v>8.6667909242277386</v>
      </c>
      <c r="E144" s="115"/>
      <c r="F144" s="132">
        <f t="shared" si="31"/>
        <v>8.756722208517413</v>
      </c>
      <c r="G144" s="114">
        <f t="shared" si="33"/>
        <v>8.9931284289674451E-2</v>
      </c>
      <c r="H144" s="115"/>
      <c r="I144" s="114">
        <f t="shared" si="32"/>
        <v>-0.4271183361648383</v>
      </c>
      <c r="J144" s="115"/>
      <c r="K144" s="110"/>
    </row>
    <row r="145" spans="1:11" x14ac:dyDescent="0.25">
      <c r="A145" s="34" t="s">
        <v>12</v>
      </c>
      <c r="B145" s="133">
        <f t="shared" si="30"/>
        <v>8.5340819542947202</v>
      </c>
      <c r="C145" s="134">
        <f t="shared" si="30"/>
        <v>7.3655123674911662</v>
      </c>
      <c r="D145" s="135">
        <f t="shared" si="30"/>
        <v>7.0671228413163893</v>
      </c>
      <c r="E145" s="136"/>
      <c r="F145" s="133">
        <f t="shared" si="31"/>
        <v>5.9260236386661038</v>
      </c>
      <c r="G145" s="135">
        <f t="shared" si="33"/>
        <v>-1.1410992026502855</v>
      </c>
      <c r="H145" s="136"/>
      <c r="I145" s="135">
        <f t="shared" si="32"/>
        <v>-2.6080583156286163</v>
      </c>
      <c r="J145" s="136"/>
      <c r="K145" s="121"/>
    </row>
    <row r="146" spans="1:11" x14ac:dyDescent="0.25">
      <c r="A146" s="35" t="s">
        <v>8</v>
      </c>
      <c r="B146" s="137">
        <f t="shared" si="30"/>
        <v>9.3705927607753363</v>
      </c>
      <c r="C146" s="138">
        <f t="shared" si="30"/>
        <v>9.0404257222073152</v>
      </c>
      <c r="D146" s="139">
        <f t="shared" si="30"/>
        <v>9.3623068242013865</v>
      </c>
      <c r="E146" s="140"/>
      <c r="F146" s="137">
        <f t="shared" si="31"/>
        <v>9.4142888830634597</v>
      </c>
      <c r="G146" s="139">
        <f t="shared" si="33"/>
        <v>5.1982058862073188E-2</v>
      </c>
      <c r="H146" s="140"/>
      <c r="I146" s="139">
        <f t="shared" si="32"/>
        <v>4.3696122288123362E-2</v>
      </c>
      <c r="J146" s="140"/>
      <c r="K146" s="121"/>
    </row>
    <row r="147" spans="1:11" x14ac:dyDescent="0.25">
      <c r="A147" s="35" t="s">
        <v>9</v>
      </c>
      <c r="B147" s="137">
        <f t="shared" si="30"/>
        <v>9.0054536625452908</v>
      </c>
      <c r="C147" s="138">
        <f t="shared" si="30"/>
        <v>8.5421562564419702</v>
      </c>
      <c r="D147" s="139">
        <f t="shared" si="30"/>
        <v>7.8345320546972115</v>
      </c>
      <c r="E147" s="140"/>
      <c r="F147" s="137">
        <f t="shared" si="31"/>
        <v>8.4449918661399028</v>
      </c>
      <c r="G147" s="139">
        <f t="shared" si="33"/>
        <v>0.61045981144269135</v>
      </c>
      <c r="H147" s="140"/>
      <c r="I147" s="139">
        <f t="shared" si="32"/>
        <v>-0.56046179640538796</v>
      </c>
      <c r="J147" s="140"/>
      <c r="K147" s="121"/>
    </row>
    <row r="148" spans="1:11" x14ac:dyDescent="0.25">
      <c r="A148" s="36" t="s">
        <v>10</v>
      </c>
      <c r="B148" s="141">
        <f t="shared" si="30"/>
        <v>9.028450913902903</v>
      </c>
      <c r="C148" s="142">
        <f t="shared" si="30"/>
        <v>8.1773153575615467</v>
      </c>
      <c r="D148" s="143">
        <f t="shared" si="30"/>
        <v>8.4721924496844103</v>
      </c>
      <c r="E148" s="144"/>
      <c r="F148" s="141">
        <f t="shared" si="31"/>
        <v>8.863837209302325</v>
      </c>
      <c r="G148" s="143">
        <f t="shared" si="33"/>
        <v>0.39164475961791467</v>
      </c>
      <c r="H148" s="144"/>
      <c r="I148" s="143">
        <f t="shared" si="32"/>
        <v>-0.164613704600578</v>
      </c>
      <c r="J148" s="144"/>
      <c r="K148" s="121"/>
    </row>
    <row r="149" spans="1:11" x14ac:dyDescent="0.25">
      <c r="A149" s="40" t="s">
        <v>13</v>
      </c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1:11" ht="21" x14ac:dyDescent="0.35">
      <c r="A150" s="97" t="s">
        <v>63</v>
      </c>
      <c r="B150" s="97"/>
      <c r="C150" s="97"/>
      <c r="D150" s="97"/>
      <c r="E150" s="97"/>
      <c r="F150" s="97"/>
      <c r="G150" s="97"/>
      <c r="H150" s="97"/>
      <c r="I150" s="97"/>
      <c r="J150" s="97"/>
      <c r="K150" s="97"/>
    </row>
    <row r="151" spans="1:11" x14ac:dyDescent="0.25">
      <c r="A151" s="67"/>
      <c r="B151" s="9" t="s">
        <v>146</v>
      </c>
      <c r="C151" s="10"/>
      <c r="D151" s="10"/>
      <c r="E151" s="10"/>
      <c r="F151" s="10"/>
      <c r="G151" s="10"/>
      <c r="H151" s="10"/>
      <c r="I151" s="10"/>
      <c r="J151" s="11"/>
      <c r="K151" s="98"/>
    </row>
    <row r="152" spans="1:11" x14ac:dyDescent="0.25">
      <c r="A152" s="13"/>
      <c r="B152" s="99">
        <f>B$6</f>
        <v>2019</v>
      </c>
      <c r="C152" s="100">
        <f>C$6</f>
        <v>2022</v>
      </c>
      <c r="D152" s="9">
        <f>D$6</f>
        <v>2023</v>
      </c>
      <c r="E152" s="11"/>
      <c r="F152" s="101">
        <f>E$6</f>
        <v>2024</v>
      </c>
      <c r="G152" s="102" t="str">
        <f>CONCATENATE("dif ",RIGHT(F152,2),"-",RIGHT(D152,2))</f>
        <v>dif 24-23</v>
      </c>
      <c r="H152" s="103"/>
      <c r="I152" s="102" t="str">
        <f>CONCATENATE("dif ",RIGHT(F152,2),"-",RIGHT(B152,2))</f>
        <v>dif 24-19</v>
      </c>
      <c r="J152" s="103"/>
      <c r="K152" s="104"/>
    </row>
    <row r="153" spans="1:11" x14ac:dyDescent="0.25">
      <c r="A153" s="105" t="s">
        <v>15</v>
      </c>
      <c r="B153" s="145">
        <f t="shared" ref="B153:D168" si="34">B88/B23</f>
        <v>7.8967579831617636</v>
      </c>
      <c r="C153" s="146">
        <f t="shared" si="34"/>
        <v>7.3711241903133526</v>
      </c>
      <c r="D153" s="147">
        <f t="shared" si="34"/>
        <v>7.2606401296214171</v>
      </c>
      <c r="E153" s="148"/>
      <c r="F153" s="149">
        <f t="shared" ref="F153:F184" si="35">E88/E23</f>
        <v>7.2528985541949416</v>
      </c>
      <c r="G153" s="108">
        <f>F153-D153</f>
        <v>-7.7415754264755776E-3</v>
      </c>
      <c r="H153" s="109"/>
      <c r="I153" s="108">
        <f t="shared" ref="I153:I184" si="36">F153-B153</f>
        <v>-0.64385942896682202</v>
      </c>
      <c r="J153" s="109"/>
      <c r="K153" s="110"/>
    </row>
    <row r="154" spans="1:11" x14ac:dyDescent="0.25">
      <c r="A154" s="150" t="s">
        <v>16</v>
      </c>
      <c r="B154" s="106">
        <f t="shared" si="34"/>
        <v>4.8966550174737895</v>
      </c>
      <c r="C154" s="146">
        <f t="shared" si="34"/>
        <v>4.5312889016566125</v>
      </c>
      <c r="D154" s="108">
        <f t="shared" si="34"/>
        <v>4.6213189479897681</v>
      </c>
      <c r="E154" s="109"/>
      <c r="F154" s="151">
        <f t="shared" si="35"/>
        <v>4.4978675434476276</v>
      </c>
      <c r="G154" s="114">
        <f t="shared" ref="G154:G184" si="37">F154-D154</f>
        <v>-0.12345140454214043</v>
      </c>
      <c r="H154" s="115"/>
      <c r="I154" s="114">
        <f t="shared" si="36"/>
        <v>-0.39878747402616188</v>
      </c>
      <c r="J154" s="115"/>
      <c r="K154" s="110"/>
    </row>
    <row r="155" spans="1:11" x14ac:dyDescent="0.25">
      <c r="A155" s="152" t="s">
        <v>17</v>
      </c>
      <c r="B155" s="117">
        <f t="shared" si="34"/>
        <v>3.5543478260869565</v>
      </c>
      <c r="C155" s="153">
        <f t="shared" si="34"/>
        <v>3.5062822921559418</v>
      </c>
      <c r="D155" s="154">
        <f t="shared" si="34"/>
        <v>3.6046205705829153</v>
      </c>
      <c r="E155" s="155"/>
      <c r="F155" s="156">
        <f t="shared" si="35"/>
        <v>3.7711190565131543</v>
      </c>
      <c r="G155" s="119">
        <f t="shared" si="37"/>
        <v>0.16649848593023897</v>
      </c>
      <c r="H155" s="120"/>
      <c r="I155" s="119">
        <f t="shared" si="36"/>
        <v>0.21677123042619773</v>
      </c>
      <c r="J155" s="120"/>
      <c r="K155" s="121"/>
    </row>
    <row r="156" spans="1:11" x14ac:dyDescent="0.25">
      <c r="A156" s="116" t="s">
        <v>18</v>
      </c>
      <c r="B156" s="117">
        <f t="shared" si="34"/>
        <v>4.3713956170703572</v>
      </c>
      <c r="C156" s="153">
        <f t="shared" si="34"/>
        <v>3.6834862385321099</v>
      </c>
      <c r="D156" s="154">
        <f t="shared" si="34"/>
        <v>4.085650329877474</v>
      </c>
      <c r="E156" s="155"/>
      <c r="F156" s="156">
        <f t="shared" si="35"/>
        <v>3.7141220749468173</v>
      </c>
      <c r="G156" s="119">
        <f t="shared" si="37"/>
        <v>-0.37152825493065667</v>
      </c>
      <c r="H156" s="120"/>
      <c r="I156" s="119">
        <f t="shared" si="36"/>
        <v>-0.65727354212353983</v>
      </c>
      <c r="J156" s="120"/>
      <c r="K156" s="121"/>
    </row>
    <row r="157" spans="1:11" x14ac:dyDescent="0.25">
      <c r="A157" s="116" t="s">
        <v>19</v>
      </c>
      <c r="B157" s="117">
        <f t="shared" si="34"/>
        <v>2.6668754698070658</v>
      </c>
      <c r="C157" s="153">
        <f t="shared" si="34"/>
        <v>3.3384773662551441</v>
      </c>
      <c r="D157" s="119">
        <f t="shared" si="34"/>
        <v>2.4936054421768707</v>
      </c>
      <c r="E157" s="120"/>
      <c r="F157" s="156">
        <f t="shared" si="35"/>
        <v>3.7987012987012987</v>
      </c>
      <c r="G157" s="119">
        <f t="shared" si="37"/>
        <v>1.3050958565244279</v>
      </c>
      <c r="H157" s="120"/>
      <c r="I157" s="119">
        <f t="shared" si="36"/>
        <v>1.1318258288942329</v>
      </c>
      <c r="J157" s="120"/>
      <c r="K157" s="121"/>
    </row>
    <row r="158" spans="1:11" x14ac:dyDescent="0.25">
      <c r="A158" s="157" t="s">
        <v>64</v>
      </c>
      <c r="B158" s="127">
        <f t="shared" si="34"/>
        <v>5.6080521960534693</v>
      </c>
      <c r="C158" s="158">
        <f t="shared" si="34"/>
        <v>5.2369442198868228</v>
      </c>
      <c r="D158" s="129">
        <f t="shared" si="34"/>
        <v>5.2959194806611753</v>
      </c>
      <c r="E158" s="130"/>
      <c r="F158" s="159">
        <f t="shared" si="35"/>
        <v>4.8927680798004989</v>
      </c>
      <c r="G158" s="124">
        <f t="shared" si="37"/>
        <v>-0.40315140086067647</v>
      </c>
      <c r="H158" s="125"/>
      <c r="I158" s="124">
        <f t="shared" si="36"/>
        <v>-0.71528411625297039</v>
      </c>
      <c r="J158" s="125"/>
      <c r="K158" s="121"/>
    </row>
    <row r="159" spans="1:11" x14ac:dyDescent="0.25">
      <c r="A159" s="160" t="s">
        <v>21</v>
      </c>
      <c r="B159" s="112">
        <f t="shared" si="34"/>
        <v>8.3401804793309662</v>
      </c>
      <c r="C159" s="161">
        <f t="shared" si="34"/>
        <v>7.8825626764965833</v>
      </c>
      <c r="D159" s="114">
        <f t="shared" si="34"/>
        <v>7.7304121710555114</v>
      </c>
      <c r="E159" s="115"/>
      <c r="F159" s="162">
        <f t="shared" si="35"/>
        <v>7.6553072610367261</v>
      </c>
      <c r="G159" s="114">
        <f t="shared" si="37"/>
        <v>-7.5104910018785276E-2</v>
      </c>
      <c r="H159" s="115"/>
      <c r="I159" s="114">
        <f t="shared" si="36"/>
        <v>-0.68487321829424008</v>
      </c>
      <c r="J159" s="115"/>
      <c r="K159" s="110"/>
    </row>
    <row r="160" spans="1:11" x14ac:dyDescent="0.25">
      <c r="A160" s="45" t="s">
        <v>22</v>
      </c>
      <c r="B160" s="137">
        <f t="shared" si="34"/>
        <v>9.9101958575266487</v>
      </c>
      <c r="C160" s="163">
        <f t="shared" si="34"/>
        <v>9.5090344662898989</v>
      </c>
      <c r="D160" s="135">
        <f t="shared" si="34"/>
        <v>9.167391191843917</v>
      </c>
      <c r="E160" s="136"/>
      <c r="F160" s="164">
        <f t="shared" si="35"/>
        <v>8.9040032484593699</v>
      </c>
      <c r="G160" s="135">
        <f t="shared" si="37"/>
        <v>-0.26338794338454719</v>
      </c>
      <c r="H160" s="136"/>
      <c r="I160" s="135">
        <f t="shared" si="36"/>
        <v>-1.0061926090672788</v>
      </c>
      <c r="J160" s="136"/>
      <c r="K160" s="121"/>
    </row>
    <row r="161" spans="1:11" x14ac:dyDescent="0.25">
      <c r="A161" s="50" t="s">
        <v>23</v>
      </c>
      <c r="B161" s="137">
        <f t="shared" si="34"/>
        <v>11.384754335260116</v>
      </c>
      <c r="C161" s="165">
        <f t="shared" si="34"/>
        <v>9.2177874186550977</v>
      </c>
      <c r="D161" s="139">
        <f t="shared" si="34"/>
        <v>9.4688709110094962</v>
      </c>
      <c r="E161" s="140"/>
      <c r="F161" s="166">
        <f t="shared" si="35"/>
        <v>9.3435604709240092</v>
      </c>
      <c r="G161" s="139">
        <f t="shared" si="37"/>
        <v>-0.12531044008548697</v>
      </c>
      <c r="H161" s="140"/>
      <c r="I161" s="139">
        <f t="shared" si="36"/>
        <v>-2.0411938643361065</v>
      </c>
      <c r="J161" s="140"/>
      <c r="K161" s="121"/>
    </row>
    <row r="162" spans="1:11" x14ac:dyDescent="0.25">
      <c r="A162" s="50" t="s">
        <v>24</v>
      </c>
      <c r="B162" s="137">
        <f t="shared" si="34"/>
        <v>8.5305676855895189</v>
      </c>
      <c r="C162" s="165">
        <f t="shared" si="34"/>
        <v>4.5770392749244717</v>
      </c>
      <c r="D162" s="139">
        <f t="shared" si="34"/>
        <v>6.0576923076923075</v>
      </c>
      <c r="E162" s="140"/>
      <c r="F162" s="166">
        <f t="shared" si="35"/>
        <v>5.6926315789473687</v>
      </c>
      <c r="G162" s="139">
        <f t="shared" si="37"/>
        <v>-0.36506072874493878</v>
      </c>
      <c r="H162" s="140"/>
      <c r="I162" s="139">
        <f t="shared" si="36"/>
        <v>-2.8379361066421502</v>
      </c>
      <c r="J162" s="140"/>
      <c r="K162" s="121"/>
    </row>
    <row r="163" spans="1:11" x14ac:dyDescent="0.25">
      <c r="A163" s="50" t="s">
        <v>25</v>
      </c>
      <c r="B163" s="137">
        <f t="shared" si="34"/>
        <v>8.1658776082763449</v>
      </c>
      <c r="C163" s="165">
        <f t="shared" si="34"/>
        <v>7.9388353070443172</v>
      </c>
      <c r="D163" s="139">
        <f t="shared" si="34"/>
        <v>7.1379057847205276</v>
      </c>
      <c r="E163" s="140"/>
      <c r="F163" s="166">
        <f t="shared" si="35"/>
        <v>8.0574537319503765</v>
      </c>
      <c r="G163" s="139">
        <f t="shared" si="37"/>
        <v>0.91954794722984889</v>
      </c>
      <c r="H163" s="140"/>
      <c r="I163" s="139">
        <f t="shared" si="36"/>
        <v>-0.10842387632596839</v>
      </c>
      <c r="J163" s="140"/>
      <c r="K163" s="121"/>
    </row>
    <row r="164" spans="1:11" x14ac:dyDescent="0.25">
      <c r="A164" s="50" t="s">
        <v>26</v>
      </c>
      <c r="B164" s="137">
        <f t="shared" si="34"/>
        <v>5.0681137724550895</v>
      </c>
      <c r="C164" s="165">
        <f t="shared" si="34"/>
        <v>5.6073793755912957</v>
      </c>
      <c r="D164" s="139">
        <f t="shared" si="34"/>
        <v>5.0081755593803789</v>
      </c>
      <c r="E164" s="140"/>
      <c r="F164" s="166">
        <f t="shared" si="35"/>
        <v>4.4788359788359786</v>
      </c>
      <c r="G164" s="139">
        <f t="shared" si="37"/>
        <v>-0.52933958054440033</v>
      </c>
      <c r="H164" s="140"/>
      <c r="I164" s="139">
        <f t="shared" si="36"/>
        <v>-0.58927779361911092</v>
      </c>
      <c r="J164" s="140"/>
      <c r="K164" s="121"/>
    </row>
    <row r="165" spans="1:11" x14ac:dyDescent="0.25">
      <c r="A165" s="50" t="s">
        <v>27</v>
      </c>
      <c r="B165" s="137">
        <f t="shared" si="34"/>
        <v>8.5276549530680317</v>
      </c>
      <c r="C165" s="165">
        <f t="shared" si="34"/>
        <v>7.7755983222304463</v>
      </c>
      <c r="D165" s="139">
        <f t="shared" si="34"/>
        <v>8.504447501146263</v>
      </c>
      <c r="E165" s="140"/>
      <c r="F165" s="166">
        <f t="shared" si="35"/>
        <v>7.9695911413969336</v>
      </c>
      <c r="G165" s="139">
        <f t="shared" si="37"/>
        <v>-0.53485635974932944</v>
      </c>
      <c r="H165" s="140"/>
      <c r="I165" s="139">
        <f t="shared" si="36"/>
        <v>-0.55806381167109809</v>
      </c>
      <c r="J165" s="140"/>
      <c r="K165" s="121"/>
    </row>
    <row r="166" spans="1:11" x14ac:dyDescent="0.25">
      <c r="A166" s="50" t="s">
        <v>28</v>
      </c>
      <c r="B166" s="137">
        <f t="shared" si="34"/>
        <v>9.4619289340101531</v>
      </c>
      <c r="C166" s="165">
        <f t="shared" si="34"/>
        <v>8.6995192307692299</v>
      </c>
      <c r="D166" s="139">
        <f t="shared" si="34"/>
        <v>9.9702760084925686</v>
      </c>
      <c r="E166" s="140"/>
      <c r="F166" s="166">
        <f t="shared" si="35"/>
        <v>9.6976744186046506</v>
      </c>
      <c r="G166" s="139">
        <f t="shared" si="37"/>
        <v>-0.27260158988791794</v>
      </c>
      <c r="H166" s="140"/>
      <c r="I166" s="139">
        <f t="shared" si="36"/>
        <v>0.23574548459449751</v>
      </c>
      <c r="J166" s="140"/>
      <c r="K166" s="121"/>
    </row>
    <row r="167" spans="1:11" x14ac:dyDescent="0.25">
      <c r="A167" s="50" t="s">
        <v>29</v>
      </c>
      <c r="B167" s="137">
        <f t="shared" si="34"/>
        <v>8.1187975795432372</v>
      </c>
      <c r="C167" s="165">
        <f t="shared" si="34"/>
        <v>8.3446063360513296</v>
      </c>
      <c r="D167" s="139">
        <f>D102/D37</f>
        <v>7.7409193634817459</v>
      </c>
      <c r="E167" s="140"/>
      <c r="F167" s="166">
        <f t="shared" si="35"/>
        <v>7.557806733448821</v>
      </c>
      <c r="G167" s="139">
        <f t="shared" si="37"/>
        <v>-0.18311263003292488</v>
      </c>
      <c r="H167" s="140"/>
      <c r="I167" s="139">
        <f t="shared" si="36"/>
        <v>-0.56099084609441618</v>
      </c>
      <c r="J167" s="140"/>
      <c r="K167" s="121"/>
    </row>
    <row r="168" spans="1:11" x14ac:dyDescent="0.25">
      <c r="A168" s="50" t="s">
        <v>30</v>
      </c>
      <c r="B168" s="137">
        <f t="shared" si="34"/>
        <v>7.9707698319656117</v>
      </c>
      <c r="C168" s="165">
        <f t="shared" si="34"/>
        <v>6.7073252127482066</v>
      </c>
      <c r="D168" s="139">
        <f t="shared" si="34"/>
        <v>7.270897029131814</v>
      </c>
      <c r="E168" s="140"/>
      <c r="F168" s="166">
        <f t="shared" si="35"/>
        <v>7.9837814234919842</v>
      </c>
      <c r="G168" s="139">
        <f t="shared" si="37"/>
        <v>0.71288439436017015</v>
      </c>
      <c r="H168" s="140"/>
      <c r="I168" s="139">
        <f t="shared" si="36"/>
        <v>1.3011591526372435E-2</v>
      </c>
      <c r="J168" s="140"/>
      <c r="K168" s="121"/>
    </row>
    <row r="169" spans="1:11" x14ac:dyDescent="0.25">
      <c r="A169" s="50" t="s">
        <v>31</v>
      </c>
      <c r="B169" s="137">
        <f t="shared" ref="B169:D184" si="38">B104/B39</f>
        <v>8.2591157476403385</v>
      </c>
      <c r="C169" s="165">
        <f t="shared" si="38"/>
        <v>7.1775342083216982</v>
      </c>
      <c r="D169" s="139">
        <f t="shared" si="38"/>
        <v>7.7942781415653259</v>
      </c>
      <c r="E169" s="140"/>
      <c r="F169" s="166">
        <f t="shared" si="35"/>
        <v>7.9493155752867182</v>
      </c>
      <c r="G169" s="139">
        <f t="shared" si="37"/>
        <v>0.15503743372139223</v>
      </c>
      <c r="H169" s="140"/>
      <c r="I169" s="139">
        <f t="shared" si="36"/>
        <v>-0.30980017235362034</v>
      </c>
      <c r="J169" s="140"/>
      <c r="K169" s="121"/>
    </row>
    <row r="170" spans="1:11" x14ac:dyDescent="0.25">
      <c r="A170" s="50" t="s">
        <v>32</v>
      </c>
      <c r="B170" s="137">
        <f t="shared" si="38"/>
        <v>8.6940199335548165</v>
      </c>
      <c r="C170" s="165">
        <f t="shared" si="38"/>
        <v>8.3980006777363609</v>
      </c>
      <c r="D170" s="139">
        <f>D105/D40</f>
        <v>8.3716035809643472</v>
      </c>
      <c r="E170" s="140"/>
      <c r="F170" s="166">
        <f t="shared" si="35"/>
        <v>8.0387921198752572</v>
      </c>
      <c r="G170" s="139">
        <f t="shared" si="37"/>
        <v>-0.33281146108908999</v>
      </c>
      <c r="H170" s="140"/>
      <c r="I170" s="139">
        <f t="shared" si="36"/>
        <v>-0.65522781367955929</v>
      </c>
      <c r="J170" s="140"/>
      <c r="K170" s="121"/>
    </row>
    <row r="171" spans="1:11" x14ac:dyDescent="0.25">
      <c r="A171" s="50" t="s">
        <v>33</v>
      </c>
      <c r="B171" s="137">
        <f t="shared" si="38"/>
        <v>7.9230269145754777</v>
      </c>
      <c r="C171" s="165">
        <f t="shared" si="38"/>
        <v>7.240654205607477</v>
      </c>
      <c r="D171" s="139">
        <f t="shared" si="38"/>
        <v>7.6788868521913018</v>
      </c>
      <c r="E171" s="140"/>
      <c r="F171" s="166">
        <f t="shared" si="35"/>
        <v>7.6548000785288917</v>
      </c>
      <c r="G171" s="139">
        <f t="shared" si="37"/>
        <v>-2.4086773662410188E-2</v>
      </c>
      <c r="H171" s="140"/>
      <c r="I171" s="139">
        <f t="shared" si="36"/>
        <v>-0.26822683604658604</v>
      </c>
      <c r="J171" s="140"/>
      <c r="K171" s="121"/>
    </row>
    <row r="172" spans="1:11" x14ac:dyDescent="0.25">
      <c r="A172" s="50" t="s">
        <v>34</v>
      </c>
      <c r="B172" s="137">
        <f t="shared" si="38"/>
        <v>9.4306493506493503</v>
      </c>
      <c r="C172" s="165">
        <f t="shared" si="38"/>
        <v>9.0969993021632938</v>
      </c>
      <c r="D172" s="139">
        <f t="shared" si="38"/>
        <v>9.6835365853658537</v>
      </c>
      <c r="E172" s="140"/>
      <c r="F172" s="166">
        <f t="shared" si="35"/>
        <v>8.4125320786997442</v>
      </c>
      <c r="G172" s="139">
        <f t="shared" si="37"/>
        <v>-1.2710045066661095</v>
      </c>
      <c r="H172" s="140"/>
      <c r="I172" s="139">
        <f t="shared" si="36"/>
        <v>-1.0181172719496061</v>
      </c>
      <c r="J172" s="140"/>
      <c r="K172" s="121"/>
    </row>
    <row r="173" spans="1:11" x14ac:dyDescent="0.25">
      <c r="A173" s="50" t="s">
        <v>35</v>
      </c>
      <c r="B173" s="137">
        <f t="shared" si="38"/>
        <v>8.3438708210143275</v>
      </c>
      <c r="C173" s="165">
        <f t="shared" si="38"/>
        <v>7.4229041916167668</v>
      </c>
      <c r="D173" s="139">
        <f t="shared" si="38"/>
        <v>7.4326091016622051</v>
      </c>
      <c r="E173" s="140"/>
      <c r="F173" s="166">
        <f t="shared" si="35"/>
        <v>7.0499431103658905</v>
      </c>
      <c r="G173" s="139">
        <f t="shared" si="37"/>
        <v>-0.38266599129631462</v>
      </c>
      <c r="H173" s="140"/>
      <c r="I173" s="139">
        <f t="shared" si="36"/>
        <v>-1.293927710648437</v>
      </c>
      <c r="J173" s="140"/>
      <c r="K173" s="121"/>
    </row>
    <row r="174" spans="1:11" x14ac:dyDescent="0.25">
      <c r="A174" s="50" t="s">
        <v>36</v>
      </c>
      <c r="B174" s="137">
        <f t="shared" si="38"/>
        <v>9.4209668025626083</v>
      </c>
      <c r="C174" s="165">
        <f t="shared" si="38"/>
        <v>7.903316866619619</v>
      </c>
      <c r="D174" s="139">
        <f t="shared" si="38"/>
        <v>7.9032598653820774</v>
      </c>
      <c r="E174" s="140"/>
      <c r="F174" s="166">
        <f t="shared" si="35"/>
        <v>9.1668726823238558</v>
      </c>
      <c r="G174" s="139">
        <f t="shared" si="37"/>
        <v>1.2636128169417784</v>
      </c>
      <c r="H174" s="140"/>
      <c r="I174" s="139">
        <f t="shared" si="36"/>
        <v>-0.25409412023875255</v>
      </c>
      <c r="J174" s="140"/>
      <c r="K174" s="121"/>
    </row>
    <row r="175" spans="1:11" x14ac:dyDescent="0.25">
      <c r="A175" s="50" t="s">
        <v>37</v>
      </c>
      <c r="B175" s="137">
        <f t="shared" si="38"/>
        <v>8.5808999521302063</v>
      </c>
      <c r="C175" s="165">
        <f t="shared" si="38"/>
        <v>7.8874806001034665</v>
      </c>
      <c r="D175" s="139">
        <f t="shared" si="38"/>
        <v>7.3761949537690015</v>
      </c>
      <c r="E175" s="140"/>
      <c r="F175" s="166">
        <f t="shared" si="35"/>
        <v>7.9303243115284463</v>
      </c>
      <c r="G175" s="139">
        <f t="shared" si="37"/>
        <v>0.55412935775944483</v>
      </c>
      <c r="H175" s="140"/>
      <c r="I175" s="139">
        <f t="shared" si="36"/>
        <v>-0.65057564060175999</v>
      </c>
      <c r="J175" s="140"/>
      <c r="K175" s="121"/>
    </row>
    <row r="176" spans="1:11" x14ac:dyDescent="0.25">
      <c r="A176" s="50" t="s">
        <v>38</v>
      </c>
      <c r="B176" s="137">
        <f t="shared" si="38"/>
        <v>5.6736111111111107</v>
      </c>
      <c r="C176" s="165">
        <f t="shared" si="38"/>
        <v>6.6491557223264541</v>
      </c>
      <c r="D176" s="139">
        <f t="shared" si="38"/>
        <v>6.50418410041841</v>
      </c>
      <c r="E176" s="140"/>
      <c r="F176" s="166">
        <f t="shared" si="35"/>
        <v>5.8527088036117378</v>
      </c>
      <c r="G176" s="139">
        <f t="shared" si="37"/>
        <v>-0.65147529680667216</v>
      </c>
      <c r="H176" s="140"/>
      <c r="I176" s="139">
        <f t="shared" si="36"/>
        <v>0.17909769250062713</v>
      </c>
      <c r="J176" s="140"/>
      <c r="K176" s="121"/>
    </row>
    <row r="177" spans="1:11" x14ac:dyDescent="0.25">
      <c r="A177" s="50" t="s">
        <v>39</v>
      </c>
      <c r="B177" s="137">
        <f t="shared" si="38"/>
        <v>7.416969696969697</v>
      </c>
      <c r="C177" s="165">
        <f t="shared" si="38"/>
        <v>6.527580071174377</v>
      </c>
      <c r="D177" s="139">
        <f t="shared" si="38"/>
        <v>6.6937203791469191</v>
      </c>
      <c r="E177" s="140"/>
      <c r="F177" s="166">
        <f t="shared" si="35"/>
        <v>6.7548566142460684</v>
      </c>
      <c r="G177" s="139">
        <f t="shared" si="37"/>
        <v>6.1136235099149339E-2</v>
      </c>
      <c r="H177" s="140"/>
      <c r="I177" s="139">
        <f t="shared" si="36"/>
        <v>-0.66211308272362857</v>
      </c>
      <c r="J177" s="140"/>
      <c r="K177" s="121"/>
    </row>
    <row r="178" spans="1:11" x14ac:dyDescent="0.25">
      <c r="A178" s="50" t="s">
        <v>40</v>
      </c>
      <c r="B178" s="137">
        <f t="shared" si="38"/>
        <v>5.1240310077519382</v>
      </c>
      <c r="C178" s="165">
        <f t="shared" si="38"/>
        <v>5.2481751824817522</v>
      </c>
      <c r="D178" s="139">
        <f t="shared" si="38"/>
        <v>4.6094377510040161</v>
      </c>
      <c r="E178" s="140"/>
      <c r="F178" s="166">
        <f t="shared" si="35"/>
        <v>5.1340341655716166</v>
      </c>
      <c r="G178" s="139">
        <f t="shared" si="37"/>
        <v>0.52459641456760053</v>
      </c>
      <c r="H178" s="140"/>
      <c r="I178" s="139">
        <f t="shared" si="36"/>
        <v>1.0003157819678421E-2</v>
      </c>
      <c r="J178" s="140"/>
      <c r="K178" s="121"/>
    </row>
    <row r="179" spans="1:11" x14ac:dyDescent="0.25">
      <c r="A179" s="50" t="s">
        <v>41</v>
      </c>
      <c r="B179" s="137">
        <f t="shared" si="38"/>
        <v>6.9990089197224972</v>
      </c>
      <c r="C179" s="165">
        <f t="shared" si="38"/>
        <v>7.1354921175969324</v>
      </c>
      <c r="D179" s="139">
        <f t="shared" si="38"/>
        <v>7.0067046597385181</v>
      </c>
      <c r="E179" s="140"/>
      <c r="F179" s="166">
        <f t="shared" si="35"/>
        <v>6.6325280707723717</v>
      </c>
      <c r="G179" s="139">
        <f t="shared" si="37"/>
        <v>-0.37417658896614636</v>
      </c>
      <c r="H179" s="140"/>
      <c r="I179" s="139">
        <f t="shared" si="36"/>
        <v>-0.36648084895012545</v>
      </c>
      <c r="J179" s="140"/>
      <c r="K179" s="121"/>
    </row>
    <row r="180" spans="1:11" x14ac:dyDescent="0.25">
      <c r="A180" s="50" t="s">
        <v>42</v>
      </c>
      <c r="B180" s="137">
        <f t="shared" si="38"/>
        <v>6.0593471810089019</v>
      </c>
      <c r="C180" s="165">
        <f t="shared" si="38"/>
        <v>6.5127498277050311</v>
      </c>
      <c r="D180" s="139">
        <f t="shared" si="38"/>
        <v>6.1493756003842464</v>
      </c>
      <c r="E180" s="140"/>
      <c r="F180" s="166">
        <f t="shared" si="35"/>
        <v>5.4062730627306275</v>
      </c>
      <c r="G180" s="139">
        <f t="shared" si="37"/>
        <v>-0.74310253765361889</v>
      </c>
      <c r="H180" s="140"/>
      <c r="I180" s="139">
        <f t="shared" si="36"/>
        <v>-0.65307411827827444</v>
      </c>
      <c r="J180" s="140"/>
      <c r="K180" s="121"/>
    </row>
    <row r="181" spans="1:11" x14ac:dyDescent="0.25">
      <c r="A181" s="50" t="s">
        <v>43</v>
      </c>
      <c r="B181" s="137">
        <f t="shared" si="38"/>
        <v>6.4029923963698794</v>
      </c>
      <c r="C181" s="165">
        <f t="shared" si="38"/>
        <v>7.107572815533981</v>
      </c>
      <c r="D181" s="139">
        <f t="shared" si="38"/>
        <v>6.7097199675324672</v>
      </c>
      <c r="E181" s="140"/>
      <c r="F181" s="166">
        <f t="shared" si="35"/>
        <v>6.48890462700661</v>
      </c>
      <c r="G181" s="139">
        <f t="shared" si="37"/>
        <v>-0.22081534052585727</v>
      </c>
      <c r="H181" s="140"/>
      <c r="I181" s="139">
        <f t="shared" si="36"/>
        <v>8.5912230636730591E-2</v>
      </c>
      <c r="J181" s="140"/>
      <c r="K181" s="121"/>
    </row>
    <row r="182" spans="1:11" x14ac:dyDescent="0.25">
      <c r="A182" s="50" t="s">
        <v>44</v>
      </c>
      <c r="B182" s="137">
        <f t="shared" si="38"/>
        <v>8.2932088831670416</v>
      </c>
      <c r="C182" s="165">
        <f t="shared" si="38"/>
        <v>7.5272727272727273</v>
      </c>
      <c r="D182" s="139">
        <f t="shared" si="38"/>
        <v>7.796286472148541</v>
      </c>
      <c r="E182" s="140"/>
      <c r="F182" s="166">
        <f t="shared" si="35"/>
        <v>7.7915915915915912</v>
      </c>
      <c r="G182" s="139">
        <f t="shared" si="37"/>
        <v>-4.6948805569497765E-3</v>
      </c>
      <c r="H182" s="140"/>
      <c r="I182" s="139">
        <f t="shared" si="36"/>
        <v>-0.50161729157545043</v>
      </c>
      <c r="J182" s="140"/>
      <c r="K182" s="121"/>
    </row>
    <row r="183" spans="1:11" x14ac:dyDescent="0.25">
      <c r="A183" s="51" t="s">
        <v>45</v>
      </c>
      <c r="B183" s="137">
        <f t="shared" si="38"/>
        <v>8.13980293734895</v>
      </c>
      <c r="C183" s="165">
        <f t="shared" si="38"/>
        <v>5.6217079010375102</v>
      </c>
      <c r="D183" s="139">
        <f t="shared" si="38"/>
        <v>6.4090121317157713</v>
      </c>
      <c r="E183" s="140"/>
      <c r="F183" s="166">
        <f t="shared" si="35"/>
        <v>5.9424184261036466</v>
      </c>
      <c r="G183" s="139">
        <f t="shared" si="37"/>
        <v>-0.46659370561212477</v>
      </c>
      <c r="H183" s="140"/>
      <c r="I183" s="139">
        <f t="shared" si="36"/>
        <v>-2.1973845112453034</v>
      </c>
      <c r="J183" s="140"/>
      <c r="K183" s="121"/>
    </row>
    <row r="184" spans="1:11" x14ac:dyDescent="0.25">
      <c r="A184" s="49" t="s">
        <v>46</v>
      </c>
      <c r="B184" s="137">
        <f t="shared" si="38"/>
        <v>6.4069808027923214</v>
      </c>
      <c r="C184" s="165">
        <f t="shared" si="38"/>
        <v>6.1215085316813393</v>
      </c>
      <c r="D184" s="139">
        <f t="shared" si="38"/>
        <v>6.3485618941681237</v>
      </c>
      <c r="E184" s="140"/>
      <c r="F184" s="166">
        <f t="shared" si="35"/>
        <v>6.1043739987378025</v>
      </c>
      <c r="G184" s="139">
        <f t="shared" si="37"/>
        <v>-0.24418789543032116</v>
      </c>
      <c r="H184" s="140"/>
      <c r="I184" s="139">
        <f t="shared" si="36"/>
        <v>-0.3026068040545189</v>
      </c>
      <c r="J184" s="140"/>
      <c r="K184" s="121"/>
    </row>
    <row r="185" spans="1:11" ht="21" x14ac:dyDescent="0.35">
      <c r="A185" s="97" t="s">
        <v>65</v>
      </c>
      <c r="B185" s="97"/>
      <c r="C185" s="97"/>
      <c r="D185" s="97"/>
      <c r="E185" s="97"/>
      <c r="F185" s="97"/>
      <c r="G185" s="97"/>
      <c r="H185" s="97"/>
      <c r="I185" s="97"/>
      <c r="J185" s="97"/>
      <c r="K185" s="97"/>
    </row>
    <row r="186" spans="1:11" x14ac:dyDescent="0.25">
      <c r="A186" s="67"/>
      <c r="B186" s="9" t="s">
        <v>146</v>
      </c>
      <c r="C186" s="10"/>
      <c r="D186" s="10"/>
      <c r="E186" s="10"/>
      <c r="F186" s="10"/>
      <c r="G186" s="10"/>
      <c r="H186" s="10"/>
      <c r="I186" s="10"/>
      <c r="J186" s="11"/>
      <c r="K186" s="98"/>
    </row>
    <row r="187" spans="1:11" x14ac:dyDescent="0.25">
      <c r="A187" s="13"/>
      <c r="B187" s="99">
        <f>B$6</f>
        <v>2019</v>
      </c>
      <c r="C187" s="100">
        <f>C$6</f>
        <v>2022</v>
      </c>
      <c r="D187" s="9">
        <f>D$6</f>
        <v>2023</v>
      </c>
      <c r="E187" s="11"/>
      <c r="F187" s="101">
        <f>E$6</f>
        <v>2024</v>
      </c>
      <c r="G187" s="102" t="str">
        <f>CONCATENATE("dif ",RIGHT(F187,2),"-",RIGHT(D187,2))</f>
        <v>dif 24-23</v>
      </c>
      <c r="H187" s="103"/>
      <c r="I187" s="102" t="str">
        <f>CONCATENATE("dif ",RIGHT(F187,2),"-",RIGHT(B187,2))</f>
        <v>dif 24-19</v>
      </c>
      <c r="J187" s="103"/>
      <c r="K187" s="104"/>
    </row>
    <row r="188" spans="1:11" x14ac:dyDescent="0.25">
      <c r="A188" s="105" t="s">
        <v>48</v>
      </c>
      <c r="B188" s="106">
        <f t="shared" ref="B188:D198" si="39">B123/B58</f>
        <v>7.8967579831617636</v>
      </c>
      <c r="C188" s="167">
        <f t="shared" si="39"/>
        <v>7.3711241903133526</v>
      </c>
      <c r="D188" s="147">
        <f>D123/D58</f>
        <v>7.2606401296214171</v>
      </c>
      <c r="E188" s="148"/>
      <c r="F188" s="151">
        <f t="shared" ref="F188:F198" si="40">E123/E58</f>
        <v>7.2528985541949416</v>
      </c>
      <c r="G188" s="108">
        <f>F188-D188</f>
        <v>-7.7415754264755776E-3</v>
      </c>
      <c r="H188" s="109"/>
      <c r="I188" s="108">
        <f t="shared" ref="I188:I198" si="41">F188-B188</f>
        <v>-0.64385942896682202</v>
      </c>
      <c r="J188" s="109"/>
      <c r="K188" s="110"/>
    </row>
    <row r="189" spans="1:11" x14ac:dyDescent="0.25">
      <c r="A189" s="168" t="s">
        <v>49</v>
      </c>
      <c r="B189" s="169">
        <f t="shared" si="39"/>
        <v>8.4391259025923144</v>
      </c>
      <c r="C189" s="170">
        <f t="shared" si="39"/>
        <v>7.8675924721608022</v>
      </c>
      <c r="D189" s="171">
        <f>D124/D59</f>
        <v>7.9193492929900717</v>
      </c>
      <c r="E189" s="172"/>
      <c r="F189" s="173">
        <f t="shared" si="40"/>
        <v>7.7202650323008113</v>
      </c>
      <c r="G189" s="135">
        <f t="shared" ref="G189:G198" si="42">F189-D189</f>
        <v>-0.19908426068926044</v>
      </c>
      <c r="H189" s="136"/>
      <c r="I189" s="135">
        <f t="shared" si="41"/>
        <v>-0.71886087029150314</v>
      </c>
      <c r="J189" s="136"/>
      <c r="K189" s="121"/>
    </row>
    <row r="190" spans="1:11" x14ac:dyDescent="0.25">
      <c r="A190" s="174" t="s">
        <v>50</v>
      </c>
      <c r="B190" s="137">
        <f t="shared" si="39"/>
        <v>8.5916651129929651</v>
      </c>
      <c r="C190" s="165">
        <f t="shared" si="39"/>
        <v>7.8975915168785624</v>
      </c>
      <c r="D190" s="139">
        <f t="shared" si="39"/>
        <v>7.9384785610073729</v>
      </c>
      <c r="E190" s="140"/>
      <c r="F190" s="166">
        <f t="shared" si="40"/>
        <v>8.192558804240365</v>
      </c>
      <c r="G190" s="139">
        <f t="shared" si="42"/>
        <v>0.25408024323299205</v>
      </c>
      <c r="H190" s="140"/>
      <c r="I190" s="139">
        <f t="shared" si="41"/>
        <v>-0.39910630875260011</v>
      </c>
      <c r="J190" s="140"/>
      <c r="K190" s="121"/>
    </row>
    <row r="191" spans="1:11" x14ac:dyDescent="0.25">
      <c r="A191" s="174" t="s">
        <v>51</v>
      </c>
      <c r="B191" s="137">
        <f t="shared" si="39"/>
        <v>4.8966135458167335</v>
      </c>
      <c r="C191" s="165">
        <f t="shared" si="39"/>
        <v>5.4319157237612172</v>
      </c>
      <c r="D191" s="139">
        <f t="shared" si="39"/>
        <v>2.6000578368999423</v>
      </c>
      <c r="E191" s="140"/>
      <c r="F191" s="166">
        <f t="shared" si="40"/>
        <v>4.758042895442359</v>
      </c>
      <c r="G191" s="139">
        <f t="shared" si="42"/>
        <v>2.1579850585424167</v>
      </c>
      <c r="H191" s="140"/>
      <c r="I191" s="139">
        <f t="shared" si="41"/>
        <v>-0.13857065037437444</v>
      </c>
      <c r="J191" s="140"/>
      <c r="K191" s="121"/>
    </row>
    <row r="192" spans="1:11" x14ac:dyDescent="0.25">
      <c r="A192" s="174" t="s">
        <v>52</v>
      </c>
      <c r="B192" s="137">
        <f t="shared" si="39"/>
        <v>8.5183170302174336</v>
      </c>
      <c r="C192" s="165">
        <f t="shared" si="39"/>
        <v>7.2707658219083227</v>
      </c>
      <c r="D192" s="139">
        <f t="shared" si="39"/>
        <v>7.6495140460657698</v>
      </c>
      <c r="E192" s="140"/>
      <c r="F192" s="166">
        <f t="shared" si="40"/>
        <v>7.4799863525689734</v>
      </c>
      <c r="G192" s="139">
        <f t="shared" si="42"/>
        <v>-0.16952769349679642</v>
      </c>
      <c r="H192" s="140"/>
      <c r="I192" s="139">
        <f t="shared" si="41"/>
        <v>-1.0383306776484602</v>
      </c>
      <c r="J192" s="140"/>
      <c r="K192" s="121"/>
    </row>
    <row r="193" spans="1:11" x14ac:dyDescent="0.25">
      <c r="A193" s="174" t="s">
        <v>53</v>
      </c>
      <c r="B193" s="137">
        <f t="shared" si="39"/>
        <v>8.1980357294047916</v>
      </c>
      <c r="C193" s="165">
        <f t="shared" si="39"/>
        <v>8.2772790055248624</v>
      </c>
      <c r="D193" s="139">
        <f t="shared" si="39"/>
        <v>6.3244211334271458</v>
      </c>
      <c r="E193" s="140"/>
      <c r="F193" s="166">
        <f t="shared" si="40"/>
        <v>6.6747736243324818</v>
      </c>
      <c r="G193" s="139">
        <f t="shared" si="42"/>
        <v>0.35035249090533593</v>
      </c>
      <c r="H193" s="140"/>
      <c r="I193" s="139">
        <f t="shared" si="41"/>
        <v>-1.5232621050723099</v>
      </c>
      <c r="J193" s="140"/>
      <c r="K193" s="121"/>
    </row>
    <row r="194" spans="1:11" x14ac:dyDescent="0.25">
      <c r="A194" s="174" t="s">
        <v>54</v>
      </c>
      <c r="B194" s="137">
        <f t="shared" si="39"/>
        <v>2.4375030409186005</v>
      </c>
      <c r="C194" s="165">
        <f t="shared" si="39"/>
        <v>2.8322493991234272</v>
      </c>
      <c r="D194" s="139">
        <f t="shared" si="39"/>
        <v>2.5235291626074803</v>
      </c>
      <c r="E194" s="140"/>
      <c r="F194" s="166">
        <f t="shared" si="40"/>
        <v>2.6250052373570201</v>
      </c>
      <c r="G194" s="139">
        <f t="shared" si="42"/>
        <v>0.10147607474953979</v>
      </c>
      <c r="H194" s="140"/>
      <c r="I194" s="139">
        <f t="shared" si="41"/>
        <v>0.18750219643841959</v>
      </c>
      <c r="J194" s="140"/>
      <c r="K194" s="121"/>
    </row>
    <row r="195" spans="1:11" x14ac:dyDescent="0.25">
      <c r="A195" s="174" t="s">
        <v>55</v>
      </c>
      <c r="B195" s="137">
        <f t="shared" si="39"/>
        <v>2.635496183206107</v>
      </c>
      <c r="C195" s="165">
        <f t="shared" si="39"/>
        <v>3.2322086759285513</v>
      </c>
      <c r="D195" s="139">
        <f t="shared" si="39"/>
        <v>2.6628942486085343</v>
      </c>
      <c r="E195" s="140"/>
      <c r="F195" s="166">
        <f t="shared" si="40"/>
        <v>2.7949012842629863</v>
      </c>
      <c r="G195" s="139">
        <f t="shared" si="42"/>
        <v>0.13200703565445204</v>
      </c>
      <c r="H195" s="140"/>
      <c r="I195" s="139">
        <f t="shared" si="41"/>
        <v>0.15940510105687933</v>
      </c>
      <c r="J195" s="140"/>
      <c r="K195" s="121"/>
    </row>
    <row r="196" spans="1:11" x14ac:dyDescent="0.25">
      <c r="A196" s="174" t="s">
        <v>56</v>
      </c>
      <c r="B196" s="137">
        <f t="shared" si="39"/>
        <v>7.9195542046605878</v>
      </c>
      <c r="C196" s="165">
        <f t="shared" si="39"/>
        <v>7.3644056930375692</v>
      </c>
      <c r="D196" s="139">
        <f t="shared" si="39"/>
        <v>7.2885726989773234</v>
      </c>
      <c r="E196" s="140"/>
      <c r="F196" s="166">
        <f t="shared" si="40"/>
        <v>7.65598233995585</v>
      </c>
      <c r="G196" s="139">
        <f t="shared" si="42"/>
        <v>0.36740964097852657</v>
      </c>
      <c r="H196" s="140"/>
      <c r="I196" s="139">
        <f t="shared" si="41"/>
        <v>-0.26357186470473781</v>
      </c>
      <c r="J196" s="140"/>
      <c r="K196" s="121"/>
    </row>
    <row r="197" spans="1:11" x14ac:dyDescent="0.25">
      <c r="A197" s="175" t="s">
        <v>57</v>
      </c>
      <c r="B197" s="137">
        <f t="shared" si="39"/>
        <v>6.6107026143790852</v>
      </c>
      <c r="C197" s="138">
        <f t="shared" si="39"/>
        <v>7.1439975747776883</v>
      </c>
      <c r="D197" s="139">
        <f t="shared" si="39"/>
        <v>6.6944336100741069</v>
      </c>
      <c r="E197" s="140"/>
      <c r="F197" s="176">
        <f t="shared" si="40"/>
        <v>5.6493276939587149</v>
      </c>
      <c r="G197" s="139">
        <f t="shared" si="42"/>
        <v>-1.0451059161153919</v>
      </c>
      <c r="H197" s="140"/>
      <c r="I197" s="139">
        <f t="shared" si="41"/>
        <v>-0.96137492042037032</v>
      </c>
      <c r="J197" s="140"/>
      <c r="K197" s="121"/>
    </row>
    <row r="198" spans="1:11" x14ac:dyDescent="0.25">
      <c r="A198" s="177" t="s">
        <v>58</v>
      </c>
      <c r="B198" s="141">
        <f t="shared" si="39"/>
        <v>6.3433351518457899</v>
      </c>
      <c r="C198" s="178">
        <f t="shared" si="39"/>
        <v>6.1756150604866118</v>
      </c>
      <c r="D198" s="179">
        <f t="shared" si="39"/>
        <v>8.1223306894447838</v>
      </c>
      <c r="E198" s="180"/>
      <c r="F198" s="181">
        <f t="shared" si="40"/>
        <v>6.3187639198218264</v>
      </c>
      <c r="G198" s="139">
        <f t="shared" si="42"/>
        <v>-1.8035667696229574</v>
      </c>
      <c r="H198" s="140"/>
      <c r="I198" s="139">
        <f t="shared" si="41"/>
        <v>-2.4571232023963496E-2</v>
      </c>
      <c r="J198" s="140"/>
      <c r="K198" s="121"/>
    </row>
    <row r="199" spans="1:11" ht="21" x14ac:dyDescent="0.35">
      <c r="A199" s="182" t="s">
        <v>66</v>
      </c>
      <c r="B199" s="182"/>
      <c r="C199" s="182"/>
      <c r="D199" s="182"/>
      <c r="E199" s="182"/>
      <c r="F199" s="182"/>
      <c r="G199" s="182"/>
      <c r="H199" s="182"/>
      <c r="I199" s="182"/>
      <c r="J199" s="182"/>
      <c r="K199" s="182"/>
    </row>
    <row r="200" spans="1:11" x14ac:dyDescent="0.25">
      <c r="A200" s="67"/>
      <c r="B200" s="9" t="s">
        <v>146</v>
      </c>
      <c r="C200" s="10"/>
      <c r="D200" s="10"/>
      <c r="E200" s="10"/>
      <c r="F200" s="10"/>
      <c r="G200" s="10"/>
      <c r="H200" s="10"/>
      <c r="I200" s="10"/>
      <c r="J200" s="11"/>
      <c r="K200" s="183"/>
    </row>
    <row r="201" spans="1:11" x14ac:dyDescent="0.25">
      <c r="A201" s="13"/>
      <c r="B201" s="14">
        <f>B$6</f>
        <v>2019</v>
      </c>
      <c r="C201" s="14">
        <f>C$6</f>
        <v>2022</v>
      </c>
      <c r="D201" s="14">
        <f>D$6</f>
        <v>2023</v>
      </c>
      <c r="E201" s="14">
        <f>E$6</f>
        <v>2024</v>
      </c>
      <c r="F201" s="14" t="str">
        <f>CONCATENATE("var ",RIGHT(E201,2),"/",RIGHT(D201,2))</f>
        <v>var 24/23</v>
      </c>
      <c r="G201" s="14" t="str">
        <f>CONCATENATE("var ",RIGHT(E201,2),"/",RIGHT(B201,2))</f>
        <v>var 24/19</v>
      </c>
      <c r="H201" s="14" t="str">
        <f>CONCATENATE("dif ",RIGHT(E201,2),"-",RIGHT(D201,2))</f>
        <v>dif 24-23</v>
      </c>
      <c r="I201" s="102" t="s">
        <v>67</v>
      </c>
      <c r="J201" s="103"/>
      <c r="K201" s="184"/>
    </row>
    <row r="202" spans="1:11" x14ac:dyDescent="0.25">
      <c r="A202" s="185" t="s">
        <v>4</v>
      </c>
      <c r="B202" s="186">
        <v>0.7147</v>
      </c>
      <c r="C202" s="186">
        <v>0.53969999999999996</v>
      </c>
      <c r="D202" s="186">
        <v>0.74150000000000005</v>
      </c>
      <c r="E202" s="186">
        <v>0.76400000000000001</v>
      </c>
      <c r="F202" s="186">
        <f>E202/D202-1</f>
        <v>3.0343897505057171E-2</v>
      </c>
      <c r="G202" s="186">
        <f t="shared" ref="G202:G213" si="43">E202/B202-1</f>
        <v>6.8979991604869229E-2</v>
      </c>
      <c r="H202" s="187">
        <f>(E202-D202)*100</f>
        <v>2.2499999999999964</v>
      </c>
      <c r="I202" s="188">
        <f t="shared" ref="I202:I213" si="44">(E202-B202)*100</f>
        <v>4.9300000000000015</v>
      </c>
      <c r="J202" s="189"/>
      <c r="K202" s="190"/>
    </row>
    <row r="203" spans="1:11" x14ac:dyDescent="0.25">
      <c r="A203" s="191" t="s">
        <v>5</v>
      </c>
      <c r="B203" s="186">
        <v>0.74360000000000004</v>
      </c>
      <c r="C203" s="186">
        <v>0.54110000000000003</v>
      </c>
      <c r="D203" s="186">
        <v>0.79170000000000007</v>
      </c>
      <c r="E203" s="186">
        <v>0.79159999999999997</v>
      </c>
      <c r="F203" s="192">
        <f t="shared" ref="F203:F213" si="45">E203/D203-1</f>
        <v>-1.2631047113820237E-4</v>
      </c>
      <c r="G203" s="192">
        <f t="shared" si="43"/>
        <v>6.4550833781602979E-2</v>
      </c>
      <c r="H203" s="193">
        <f t="shared" ref="H203:H213" si="46">(E203-D203)*100</f>
        <v>-1.0000000000010001E-2</v>
      </c>
      <c r="I203" s="194">
        <f t="shared" si="44"/>
        <v>4.7999999999999936</v>
      </c>
      <c r="J203" s="195"/>
      <c r="K203" s="190"/>
    </row>
    <row r="204" spans="1:11" x14ac:dyDescent="0.25">
      <c r="A204" s="196" t="s">
        <v>6</v>
      </c>
      <c r="B204" s="197">
        <v>0.63819999999999999</v>
      </c>
      <c r="C204" s="197">
        <v>0.58499999999999996</v>
      </c>
      <c r="D204" s="197">
        <v>0.754</v>
      </c>
      <c r="E204" s="197">
        <v>0.73930000000000007</v>
      </c>
      <c r="F204" s="197">
        <f t="shared" si="45"/>
        <v>-1.9496021220159032E-2</v>
      </c>
      <c r="G204" s="197">
        <f t="shared" si="43"/>
        <v>0.15841429019116271</v>
      </c>
      <c r="H204" s="198">
        <f t="shared" si="46"/>
        <v>-1.4699999999999935</v>
      </c>
      <c r="I204" s="199">
        <f t="shared" si="44"/>
        <v>10.110000000000008</v>
      </c>
      <c r="J204" s="200"/>
      <c r="K204" s="201"/>
    </row>
    <row r="205" spans="1:11" x14ac:dyDescent="0.25">
      <c r="A205" s="35" t="s">
        <v>7</v>
      </c>
      <c r="B205" s="30">
        <v>0.7944</v>
      </c>
      <c r="C205" s="30">
        <v>0.5403</v>
      </c>
      <c r="D205" s="30">
        <v>0.84870000000000001</v>
      </c>
      <c r="E205" s="30">
        <v>0.84719999999999995</v>
      </c>
      <c r="F205" s="30">
        <f t="shared" si="45"/>
        <v>-1.7674089784376346E-3</v>
      </c>
      <c r="G205" s="30">
        <f t="shared" si="43"/>
        <v>6.6465256797582972E-2</v>
      </c>
      <c r="H205" s="202">
        <f t="shared" si="46"/>
        <v>-0.15000000000000568</v>
      </c>
      <c r="I205" s="203">
        <f t="shared" si="44"/>
        <v>5.2799999999999958</v>
      </c>
      <c r="J205" s="204"/>
      <c r="K205" s="201"/>
    </row>
    <row r="206" spans="1:11" x14ac:dyDescent="0.25">
      <c r="A206" s="35" t="s">
        <v>8</v>
      </c>
      <c r="B206" s="30">
        <v>0.70499999999999996</v>
      </c>
      <c r="C206" s="30">
        <v>0.49219999999999997</v>
      </c>
      <c r="D206" s="30">
        <v>0.65670000000000006</v>
      </c>
      <c r="E206" s="30">
        <v>0.66049999999999998</v>
      </c>
      <c r="F206" s="30">
        <f>E206/D206-1</f>
        <v>5.7865082990709027E-3</v>
      </c>
      <c r="G206" s="30">
        <f t="shared" si="43"/>
        <v>-6.312056737588656E-2</v>
      </c>
      <c r="H206" s="202">
        <f t="shared" si="46"/>
        <v>0.37999999999999146</v>
      </c>
      <c r="I206" s="203">
        <f t="shared" si="44"/>
        <v>-4.4499999999999984</v>
      </c>
      <c r="J206" s="204"/>
      <c r="K206" s="201"/>
    </row>
    <row r="207" spans="1:11" x14ac:dyDescent="0.25">
      <c r="A207" s="35" t="s">
        <v>9</v>
      </c>
      <c r="B207" s="30">
        <v>0.61750000000000005</v>
      </c>
      <c r="C207" s="30">
        <v>0.51300000000000001</v>
      </c>
      <c r="D207" s="30">
        <v>0.62680000000000002</v>
      </c>
      <c r="E207" s="30">
        <v>0.6583</v>
      </c>
      <c r="F207" s="30">
        <f t="shared" si="45"/>
        <v>5.0255264837268721E-2</v>
      </c>
      <c r="G207" s="30">
        <f t="shared" si="43"/>
        <v>6.6072874493926959E-2</v>
      </c>
      <c r="H207" s="202">
        <f t="shared" si="46"/>
        <v>3.1499999999999972</v>
      </c>
      <c r="I207" s="203">
        <f t="shared" si="44"/>
        <v>4.0799999999999947</v>
      </c>
      <c r="J207" s="204"/>
      <c r="K207" s="201"/>
    </row>
    <row r="208" spans="1:11" x14ac:dyDescent="0.25">
      <c r="A208" s="205" t="s">
        <v>10</v>
      </c>
      <c r="B208" s="206">
        <v>0.61740000000000006</v>
      </c>
      <c r="C208" s="206">
        <v>0.60939999999999994</v>
      </c>
      <c r="D208" s="206">
        <v>0.75129999999999997</v>
      </c>
      <c r="E208" s="206">
        <v>0.70650000000000002</v>
      </c>
      <c r="F208" s="206">
        <f t="shared" si="45"/>
        <v>-5.9629974710501688E-2</v>
      </c>
      <c r="G208" s="206">
        <f t="shared" si="43"/>
        <v>0.14431486880466471</v>
      </c>
      <c r="H208" s="207">
        <f t="shared" si="46"/>
        <v>-4.4799999999999951</v>
      </c>
      <c r="I208" s="208">
        <f t="shared" si="44"/>
        <v>8.9099999999999966</v>
      </c>
      <c r="J208" s="209"/>
      <c r="K208" s="201"/>
    </row>
    <row r="209" spans="1:11" x14ac:dyDescent="0.25">
      <c r="A209" s="191" t="s">
        <v>11</v>
      </c>
      <c r="B209" s="186">
        <v>0.65590000000000004</v>
      </c>
      <c r="C209" s="186">
        <v>0.53590000000000004</v>
      </c>
      <c r="D209" s="186">
        <v>0.61649999999999994</v>
      </c>
      <c r="E209" s="186">
        <v>0.69420000000000004</v>
      </c>
      <c r="F209" s="192">
        <f t="shared" si="45"/>
        <v>0.12603406326034072</v>
      </c>
      <c r="G209" s="192">
        <f t="shared" si="43"/>
        <v>5.8393047720689095E-2</v>
      </c>
      <c r="H209" s="193">
        <f t="shared" si="46"/>
        <v>7.7700000000000102</v>
      </c>
      <c r="I209" s="194">
        <f t="shared" si="44"/>
        <v>3.83</v>
      </c>
      <c r="J209" s="195"/>
      <c r="K209" s="190"/>
    </row>
    <row r="210" spans="1:11" x14ac:dyDescent="0.25">
      <c r="A210" s="34" t="s">
        <v>12</v>
      </c>
      <c r="B210" s="197">
        <v>0.7229000000000001</v>
      </c>
      <c r="C210" s="197">
        <v>0.75379999999999991</v>
      </c>
      <c r="D210" s="197">
        <v>0.66099999999999992</v>
      </c>
      <c r="E210" s="197">
        <v>0.85569999999999991</v>
      </c>
      <c r="F210" s="197">
        <f t="shared" si="45"/>
        <v>0.294553706505295</v>
      </c>
      <c r="G210" s="197">
        <f t="shared" si="43"/>
        <v>0.1837045234472261</v>
      </c>
      <c r="H210" s="198">
        <f t="shared" si="46"/>
        <v>19.47</v>
      </c>
      <c r="I210" s="199">
        <f t="shared" si="44"/>
        <v>13.27999999999998</v>
      </c>
      <c r="J210" s="200"/>
      <c r="K210" s="201"/>
    </row>
    <row r="211" spans="1:11" x14ac:dyDescent="0.25">
      <c r="A211" s="35" t="s">
        <v>8</v>
      </c>
      <c r="B211" s="30">
        <v>0.67209999999999992</v>
      </c>
      <c r="C211" s="30">
        <v>0.5081</v>
      </c>
      <c r="D211" s="30">
        <v>0.60539999999999994</v>
      </c>
      <c r="E211" s="30">
        <v>0.7034999999999999</v>
      </c>
      <c r="F211" s="30">
        <f t="shared" si="45"/>
        <v>0.16204162537165501</v>
      </c>
      <c r="G211" s="30">
        <f t="shared" si="43"/>
        <v>4.6719238208599911E-2</v>
      </c>
      <c r="H211" s="202">
        <f t="shared" si="46"/>
        <v>9.8099999999999969</v>
      </c>
      <c r="I211" s="203">
        <f t="shared" si="44"/>
        <v>3.1399999999999983</v>
      </c>
      <c r="J211" s="204"/>
      <c r="K211" s="201"/>
    </row>
    <row r="212" spans="1:11" x14ac:dyDescent="0.25">
      <c r="A212" s="35" t="s">
        <v>9</v>
      </c>
      <c r="B212" s="30">
        <v>0.62570000000000003</v>
      </c>
      <c r="C212" s="30">
        <v>0.51739999999999997</v>
      </c>
      <c r="D212" s="30">
        <v>0.61039999999999994</v>
      </c>
      <c r="E212" s="30">
        <v>0.62460000000000004</v>
      </c>
      <c r="F212" s="30">
        <f t="shared" si="45"/>
        <v>2.326343381389262E-2</v>
      </c>
      <c r="G212" s="30">
        <f t="shared" si="43"/>
        <v>-1.7580310052740522E-3</v>
      </c>
      <c r="H212" s="202">
        <f t="shared" si="46"/>
        <v>1.4200000000000101</v>
      </c>
      <c r="I212" s="203">
        <f t="shared" si="44"/>
        <v>-0.10999999999999899</v>
      </c>
      <c r="J212" s="204"/>
      <c r="K212" s="201"/>
    </row>
    <row r="213" spans="1:11" x14ac:dyDescent="0.25">
      <c r="A213" s="36" t="s">
        <v>10</v>
      </c>
      <c r="B213" s="96">
        <v>0.63060000000000005</v>
      </c>
      <c r="C213" s="96">
        <v>0.60040000000000004</v>
      </c>
      <c r="D213" s="96">
        <v>0.67559999999999998</v>
      </c>
      <c r="E213" s="96">
        <v>0.72730000000000006</v>
      </c>
      <c r="F213" s="96">
        <f t="shared" si="45"/>
        <v>7.6524570751924426E-2</v>
      </c>
      <c r="G213" s="96">
        <f t="shared" si="43"/>
        <v>0.15334601966381234</v>
      </c>
      <c r="H213" s="210">
        <f t="shared" si="46"/>
        <v>5.1700000000000079</v>
      </c>
      <c r="I213" s="211">
        <f t="shared" si="44"/>
        <v>9.6700000000000017</v>
      </c>
      <c r="J213" s="212"/>
      <c r="K213" s="201"/>
    </row>
    <row r="214" spans="1:11" x14ac:dyDescent="0.25">
      <c r="A214" s="40" t="s">
        <v>13</v>
      </c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1:11" ht="21" x14ac:dyDescent="0.35">
      <c r="A215" s="182" t="s">
        <v>68</v>
      </c>
      <c r="B215" s="182"/>
      <c r="C215" s="182"/>
      <c r="D215" s="182"/>
      <c r="E215" s="182"/>
      <c r="F215" s="182"/>
      <c r="G215" s="182"/>
      <c r="H215" s="182"/>
      <c r="I215" s="182"/>
      <c r="J215" s="182"/>
      <c r="K215" s="182"/>
    </row>
    <row r="216" spans="1:11" x14ac:dyDescent="0.25">
      <c r="A216" s="67"/>
      <c r="B216" s="9" t="s">
        <v>146</v>
      </c>
      <c r="C216" s="10"/>
      <c r="D216" s="10"/>
      <c r="E216" s="10"/>
      <c r="F216" s="10"/>
      <c r="G216" s="10"/>
      <c r="H216" s="10"/>
      <c r="I216" s="10"/>
      <c r="J216" s="11"/>
      <c r="K216" s="183"/>
    </row>
    <row r="217" spans="1:11" x14ac:dyDescent="0.25">
      <c r="A217" s="8"/>
      <c r="B217" s="14">
        <f>B$6</f>
        <v>2019</v>
      </c>
      <c r="C217" s="14">
        <f>C$6</f>
        <v>2022</v>
      </c>
      <c r="D217" s="14">
        <f>D$6</f>
        <v>2023</v>
      </c>
      <c r="E217" s="14">
        <f>E$6</f>
        <v>2024</v>
      </c>
      <c r="F217" s="14" t="str">
        <f>CONCATENATE("var ",RIGHT(E217,2),"/",RIGHT(D217,2))</f>
        <v>var 24/23</v>
      </c>
      <c r="G217" s="14" t="s">
        <v>69</v>
      </c>
      <c r="H217" s="14" t="str">
        <f>CONCATENATE("dif ",RIGHT(E217,2),"-",RIGHT(D217,2))</f>
        <v>dif 24-23</v>
      </c>
      <c r="I217" s="102" t="str">
        <f>CONCATENATE("dif ",RIGHT(E217,2),"-",RIGHT(B217,2))</f>
        <v>dif 24-19</v>
      </c>
      <c r="J217" s="103"/>
      <c r="K217" s="184"/>
    </row>
    <row r="218" spans="1:11" x14ac:dyDescent="0.25">
      <c r="A218" s="185" t="s">
        <v>48</v>
      </c>
      <c r="B218" s="186">
        <v>0.7147</v>
      </c>
      <c r="C218" s="186">
        <v>0.53969999999999996</v>
      </c>
      <c r="D218" s="186">
        <v>0.74150000000000005</v>
      </c>
      <c r="E218" s="186">
        <v>0.76400000000000001</v>
      </c>
      <c r="F218" s="213">
        <f>IFERROR(E218/D218-1,"-")</f>
        <v>3.0343897505057171E-2</v>
      </c>
      <c r="G218" s="213">
        <f t="shared" ref="G218:G228" si="47">IFERROR(E218/B218-1,"-")</f>
        <v>6.8979991604869229E-2</v>
      </c>
      <c r="H218" s="187">
        <f>IFERROR((E218-D218)*100,"-")</f>
        <v>2.2499999999999964</v>
      </c>
      <c r="I218" s="188">
        <f t="shared" ref="I218:I228" si="48">IFERROR((E218-B218)*100,"-")</f>
        <v>4.9300000000000015</v>
      </c>
      <c r="J218" s="189"/>
      <c r="K218" s="190"/>
    </row>
    <row r="219" spans="1:11" x14ac:dyDescent="0.25">
      <c r="A219" s="214" t="s">
        <v>49</v>
      </c>
      <c r="B219" s="197">
        <v>0.76090000000000002</v>
      </c>
      <c r="C219" s="197">
        <v>0.59370000000000001</v>
      </c>
      <c r="D219" s="197">
        <v>0.77349999999999997</v>
      </c>
      <c r="E219" s="197">
        <v>0.80409999999999993</v>
      </c>
      <c r="F219" s="215">
        <f>IFERROR(E219/D219-1,"-")</f>
        <v>3.956043956043942E-2</v>
      </c>
      <c r="G219" s="215">
        <f t="shared" si="47"/>
        <v>5.6774871862268261E-2</v>
      </c>
      <c r="H219" s="202">
        <f t="shared" ref="H219:H228" si="49">IFERROR((E219-D219)*100,"-")</f>
        <v>3.0599999999999961</v>
      </c>
      <c r="I219" s="203">
        <f t="shared" si="48"/>
        <v>4.3199999999999905</v>
      </c>
      <c r="J219" s="204"/>
      <c r="K219" s="184"/>
    </row>
    <row r="220" spans="1:11" x14ac:dyDescent="0.25">
      <c r="A220" s="92" t="s">
        <v>50</v>
      </c>
      <c r="B220" s="30">
        <v>0.68040000000000012</v>
      </c>
      <c r="C220" s="30">
        <v>0.5</v>
      </c>
      <c r="D220" s="30">
        <v>0.66949999999999998</v>
      </c>
      <c r="E220" s="30">
        <v>0.70660000000000001</v>
      </c>
      <c r="F220" s="215">
        <f t="shared" ref="F220:F228" si="50">IFERROR(E220/D220-1,"-")</f>
        <v>5.5414488424197161E-2</v>
      </c>
      <c r="G220" s="215">
        <f t="shared" si="47"/>
        <v>3.8506760728982847E-2</v>
      </c>
      <c r="H220" s="202">
        <f t="shared" si="49"/>
        <v>3.7100000000000022</v>
      </c>
      <c r="I220" s="203">
        <f t="shared" si="48"/>
        <v>2.619999999999989</v>
      </c>
      <c r="J220" s="204"/>
      <c r="K220" s="184"/>
    </row>
    <row r="221" spans="1:11" x14ac:dyDescent="0.25">
      <c r="A221" s="92" t="s">
        <v>51</v>
      </c>
      <c r="B221" s="30">
        <v>0.7036</v>
      </c>
      <c r="C221" s="30">
        <v>0.56000000000000005</v>
      </c>
      <c r="D221" s="30">
        <v>0.63600000000000001</v>
      </c>
      <c r="E221" s="30">
        <v>0.75329999999999997</v>
      </c>
      <c r="F221" s="215">
        <f>IFERROR(E221/D221-1,"-")</f>
        <v>0.18443396226415087</v>
      </c>
      <c r="G221" s="215">
        <f t="shared" si="47"/>
        <v>7.0636725412166035E-2</v>
      </c>
      <c r="H221" s="202">
        <f t="shared" si="49"/>
        <v>11.729999999999997</v>
      </c>
      <c r="I221" s="203">
        <f t="shared" si="48"/>
        <v>4.9699999999999971</v>
      </c>
      <c r="J221" s="204"/>
      <c r="K221" s="184"/>
    </row>
    <row r="222" spans="1:11" x14ac:dyDescent="0.25">
      <c r="A222" s="92" t="s">
        <v>52</v>
      </c>
      <c r="B222" s="30">
        <v>0.73620000000000008</v>
      </c>
      <c r="C222" s="30">
        <v>0.46729999999999999</v>
      </c>
      <c r="D222" s="30">
        <v>0.77790000000000004</v>
      </c>
      <c r="E222" s="30">
        <v>0.78709999999999991</v>
      </c>
      <c r="F222" s="215">
        <f t="shared" si="50"/>
        <v>1.1826712945108397E-2</v>
      </c>
      <c r="G222" s="215">
        <f t="shared" si="47"/>
        <v>6.9138820972561632E-2</v>
      </c>
      <c r="H222" s="202">
        <f t="shared" si="49"/>
        <v>0.91999999999998749</v>
      </c>
      <c r="I222" s="203">
        <f t="shared" si="48"/>
        <v>5.0899999999999839</v>
      </c>
      <c r="J222" s="204"/>
      <c r="K222" s="184"/>
    </row>
    <row r="223" spans="1:11" x14ac:dyDescent="0.25">
      <c r="A223" s="92" t="s">
        <v>53</v>
      </c>
      <c r="B223" s="30">
        <v>0.75790000000000002</v>
      </c>
      <c r="C223" s="30">
        <v>0.7419</v>
      </c>
      <c r="D223" s="30">
        <v>0.66569999999999996</v>
      </c>
      <c r="E223" s="30">
        <v>0.77329999999999999</v>
      </c>
      <c r="F223" s="215">
        <f t="shared" si="50"/>
        <v>0.16163436983626256</v>
      </c>
      <c r="G223" s="215">
        <f t="shared" si="47"/>
        <v>2.0319303338171224E-2</v>
      </c>
      <c r="H223" s="202">
        <f t="shared" si="49"/>
        <v>10.760000000000003</v>
      </c>
      <c r="I223" s="203">
        <f t="shared" si="48"/>
        <v>1.5399999999999969</v>
      </c>
      <c r="J223" s="204"/>
      <c r="K223" s="184"/>
    </row>
    <row r="224" spans="1:11" x14ac:dyDescent="0.25">
      <c r="A224" s="92" t="s">
        <v>54</v>
      </c>
      <c r="B224" s="215">
        <v>0.58660000000000001</v>
      </c>
      <c r="C224" s="215">
        <v>0.51840000000000008</v>
      </c>
      <c r="D224" s="215">
        <v>0.67859999999999998</v>
      </c>
      <c r="E224" s="215">
        <v>0.73069999999999991</v>
      </c>
      <c r="F224" s="215">
        <f t="shared" si="50"/>
        <v>7.6775714706749154E-2</v>
      </c>
      <c r="G224" s="215">
        <f t="shared" si="47"/>
        <v>0.24565291510398901</v>
      </c>
      <c r="H224" s="202">
        <f t="shared" si="49"/>
        <v>5.209999999999992</v>
      </c>
      <c r="I224" s="203">
        <f t="shared" si="48"/>
        <v>14.409999999999989</v>
      </c>
      <c r="J224" s="204"/>
      <c r="K224" s="184"/>
    </row>
    <row r="225" spans="1:11" x14ac:dyDescent="0.25">
      <c r="A225" s="92" t="s">
        <v>55</v>
      </c>
      <c r="B225" s="215">
        <v>0.51529999999999998</v>
      </c>
      <c r="C225" s="215">
        <v>0.58840000000000003</v>
      </c>
      <c r="D225" s="215">
        <v>0.69830000000000003</v>
      </c>
      <c r="E225" s="215">
        <v>0.69889999999999997</v>
      </c>
      <c r="F225" s="215">
        <f t="shared" si="50"/>
        <v>8.5922955749673235E-4</v>
      </c>
      <c r="G225" s="215">
        <f t="shared" si="47"/>
        <v>0.35629730254220848</v>
      </c>
      <c r="H225" s="202">
        <f t="shared" si="49"/>
        <v>5.9999999999993392E-2</v>
      </c>
      <c r="I225" s="203">
        <f t="shared" si="48"/>
        <v>18.36</v>
      </c>
      <c r="J225" s="204"/>
      <c r="K225" s="184"/>
    </row>
    <row r="226" spans="1:11" x14ac:dyDescent="0.25">
      <c r="A226" s="92" t="s">
        <v>56</v>
      </c>
      <c r="B226" s="30">
        <v>0.7319</v>
      </c>
      <c r="C226" s="30">
        <v>0.57789999999999997</v>
      </c>
      <c r="D226" s="30">
        <v>0.82430000000000003</v>
      </c>
      <c r="E226" s="30">
        <v>0.872</v>
      </c>
      <c r="F226" s="215">
        <f t="shared" si="50"/>
        <v>5.7867281329613052E-2</v>
      </c>
      <c r="G226" s="215">
        <f t="shared" si="47"/>
        <v>0.19141959284055199</v>
      </c>
      <c r="H226" s="202">
        <f t="shared" si="49"/>
        <v>4.769999999999996</v>
      </c>
      <c r="I226" s="203">
        <f t="shared" si="48"/>
        <v>14.01</v>
      </c>
      <c r="J226" s="204"/>
      <c r="K226" s="184"/>
    </row>
    <row r="227" spans="1:11" x14ac:dyDescent="0.25">
      <c r="A227" s="93" t="s">
        <v>57</v>
      </c>
      <c r="B227" s="216">
        <v>0.5131</v>
      </c>
      <c r="C227" s="216">
        <v>0.49990000000000001</v>
      </c>
      <c r="D227" s="216">
        <v>0.84950000000000003</v>
      </c>
      <c r="E227" s="216">
        <v>0.63280000000000003</v>
      </c>
      <c r="F227" s="216">
        <f t="shared" si="50"/>
        <v>-0.25509123013537371</v>
      </c>
      <c r="G227" s="216">
        <f t="shared" si="47"/>
        <v>0.23328785811732611</v>
      </c>
      <c r="H227" s="217">
        <f t="shared" si="49"/>
        <v>-21.67</v>
      </c>
      <c r="I227" s="218">
        <f t="shared" si="48"/>
        <v>11.970000000000002</v>
      </c>
      <c r="J227" s="219"/>
      <c r="K227" s="184"/>
    </row>
    <row r="228" spans="1:11" x14ac:dyDescent="0.25">
      <c r="A228" s="92" t="s">
        <v>58</v>
      </c>
      <c r="B228" s="215">
        <v>0.6654000000000001</v>
      </c>
      <c r="C228" s="215">
        <v>0.41960000000000003</v>
      </c>
      <c r="D228" s="215">
        <v>0.83629999999999993</v>
      </c>
      <c r="E228" s="215">
        <v>0.71970000000000001</v>
      </c>
      <c r="F228" s="215">
        <f t="shared" si="50"/>
        <v>-0.13942365179959337</v>
      </c>
      <c r="G228" s="215">
        <f t="shared" si="47"/>
        <v>8.1605049594228873E-2</v>
      </c>
      <c r="H228" s="202">
        <f t="shared" si="49"/>
        <v>-11.659999999999993</v>
      </c>
      <c r="I228" s="203">
        <f t="shared" si="48"/>
        <v>5.4299999999999908</v>
      </c>
      <c r="J228" s="204"/>
      <c r="K228" s="184"/>
    </row>
    <row r="229" spans="1:11" ht="24" x14ac:dyDescent="0.4">
      <c r="A229" s="220" t="s">
        <v>70</v>
      </c>
      <c r="B229" s="220"/>
      <c r="C229" s="220"/>
      <c r="D229" s="220"/>
      <c r="E229" s="220"/>
      <c r="F229" s="220"/>
      <c r="G229" s="220"/>
      <c r="H229" s="220"/>
      <c r="I229" s="220"/>
      <c r="J229" s="220"/>
      <c r="K229" s="220"/>
    </row>
    <row r="230" spans="1:11" ht="21" x14ac:dyDescent="0.35">
      <c r="A230" s="221" t="s">
        <v>71</v>
      </c>
      <c r="B230" s="221"/>
      <c r="C230" s="221"/>
      <c r="D230" s="221"/>
      <c r="E230" s="221"/>
      <c r="F230" s="221"/>
      <c r="G230" s="221"/>
      <c r="H230" s="221"/>
      <c r="I230" s="221"/>
      <c r="J230" s="221"/>
      <c r="K230" s="221"/>
    </row>
    <row r="231" spans="1:11" x14ac:dyDescent="0.25">
      <c r="A231" s="67"/>
      <c r="B231" s="9" t="s">
        <v>146</v>
      </c>
      <c r="C231" s="10"/>
      <c r="D231" s="10"/>
      <c r="E231" s="10"/>
      <c r="F231" s="10"/>
      <c r="G231" s="10"/>
      <c r="H231" s="10"/>
      <c r="I231" s="10"/>
      <c r="J231" s="11"/>
      <c r="K231" s="222"/>
    </row>
    <row r="232" spans="1:11" x14ac:dyDescent="0.25">
      <c r="A232" s="13"/>
      <c r="B232" s="14">
        <f>B$6</f>
        <v>2019</v>
      </c>
      <c r="C232" s="14">
        <f>C$6</f>
        <v>2022</v>
      </c>
      <c r="D232" s="14">
        <f>D$6</f>
        <v>2023</v>
      </c>
      <c r="E232" s="14">
        <f>E$6</f>
        <v>2024</v>
      </c>
      <c r="F232" s="14" t="str">
        <f>CONCATENATE("var ",RIGHT(E232,2),"/",RIGHT(C232,2))</f>
        <v>var 24/22</v>
      </c>
      <c r="G232" s="14" t="str">
        <f>CONCATENATE("var ",RIGHT(E232,2),"/",RIGHT(B232,2))</f>
        <v>var 24/19</v>
      </c>
      <c r="H232" s="14" t="str">
        <f>CONCATENATE("dif ",RIGHT(E232,2),"-",RIGHT(D232,2))</f>
        <v>dif 24-23</v>
      </c>
      <c r="I232" s="14" t="str">
        <f>CONCATENATE("dif ",RIGHT(E232,2),"-",RIGHT(B232,2))</f>
        <v>dif 24-19</v>
      </c>
      <c r="J232" s="14" t="str">
        <f>CONCATENATE("cuota ",RIGHT(E232,2))</f>
        <v>cuota 24</v>
      </c>
      <c r="K232" s="223"/>
    </row>
    <row r="233" spans="1:11" x14ac:dyDescent="0.25">
      <c r="A233" s="224" t="s">
        <v>4</v>
      </c>
      <c r="B233" s="225">
        <v>140467343</v>
      </c>
      <c r="C233" s="225">
        <v>101902668.2</v>
      </c>
      <c r="D233" s="225">
        <v>162652524.09999999</v>
      </c>
      <c r="E233" s="225">
        <v>189848565.49000001</v>
      </c>
      <c r="F233" s="226">
        <f>E233/D233-1</f>
        <v>0.1672033160289581</v>
      </c>
      <c r="G233" s="226">
        <f t="shared" ref="G233:G244" si="51">E233/B233-1</f>
        <v>0.35154948784074325</v>
      </c>
      <c r="H233" s="225">
        <f>E233-D233</f>
        <v>27196041.390000015</v>
      </c>
      <c r="I233" s="225">
        <f t="shared" ref="I233:I244" si="52">E233-B233</f>
        <v>49381222.49000001</v>
      </c>
      <c r="J233" s="226">
        <f t="shared" ref="J233:J244" si="53">E233/$E$233</f>
        <v>1</v>
      </c>
      <c r="K233" s="227"/>
    </row>
    <row r="234" spans="1:11" x14ac:dyDescent="0.25">
      <c r="A234" s="228" t="s">
        <v>5</v>
      </c>
      <c r="B234" s="229">
        <v>112746447.95</v>
      </c>
      <c r="C234" s="229">
        <v>85129965.629999995</v>
      </c>
      <c r="D234" s="229">
        <v>135448276.38999999</v>
      </c>
      <c r="E234" s="229">
        <v>161890253.24000001</v>
      </c>
      <c r="F234" s="230">
        <f t="shared" ref="F234:F244" si="54">E234/D234-1</f>
        <v>0.19521826009704912</v>
      </c>
      <c r="G234" s="230">
        <f t="shared" si="51"/>
        <v>0.43587896721849684</v>
      </c>
      <c r="H234" s="229">
        <f t="shared" ref="H234:H244" si="55">E234-D234</f>
        <v>26441976.850000024</v>
      </c>
      <c r="I234" s="229">
        <f t="shared" si="52"/>
        <v>49143805.290000007</v>
      </c>
      <c r="J234" s="230">
        <f t="shared" si="53"/>
        <v>0.85273361335209741</v>
      </c>
      <c r="K234" s="231"/>
    </row>
    <row r="235" spans="1:11" x14ac:dyDescent="0.25">
      <c r="A235" s="232" t="s">
        <v>72</v>
      </c>
      <c r="B235" s="233">
        <v>31021464.050000001</v>
      </c>
      <c r="C235" s="233">
        <v>30269116.760000002</v>
      </c>
      <c r="D235" s="233">
        <v>39383406.109999999</v>
      </c>
      <c r="E235" s="233">
        <v>48630499.43</v>
      </c>
      <c r="F235" s="234">
        <f t="shared" si="54"/>
        <v>0.23479668808158349</v>
      </c>
      <c r="G235" s="234">
        <f t="shared" si="51"/>
        <v>0.56764037157040614</v>
      </c>
      <c r="H235" s="233">
        <f t="shared" si="55"/>
        <v>9247093.3200000003</v>
      </c>
      <c r="I235" s="233">
        <f t="shared" si="52"/>
        <v>17609035.379999999</v>
      </c>
      <c r="J235" s="234">
        <f t="shared" si="53"/>
        <v>0.25615415794417229</v>
      </c>
      <c r="K235" s="235"/>
    </row>
    <row r="236" spans="1:11" x14ac:dyDescent="0.25">
      <c r="A236" s="236" t="s">
        <v>73</v>
      </c>
      <c r="B236" s="237">
        <v>67341564.400000006</v>
      </c>
      <c r="C236" s="237">
        <v>46492267</v>
      </c>
      <c r="D236" s="237">
        <v>81666783.480000004</v>
      </c>
      <c r="E236" s="237">
        <v>97025942.280000001</v>
      </c>
      <c r="F236" s="30">
        <f t="shared" si="54"/>
        <v>0.18807106323419021</v>
      </c>
      <c r="G236" s="30">
        <f t="shared" si="51"/>
        <v>0.44080321187192362</v>
      </c>
      <c r="H236" s="237">
        <f t="shared" si="55"/>
        <v>15359158.799999997</v>
      </c>
      <c r="I236" s="237">
        <f t="shared" si="52"/>
        <v>29684377.879999995</v>
      </c>
      <c r="J236" s="30">
        <f t="shared" si="53"/>
        <v>0.51107018917722979</v>
      </c>
      <c r="K236" s="235"/>
    </row>
    <row r="237" spans="1:11" x14ac:dyDescent="0.25">
      <c r="A237" s="239" t="s">
        <v>74</v>
      </c>
      <c r="B237" s="237">
        <v>12440894.09</v>
      </c>
      <c r="C237" s="237">
        <v>7655336.5099999998</v>
      </c>
      <c r="D237" s="237">
        <v>12528857.470000001</v>
      </c>
      <c r="E237" s="237">
        <v>14283826.93</v>
      </c>
      <c r="F237" s="30">
        <f t="shared" si="54"/>
        <v>0.14007418187989007</v>
      </c>
      <c r="G237" s="30">
        <f t="shared" si="51"/>
        <v>0.14813507989601415</v>
      </c>
      <c r="H237" s="237">
        <f t="shared" si="55"/>
        <v>1754969.459999999</v>
      </c>
      <c r="I237" s="237">
        <f t="shared" si="52"/>
        <v>1842932.8399999999</v>
      </c>
      <c r="J237" s="30">
        <f t="shared" si="53"/>
        <v>7.5238002947946317E-2</v>
      </c>
      <c r="K237" s="235"/>
    </row>
    <row r="238" spans="1:11" x14ac:dyDescent="0.25">
      <c r="A238" s="239" t="s">
        <v>75</v>
      </c>
      <c r="B238" s="237">
        <v>1362758.12</v>
      </c>
      <c r="C238" s="237">
        <v>563143.02</v>
      </c>
      <c r="D238" s="237">
        <v>1415219.1</v>
      </c>
      <c r="E238" s="237">
        <v>1385215.03</v>
      </c>
      <c r="F238" s="30">
        <f t="shared" si="54"/>
        <v>-2.1201006967755065E-2</v>
      </c>
      <c r="G238" s="30">
        <f t="shared" si="51"/>
        <v>1.6479013898665906E-2</v>
      </c>
      <c r="H238" s="237">
        <f t="shared" si="55"/>
        <v>-30004.070000000065</v>
      </c>
      <c r="I238" s="237">
        <f t="shared" si="52"/>
        <v>22456.909999999916</v>
      </c>
      <c r="J238" s="30">
        <f t="shared" si="53"/>
        <v>7.2964208416574214E-3</v>
      </c>
      <c r="K238" s="235"/>
    </row>
    <row r="239" spans="1:11" x14ac:dyDescent="0.25">
      <c r="A239" s="240" t="s">
        <v>76</v>
      </c>
      <c r="B239" s="241">
        <v>579767.30000000005</v>
      </c>
      <c r="C239" s="241">
        <v>150102.34</v>
      </c>
      <c r="D239" s="241">
        <v>454010.23</v>
      </c>
      <c r="E239" s="241">
        <v>564769.56000000006</v>
      </c>
      <c r="F239" s="242">
        <f t="shared" si="54"/>
        <v>0.24395778482788821</v>
      </c>
      <c r="G239" s="242">
        <f t="shared" si="51"/>
        <v>-2.5868551054880062E-2</v>
      </c>
      <c r="H239" s="241">
        <f t="shared" si="55"/>
        <v>110759.33000000007</v>
      </c>
      <c r="I239" s="241">
        <f t="shared" si="52"/>
        <v>-14997.739999999991</v>
      </c>
      <c r="J239" s="242">
        <f t="shared" si="53"/>
        <v>2.9748423884179858E-3</v>
      </c>
      <c r="K239" s="235"/>
    </row>
    <row r="240" spans="1:11" x14ac:dyDescent="0.25">
      <c r="A240" s="228" t="s">
        <v>11</v>
      </c>
      <c r="B240" s="229">
        <v>27720895.050000001</v>
      </c>
      <c r="C240" s="229">
        <v>16772702.57</v>
      </c>
      <c r="D240" s="229">
        <v>27204247.710000001</v>
      </c>
      <c r="E240" s="229">
        <v>27958312.25</v>
      </c>
      <c r="F240" s="230">
        <f t="shared" si="54"/>
        <v>2.771863232677485E-2</v>
      </c>
      <c r="G240" s="230">
        <f t="shared" si="51"/>
        <v>8.5645575141701791E-3</v>
      </c>
      <c r="H240" s="229">
        <f t="shared" si="55"/>
        <v>754064.53999999911</v>
      </c>
      <c r="I240" s="229">
        <f t="shared" si="52"/>
        <v>237417.19999999925</v>
      </c>
      <c r="J240" s="230">
        <f t="shared" si="53"/>
        <v>0.14726638664790259</v>
      </c>
      <c r="K240" s="231"/>
    </row>
    <row r="241" spans="1:11" x14ac:dyDescent="0.25">
      <c r="A241" s="34" t="s">
        <v>12</v>
      </c>
      <c r="B241" s="243">
        <v>1894454.91</v>
      </c>
      <c r="C241" s="243">
        <v>1376862.45</v>
      </c>
      <c r="D241" s="243">
        <v>2354536.16</v>
      </c>
      <c r="E241" s="243">
        <v>2219683.98</v>
      </c>
      <c r="F241" s="244">
        <f t="shared" si="54"/>
        <v>-5.7273352726933791E-2</v>
      </c>
      <c r="G241" s="244">
        <f t="shared" si="51"/>
        <v>0.1716742205281625</v>
      </c>
      <c r="H241" s="243">
        <f t="shared" si="55"/>
        <v>-134852.18000000017</v>
      </c>
      <c r="I241" s="243">
        <f t="shared" si="52"/>
        <v>325229.07000000007</v>
      </c>
      <c r="J241" s="244">
        <f t="shared" si="53"/>
        <v>1.1691865957854279E-2</v>
      </c>
      <c r="K241" s="235"/>
    </row>
    <row r="242" spans="1:11" x14ac:dyDescent="0.25">
      <c r="A242" s="35" t="s">
        <v>8</v>
      </c>
      <c r="B242" s="237">
        <v>16589489.890000001</v>
      </c>
      <c r="C242" s="237">
        <v>10724216.26</v>
      </c>
      <c r="D242" s="237">
        <v>17410882.629999999</v>
      </c>
      <c r="E242" s="237">
        <v>17080289.219999999</v>
      </c>
      <c r="F242" s="30">
        <f t="shared" si="54"/>
        <v>-1.8987745597134009E-2</v>
      </c>
      <c r="G242" s="30">
        <f t="shared" si="51"/>
        <v>2.9584956092944648E-2</v>
      </c>
      <c r="H242" s="237">
        <f t="shared" si="55"/>
        <v>-330593.41000000015</v>
      </c>
      <c r="I242" s="237">
        <f t="shared" si="52"/>
        <v>490799.32999999821</v>
      </c>
      <c r="J242" s="30">
        <f t="shared" si="53"/>
        <v>8.9967965656815446E-2</v>
      </c>
      <c r="K242" s="235"/>
    </row>
    <row r="243" spans="1:11" x14ac:dyDescent="0.25">
      <c r="A243" s="35" t="s">
        <v>9</v>
      </c>
      <c r="B243" s="237">
        <v>5619265.9699999997</v>
      </c>
      <c r="C243" s="237">
        <v>2657932.25</v>
      </c>
      <c r="D243" s="237">
        <v>5123240.6900000004</v>
      </c>
      <c r="E243" s="237">
        <v>5777694.6100000003</v>
      </c>
      <c r="F243" s="30">
        <f t="shared" si="54"/>
        <v>0.12774217718824366</v>
      </c>
      <c r="G243" s="30">
        <f t="shared" si="51"/>
        <v>2.819383187160307E-2</v>
      </c>
      <c r="H243" s="237">
        <f t="shared" si="55"/>
        <v>654453.91999999993</v>
      </c>
      <c r="I243" s="237">
        <f t="shared" si="52"/>
        <v>158428.6400000006</v>
      </c>
      <c r="J243" s="30">
        <f t="shared" si="53"/>
        <v>3.0433174962832849E-2</v>
      </c>
      <c r="K243" s="235"/>
    </row>
    <row r="244" spans="1:11" x14ac:dyDescent="0.25">
      <c r="A244" s="36" t="s">
        <v>10</v>
      </c>
      <c r="B244" s="245">
        <v>3617684.28</v>
      </c>
      <c r="C244" s="245">
        <v>2013691.61</v>
      </c>
      <c r="D244" s="245">
        <v>2315588.23</v>
      </c>
      <c r="E244" s="245">
        <v>2880644.44</v>
      </c>
      <c r="F244" s="96">
        <f t="shared" si="54"/>
        <v>0.24402275097071113</v>
      </c>
      <c r="G244" s="96">
        <f t="shared" si="51"/>
        <v>-0.20373249375979263</v>
      </c>
      <c r="H244" s="245">
        <f t="shared" si="55"/>
        <v>565056.21</v>
      </c>
      <c r="I244" s="245">
        <f t="shared" si="52"/>
        <v>-737039.83999999985</v>
      </c>
      <c r="J244" s="96">
        <f t="shared" si="53"/>
        <v>1.5173380070400025E-2</v>
      </c>
      <c r="K244" s="235"/>
    </row>
    <row r="245" spans="1:11" x14ac:dyDescent="0.25">
      <c r="A245" s="40" t="s">
        <v>13</v>
      </c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1:11" ht="21" x14ac:dyDescent="0.35">
      <c r="A246" s="221" t="s">
        <v>77</v>
      </c>
      <c r="B246" s="221"/>
      <c r="C246" s="221"/>
      <c r="D246" s="221"/>
      <c r="E246" s="221"/>
      <c r="F246" s="221"/>
      <c r="G246" s="221"/>
      <c r="H246" s="221"/>
      <c r="I246" s="221"/>
      <c r="J246" s="221"/>
      <c r="K246" s="221"/>
    </row>
    <row r="247" spans="1:11" x14ac:dyDescent="0.25">
      <c r="A247" s="67"/>
      <c r="B247" s="9" t="s">
        <v>146</v>
      </c>
      <c r="C247" s="10"/>
      <c r="D247" s="10"/>
      <c r="E247" s="10"/>
      <c r="F247" s="10"/>
      <c r="G247" s="10"/>
      <c r="H247" s="10"/>
      <c r="I247" s="10"/>
      <c r="J247" s="11"/>
      <c r="K247" s="222"/>
    </row>
    <row r="248" spans="1:11" x14ac:dyDescent="0.25">
      <c r="A248" s="13"/>
      <c r="B248" s="14">
        <f>B$6</f>
        <v>2019</v>
      </c>
      <c r="C248" s="14">
        <f>C$6</f>
        <v>2022</v>
      </c>
      <c r="D248" s="14">
        <f>D$6</f>
        <v>2023</v>
      </c>
      <c r="E248" s="14">
        <f>E$6</f>
        <v>2024</v>
      </c>
      <c r="F248" s="14" t="str">
        <f>CONCATENATE("var ",RIGHT(E248,2),"/",RIGHT(D248,2))</f>
        <v>var 24/23</v>
      </c>
      <c r="G248" s="14" t="str">
        <f>CONCATENATE("var ",RIGHT(E248,2),"/",RIGHT(B248,2))</f>
        <v>var 24/19</v>
      </c>
      <c r="H248" s="14" t="str">
        <f>CONCATENATE("dif ",RIGHT(E248,2),"-",RIGHT(D248,2))</f>
        <v>dif 24-23</v>
      </c>
      <c r="I248" s="14" t="str">
        <f>CONCATENATE("dif ",RIGHT(E248,2),"-",RIGHT(B248,2))</f>
        <v>dif 24-19</v>
      </c>
      <c r="J248" s="14" t="str">
        <f>CONCATENATE("cuota ",RIGHT(E248,2))</f>
        <v>cuota 24</v>
      </c>
      <c r="K248" s="223"/>
    </row>
    <row r="249" spans="1:11" x14ac:dyDescent="0.25">
      <c r="A249" s="224" t="s">
        <v>48</v>
      </c>
      <c r="B249" s="225">
        <v>140467343</v>
      </c>
      <c r="C249" s="225">
        <v>101902668.2</v>
      </c>
      <c r="D249" s="225">
        <v>162652524.09999999</v>
      </c>
      <c r="E249" s="225">
        <v>189848565.49000001</v>
      </c>
      <c r="F249" s="247">
        <f>E249/D249-1</f>
        <v>0.1672033160289581</v>
      </c>
      <c r="G249" s="247">
        <f t="shared" ref="G249:G259" si="56">E249/B249-1</f>
        <v>0.35154948784074325</v>
      </c>
      <c r="H249" s="225">
        <f>E249-D249</f>
        <v>27196041.390000015</v>
      </c>
      <c r="I249" s="225">
        <f t="shared" ref="I249:I259" si="57">E249-B249</f>
        <v>49381222.49000001</v>
      </c>
      <c r="J249" s="226">
        <f t="shared" ref="J249:J259" si="58">E249/$E$249</f>
        <v>1</v>
      </c>
      <c r="K249" s="227"/>
    </row>
    <row r="250" spans="1:11" x14ac:dyDescent="0.25">
      <c r="A250" s="89" t="s">
        <v>49</v>
      </c>
      <c r="B250" s="248">
        <v>62836851.740000002</v>
      </c>
      <c r="C250" s="248">
        <v>49794861.5</v>
      </c>
      <c r="D250" s="248">
        <v>76810128.819999993</v>
      </c>
      <c r="E250" s="248">
        <v>87467776.670000002</v>
      </c>
      <c r="F250" s="249">
        <f t="shared" ref="F250:F259" si="59">E250/D250-1</f>
        <v>0.13875315682617306</v>
      </c>
      <c r="G250" s="249">
        <f t="shared" si="56"/>
        <v>0.39198216091276117</v>
      </c>
      <c r="H250" s="248">
        <f t="shared" ref="H250:H259" si="60">E250-D250</f>
        <v>10657647.850000009</v>
      </c>
      <c r="I250" s="248">
        <f t="shared" si="57"/>
        <v>24630924.93</v>
      </c>
      <c r="J250" s="91">
        <f t="shared" si="58"/>
        <v>0.46072392722191646</v>
      </c>
      <c r="K250" s="223"/>
    </row>
    <row r="251" spans="1:11" x14ac:dyDescent="0.25">
      <c r="A251" s="92" t="s">
        <v>50</v>
      </c>
      <c r="B251" s="237">
        <v>39068727.140000001</v>
      </c>
      <c r="C251" s="237">
        <v>26621450.43</v>
      </c>
      <c r="D251" s="237">
        <v>40744112.909999996</v>
      </c>
      <c r="E251" s="237">
        <v>46862147.049999997</v>
      </c>
      <c r="F251" s="215">
        <f t="shared" si="59"/>
        <v>0.15015750014030682</v>
      </c>
      <c r="G251" s="215">
        <f t="shared" si="56"/>
        <v>0.19947974967479309</v>
      </c>
      <c r="H251" s="237">
        <f t="shared" si="60"/>
        <v>6118034.1400000006</v>
      </c>
      <c r="I251" s="237">
        <f t="shared" si="57"/>
        <v>7793419.9099999964</v>
      </c>
      <c r="J251" s="30">
        <f t="shared" si="58"/>
        <v>0.24683961624386563</v>
      </c>
      <c r="K251" s="223"/>
    </row>
    <row r="252" spans="1:11" x14ac:dyDescent="0.25">
      <c r="A252" s="92" t="s">
        <v>51</v>
      </c>
      <c r="B252" s="237">
        <v>998154.4</v>
      </c>
      <c r="C252" s="237">
        <v>703206.12</v>
      </c>
      <c r="D252" s="237">
        <v>897449.88</v>
      </c>
      <c r="E252" s="237">
        <v>1303105.22</v>
      </c>
      <c r="F252" s="215">
        <f t="shared" si="59"/>
        <v>0.45200890772864111</v>
      </c>
      <c r="G252" s="215">
        <f t="shared" si="56"/>
        <v>0.30551467788951281</v>
      </c>
      <c r="H252" s="237">
        <f t="shared" si="60"/>
        <v>405655.33999999997</v>
      </c>
      <c r="I252" s="237">
        <f t="shared" si="57"/>
        <v>304950.81999999995</v>
      </c>
      <c r="J252" s="30">
        <f t="shared" si="58"/>
        <v>6.8639192328721552E-3</v>
      </c>
      <c r="K252" s="223"/>
    </row>
    <row r="253" spans="1:11" x14ac:dyDescent="0.25">
      <c r="A253" s="92" t="s">
        <v>52</v>
      </c>
      <c r="B253" s="237">
        <v>15421368.029999999</v>
      </c>
      <c r="C253" s="237">
        <v>8362651.5199999996</v>
      </c>
      <c r="D253" s="237">
        <v>16682580.9</v>
      </c>
      <c r="E253" s="237">
        <v>20004250.93</v>
      </c>
      <c r="F253" s="215">
        <f t="shared" si="59"/>
        <v>0.19911008074296221</v>
      </c>
      <c r="G253" s="215">
        <f t="shared" si="56"/>
        <v>0.29717745475528989</v>
      </c>
      <c r="H253" s="237">
        <f t="shared" si="60"/>
        <v>3321670.0299999993</v>
      </c>
      <c r="I253" s="237">
        <f t="shared" si="57"/>
        <v>4582882.9000000004</v>
      </c>
      <c r="J253" s="30">
        <f t="shared" si="58"/>
        <v>0.10536951321369713</v>
      </c>
      <c r="K253" s="223"/>
    </row>
    <row r="254" spans="1:11" x14ac:dyDescent="0.25">
      <c r="A254" s="92" t="s">
        <v>53</v>
      </c>
      <c r="B254" s="237">
        <v>4126235.59</v>
      </c>
      <c r="C254" s="237">
        <v>4116745.18</v>
      </c>
      <c r="D254" s="237">
        <v>6119826.8399999999</v>
      </c>
      <c r="E254" s="237">
        <v>7672300.4100000001</v>
      </c>
      <c r="F254" s="215">
        <f t="shared" si="59"/>
        <v>0.25367932959358042</v>
      </c>
      <c r="G254" s="215">
        <f t="shared" si="56"/>
        <v>0.85939465710439489</v>
      </c>
      <c r="H254" s="237">
        <f t="shared" si="60"/>
        <v>1552473.5700000003</v>
      </c>
      <c r="I254" s="237">
        <f t="shared" si="57"/>
        <v>3546064.8200000003</v>
      </c>
      <c r="J254" s="30">
        <f t="shared" si="58"/>
        <v>4.0412738385448205E-2</v>
      </c>
      <c r="K254" s="223"/>
    </row>
    <row r="255" spans="1:11" x14ac:dyDescent="0.25">
      <c r="A255" s="92" t="s">
        <v>54</v>
      </c>
      <c r="B255" s="237">
        <v>2282624</v>
      </c>
      <c r="C255" s="237">
        <v>2251898.52</v>
      </c>
      <c r="D255" s="237">
        <v>3292257.81</v>
      </c>
      <c r="E255" s="237">
        <v>3810782.68</v>
      </c>
      <c r="F255" s="215">
        <f t="shared" si="59"/>
        <v>0.15749825801157424</v>
      </c>
      <c r="G255" s="215">
        <f t="shared" si="56"/>
        <v>0.66947455209443185</v>
      </c>
      <c r="H255" s="237">
        <f t="shared" si="60"/>
        <v>518524.87000000011</v>
      </c>
      <c r="I255" s="237">
        <f t="shared" si="57"/>
        <v>1528158.6800000002</v>
      </c>
      <c r="J255" s="30">
        <f t="shared" si="58"/>
        <v>2.0072749405107976E-2</v>
      </c>
      <c r="K255" s="223"/>
    </row>
    <row r="256" spans="1:11" x14ac:dyDescent="0.25">
      <c r="A256" s="92" t="s">
        <v>55</v>
      </c>
      <c r="B256" s="237">
        <v>620725.32999999996</v>
      </c>
      <c r="C256" s="237">
        <v>664353.46</v>
      </c>
      <c r="D256" s="237">
        <v>943653.78</v>
      </c>
      <c r="E256" s="237">
        <v>1175669.8799999999</v>
      </c>
      <c r="F256" s="215">
        <f t="shared" si="59"/>
        <v>0.2458699418339636</v>
      </c>
      <c r="G256" s="215">
        <f t="shared" si="56"/>
        <v>0.89402594542098024</v>
      </c>
      <c r="H256" s="237">
        <f t="shared" si="60"/>
        <v>232016.09999999986</v>
      </c>
      <c r="I256" s="237">
        <f t="shared" si="57"/>
        <v>554944.54999999993</v>
      </c>
      <c r="J256" s="30">
        <f t="shared" si="58"/>
        <v>6.1926719170386701E-3</v>
      </c>
      <c r="K256" s="223"/>
    </row>
    <row r="257" spans="1:11" x14ac:dyDescent="0.25">
      <c r="A257" s="92" t="s">
        <v>56</v>
      </c>
      <c r="B257" s="237">
        <v>7338132.0499999998</v>
      </c>
      <c r="C257" s="237">
        <v>5589738.9500000002</v>
      </c>
      <c r="D257" s="237">
        <v>9259544.6799999997</v>
      </c>
      <c r="E257" s="237">
        <v>10833925.029999999</v>
      </c>
      <c r="F257" s="215">
        <f t="shared" si="59"/>
        <v>0.17002783661712395</v>
      </c>
      <c r="G257" s="215">
        <f t="shared" si="56"/>
        <v>0.47638730894737713</v>
      </c>
      <c r="H257" s="237">
        <f t="shared" si="60"/>
        <v>1574380.3499999996</v>
      </c>
      <c r="I257" s="237">
        <f t="shared" si="57"/>
        <v>3495792.9799999995</v>
      </c>
      <c r="J257" s="30">
        <f t="shared" si="58"/>
        <v>5.7066141121675532E-2</v>
      </c>
      <c r="K257" s="223"/>
    </row>
    <row r="258" spans="1:11" x14ac:dyDescent="0.25">
      <c r="A258" s="92" t="s">
        <v>57</v>
      </c>
      <c r="B258" s="237">
        <v>5821035.7300000004</v>
      </c>
      <c r="C258" s="237">
        <v>2150164.62</v>
      </c>
      <c r="D258" s="237">
        <v>5154413.03</v>
      </c>
      <c r="E258" s="237">
        <v>7629730.4900000002</v>
      </c>
      <c r="F258" s="215">
        <f t="shared" si="59"/>
        <v>0.48023265609352994</v>
      </c>
      <c r="G258" s="215">
        <f t="shared" si="56"/>
        <v>0.31071700018580706</v>
      </c>
      <c r="H258" s="237">
        <f t="shared" si="60"/>
        <v>2475317.46</v>
      </c>
      <c r="I258" s="237">
        <f t="shared" si="57"/>
        <v>1808694.7599999998</v>
      </c>
      <c r="J258" s="30">
        <f t="shared" si="58"/>
        <v>4.0188507457549816E-2</v>
      </c>
      <c r="K258" s="223"/>
    </row>
    <row r="259" spans="1:11" x14ac:dyDescent="0.25">
      <c r="A259" s="94" t="s">
        <v>58</v>
      </c>
      <c r="B259" s="245">
        <v>1953488.99</v>
      </c>
      <c r="C259" s="245">
        <v>1647597.89</v>
      </c>
      <c r="D259" s="245">
        <v>2748555.45</v>
      </c>
      <c r="E259" s="245">
        <v>3088877.12</v>
      </c>
      <c r="F259" s="246">
        <f t="shared" si="59"/>
        <v>0.12381837521233185</v>
      </c>
      <c r="G259" s="246">
        <f t="shared" si="56"/>
        <v>0.58121040651475608</v>
      </c>
      <c r="H259" s="245">
        <f t="shared" si="60"/>
        <v>340321.66999999993</v>
      </c>
      <c r="I259" s="245">
        <f t="shared" si="57"/>
        <v>1135388.1300000001</v>
      </c>
      <c r="J259" s="96">
        <f t="shared" si="58"/>
        <v>1.627021574815482E-2</v>
      </c>
      <c r="K259" s="223"/>
    </row>
    <row r="260" spans="1:11" ht="21" x14ac:dyDescent="0.35">
      <c r="A260" s="221" t="s">
        <v>78</v>
      </c>
      <c r="B260" s="221"/>
      <c r="C260" s="221"/>
      <c r="D260" s="221"/>
      <c r="E260" s="221"/>
      <c r="F260" s="221"/>
      <c r="G260" s="221"/>
      <c r="H260" s="221"/>
      <c r="I260" s="221"/>
      <c r="J260" s="221"/>
      <c r="K260" s="221"/>
    </row>
    <row r="261" spans="1:11" x14ac:dyDescent="0.25">
      <c r="A261" s="67"/>
      <c r="B261" s="9" t="s">
        <v>146</v>
      </c>
      <c r="C261" s="10"/>
      <c r="D261" s="10"/>
      <c r="E261" s="10"/>
      <c r="F261" s="10"/>
      <c r="G261" s="10"/>
      <c r="H261" s="10"/>
      <c r="I261" s="10"/>
      <c r="J261" s="11"/>
      <c r="K261" s="222"/>
    </row>
    <row r="262" spans="1:11" x14ac:dyDescent="0.25">
      <c r="A262" s="13"/>
      <c r="B262" s="14">
        <f>B$6</f>
        <v>2019</v>
      </c>
      <c r="C262" s="14">
        <f>C$6</f>
        <v>2022</v>
      </c>
      <c r="D262" s="14">
        <f>D$6</f>
        <v>2023</v>
      </c>
      <c r="E262" s="14">
        <f>E$6</f>
        <v>2024</v>
      </c>
      <c r="F262" s="14" t="str">
        <f>CONCATENATE("var ",RIGHT(E262,2),"/",RIGHT(D262,2))</f>
        <v>var 24/23</v>
      </c>
      <c r="G262" s="14" t="str">
        <f>CONCATENATE("var ",RIGHT(E262,2),"/",RIGHT(B262,2))</f>
        <v>var 24/19</v>
      </c>
      <c r="H262" s="14" t="str">
        <f>CONCATENATE("dif ",RIGHT(E262,2),"-",RIGHT(D262,2))</f>
        <v>dif 24-23</v>
      </c>
      <c r="I262" s="102" t="str">
        <f>CONCATENATE("dif ",RIGHT(E262,2),"-",RIGHT(B262,2))</f>
        <v>dif 24-19</v>
      </c>
      <c r="J262" s="103"/>
      <c r="K262" s="223"/>
    </row>
    <row r="263" spans="1:11" x14ac:dyDescent="0.25">
      <c r="A263" s="224" t="s">
        <v>4</v>
      </c>
      <c r="B263" s="250">
        <v>95.53</v>
      </c>
      <c r="C263" s="250">
        <v>105.47</v>
      </c>
      <c r="D263" s="250">
        <v>113.84</v>
      </c>
      <c r="E263" s="250">
        <v>130.28</v>
      </c>
      <c r="F263" s="251">
        <f>E263/D263-1</f>
        <v>0.14441321152494724</v>
      </c>
      <c r="G263" s="251">
        <f t="shared" ref="G263:G274" si="61">E263/B263-1</f>
        <v>0.36376007536899402</v>
      </c>
      <c r="H263" s="252">
        <f>E263-D263</f>
        <v>16.439999999999998</v>
      </c>
      <c r="I263" s="253">
        <f t="shared" ref="I263:I274" si="62">E263-B263</f>
        <v>34.75</v>
      </c>
      <c r="J263" s="254"/>
      <c r="K263" s="255"/>
    </row>
    <row r="264" spans="1:11" x14ac:dyDescent="0.25">
      <c r="A264" s="228" t="s">
        <v>5</v>
      </c>
      <c r="B264" s="256">
        <v>104.73</v>
      </c>
      <c r="C264" s="256">
        <v>115.46</v>
      </c>
      <c r="D264" s="256">
        <v>122.85</v>
      </c>
      <c r="E264" s="256">
        <v>142.44999999999999</v>
      </c>
      <c r="F264" s="257">
        <f t="shared" ref="F264:F274" si="63">E264/D264-1</f>
        <v>0.15954415954415957</v>
      </c>
      <c r="G264" s="257">
        <f t="shared" si="61"/>
        <v>0.36016423183424018</v>
      </c>
      <c r="H264" s="258">
        <f t="shared" ref="H264:H274" si="64">E264-D264</f>
        <v>19.599999999999994</v>
      </c>
      <c r="I264" s="259">
        <f t="shared" si="62"/>
        <v>37.719999999999985</v>
      </c>
      <c r="J264" s="260"/>
      <c r="K264" s="261"/>
    </row>
    <row r="265" spans="1:11" x14ac:dyDescent="0.25">
      <c r="A265" s="232" t="s">
        <v>72</v>
      </c>
      <c r="B265" s="262">
        <v>187.5</v>
      </c>
      <c r="C265" s="262">
        <v>200.59</v>
      </c>
      <c r="D265" s="262">
        <v>212.26</v>
      </c>
      <c r="E265" s="262">
        <v>243.48</v>
      </c>
      <c r="F265" s="263">
        <f t="shared" si="63"/>
        <v>0.14708376519363053</v>
      </c>
      <c r="G265" s="263">
        <f t="shared" si="61"/>
        <v>0.29855999999999994</v>
      </c>
      <c r="H265" s="264">
        <f t="shared" si="64"/>
        <v>31.22</v>
      </c>
      <c r="I265" s="265">
        <f t="shared" si="62"/>
        <v>55.97999999999999</v>
      </c>
      <c r="J265" s="266"/>
      <c r="K265" s="223"/>
    </row>
    <row r="266" spans="1:11" x14ac:dyDescent="0.25">
      <c r="A266" s="236" t="s">
        <v>73</v>
      </c>
      <c r="B266" s="267">
        <v>97.34</v>
      </c>
      <c r="C266" s="267">
        <v>101.03</v>
      </c>
      <c r="D266" s="267">
        <v>113.12</v>
      </c>
      <c r="E266" s="267">
        <v>129.38</v>
      </c>
      <c r="F266" s="268">
        <f t="shared" si="63"/>
        <v>0.14374115983026869</v>
      </c>
      <c r="G266" s="268">
        <f t="shared" si="61"/>
        <v>0.32915553729196612</v>
      </c>
      <c r="H266" s="269">
        <f t="shared" si="64"/>
        <v>16.259999999999991</v>
      </c>
      <c r="I266" s="270">
        <f t="shared" si="62"/>
        <v>32.039999999999992</v>
      </c>
      <c r="J266" s="271"/>
      <c r="K266" s="223"/>
    </row>
    <row r="267" spans="1:11" x14ac:dyDescent="0.25">
      <c r="A267" s="239" t="s">
        <v>74</v>
      </c>
      <c r="B267" s="267">
        <v>67.98</v>
      </c>
      <c r="C267" s="267">
        <v>69.16</v>
      </c>
      <c r="D267" s="267">
        <v>75.06</v>
      </c>
      <c r="E267" s="267">
        <v>89.61</v>
      </c>
      <c r="F267" s="272">
        <f t="shared" si="63"/>
        <v>0.19384492406075138</v>
      </c>
      <c r="G267" s="272">
        <f t="shared" si="61"/>
        <v>0.31818181818181812</v>
      </c>
      <c r="H267" s="273">
        <f t="shared" si="64"/>
        <v>14.549999999999997</v>
      </c>
      <c r="I267" s="274">
        <f t="shared" si="62"/>
        <v>21.629999999999995</v>
      </c>
      <c r="J267" s="275"/>
      <c r="K267" s="223"/>
    </row>
    <row r="268" spans="1:11" x14ac:dyDescent="0.25">
      <c r="A268" s="239" t="s">
        <v>75</v>
      </c>
      <c r="B268" s="267">
        <v>57.62</v>
      </c>
      <c r="C268" s="267">
        <v>46.8</v>
      </c>
      <c r="D268" s="267">
        <v>69.75</v>
      </c>
      <c r="E268" s="267">
        <v>72.61</v>
      </c>
      <c r="F268" s="272">
        <f t="shared" si="63"/>
        <v>4.1003584229390766E-2</v>
      </c>
      <c r="G268" s="272">
        <f t="shared" si="61"/>
        <v>0.26015272474835127</v>
      </c>
      <c r="H268" s="273">
        <f t="shared" si="64"/>
        <v>2.8599999999999994</v>
      </c>
      <c r="I268" s="274">
        <f t="shared" si="62"/>
        <v>14.990000000000002</v>
      </c>
      <c r="J268" s="275"/>
      <c r="K268" s="223"/>
    </row>
    <row r="269" spans="1:11" x14ac:dyDescent="0.25">
      <c r="A269" s="240" t="s">
        <v>76</v>
      </c>
      <c r="B269" s="276">
        <v>46.16</v>
      </c>
      <c r="C269" s="276">
        <v>43.02</v>
      </c>
      <c r="D269" s="276">
        <v>57.88</v>
      </c>
      <c r="E269" s="276">
        <v>67.7</v>
      </c>
      <c r="F269" s="277">
        <f t="shared" si="63"/>
        <v>0.16966136834830681</v>
      </c>
      <c r="G269" s="277">
        <f t="shared" si="61"/>
        <v>0.46663778162911629</v>
      </c>
      <c r="H269" s="278">
        <f t="shared" si="64"/>
        <v>9.82</v>
      </c>
      <c r="I269" s="279">
        <f t="shared" si="62"/>
        <v>21.540000000000006</v>
      </c>
      <c r="J269" s="280"/>
      <c r="K269" s="223"/>
    </row>
    <row r="270" spans="1:11" x14ac:dyDescent="0.25">
      <c r="A270" s="228" t="s">
        <v>11</v>
      </c>
      <c r="B270" s="256">
        <v>70.37</v>
      </c>
      <c r="C270" s="256">
        <v>73.3</v>
      </c>
      <c r="D270" s="256">
        <v>83.37</v>
      </c>
      <c r="E270" s="256">
        <v>87.17</v>
      </c>
      <c r="F270" s="257">
        <f t="shared" si="63"/>
        <v>4.5579944824277296E-2</v>
      </c>
      <c r="G270" s="257">
        <f t="shared" si="61"/>
        <v>0.23873809862157169</v>
      </c>
      <c r="H270" s="258">
        <f t="shared" si="64"/>
        <v>3.7999999999999972</v>
      </c>
      <c r="I270" s="259">
        <f t="shared" si="62"/>
        <v>16.799999999999997</v>
      </c>
      <c r="J270" s="260"/>
      <c r="K270" s="261"/>
    </row>
    <row r="271" spans="1:11" x14ac:dyDescent="0.25">
      <c r="A271" s="34" t="s">
        <v>12</v>
      </c>
      <c r="B271" s="281">
        <v>106.63</v>
      </c>
      <c r="C271" s="281">
        <v>108.18</v>
      </c>
      <c r="D271" s="281">
        <v>140.44</v>
      </c>
      <c r="E271" s="281">
        <v>146.91999999999999</v>
      </c>
      <c r="F271" s="282">
        <f t="shared" si="63"/>
        <v>4.6140700655084022E-2</v>
      </c>
      <c r="G271" s="282">
        <f t="shared" si="61"/>
        <v>0.37784863546844227</v>
      </c>
      <c r="H271" s="283">
        <f t="shared" si="64"/>
        <v>6.4799999999999898</v>
      </c>
      <c r="I271" s="284">
        <f t="shared" si="62"/>
        <v>40.289999999999992</v>
      </c>
      <c r="J271" s="285"/>
      <c r="K271" s="223"/>
    </row>
    <row r="272" spans="1:11" x14ac:dyDescent="0.25">
      <c r="A272" s="35" t="s">
        <v>8</v>
      </c>
      <c r="B272" s="267">
        <v>72.97</v>
      </c>
      <c r="C272" s="267">
        <v>77.86</v>
      </c>
      <c r="D272" s="267">
        <v>86.68</v>
      </c>
      <c r="E272" s="267">
        <v>86.74</v>
      </c>
      <c r="F272" s="286">
        <f t="shared" si="63"/>
        <v>6.9220119981516781E-4</v>
      </c>
      <c r="G272" s="286">
        <f t="shared" si="61"/>
        <v>0.18870768809099614</v>
      </c>
      <c r="H272" s="287">
        <f t="shared" si="64"/>
        <v>5.9999999999988063E-2</v>
      </c>
      <c r="I272" s="288">
        <f t="shared" si="62"/>
        <v>13.769999999999996</v>
      </c>
      <c r="J272" s="289"/>
      <c r="K272" s="223"/>
    </row>
    <row r="273" spans="1:11" x14ac:dyDescent="0.25">
      <c r="A273" s="35" t="s">
        <v>9</v>
      </c>
      <c r="B273" s="267">
        <v>55.16</v>
      </c>
      <c r="C273" s="267">
        <v>48.85</v>
      </c>
      <c r="D273" s="267">
        <v>65.47</v>
      </c>
      <c r="E273" s="267">
        <v>74.22</v>
      </c>
      <c r="F273" s="286">
        <f t="shared" si="63"/>
        <v>0.13364899954177489</v>
      </c>
      <c r="G273" s="286">
        <f t="shared" si="61"/>
        <v>0.34554024655547511</v>
      </c>
      <c r="H273" s="287">
        <f t="shared" si="64"/>
        <v>8.75</v>
      </c>
      <c r="I273" s="288">
        <f t="shared" si="62"/>
        <v>19.060000000000002</v>
      </c>
      <c r="J273" s="289"/>
      <c r="K273" s="223"/>
    </row>
    <row r="274" spans="1:11" x14ac:dyDescent="0.25">
      <c r="A274" s="36" t="s">
        <v>10</v>
      </c>
      <c r="B274" s="292">
        <v>77.099999999999994</v>
      </c>
      <c r="C274" s="292">
        <v>84.12</v>
      </c>
      <c r="D274" s="292">
        <v>76.08</v>
      </c>
      <c r="E274" s="292">
        <v>93.32</v>
      </c>
      <c r="F274" s="293">
        <f t="shared" si="63"/>
        <v>0.22660357518401675</v>
      </c>
      <c r="G274" s="293">
        <f t="shared" si="61"/>
        <v>0.21037613488975349</v>
      </c>
      <c r="H274" s="294">
        <f t="shared" si="64"/>
        <v>17.239999999999995</v>
      </c>
      <c r="I274" s="295">
        <f t="shared" si="62"/>
        <v>16.22</v>
      </c>
      <c r="J274" s="296"/>
      <c r="K274" s="223"/>
    </row>
    <row r="275" spans="1:11" x14ac:dyDescent="0.25">
      <c r="A275" s="40" t="s">
        <v>13</v>
      </c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1:11" ht="21" x14ac:dyDescent="0.35">
      <c r="A276" s="221" t="s">
        <v>79</v>
      </c>
      <c r="B276" s="221"/>
      <c r="C276" s="221"/>
      <c r="D276" s="221"/>
      <c r="E276" s="221"/>
      <c r="F276" s="221"/>
      <c r="G276" s="221"/>
      <c r="H276" s="221"/>
      <c r="I276" s="221"/>
      <c r="J276" s="221"/>
      <c r="K276" s="221"/>
    </row>
    <row r="277" spans="1:11" x14ac:dyDescent="0.25">
      <c r="A277" s="67"/>
      <c r="B277" s="9" t="s">
        <v>146</v>
      </c>
      <c r="C277" s="10"/>
      <c r="D277" s="10"/>
      <c r="E277" s="10"/>
      <c r="F277" s="10"/>
      <c r="G277" s="10"/>
      <c r="H277" s="10"/>
      <c r="I277" s="10"/>
      <c r="J277" s="11"/>
      <c r="K277" s="222"/>
    </row>
    <row r="278" spans="1:11" x14ac:dyDescent="0.25">
      <c r="A278" s="13"/>
      <c r="B278" s="14">
        <f>B$6</f>
        <v>2019</v>
      </c>
      <c r="C278" s="14">
        <f>C$6</f>
        <v>2022</v>
      </c>
      <c r="D278" s="14">
        <f>D$6</f>
        <v>2023</v>
      </c>
      <c r="E278" s="14">
        <f>E$6</f>
        <v>2024</v>
      </c>
      <c r="F278" s="14" t="str">
        <f>CONCATENATE("var ",RIGHT(E278,2),"/",RIGHT(D278,2))</f>
        <v>var 24/23</v>
      </c>
      <c r="G278" s="14" t="str">
        <f>CONCATENATE("var ",RIGHT(E278,2),"/",RIGHT(B278,2))</f>
        <v>var 24/19</v>
      </c>
      <c r="H278" s="14" t="str">
        <f>CONCATENATE("dif ",RIGHT(E278,2),"-",RIGHT(D278,2))</f>
        <v>dif 24-23</v>
      </c>
      <c r="I278" s="102" t="str">
        <f>CONCATENATE("dif ",RIGHT(E278,2),"-",RIGHT(B278,2))</f>
        <v>dif 24-19</v>
      </c>
      <c r="J278" s="103"/>
      <c r="K278" s="223"/>
    </row>
    <row r="279" spans="1:11" x14ac:dyDescent="0.25">
      <c r="A279" s="224" t="s">
        <v>48</v>
      </c>
      <c r="B279" s="250">
        <v>95.53</v>
      </c>
      <c r="C279" s="250">
        <v>105.47</v>
      </c>
      <c r="D279" s="250">
        <v>113.84</v>
      </c>
      <c r="E279" s="250">
        <v>130.28</v>
      </c>
      <c r="F279" s="297">
        <f>E279/D279-1</f>
        <v>0.14441321152494724</v>
      </c>
      <c r="G279" s="297">
        <f t="shared" ref="G279:G289" si="65">E279/B279-1</f>
        <v>0.36376007536899402</v>
      </c>
      <c r="H279" s="298">
        <f>E279-D279</f>
        <v>16.439999999999998</v>
      </c>
      <c r="I279" s="299">
        <f t="shared" ref="I279:I289" si="66">E279-B279</f>
        <v>34.75</v>
      </c>
      <c r="J279" s="300"/>
      <c r="K279" s="255"/>
    </row>
    <row r="280" spans="1:11" x14ac:dyDescent="0.25">
      <c r="A280" s="89" t="s">
        <v>49</v>
      </c>
      <c r="B280" s="301">
        <v>119.9</v>
      </c>
      <c r="C280" s="301">
        <v>135.83000000000001</v>
      </c>
      <c r="D280" s="301">
        <v>143.35</v>
      </c>
      <c r="E280" s="301">
        <v>159.43</v>
      </c>
      <c r="F280" s="302">
        <f t="shared" ref="F280:F289" si="67">E280/D280-1</f>
        <v>0.11217300313916989</v>
      </c>
      <c r="G280" s="302">
        <f t="shared" si="65"/>
        <v>0.32969140950792331</v>
      </c>
      <c r="H280" s="303">
        <f t="shared" ref="H280:H289" si="68">E280-D280</f>
        <v>16.080000000000013</v>
      </c>
      <c r="I280" s="304">
        <f t="shared" si="66"/>
        <v>39.53</v>
      </c>
      <c r="J280" s="305"/>
      <c r="K280" s="223"/>
    </row>
    <row r="281" spans="1:11" x14ac:dyDescent="0.25">
      <c r="A281" s="92" t="s">
        <v>50</v>
      </c>
      <c r="B281" s="267">
        <v>92.49</v>
      </c>
      <c r="C281" s="267">
        <v>95.52</v>
      </c>
      <c r="D281" s="267">
        <v>103.14</v>
      </c>
      <c r="E281" s="267">
        <v>118.92</v>
      </c>
      <c r="F281" s="306">
        <f t="shared" si="67"/>
        <v>0.15299592786503791</v>
      </c>
      <c r="G281" s="306">
        <f t="shared" si="65"/>
        <v>0.28576062277002934</v>
      </c>
      <c r="H281" s="287">
        <f t="shared" si="68"/>
        <v>15.780000000000001</v>
      </c>
      <c r="I281" s="290">
        <f t="shared" si="66"/>
        <v>26.430000000000007</v>
      </c>
      <c r="J281" s="291"/>
      <c r="K281" s="223"/>
    </row>
    <row r="282" spans="1:11" x14ac:dyDescent="0.25">
      <c r="A282" s="92" t="s">
        <v>51</v>
      </c>
      <c r="B282" s="267">
        <v>72.98</v>
      </c>
      <c r="C282" s="267">
        <v>76.489999999999995</v>
      </c>
      <c r="D282" s="267">
        <v>78.790000000000006</v>
      </c>
      <c r="E282" s="267">
        <v>102.68</v>
      </c>
      <c r="F282" s="306">
        <f t="shared" si="67"/>
        <v>0.30321106739433934</v>
      </c>
      <c r="G282" s="306">
        <f t="shared" si="65"/>
        <v>0.40696081118114558</v>
      </c>
      <c r="H282" s="287">
        <f t="shared" si="68"/>
        <v>23.89</v>
      </c>
      <c r="I282" s="290">
        <f t="shared" si="66"/>
        <v>29.700000000000003</v>
      </c>
      <c r="J282" s="291"/>
      <c r="K282" s="223"/>
    </row>
    <row r="283" spans="1:11" x14ac:dyDescent="0.25">
      <c r="A283" s="92" t="s">
        <v>52</v>
      </c>
      <c r="B283" s="267">
        <v>56.16</v>
      </c>
      <c r="C283" s="267">
        <v>56.02</v>
      </c>
      <c r="D283" s="267">
        <v>66.25</v>
      </c>
      <c r="E283" s="267">
        <v>76.650000000000006</v>
      </c>
      <c r="F283" s="306">
        <f t="shared" si="67"/>
        <v>0.15698113207547171</v>
      </c>
      <c r="G283" s="306">
        <f t="shared" si="65"/>
        <v>0.36485042735042761</v>
      </c>
      <c r="H283" s="287">
        <f t="shared" si="68"/>
        <v>10.400000000000006</v>
      </c>
      <c r="I283" s="290">
        <f t="shared" si="66"/>
        <v>20.490000000000009</v>
      </c>
      <c r="J283" s="291"/>
      <c r="K283" s="223"/>
    </row>
    <row r="284" spans="1:11" x14ac:dyDescent="0.25">
      <c r="A284" s="92" t="s">
        <v>53</v>
      </c>
      <c r="B284" s="267">
        <v>85.26</v>
      </c>
      <c r="C284" s="267">
        <v>120.01</v>
      </c>
      <c r="D284" s="267">
        <v>137.74</v>
      </c>
      <c r="E284" s="267">
        <v>156.54</v>
      </c>
      <c r="F284" s="306">
        <f t="shared" si="67"/>
        <v>0.13648903731668338</v>
      </c>
      <c r="G284" s="306">
        <f t="shared" si="65"/>
        <v>0.83603096410978162</v>
      </c>
      <c r="H284" s="287">
        <f t="shared" si="68"/>
        <v>18.799999999999983</v>
      </c>
      <c r="I284" s="290">
        <f t="shared" si="66"/>
        <v>71.279999999999987</v>
      </c>
      <c r="J284" s="291"/>
      <c r="K284" s="223"/>
    </row>
    <row r="285" spans="1:11" x14ac:dyDescent="0.25">
      <c r="A285" s="92" t="s">
        <v>54</v>
      </c>
      <c r="B285" s="267">
        <v>64.08</v>
      </c>
      <c r="C285" s="267">
        <v>77.3</v>
      </c>
      <c r="D285" s="267">
        <v>86.57</v>
      </c>
      <c r="E285" s="267">
        <v>95.9</v>
      </c>
      <c r="F285" s="306">
        <f t="shared" si="67"/>
        <v>0.10777405567748666</v>
      </c>
      <c r="G285" s="306">
        <f t="shared" si="65"/>
        <v>0.49656679151061178</v>
      </c>
      <c r="H285" s="287">
        <f t="shared" si="68"/>
        <v>9.3300000000000125</v>
      </c>
      <c r="I285" s="290">
        <f t="shared" si="66"/>
        <v>31.820000000000007</v>
      </c>
      <c r="J285" s="291"/>
      <c r="K285" s="223"/>
    </row>
    <row r="286" spans="1:11" x14ac:dyDescent="0.25">
      <c r="A286" s="92" t="s">
        <v>55</v>
      </c>
      <c r="B286" s="267">
        <v>80.290000000000006</v>
      </c>
      <c r="C286" s="267">
        <v>90.78</v>
      </c>
      <c r="D286" s="267">
        <v>104.66</v>
      </c>
      <c r="E286" s="267">
        <v>122.34</v>
      </c>
      <c r="F286" s="306">
        <f>E286/D286-1</f>
        <v>0.16892795719472575</v>
      </c>
      <c r="G286" s="306">
        <f t="shared" si="65"/>
        <v>0.52372649146842698</v>
      </c>
      <c r="H286" s="287">
        <f t="shared" si="68"/>
        <v>17.680000000000007</v>
      </c>
      <c r="I286" s="290">
        <f t="shared" si="66"/>
        <v>42.05</v>
      </c>
      <c r="J286" s="291"/>
      <c r="K286" s="223"/>
    </row>
    <row r="287" spans="1:11" x14ac:dyDescent="0.25">
      <c r="A287" s="92" t="s">
        <v>56</v>
      </c>
      <c r="B287" s="267">
        <v>102.44</v>
      </c>
      <c r="C287" s="267">
        <v>109.46</v>
      </c>
      <c r="D287" s="267">
        <v>122.19</v>
      </c>
      <c r="E287" s="267">
        <v>140.36000000000001</v>
      </c>
      <c r="F287" s="306">
        <f t="shared" si="67"/>
        <v>0.1487028398395942</v>
      </c>
      <c r="G287" s="306">
        <f t="shared" si="65"/>
        <v>0.37016790316282711</v>
      </c>
      <c r="H287" s="287">
        <f t="shared" si="68"/>
        <v>18.170000000000016</v>
      </c>
      <c r="I287" s="290">
        <f t="shared" si="66"/>
        <v>37.920000000000016</v>
      </c>
      <c r="J287" s="291"/>
      <c r="K287" s="223"/>
    </row>
    <row r="288" spans="1:11" x14ac:dyDescent="0.25">
      <c r="A288" s="92" t="s">
        <v>57</v>
      </c>
      <c r="B288" s="267">
        <v>162.63999999999999</v>
      </c>
      <c r="C288" s="267">
        <v>127.25</v>
      </c>
      <c r="D288" s="267">
        <v>149.52000000000001</v>
      </c>
      <c r="E288" s="267">
        <v>244.88</v>
      </c>
      <c r="F288" s="306">
        <f t="shared" si="67"/>
        <v>0.63777421080791852</v>
      </c>
      <c r="G288" s="306">
        <f t="shared" si="65"/>
        <v>0.50565666502705375</v>
      </c>
      <c r="H288" s="287">
        <f t="shared" si="68"/>
        <v>95.359999999999985</v>
      </c>
      <c r="I288" s="290">
        <f t="shared" si="66"/>
        <v>82.240000000000009</v>
      </c>
      <c r="J288" s="291"/>
      <c r="K288" s="223"/>
    </row>
    <row r="289" spans="1:11" x14ac:dyDescent="0.25">
      <c r="A289" s="92" t="s">
        <v>80</v>
      </c>
      <c r="B289" s="292">
        <v>53.5</v>
      </c>
      <c r="C289" s="292">
        <v>69.650000000000006</v>
      </c>
      <c r="D289" s="292">
        <v>83.16</v>
      </c>
      <c r="E289" s="292">
        <v>90.53</v>
      </c>
      <c r="F289" s="306">
        <f t="shared" si="67"/>
        <v>8.8624338624338606E-2</v>
      </c>
      <c r="G289" s="306">
        <f t="shared" si="65"/>
        <v>0.69214953271028046</v>
      </c>
      <c r="H289" s="287">
        <f t="shared" si="68"/>
        <v>7.3700000000000045</v>
      </c>
      <c r="I289" s="290">
        <f t="shared" si="66"/>
        <v>37.03</v>
      </c>
      <c r="J289" s="291"/>
      <c r="K289" s="223"/>
    </row>
    <row r="290" spans="1:11" x14ac:dyDescent="0.25">
      <c r="A290" s="40" t="s">
        <v>13</v>
      </c>
      <c r="B290" s="41"/>
      <c r="C290" s="41"/>
      <c r="D290" s="41"/>
      <c r="E290" s="41"/>
      <c r="F290" s="41"/>
      <c r="G290" s="41"/>
      <c r="H290" s="41"/>
      <c r="I290" s="41"/>
      <c r="J290" s="41"/>
      <c r="K290" s="41"/>
    </row>
    <row r="291" spans="1:11" ht="21" x14ac:dyDescent="0.35">
      <c r="A291" s="221" t="s">
        <v>81</v>
      </c>
      <c r="B291" s="221"/>
      <c r="C291" s="221"/>
      <c r="D291" s="221"/>
      <c r="E291" s="221"/>
      <c r="F291" s="221"/>
      <c r="G291" s="221"/>
      <c r="H291" s="221"/>
      <c r="I291" s="221"/>
      <c r="J291" s="221"/>
      <c r="K291" s="221"/>
    </row>
    <row r="292" spans="1:11" x14ac:dyDescent="0.25">
      <c r="A292" s="67"/>
      <c r="B292" s="9" t="s">
        <v>146</v>
      </c>
      <c r="C292" s="10"/>
      <c r="D292" s="10"/>
      <c r="E292" s="10"/>
      <c r="F292" s="10"/>
      <c r="G292" s="10"/>
      <c r="H292" s="10"/>
      <c r="I292" s="10"/>
      <c r="J292" s="11"/>
      <c r="K292" s="222"/>
    </row>
    <row r="293" spans="1:11" x14ac:dyDescent="0.25">
      <c r="A293" s="13"/>
      <c r="B293" s="14">
        <f>B$6</f>
        <v>2019</v>
      </c>
      <c r="C293" s="14">
        <f>C$6</f>
        <v>2022</v>
      </c>
      <c r="D293" s="14">
        <f>D$6</f>
        <v>2023</v>
      </c>
      <c r="E293" s="14">
        <f>E$6</f>
        <v>2024</v>
      </c>
      <c r="F293" s="14" t="str">
        <f>CONCATENATE("var ",RIGHT(E293,2),"/",RIGHT(D293,2))</f>
        <v>var 24/23</v>
      </c>
      <c r="G293" s="14" t="str">
        <f>CONCATENATE("var ",RIGHT(E293,2),"/",RIGHT(B293,2))</f>
        <v>var 24/19</v>
      </c>
      <c r="H293" s="14" t="str">
        <f>CONCATENATE("dif ",RIGHT(E293,2),"-",RIGHT(C293,2))</f>
        <v>dif 24-22</v>
      </c>
      <c r="I293" s="102" t="str">
        <f>CONCATENATE("dif ",RIGHT(E293,2),"-",RIGHT(B293,2))</f>
        <v>dif 24-19</v>
      </c>
      <c r="J293" s="103"/>
      <c r="K293" s="223"/>
    </row>
    <row r="294" spans="1:11" x14ac:dyDescent="0.25">
      <c r="A294" s="224" t="s">
        <v>4</v>
      </c>
      <c r="B294" s="250">
        <v>81.209999999999994</v>
      </c>
      <c r="C294" s="250">
        <v>65.180000000000007</v>
      </c>
      <c r="D294" s="250">
        <v>97.69</v>
      </c>
      <c r="E294" s="250">
        <v>114.18</v>
      </c>
      <c r="F294" s="251">
        <f>E294/D294-1</f>
        <v>0.16879926297471592</v>
      </c>
      <c r="G294" s="251">
        <f t="shared" ref="G294:G305" si="69">E294/B294-1</f>
        <v>0.40598448466937587</v>
      </c>
      <c r="H294" s="307">
        <f>E294-D294</f>
        <v>16.490000000000009</v>
      </c>
      <c r="I294" s="308">
        <f t="shared" ref="I294:I305" si="70">E294-B294</f>
        <v>32.970000000000013</v>
      </c>
      <c r="J294" s="309"/>
      <c r="K294" s="255"/>
    </row>
    <row r="295" spans="1:11" x14ac:dyDescent="0.25">
      <c r="A295" s="228" t="s">
        <v>5</v>
      </c>
      <c r="B295" s="256">
        <v>88.5</v>
      </c>
      <c r="C295" s="256">
        <v>68.48</v>
      </c>
      <c r="D295" s="256">
        <v>105.27</v>
      </c>
      <c r="E295" s="256">
        <v>125.45</v>
      </c>
      <c r="F295" s="257">
        <f t="shared" ref="F295:F305" si="71">E295/D295-1</f>
        <v>0.19169753965992209</v>
      </c>
      <c r="G295" s="257">
        <f t="shared" si="69"/>
        <v>0.41751412429378543</v>
      </c>
      <c r="H295" s="310">
        <f t="shared" ref="H295:H305" si="72">E295-D295</f>
        <v>20.180000000000007</v>
      </c>
      <c r="I295" s="311">
        <f t="shared" si="70"/>
        <v>36.950000000000003</v>
      </c>
      <c r="J295" s="312"/>
      <c r="K295" s="261"/>
    </row>
    <row r="296" spans="1:11" x14ac:dyDescent="0.25">
      <c r="A296" s="35" t="s">
        <v>72</v>
      </c>
      <c r="B296" s="262">
        <v>137.65</v>
      </c>
      <c r="C296" s="262">
        <v>114.86</v>
      </c>
      <c r="D296" s="262">
        <v>154.65</v>
      </c>
      <c r="E296" s="262">
        <v>195.77</v>
      </c>
      <c r="F296" s="306">
        <f t="shared" si="71"/>
        <v>0.26589072098286448</v>
      </c>
      <c r="G296" s="306">
        <f t="shared" si="69"/>
        <v>0.42223029422448244</v>
      </c>
      <c r="H296" s="313">
        <f t="shared" si="72"/>
        <v>41.120000000000005</v>
      </c>
      <c r="I296" s="314">
        <f t="shared" si="70"/>
        <v>58.120000000000005</v>
      </c>
      <c r="J296" s="315"/>
      <c r="K296" s="223"/>
    </row>
    <row r="297" spans="1:11" x14ac:dyDescent="0.25">
      <c r="A297" s="35" t="s">
        <v>73</v>
      </c>
      <c r="B297" s="267">
        <v>85.56</v>
      </c>
      <c r="C297" s="267">
        <v>60.42</v>
      </c>
      <c r="D297" s="267">
        <v>101.47</v>
      </c>
      <c r="E297" s="267">
        <v>117.58</v>
      </c>
      <c r="F297" s="306">
        <f t="shared" si="71"/>
        <v>0.15876613777471182</v>
      </c>
      <c r="G297" s="306">
        <f t="shared" si="69"/>
        <v>0.37424029920523605</v>
      </c>
      <c r="H297" s="313">
        <f t="shared" si="72"/>
        <v>16.11</v>
      </c>
      <c r="I297" s="314">
        <f t="shared" si="70"/>
        <v>32.019999999999996</v>
      </c>
      <c r="J297" s="315"/>
      <c r="K297" s="223"/>
    </row>
    <row r="298" spans="1:11" x14ac:dyDescent="0.25">
      <c r="A298" s="35" t="s">
        <v>74</v>
      </c>
      <c r="B298" s="267">
        <v>58.32</v>
      </c>
      <c r="C298" s="267">
        <v>40.29</v>
      </c>
      <c r="D298" s="267">
        <v>64.52</v>
      </c>
      <c r="E298" s="267">
        <v>76.92</v>
      </c>
      <c r="F298" s="306">
        <f t="shared" si="71"/>
        <v>0.19218846869187867</v>
      </c>
      <c r="G298" s="306">
        <f t="shared" si="69"/>
        <v>0.31893004115226331</v>
      </c>
      <c r="H298" s="313">
        <f t="shared" si="72"/>
        <v>12.400000000000006</v>
      </c>
      <c r="I298" s="314">
        <f t="shared" si="70"/>
        <v>18.600000000000001</v>
      </c>
      <c r="J298" s="315"/>
      <c r="K298" s="223"/>
    </row>
    <row r="299" spans="1:11" x14ac:dyDescent="0.25">
      <c r="A299" s="35" t="s">
        <v>75</v>
      </c>
      <c r="B299" s="267">
        <v>43.96</v>
      </c>
      <c r="C299" s="267">
        <v>35.69</v>
      </c>
      <c r="D299" s="267">
        <v>58.16</v>
      </c>
      <c r="E299" s="267">
        <v>65.23</v>
      </c>
      <c r="F299" s="306">
        <f t="shared" si="71"/>
        <v>0.12156121045392032</v>
      </c>
      <c r="G299" s="306">
        <f t="shared" si="69"/>
        <v>0.48384895359417657</v>
      </c>
      <c r="H299" s="313">
        <f t="shared" si="72"/>
        <v>7.0700000000000074</v>
      </c>
      <c r="I299" s="314">
        <f t="shared" si="70"/>
        <v>21.270000000000003</v>
      </c>
      <c r="J299" s="315"/>
      <c r="K299" s="223"/>
    </row>
    <row r="300" spans="1:11" x14ac:dyDescent="0.25">
      <c r="A300" s="35" t="s">
        <v>76</v>
      </c>
      <c r="B300" s="276">
        <v>33.82</v>
      </c>
      <c r="C300" s="276">
        <v>33.86</v>
      </c>
      <c r="D300" s="276">
        <v>52.87</v>
      </c>
      <c r="E300" s="276">
        <v>57.11</v>
      </c>
      <c r="F300" s="306">
        <f t="shared" si="71"/>
        <v>8.0196708908643943E-2</v>
      </c>
      <c r="G300" s="306">
        <f t="shared" si="69"/>
        <v>0.68864577173270258</v>
      </c>
      <c r="H300" s="313">
        <f t="shared" si="72"/>
        <v>4.240000000000002</v>
      </c>
      <c r="I300" s="314">
        <f t="shared" si="70"/>
        <v>23.29</v>
      </c>
      <c r="J300" s="315"/>
      <c r="K300" s="223"/>
    </row>
    <row r="301" spans="1:11" x14ac:dyDescent="0.25">
      <c r="A301" s="228" t="s">
        <v>11</v>
      </c>
      <c r="B301" s="256">
        <v>60.84</v>
      </c>
      <c r="C301" s="256">
        <v>52.4</v>
      </c>
      <c r="D301" s="256">
        <v>71.900000000000006</v>
      </c>
      <c r="E301" s="256">
        <v>75.11</v>
      </c>
      <c r="F301" s="257">
        <f t="shared" si="71"/>
        <v>4.4645340751042983E-2</v>
      </c>
      <c r="G301" s="257">
        <f t="shared" si="69"/>
        <v>0.23454963839579213</v>
      </c>
      <c r="H301" s="310">
        <f t="shared" si="72"/>
        <v>3.2099999999999937</v>
      </c>
      <c r="I301" s="311">
        <f t="shared" si="70"/>
        <v>14.269999999999996</v>
      </c>
      <c r="J301" s="312"/>
      <c r="K301" s="261"/>
    </row>
    <row r="302" spans="1:11" x14ac:dyDescent="0.25">
      <c r="A302" s="34" t="s">
        <v>12</v>
      </c>
      <c r="B302" s="281">
        <v>88.82</v>
      </c>
      <c r="C302" s="281">
        <v>82.4</v>
      </c>
      <c r="D302" s="281">
        <v>111.7</v>
      </c>
      <c r="E302" s="281">
        <v>135.35</v>
      </c>
      <c r="F302" s="306">
        <f t="shared" si="71"/>
        <v>0.2117278424350939</v>
      </c>
      <c r="G302" s="306">
        <f t="shared" si="69"/>
        <v>0.52386849808601665</v>
      </c>
      <c r="H302" s="313">
        <f t="shared" si="72"/>
        <v>23.649999999999991</v>
      </c>
      <c r="I302" s="314">
        <f t="shared" si="70"/>
        <v>46.53</v>
      </c>
      <c r="J302" s="315"/>
      <c r="K302" s="223"/>
    </row>
    <row r="303" spans="1:11" x14ac:dyDescent="0.25">
      <c r="A303" s="35" t="s">
        <v>8</v>
      </c>
      <c r="B303" s="267">
        <v>65.489999999999995</v>
      </c>
      <c r="C303" s="267">
        <v>55.17</v>
      </c>
      <c r="D303" s="267">
        <v>76.88</v>
      </c>
      <c r="E303" s="267">
        <v>76.349999999999994</v>
      </c>
      <c r="F303" s="306">
        <f t="shared" si="71"/>
        <v>-6.8938605619146553E-3</v>
      </c>
      <c r="G303" s="306">
        <f t="shared" si="69"/>
        <v>0.16582684379294554</v>
      </c>
      <c r="H303" s="313">
        <f t="shared" si="72"/>
        <v>-0.53000000000000114</v>
      </c>
      <c r="I303" s="314">
        <f t="shared" si="70"/>
        <v>10.86</v>
      </c>
      <c r="J303" s="315"/>
      <c r="K303" s="223"/>
    </row>
    <row r="304" spans="1:11" x14ac:dyDescent="0.25">
      <c r="A304" s="35" t="s">
        <v>9</v>
      </c>
      <c r="B304" s="267">
        <v>44.43</v>
      </c>
      <c r="C304" s="267">
        <v>33.72</v>
      </c>
      <c r="D304" s="267">
        <v>52.94</v>
      </c>
      <c r="E304" s="267">
        <v>59.32</v>
      </c>
      <c r="F304" s="306">
        <f t="shared" si="71"/>
        <v>0.12051378919531541</v>
      </c>
      <c r="G304" s="306">
        <f t="shared" si="69"/>
        <v>0.33513391852352026</v>
      </c>
      <c r="H304" s="313">
        <f t="shared" si="72"/>
        <v>6.3800000000000026</v>
      </c>
      <c r="I304" s="314">
        <f t="shared" si="70"/>
        <v>14.89</v>
      </c>
      <c r="J304" s="315"/>
      <c r="K304" s="223"/>
    </row>
    <row r="305" spans="1:11" x14ac:dyDescent="0.25">
      <c r="A305" s="36" t="s">
        <v>10</v>
      </c>
      <c r="B305" s="292">
        <v>66.34</v>
      </c>
      <c r="C305" s="292">
        <v>66.83</v>
      </c>
      <c r="D305" s="292">
        <v>68.03</v>
      </c>
      <c r="E305" s="292">
        <v>82.89</v>
      </c>
      <c r="F305" s="316">
        <f t="shared" si="71"/>
        <v>0.21843304424518584</v>
      </c>
      <c r="G305" s="316">
        <f t="shared" si="69"/>
        <v>0.24947241483268012</v>
      </c>
      <c r="H305" s="317">
        <f t="shared" si="72"/>
        <v>14.86</v>
      </c>
      <c r="I305" s="318">
        <f t="shared" si="70"/>
        <v>16.549999999999997</v>
      </c>
      <c r="J305" s="319"/>
      <c r="K305" s="320"/>
    </row>
    <row r="306" spans="1:11" x14ac:dyDescent="0.25">
      <c r="A306" s="321" t="s">
        <v>13</v>
      </c>
      <c r="B306" s="322"/>
      <c r="C306" s="322"/>
      <c r="D306" s="322"/>
      <c r="E306" s="322"/>
      <c r="F306" s="322"/>
      <c r="G306" s="322"/>
      <c r="H306" s="322"/>
      <c r="I306" s="322"/>
      <c r="J306" s="322"/>
      <c r="K306" s="322"/>
    </row>
    <row r="307" spans="1:11" ht="21" x14ac:dyDescent="0.35">
      <c r="A307" s="221" t="s">
        <v>82</v>
      </c>
      <c r="B307" s="221"/>
      <c r="C307" s="221"/>
      <c r="D307" s="221"/>
      <c r="E307" s="221"/>
      <c r="F307" s="221"/>
      <c r="G307" s="221"/>
      <c r="H307" s="221"/>
      <c r="I307" s="221"/>
      <c r="J307" s="221"/>
      <c r="K307" s="221"/>
    </row>
    <row r="308" spans="1:11" x14ac:dyDescent="0.25">
      <c r="A308" s="67"/>
      <c r="B308" s="9" t="s">
        <v>146</v>
      </c>
      <c r="C308" s="10"/>
      <c r="D308" s="10"/>
      <c r="E308" s="10"/>
      <c r="F308" s="10"/>
      <c r="G308" s="10"/>
      <c r="H308" s="10"/>
      <c r="I308" s="10"/>
      <c r="J308" s="11"/>
      <c r="K308" s="222"/>
    </row>
    <row r="309" spans="1:11" x14ac:dyDescent="0.25">
      <c r="A309" s="13"/>
      <c r="B309" s="14">
        <f>B$6</f>
        <v>2019</v>
      </c>
      <c r="C309" s="14">
        <f>C$6</f>
        <v>2022</v>
      </c>
      <c r="D309" s="14">
        <f>D$6</f>
        <v>2023</v>
      </c>
      <c r="E309" s="14">
        <f>E$6</f>
        <v>2024</v>
      </c>
      <c r="F309" s="14" t="str">
        <f>CONCATENATE("var ",RIGHT(E309,2),"/",RIGHT(D309,2))</f>
        <v>var 24/23</v>
      </c>
      <c r="G309" s="14" t="str">
        <f>CONCATENATE("var ",RIGHT(E309,2),"/",RIGHT(B309,2))</f>
        <v>var 24/19</v>
      </c>
      <c r="H309" s="14" t="str">
        <f>CONCATENATE("dif ",RIGHT(E309,2),"-",RIGHT(D309,2))</f>
        <v>dif 24-23</v>
      </c>
      <c r="I309" s="102" t="str">
        <f>CONCATENATE("dif ",RIGHT(E309,2),"-",RIGHT(B309,2))</f>
        <v>dif 24-19</v>
      </c>
      <c r="J309" s="103"/>
      <c r="K309" s="223"/>
    </row>
    <row r="310" spans="1:11" x14ac:dyDescent="0.25">
      <c r="A310" s="224" t="s">
        <v>48</v>
      </c>
      <c r="B310" s="250">
        <v>81.209999999999994</v>
      </c>
      <c r="C310" s="250">
        <v>65.180000000000007</v>
      </c>
      <c r="D310" s="250">
        <v>97.69</v>
      </c>
      <c r="E310" s="250">
        <v>114.18</v>
      </c>
      <c r="F310" s="297">
        <f>E310/D310-1</f>
        <v>0.16879926297471592</v>
      </c>
      <c r="G310" s="297">
        <f t="shared" ref="G310:G320" si="73">E310/B310-1</f>
        <v>0.40598448466937587</v>
      </c>
      <c r="H310" s="307">
        <f>E310-D310</f>
        <v>16.490000000000009</v>
      </c>
      <c r="I310" s="308">
        <f t="shared" ref="I310:I320" si="74">E310-B310</f>
        <v>32.970000000000013</v>
      </c>
      <c r="J310" s="309"/>
      <c r="K310" s="255"/>
    </row>
    <row r="311" spans="1:11" x14ac:dyDescent="0.25">
      <c r="A311" s="89" t="s">
        <v>49</v>
      </c>
      <c r="B311" s="301">
        <v>103.19</v>
      </c>
      <c r="C311" s="301">
        <v>87.98</v>
      </c>
      <c r="D311" s="301">
        <v>125.75</v>
      </c>
      <c r="E311" s="301">
        <v>140.99</v>
      </c>
      <c r="F311" s="323">
        <f t="shared" ref="F311:F320" si="75">E311/D311-1</f>
        <v>0.12119284294234589</v>
      </c>
      <c r="G311" s="323">
        <f t="shared" si="73"/>
        <v>0.36631456536486096</v>
      </c>
      <c r="H311" s="324">
        <f t="shared" ref="H311:H320" si="76">E311-D311</f>
        <v>15.240000000000009</v>
      </c>
      <c r="I311" s="325">
        <f t="shared" si="74"/>
        <v>37.800000000000011</v>
      </c>
      <c r="J311" s="326"/>
      <c r="K311" s="223"/>
    </row>
    <row r="312" spans="1:11" x14ac:dyDescent="0.25">
      <c r="A312" s="92" t="s">
        <v>50</v>
      </c>
      <c r="B312" s="267">
        <v>79.650000000000006</v>
      </c>
      <c r="C312" s="267">
        <v>60.81</v>
      </c>
      <c r="D312" s="267">
        <v>87.57</v>
      </c>
      <c r="E312" s="267">
        <v>104.43</v>
      </c>
      <c r="F312" s="306">
        <f t="shared" si="75"/>
        <v>0.19253168893456674</v>
      </c>
      <c r="G312" s="306">
        <f t="shared" si="73"/>
        <v>0.31111111111111112</v>
      </c>
      <c r="H312" s="327">
        <f t="shared" si="76"/>
        <v>16.860000000000014</v>
      </c>
      <c r="I312" s="328">
        <f t="shared" si="74"/>
        <v>24.78</v>
      </c>
      <c r="J312" s="329"/>
      <c r="K312" s="223"/>
    </row>
    <row r="313" spans="1:11" x14ac:dyDescent="0.25">
      <c r="A313" s="92" t="s">
        <v>51</v>
      </c>
      <c r="B313" s="267">
        <v>62.28</v>
      </c>
      <c r="C313" s="267">
        <v>58.46</v>
      </c>
      <c r="D313" s="267">
        <v>64.33</v>
      </c>
      <c r="E313" s="267">
        <v>93.41</v>
      </c>
      <c r="F313" s="306">
        <f t="shared" si="75"/>
        <v>0.45204414736514842</v>
      </c>
      <c r="G313" s="306">
        <f t="shared" si="73"/>
        <v>0.49983943481053306</v>
      </c>
      <c r="H313" s="327">
        <f t="shared" si="76"/>
        <v>29.08</v>
      </c>
      <c r="I313" s="328">
        <f t="shared" si="74"/>
        <v>31.129999999999995</v>
      </c>
      <c r="J313" s="329"/>
      <c r="K313" s="223"/>
    </row>
    <row r="314" spans="1:11" x14ac:dyDescent="0.25">
      <c r="A314" s="92" t="s">
        <v>52</v>
      </c>
      <c r="B314" s="267">
        <v>47.9</v>
      </c>
      <c r="C314" s="267">
        <v>30.57</v>
      </c>
      <c r="D314" s="267">
        <v>57.87</v>
      </c>
      <c r="E314" s="267">
        <v>67.03</v>
      </c>
      <c r="F314" s="306">
        <f t="shared" si="75"/>
        <v>0.15828581302920353</v>
      </c>
      <c r="G314" s="306">
        <f t="shared" si="73"/>
        <v>0.39937369519832999</v>
      </c>
      <c r="H314" s="327">
        <f t="shared" si="76"/>
        <v>9.1600000000000037</v>
      </c>
      <c r="I314" s="328">
        <f t="shared" si="74"/>
        <v>19.130000000000003</v>
      </c>
      <c r="J314" s="329"/>
      <c r="K314" s="223"/>
    </row>
    <row r="315" spans="1:11" x14ac:dyDescent="0.25">
      <c r="A315" s="92" t="s">
        <v>53</v>
      </c>
      <c r="B315" s="267">
        <v>77.7</v>
      </c>
      <c r="C315" s="267">
        <v>86.23</v>
      </c>
      <c r="D315" s="267">
        <v>110.6</v>
      </c>
      <c r="E315" s="267">
        <v>138.41999999999999</v>
      </c>
      <c r="F315" s="306">
        <f t="shared" si="75"/>
        <v>0.25153707052441221</v>
      </c>
      <c r="G315" s="306">
        <f t="shared" si="73"/>
        <v>0.78146718146718119</v>
      </c>
      <c r="H315" s="327">
        <f t="shared" si="76"/>
        <v>27.819999999999993</v>
      </c>
      <c r="I315" s="328">
        <f t="shared" si="74"/>
        <v>60.719999999999985</v>
      </c>
      <c r="J315" s="329"/>
      <c r="K315" s="223"/>
    </row>
    <row r="316" spans="1:11" x14ac:dyDescent="0.25">
      <c r="A316" s="92" t="s">
        <v>54</v>
      </c>
      <c r="B316" s="267">
        <v>48.63</v>
      </c>
      <c r="C316" s="267">
        <v>55.37</v>
      </c>
      <c r="D316" s="267">
        <v>69.73</v>
      </c>
      <c r="E316" s="267">
        <v>83.62</v>
      </c>
      <c r="F316" s="306">
        <f t="shared" si="75"/>
        <v>0.19919690233758791</v>
      </c>
      <c r="G316" s="306">
        <f t="shared" si="73"/>
        <v>0.71951470285831798</v>
      </c>
      <c r="H316" s="327">
        <f t="shared" si="76"/>
        <v>13.89</v>
      </c>
      <c r="I316" s="328">
        <f t="shared" si="74"/>
        <v>34.99</v>
      </c>
      <c r="J316" s="329"/>
      <c r="K316" s="223"/>
    </row>
    <row r="317" spans="1:11" x14ac:dyDescent="0.25">
      <c r="A317" s="92" t="s">
        <v>55</v>
      </c>
      <c r="B317" s="267">
        <v>50.56</v>
      </c>
      <c r="C317" s="267">
        <v>67.819999999999993</v>
      </c>
      <c r="D317" s="267">
        <v>89.79</v>
      </c>
      <c r="E317" s="267">
        <v>110.25</v>
      </c>
      <c r="F317" s="306">
        <f t="shared" si="75"/>
        <v>0.22786501837621098</v>
      </c>
      <c r="G317" s="306">
        <f t="shared" si="73"/>
        <v>1.1805775316455693</v>
      </c>
      <c r="H317" s="327">
        <f t="shared" si="76"/>
        <v>20.459999999999994</v>
      </c>
      <c r="I317" s="328">
        <f t="shared" si="74"/>
        <v>59.69</v>
      </c>
      <c r="J317" s="329"/>
      <c r="K317" s="223"/>
    </row>
    <row r="318" spans="1:11" x14ac:dyDescent="0.25">
      <c r="A318" s="92" t="s">
        <v>56</v>
      </c>
      <c r="B318" s="267">
        <v>83.61</v>
      </c>
      <c r="C318" s="267">
        <v>66.27</v>
      </c>
      <c r="D318" s="267">
        <v>109.73</v>
      </c>
      <c r="E318" s="267">
        <v>128.38999999999999</v>
      </c>
      <c r="F318" s="306">
        <f t="shared" si="75"/>
        <v>0.17005376834047192</v>
      </c>
      <c r="G318" s="306">
        <f t="shared" si="73"/>
        <v>0.53558186819758391</v>
      </c>
      <c r="H318" s="327">
        <f t="shared" si="76"/>
        <v>18.659999999999982</v>
      </c>
      <c r="I318" s="328">
        <f t="shared" si="74"/>
        <v>44.779999999999987</v>
      </c>
      <c r="J318" s="329"/>
      <c r="K318" s="223"/>
    </row>
    <row r="319" spans="1:11" x14ac:dyDescent="0.25">
      <c r="A319" s="92" t="s">
        <v>57</v>
      </c>
      <c r="B319" s="267">
        <v>120.06</v>
      </c>
      <c r="C319" s="267">
        <v>46.18</v>
      </c>
      <c r="D319" s="267">
        <v>100.71</v>
      </c>
      <c r="E319" s="267">
        <v>164.19</v>
      </c>
      <c r="F319" s="306">
        <f t="shared" si="75"/>
        <v>0.63032469466785823</v>
      </c>
      <c r="G319" s="306">
        <f t="shared" si="73"/>
        <v>0.36756621689155411</v>
      </c>
      <c r="H319" s="327">
        <f t="shared" si="76"/>
        <v>63.480000000000004</v>
      </c>
      <c r="I319" s="328">
        <f t="shared" si="74"/>
        <v>44.129999999999995</v>
      </c>
      <c r="J319" s="329"/>
      <c r="K319" s="223"/>
    </row>
    <row r="320" spans="1:11" x14ac:dyDescent="0.25">
      <c r="A320" s="92" t="s">
        <v>80</v>
      </c>
      <c r="B320" s="292">
        <v>44.82</v>
      </c>
      <c r="C320" s="292">
        <v>36.729999999999997</v>
      </c>
      <c r="D320" s="292">
        <v>72.319999999999993</v>
      </c>
      <c r="E320" s="292">
        <v>79.900000000000006</v>
      </c>
      <c r="F320" s="306">
        <f t="shared" si="75"/>
        <v>0.10481194690265494</v>
      </c>
      <c r="G320" s="306">
        <f t="shared" si="73"/>
        <v>0.78268630075859003</v>
      </c>
      <c r="H320" s="327">
        <f t="shared" si="76"/>
        <v>7.5800000000000125</v>
      </c>
      <c r="I320" s="328">
        <f t="shared" si="74"/>
        <v>35.080000000000005</v>
      </c>
      <c r="J320" s="329"/>
      <c r="K320" s="223"/>
    </row>
    <row r="321" spans="1:11" x14ac:dyDescent="0.25">
      <c r="A321" s="40" t="s">
        <v>13</v>
      </c>
      <c r="B321" s="41"/>
      <c r="C321" s="41"/>
      <c r="D321" s="41"/>
      <c r="E321" s="41"/>
      <c r="F321" s="41"/>
      <c r="G321" s="41"/>
      <c r="H321" s="41"/>
      <c r="I321" s="41"/>
      <c r="J321" s="41"/>
      <c r="K321" s="41"/>
    </row>
    <row r="322" spans="1:11" ht="24" x14ac:dyDescent="0.4">
      <c r="A322" s="330" t="s">
        <v>83</v>
      </c>
      <c r="B322" s="330"/>
      <c r="C322" s="330"/>
      <c r="D322" s="330"/>
      <c r="E322" s="330"/>
      <c r="F322" s="330"/>
      <c r="G322" s="330"/>
      <c r="H322" s="330"/>
      <c r="I322" s="330"/>
      <c r="J322" s="330"/>
      <c r="K322" s="330"/>
    </row>
    <row r="323" spans="1:11" ht="21" x14ac:dyDescent="0.35">
      <c r="A323" s="331" t="s">
        <v>84</v>
      </c>
      <c r="B323" s="331"/>
      <c r="C323" s="331"/>
      <c r="D323" s="331"/>
      <c r="E323" s="331"/>
      <c r="F323" s="331"/>
      <c r="G323" s="331"/>
      <c r="H323" s="331"/>
      <c r="I323" s="331"/>
      <c r="J323" s="331"/>
      <c r="K323" s="331"/>
    </row>
    <row r="324" spans="1:11" x14ac:dyDescent="0.25">
      <c r="A324" s="67"/>
      <c r="B324" s="9" t="s">
        <v>146</v>
      </c>
      <c r="C324" s="10"/>
      <c r="D324" s="10"/>
      <c r="E324" s="10"/>
      <c r="F324" s="10"/>
      <c r="G324" s="10"/>
      <c r="H324" s="10"/>
      <c r="I324" s="10"/>
      <c r="J324" s="10"/>
      <c r="K324" s="10"/>
    </row>
    <row r="325" spans="1:11" x14ac:dyDescent="0.25">
      <c r="A325" s="13"/>
      <c r="B325" s="102">
        <f>B$6</f>
        <v>2019</v>
      </c>
      <c r="C325" s="103"/>
      <c r="D325" s="332">
        <f>C$6</f>
        <v>2022</v>
      </c>
      <c r="E325" s="102">
        <f>D$6</f>
        <v>2023</v>
      </c>
      <c r="F325" s="103"/>
      <c r="G325" s="102">
        <f>E$6</f>
        <v>2024</v>
      </c>
      <c r="H325" s="103"/>
      <c r="I325" s="102" t="str">
        <f>CONCATENATE("var ",RIGHT(G325,2),"/",RIGHT(E325,2))</f>
        <v>var 24/23</v>
      </c>
      <c r="J325" s="103"/>
      <c r="K325" s="14"/>
    </row>
    <row r="326" spans="1:11" x14ac:dyDescent="0.25">
      <c r="A326" s="333" t="s">
        <v>4</v>
      </c>
      <c r="B326" s="334">
        <v>392</v>
      </c>
      <c r="C326" s="335"/>
      <c r="D326" s="336">
        <v>279</v>
      </c>
      <c r="E326" s="334">
        <v>310</v>
      </c>
      <c r="F326" s="335"/>
      <c r="G326" s="334">
        <v>320</v>
      </c>
      <c r="H326" s="335"/>
      <c r="I326" s="337">
        <f t="shared" ref="I326:I337" si="77">G326/E326-1</f>
        <v>3.2258064516129004E-2</v>
      </c>
      <c r="J326" s="338"/>
      <c r="K326" s="339"/>
    </row>
    <row r="327" spans="1:11" x14ac:dyDescent="0.25">
      <c r="A327" s="340" t="s">
        <v>5</v>
      </c>
      <c r="B327" s="341">
        <v>233</v>
      </c>
      <c r="C327" s="342"/>
      <c r="D327" s="343">
        <v>185</v>
      </c>
      <c r="E327" s="341">
        <v>200</v>
      </c>
      <c r="F327" s="342"/>
      <c r="G327" s="341">
        <v>209</v>
      </c>
      <c r="H327" s="342"/>
      <c r="I327" s="344">
        <f t="shared" si="77"/>
        <v>4.4999999999999929E-2</v>
      </c>
      <c r="J327" s="345"/>
      <c r="K327" s="346"/>
    </row>
    <row r="328" spans="1:11" x14ac:dyDescent="0.25">
      <c r="A328" s="347" t="s">
        <v>6</v>
      </c>
      <c r="B328" s="348">
        <v>26</v>
      </c>
      <c r="C328" s="349"/>
      <c r="D328" s="350">
        <v>30</v>
      </c>
      <c r="E328" s="348">
        <v>29</v>
      </c>
      <c r="F328" s="349"/>
      <c r="G328" s="348">
        <v>30</v>
      </c>
      <c r="H328" s="349"/>
      <c r="I328" s="351">
        <f t="shared" si="77"/>
        <v>3.4482758620689724E-2</v>
      </c>
      <c r="J328" s="352"/>
      <c r="K328" s="353"/>
    </row>
    <row r="329" spans="1:11" x14ac:dyDescent="0.25">
      <c r="A329" s="35" t="s">
        <v>7</v>
      </c>
      <c r="B329" s="354">
        <v>98</v>
      </c>
      <c r="C329" s="355"/>
      <c r="D329" s="356">
        <v>97</v>
      </c>
      <c r="E329" s="354">
        <v>102</v>
      </c>
      <c r="F329" s="355"/>
      <c r="G329" s="354">
        <v>105</v>
      </c>
      <c r="H329" s="355"/>
      <c r="I329" s="357">
        <f t="shared" si="77"/>
        <v>2.9411764705882248E-2</v>
      </c>
      <c r="J329" s="358"/>
      <c r="K329" s="359"/>
    </row>
    <row r="330" spans="1:11" x14ac:dyDescent="0.25">
      <c r="A330" s="35" t="s">
        <v>8</v>
      </c>
      <c r="B330" s="354">
        <v>53</v>
      </c>
      <c r="C330" s="355"/>
      <c r="D330" s="356">
        <v>44</v>
      </c>
      <c r="E330" s="354">
        <v>44</v>
      </c>
      <c r="F330" s="355"/>
      <c r="G330" s="354">
        <v>45</v>
      </c>
      <c r="H330" s="355"/>
      <c r="I330" s="357">
        <f t="shared" si="77"/>
        <v>2.2727272727272707E-2</v>
      </c>
      <c r="J330" s="358"/>
      <c r="K330" s="359"/>
    </row>
    <row r="331" spans="1:11" x14ac:dyDescent="0.25">
      <c r="A331" s="35" t="s">
        <v>9</v>
      </c>
      <c r="B331" s="354">
        <v>23</v>
      </c>
      <c r="C331" s="355"/>
      <c r="D331" s="356">
        <v>8</v>
      </c>
      <c r="E331" s="354">
        <v>15</v>
      </c>
      <c r="F331" s="355"/>
      <c r="G331" s="354">
        <v>15</v>
      </c>
      <c r="H331" s="355"/>
      <c r="I331" s="357">
        <f t="shared" si="77"/>
        <v>0</v>
      </c>
      <c r="J331" s="358"/>
      <c r="K331" s="359"/>
    </row>
    <row r="332" spans="1:11" x14ac:dyDescent="0.25">
      <c r="A332" s="360" t="s">
        <v>10</v>
      </c>
      <c r="B332" s="361">
        <v>33</v>
      </c>
      <c r="C332" s="362"/>
      <c r="D332" s="363">
        <v>6</v>
      </c>
      <c r="E332" s="361">
        <v>10</v>
      </c>
      <c r="F332" s="362"/>
      <c r="G332" s="361">
        <v>14</v>
      </c>
      <c r="H332" s="362"/>
      <c r="I332" s="364">
        <f t="shared" si="77"/>
        <v>0.39999999999999991</v>
      </c>
      <c r="J332" s="365"/>
      <c r="K332" s="366"/>
    </row>
    <row r="333" spans="1:11" x14ac:dyDescent="0.25">
      <c r="A333" s="367" t="s">
        <v>11</v>
      </c>
      <c r="B333" s="341">
        <v>159</v>
      </c>
      <c r="C333" s="342"/>
      <c r="D333" s="343">
        <v>94</v>
      </c>
      <c r="E333" s="341">
        <v>110</v>
      </c>
      <c r="F333" s="342"/>
      <c r="G333" s="341">
        <v>111</v>
      </c>
      <c r="H333" s="342"/>
      <c r="I333" s="344">
        <f t="shared" si="77"/>
        <v>9.0909090909090384E-3</v>
      </c>
      <c r="J333" s="345"/>
      <c r="K333" s="346"/>
    </row>
    <row r="334" spans="1:11" x14ac:dyDescent="0.25">
      <c r="A334" s="347" t="s">
        <v>12</v>
      </c>
      <c r="B334" s="354">
        <v>5</v>
      </c>
      <c r="C334" s="355"/>
      <c r="D334" s="356">
        <v>5</v>
      </c>
      <c r="E334" s="348">
        <v>5</v>
      </c>
      <c r="F334" s="349"/>
      <c r="G334" s="348">
        <v>5</v>
      </c>
      <c r="H334" s="349"/>
      <c r="I334" s="351">
        <f t="shared" si="77"/>
        <v>0</v>
      </c>
      <c r="J334" s="352"/>
      <c r="K334" s="353"/>
    </row>
    <row r="335" spans="1:11" x14ac:dyDescent="0.25">
      <c r="A335" s="35" t="s">
        <v>8</v>
      </c>
      <c r="B335" s="354">
        <v>62</v>
      </c>
      <c r="C335" s="355"/>
      <c r="D335" s="356">
        <v>45</v>
      </c>
      <c r="E335" s="354">
        <v>53</v>
      </c>
      <c r="F335" s="355"/>
      <c r="G335" s="354">
        <v>53</v>
      </c>
      <c r="H335" s="355"/>
      <c r="I335" s="357">
        <f t="shared" si="77"/>
        <v>0</v>
      </c>
      <c r="J335" s="358"/>
      <c r="K335" s="359"/>
    </row>
    <row r="336" spans="1:11" x14ac:dyDescent="0.25">
      <c r="A336" s="35" t="s">
        <v>9</v>
      </c>
      <c r="B336" s="354">
        <v>53</v>
      </c>
      <c r="C336" s="355"/>
      <c r="D336" s="356">
        <v>28</v>
      </c>
      <c r="E336" s="354">
        <v>33</v>
      </c>
      <c r="F336" s="355"/>
      <c r="G336" s="354">
        <v>33</v>
      </c>
      <c r="H336" s="355"/>
      <c r="I336" s="357">
        <f t="shared" si="77"/>
        <v>0</v>
      </c>
      <c r="J336" s="358"/>
      <c r="K336" s="359"/>
    </row>
    <row r="337" spans="1:11" x14ac:dyDescent="0.25">
      <c r="A337" s="368" t="s">
        <v>10</v>
      </c>
      <c r="B337" s="361">
        <v>39</v>
      </c>
      <c r="C337" s="362"/>
      <c r="D337" s="363">
        <v>16</v>
      </c>
      <c r="E337" s="363">
        <v>19</v>
      </c>
      <c r="F337" s="369"/>
      <c r="G337" s="361">
        <v>20</v>
      </c>
      <c r="H337" s="362"/>
      <c r="I337" s="370">
        <f t="shared" si="77"/>
        <v>5.2631578947368363E-2</v>
      </c>
      <c r="J337" s="371"/>
      <c r="K337" s="372"/>
    </row>
    <row r="338" spans="1:11" ht="21" x14ac:dyDescent="0.35">
      <c r="A338" s="373" t="s">
        <v>85</v>
      </c>
      <c r="B338" s="373"/>
      <c r="C338" s="373"/>
      <c r="D338" s="373"/>
      <c r="E338" s="373"/>
      <c r="F338" s="373"/>
      <c r="G338" s="373"/>
      <c r="H338" s="373"/>
      <c r="I338" s="373"/>
      <c r="J338" s="373"/>
      <c r="K338" s="373"/>
    </row>
    <row r="339" spans="1:11" x14ac:dyDescent="0.25">
      <c r="A339" s="67"/>
      <c r="B339" s="9" t="s">
        <v>146</v>
      </c>
      <c r="C339" s="10"/>
      <c r="D339" s="10"/>
      <c r="E339" s="10"/>
      <c r="F339" s="10"/>
      <c r="G339" s="10"/>
      <c r="H339" s="10"/>
      <c r="I339" s="10"/>
      <c r="J339" s="10"/>
      <c r="K339" s="10"/>
    </row>
    <row r="340" spans="1:11" x14ac:dyDescent="0.25">
      <c r="A340" s="13"/>
      <c r="B340" s="102">
        <f>B$6</f>
        <v>2019</v>
      </c>
      <c r="C340" s="103"/>
      <c r="D340" s="332">
        <f>C$6</f>
        <v>2022</v>
      </c>
      <c r="E340" s="102">
        <f>D$6</f>
        <v>2023</v>
      </c>
      <c r="F340" s="103"/>
      <c r="G340" s="102">
        <f>E$6</f>
        <v>2024</v>
      </c>
      <c r="H340" s="103"/>
      <c r="I340" s="102" t="str">
        <f>CONCATENATE("var ",RIGHT(G340,2),"/",RIGHT(E340,2))</f>
        <v>var 24/23</v>
      </c>
      <c r="J340" s="103"/>
      <c r="K340" s="14"/>
    </row>
    <row r="341" spans="1:11" x14ac:dyDescent="0.25">
      <c r="A341" s="333" t="s">
        <v>48</v>
      </c>
      <c r="B341" s="334">
        <v>392</v>
      </c>
      <c r="C341" s="335"/>
      <c r="D341" s="336">
        <v>279</v>
      </c>
      <c r="E341" s="334">
        <v>310</v>
      </c>
      <c r="F341" s="335"/>
      <c r="G341" s="334">
        <v>320</v>
      </c>
      <c r="H341" s="335"/>
      <c r="I341" s="337">
        <f t="shared" ref="I341:I351" si="78">G341/E341-1</f>
        <v>3.2258064516129004E-2</v>
      </c>
      <c r="J341" s="338"/>
      <c r="K341" s="339"/>
    </row>
    <row r="342" spans="1:11" x14ac:dyDescent="0.25">
      <c r="A342" s="89" t="s">
        <v>49</v>
      </c>
      <c r="B342" s="354">
        <v>100</v>
      </c>
      <c r="C342" s="355"/>
      <c r="D342" s="356">
        <v>79</v>
      </c>
      <c r="E342" s="348">
        <v>91</v>
      </c>
      <c r="F342" s="349"/>
      <c r="G342" s="354">
        <v>93</v>
      </c>
      <c r="H342" s="355"/>
      <c r="I342" s="357">
        <f t="shared" si="78"/>
        <v>2.19780219780219E-2</v>
      </c>
      <c r="J342" s="358"/>
      <c r="K342" s="359"/>
    </row>
    <row r="343" spans="1:11" x14ac:dyDescent="0.25">
      <c r="A343" s="92" t="s">
        <v>50</v>
      </c>
      <c r="B343" s="354">
        <v>105</v>
      </c>
      <c r="C343" s="355"/>
      <c r="D343" s="356">
        <v>75</v>
      </c>
      <c r="E343" s="354">
        <v>80</v>
      </c>
      <c r="F343" s="355"/>
      <c r="G343" s="354">
        <v>82</v>
      </c>
      <c r="H343" s="355"/>
      <c r="I343" s="357">
        <f t="shared" si="78"/>
        <v>2.4999999999999911E-2</v>
      </c>
      <c r="J343" s="358"/>
      <c r="K343" s="359"/>
    </row>
    <row r="344" spans="1:11" x14ac:dyDescent="0.25">
      <c r="A344" s="92" t="s">
        <v>52</v>
      </c>
      <c r="B344" s="354">
        <v>79</v>
      </c>
      <c r="C344" s="355"/>
      <c r="D344" s="356">
        <v>57</v>
      </c>
      <c r="E344" s="354">
        <v>61</v>
      </c>
      <c r="F344" s="355"/>
      <c r="G344" s="354">
        <v>63</v>
      </c>
      <c r="H344" s="355"/>
      <c r="I344" s="357">
        <f t="shared" si="78"/>
        <v>3.2786885245901676E-2</v>
      </c>
      <c r="J344" s="358"/>
      <c r="K344" s="359"/>
    </row>
    <row r="345" spans="1:11" x14ac:dyDescent="0.25">
      <c r="A345" s="92" t="s">
        <v>53</v>
      </c>
      <c r="B345" s="354">
        <v>15</v>
      </c>
      <c r="C345" s="355"/>
      <c r="D345" s="356">
        <v>10</v>
      </c>
      <c r="E345" s="354">
        <v>12</v>
      </c>
      <c r="F345" s="355"/>
      <c r="G345" s="354">
        <v>12</v>
      </c>
      <c r="H345" s="355"/>
      <c r="I345" s="357">
        <f t="shared" si="78"/>
        <v>0</v>
      </c>
      <c r="J345" s="358"/>
      <c r="K345" s="359"/>
    </row>
    <row r="346" spans="1:11" x14ac:dyDescent="0.25">
      <c r="A346" s="92" t="s">
        <v>54</v>
      </c>
      <c r="B346" s="354">
        <v>24</v>
      </c>
      <c r="C346" s="355"/>
      <c r="D346" s="356">
        <v>14</v>
      </c>
      <c r="E346" s="354">
        <v>19</v>
      </c>
      <c r="F346" s="355"/>
      <c r="G346" s="354">
        <v>20</v>
      </c>
      <c r="H346" s="355"/>
      <c r="I346" s="357">
        <f t="shared" si="78"/>
        <v>5.2631578947368363E-2</v>
      </c>
      <c r="J346" s="358"/>
      <c r="K346" s="359"/>
    </row>
    <row r="347" spans="1:11" x14ac:dyDescent="0.25">
      <c r="A347" s="92" t="s">
        <v>55</v>
      </c>
      <c r="B347" s="354">
        <v>9</v>
      </c>
      <c r="C347" s="355"/>
      <c r="D347" s="356">
        <v>4</v>
      </c>
      <c r="E347" s="354">
        <v>5</v>
      </c>
      <c r="F347" s="355"/>
      <c r="G347" s="354">
        <v>6</v>
      </c>
      <c r="H347" s="355"/>
      <c r="I347" s="357">
        <f t="shared" si="78"/>
        <v>0.19999999999999996</v>
      </c>
      <c r="J347" s="358"/>
      <c r="K347" s="359"/>
    </row>
    <row r="348" spans="1:11" x14ac:dyDescent="0.25">
      <c r="A348" s="92" t="s">
        <v>56</v>
      </c>
      <c r="B348" s="354">
        <v>19</v>
      </c>
      <c r="C348" s="355"/>
      <c r="D348" s="356">
        <v>14</v>
      </c>
      <c r="E348" s="354">
        <v>14</v>
      </c>
      <c r="F348" s="355"/>
      <c r="G348" s="354">
        <v>14</v>
      </c>
      <c r="H348" s="355"/>
      <c r="I348" s="357">
        <f t="shared" si="78"/>
        <v>0</v>
      </c>
      <c r="J348" s="358"/>
      <c r="K348" s="359"/>
    </row>
    <row r="349" spans="1:11" x14ac:dyDescent="0.25">
      <c r="A349" s="92" t="s">
        <v>51</v>
      </c>
      <c r="B349" s="354">
        <v>13</v>
      </c>
      <c r="C349" s="355"/>
      <c r="D349" s="356">
        <v>4</v>
      </c>
      <c r="E349" s="354">
        <v>7</v>
      </c>
      <c r="F349" s="355"/>
      <c r="G349" s="354">
        <v>7</v>
      </c>
      <c r="H349" s="355"/>
      <c r="I349" s="357">
        <f t="shared" si="78"/>
        <v>0</v>
      </c>
      <c r="J349" s="358"/>
      <c r="K349" s="359"/>
    </row>
    <row r="350" spans="1:11" x14ac:dyDescent="0.25">
      <c r="A350" s="93" t="s">
        <v>57</v>
      </c>
      <c r="B350" s="354">
        <v>6</v>
      </c>
      <c r="C350" s="355"/>
      <c r="D350" s="356">
        <v>5</v>
      </c>
      <c r="E350" s="354">
        <v>5</v>
      </c>
      <c r="F350" s="355"/>
      <c r="G350" s="354">
        <v>5</v>
      </c>
      <c r="H350" s="355"/>
      <c r="I350" s="357">
        <f t="shared" si="78"/>
        <v>0</v>
      </c>
      <c r="J350" s="358"/>
      <c r="K350" s="359"/>
    </row>
    <row r="351" spans="1:11" x14ac:dyDescent="0.25">
      <c r="A351" s="94" t="s">
        <v>58</v>
      </c>
      <c r="B351" s="354">
        <v>22</v>
      </c>
      <c r="C351" s="355"/>
      <c r="D351" s="356">
        <v>17</v>
      </c>
      <c r="E351" s="354">
        <v>16</v>
      </c>
      <c r="F351" s="355"/>
      <c r="G351" s="354">
        <v>18</v>
      </c>
      <c r="H351" s="355"/>
      <c r="I351" s="357">
        <f t="shared" si="78"/>
        <v>0.125</v>
      </c>
      <c r="J351" s="358"/>
      <c r="K351" s="359"/>
    </row>
    <row r="352" spans="1:11" ht="21" x14ac:dyDescent="0.35">
      <c r="A352" s="373" t="s">
        <v>86</v>
      </c>
      <c r="B352" s="373"/>
      <c r="C352" s="373"/>
      <c r="D352" s="373"/>
      <c r="E352" s="373"/>
      <c r="F352" s="373"/>
      <c r="G352" s="373"/>
      <c r="H352" s="373"/>
      <c r="I352" s="373"/>
      <c r="J352" s="373"/>
      <c r="K352" s="373"/>
    </row>
    <row r="353" spans="1:11" x14ac:dyDescent="0.25">
      <c r="A353" s="67"/>
      <c r="B353" s="9" t="s">
        <v>146</v>
      </c>
      <c r="C353" s="10"/>
      <c r="D353" s="10"/>
      <c r="E353" s="10"/>
      <c r="F353" s="10"/>
      <c r="G353" s="10"/>
      <c r="H353" s="10"/>
      <c r="I353" s="10"/>
      <c r="J353" s="10"/>
      <c r="K353" s="10"/>
    </row>
    <row r="354" spans="1:11" x14ac:dyDescent="0.25">
      <c r="A354" s="13"/>
      <c r="B354" s="102">
        <f>B$6</f>
        <v>2019</v>
      </c>
      <c r="C354" s="103"/>
      <c r="D354" s="332">
        <f>C$6</f>
        <v>2022</v>
      </c>
      <c r="E354" s="102">
        <f>D$6</f>
        <v>2023</v>
      </c>
      <c r="F354" s="103"/>
      <c r="G354" s="102">
        <f>E$6</f>
        <v>2024</v>
      </c>
      <c r="H354" s="103"/>
      <c r="I354" s="102" t="str">
        <f>CONCATENATE("var ",RIGHT(G354,2),"/",RIGHT(E354,2))</f>
        <v>var 24/23</v>
      </c>
      <c r="J354" s="103"/>
      <c r="K354" s="14"/>
    </row>
    <row r="355" spans="1:11" x14ac:dyDescent="0.25">
      <c r="A355" s="333" t="s">
        <v>4</v>
      </c>
      <c r="B355" s="374">
        <v>133065</v>
      </c>
      <c r="C355" s="375"/>
      <c r="D355" s="376">
        <v>120593</v>
      </c>
      <c r="E355" s="374">
        <v>127487</v>
      </c>
      <c r="F355" s="375"/>
      <c r="G355" s="374">
        <v>127897</v>
      </c>
      <c r="H355" s="375"/>
      <c r="I355" s="337">
        <f t="shared" ref="I355:I366" si="79">G355/E355-1</f>
        <v>3.2160141818382559E-3</v>
      </c>
      <c r="J355" s="338"/>
      <c r="K355" s="339"/>
    </row>
    <row r="356" spans="1:11" x14ac:dyDescent="0.25">
      <c r="A356" s="340" t="s">
        <v>5</v>
      </c>
      <c r="B356" s="377">
        <v>89151</v>
      </c>
      <c r="C356" s="378"/>
      <c r="D356" s="379">
        <v>88361</v>
      </c>
      <c r="E356" s="377">
        <v>90989</v>
      </c>
      <c r="F356" s="378"/>
      <c r="G356" s="377">
        <v>91609</v>
      </c>
      <c r="H356" s="378"/>
      <c r="I356" s="344">
        <f t="shared" si="79"/>
        <v>6.8140104847838057E-3</v>
      </c>
      <c r="J356" s="345"/>
      <c r="K356" s="346"/>
    </row>
    <row r="357" spans="1:11" x14ac:dyDescent="0.25">
      <c r="A357" s="347" t="s">
        <v>6</v>
      </c>
      <c r="B357" s="380">
        <v>15700</v>
      </c>
      <c r="C357" s="381"/>
      <c r="D357" s="382">
        <v>18450</v>
      </c>
      <c r="E357" s="380">
        <v>17598</v>
      </c>
      <c r="F357" s="381"/>
      <c r="G357" s="380">
        <v>17518</v>
      </c>
      <c r="H357" s="381"/>
      <c r="I357" s="351">
        <f t="shared" si="79"/>
        <v>-4.5459711330833041E-3</v>
      </c>
      <c r="J357" s="352"/>
      <c r="K357" s="353"/>
    </row>
    <row r="358" spans="1:11" x14ac:dyDescent="0.25">
      <c r="A358" s="35" t="s">
        <v>7</v>
      </c>
      <c r="B358" s="383">
        <v>53776</v>
      </c>
      <c r="C358" s="384"/>
      <c r="D358" s="385">
        <v>52837</v>
      </c>
      <c r="E358" s="383">
        <v>55117</v>
      </c>
      <c r="F358" s="384"/>
      <c r="G358" s="383">
        <v>56809</v>
      </c>
      <c r="H358" s="384"/>
      <c r="I358" s="357">
        <f t="shared" si="79"/>
        <v>3.0698332637843162E-2</v>
      </c>
      <c r="J358" s="358"/>
      <c r="K358" s="359"/>
    </row>
    <row r="359" spans="1:11" x14ac:dyDescent="0.25">
      <c r="A359" s="35" t="s">
        <v>8</v>
      </c>
      <c r="B359" s="383">
        <v>16004</v>
      </c>
      <c r="C359" s="384"/>
      <c r="D359" s="385">
        <v>15076</v>
      </c>
      <c r="E359" s="383">
        <v>15476</v>
      </c>
      <c r="F359" s="384"/>
      <c r="G359" s="383">
        <v>14574</v>
      </c>
      <c r="H359" s="384"/>
      <c r="I359" s="357">
        <f t="shared" si="79"/>
        <v>-5.8283794262083188E-2</v>
      </c>
      <c r="J359" s="358"/>
      <c r="K359" s="359"/>
    </row>
    <row r="360" spans="1:11" x14ac:dyDescent="0.25">
      <c r="A360" s="35" t="s">
        <v>9</v>
      </c>
      <c r="B360" s="383">
        <v>2618</v>
      </c>
      <c r="C360" s="384"/>
      <c r="D360" s="385">
        <v>1748</v>
      </c>
      <c r="E360" s="383">
        <v>2213</v>
      </c>
      <c r="F360" s="384"/>
      <c r="G360" s="383">
        <v>2064</v>
      </c>
      <c r="H360" s="384"/>
      <c r="I360" s="357">
        <f t="shared" si="79"/>
        <v>-6.732941708088569E-2</v>
      </c>
      <c r="J360" s="358"/>
      <c r="K360" s="359"/>
    </row>
    <row r="361" spans="1:11" x14ac:dyDescent="0.25">
      <c r="A361" s="360" t="s">
        <v>10</v>
      </c>
      <c r="B361" s="386">
        <v>1053</v>
      </c>
      <c r="C361" s="387"/>
      <c r="D361" s="388">
        <v>250</v>
      </c>
      <c r="E361" s="386">
        <v>585</v>
      </c>
      <c r="F361" s="387"/>
      <c r="G361" s="386">
        <v>644</v>
      </c>
      <c r="H361" s="387"/>
      <c r="I361" s="364">
        <f t="shared" si="79"/>
        <v>0.10085470085470094</v>
      </c>
      <c r="J361" s="365"/>
      <c r="K361" s="366"/>
    </row>
    <row r="362" spans="1:11" x14ac:dyDescent="0.25">
      <c r="A362" s="367" t="s">
        <v>11</v>
      </c>
      <c r="B362" s="377">
        <v>43914</v>
      </c>
      <c r="C362" s="378"/>
      <c r="D362" s="379">
        <v>32232</v>
      </c>
      <c r="E362" s="377">
        <v>36498</v>
      </c>
      <c r="F362" s="378"/>
      <c r="G362" s="377">
        <v>36288</v>
      </c>
      <c r="H362" s="378"/>
      <c r="I362" s="344">
        <f t="shared" si="79"/>
        <v>-5.7537399309550707E-3</v>
      </c>
      <c r="J362" s="345"/>
      <c r="K362" s="346"/>
    </row>
    <row r="363" spans="1:11" x14ac:dyDescent="0.25">
      <c r="A363" s="347" t="s">
        <v>12</v>
      </c>
      <c r="B363" s="383">
        <v>1933</v>
      </c>
      <c r="C363" s="384"/>
      <c r="D363" s="385">
        <v>2230</v>
      </c>
      <c r="E363" s="380">
        <v>2117</v>
      </c>
      <c r="F363" s="381"/>
      <c r="G363" s="383">
        <v>2117</v>
      </c>
      <c r="H363" s="384"/>
      <c r="I363" s="351">
        <f t="shared" si="79"/>
        <v>0</v>
      </c>
      <c r="J363" s="352"/>
      <c r="K363" s="353"/>
    </row>
    <row r="364" spans="1:11" x14ac:dyDescent="0.25">
      <c r="A364" s="35" t="s">
        <v>8</v>
      </c>
      <c r="B364" s="383">
        <v>23967</v>
      </c>
      <c r="C364" s="384"/>
      <c r="D364" s="385">
        <v>19254</v>
      </c>
      <c r="E364" s="383">
        <v>21659</v>
      </c>
      <c r="F364" s="384"/>
      <c r="G364" s="383">
        <v>21406</v>
      </c>
      <c r="H364" s="384"/>
      <c r="I364" s="357">
        <f t="shared" si="79"/>
        <v>-1.1681056373793797E-2</v>
      </c>
      <c r="J364" s="358"/>
      <c r="K364" s="359"/>
    </row>
    <row r="365" spans="1:11" x14ac:dyDescent="0.25">
      <c r="A365" s="35" t="s">
        <v>9</v>
      </c>
      <c r="B365" s="383">
        <v>12430</v>
      </c>
      <c r="C365" s="384"/>
      <c r="D365" s="385">
        <v>7750</v>
      </c>
      <c r="E365" s="383">
        <v>9325</v>
      </c>
      <c r="F365" s="384"/>
      <c r="G365" s="383">
        <v>9384</v>
      </c>
      <c r="H365" s="384"/>
      <c r="I365" s="357">
        <f t="shared" si="79"/>
        <v>6.3270777479893514E-3</v>
      </c>
      <c r="J365" s="358"/>
      <c r="K365" s="359"/>
    </row>
    <row r="366" spans="1:11" x14ac:dyDescent="0.25">
      <c r="A366" s="368" t="s">
        <v>10</v>
      </c>
      <c r="B366" s="386">
        <v>5584</v>
      </c>
      <c r="C366" s="387"/>
      <c r="D366" s="388">
        <v>2998</v>
      </c>
      <c r="E366" s="386">
        <v>3397</v>
      </c>
      <c r="F366" s="387"/>
      <c r="G366" s="386">
        <v>3381</v>
      </c>
      <c r="H366" s="387"/>
      <c r="I366" s="370">
        <f t="shared" si="79"/>
        <v>-4.7100382690609122E-3</v>
      </c>
      <c r="J366" s="371"/>
      <c r="K366" s="372"/>
    </row>
    <row r="367" spans="1:11" ht="21" x14ac:dyDescent="0.35">
      <c r="A367" s="373" t="s">
        <v>87</v>
      </c>
      <c r="B367" s="373"/>
      <c r="C367" s="373"/>
      <c r="D367" s="373"/>
      <c r="E367" s="373"/>
      <c r="F367" s="373"/>
      <c r="G367" s="373"/>
      <c r="H367" s="373"/>
      <c r="I367" s="373"/>
      <c r="J367" s="373"/>
      <c r="K367" s="373"/>
    </row>
    <row r="368" spans="1:11" x14ac:dyDescent="0.25">
      <c r="A368" s="67"/>
      <c r="B368" s="9" t="s">
        <v>146</v>
      </c>
      <c r="C368" s="10"/>
      <c r="D368" s="10"/>
      <c r="E368" s="10"/>
      <c r="F368" s="10"/>
      <c r="G368" s="10"/>
      <c r="H368" s="10"/>
      <c r="I368" s="10"/>
      <c r="J368" s="10"/>
      <c r="K368" s="10"/>
    </row>
    <row r="369" spans="1:11" x14ac:dyDescent="0.25">
      <c r="A369" s="13"/>
      <c r="B369" s="102">
        <f>B$6</f>
        <v>2019</v>
      </c>
      <c r="C369" s="103"/>
      <c r="D369" s="332">
        <f>C$6</f>
        <v>2022</v>
      </c>
      <c r="E369" s="102">
        <f>D$6</f>
        <v>2023</v>
      </c>
      <c r="F369" s="103"/>
      <c r="G369" s="102">
        <f>E$6</f>
        <v>2024</v>
      </c>
      <c r="H369" s="103"/>
      <c r="I369" s="102" t="str">
        <f>CONCATENATE("var ",RIGHT(G369,2),"/",RIGHT(E369,2))</f>
        <v>var 24/23</v>
      </c>
      <c r="J369" s="103"/>
      <c r="K369" s="14"/>
    </row>
    <row r="370" spans="1:11" x14ac:dyDescent="0.25">
      <c r="A370" s="333" t="s">
        <v>48</v>
      </c>
      <c r="B370" s="374">
        <v>133065</v>
      </c>
      <c r="C370" s="375"/>
      <c r="D370" s="376">
        <v>120593</v>
      </c>
      <c r="E370" s="374">
        <v>127487</v>
      </c>
      <c r="F370" s="375"/>
      <c r="G370" s="374">
        <v>127897</v>
      </c>
      <c r="H370" s="375"/>
      <c r="I370" s="337">
        <f t="shared" ref="I370:I380" si="80">G370/E370-1</f>
        <v>3.2160141818382559E-3</v>
      </c>
      <c r="J370" s="338"/>
      <c r="K370" s="339"/>
    </row>
    <row r="371" spans="1:11" x14ac:dyDescent="0.25">
      <c r="A371" s="89" t="s">
        <v>49</v>
      </c>
      <c r="B371" s="383">
        <v>47022</v>
      </c>
      <c r="C371" s="384"/>
      <c r="D371" s="385">
        <v>42725</v>
      </c>
      <c r="E371" s="380">
        <v>46105</v>
      </c>
      <c r="F371" s="381"/>
      <c r="G371" s="383">
        <v>46741</v>
      </c>
      <c r="H371" s="384"/>
      <c r="I371" s="357">
        <f t="shared" si="80"/>
        <v>1.3794599284242537E-2</v>
      </c>
      <c r="J371" s="358"/>
      <c r="K371" s="359"/>
    </row>
    <row r="372" spans="1:11" x14ac:dyDescent="0.25">
      <c r="A372" s="92" t="s">
        <v>50</v>
      </c>
      <c r="B372" s="383">
        <v>41513</v>
      </c>
      <c r="C372" s="384"/>
      <c r="D372" s="385">
        <v>37189</v>
      </c>
      <c r="E372" s="383">
        <v>39065</v>
      </c>
      <c r="F372" s="384"/>
      <c r="G372" s="383">
        <v>38211</v>
      </c>
      <c r="H372" s="384"/>
      <c r="I372" s="357">
        <f t="shared" si="80"/>
        <v>-2.1861000895942673E-2</v>
      </c>
      <c r="J372" s="358"/>
      <c r="K372" s="359"/>
    </row>
    <row r="373" spans="1:11" x14ac:dyDescent="0.25">
      <c r="A373" s="92" t="s">
        <v>52</v>
      </c>
      <c r="B373" s="383">
        <v>21407</v>
      </c>
      <c r="C373" s="384"/>
      <c r="D373" s="385">
        <v>18123</v>
      </c>
      <c r="E373" s="383">
        <v>19061</v>
      </c>
      <c r="F373" s="384"/>
      <c r="G373" s="383">
        <v>19768</v>
      </c>
      <c r="H373" s="384"/>
      <c r="I373" s="357">
        <f t="shared" si="80"/>
        <v>3.7091443261109136E-2</v>
      </c>
      <c r="J373" s="358"/>
      <c r="K373" s="359"/>
    </row>
    <row r="374" spans="1:11" x14ac:dyDescent="0.25">
      <c r="A374" s="92" t="s">
        <v>53</v>
      </c>
      <c r="B374" s="383">
        <v>4121</v>
      </c>
      <c r="C374" s="384"/>
      <c r="D374" s="385">
        <v>4169</v>
      </c>
      <c r="E374" s="383">
        <v>4791</v>
      </c>
      <c r="F374" s="384"/>
      <c r="G374" s="383">
        <v>4797</v>
      </c>
      <c r="H374" s="384"/>
      <c r="I374" s="357">
        <f t="shared" si="80"/>
        <v>1.2523481527864089E-3</v>
      </c>
      <c r="J374" s="358"/>
      <c r="K374" s="359"/>
    </row>
    <row r="375" spans="1:11" x14ac:dyDescent="0.25">
      <c r="A375" s="92" t="s">
        <v>54</v>
      </c>
      <c r="B375" s="383">
        <v>2755</v>
      </c>
      <c r="C375" s="384"/>
      <c r="D375" s="385">
        <v>2493</v>
      </c>
      <c r="E375" s="383">
        <v>2832</v>
      </c>
      <c r="F375" s="384"/>
      <c r="G375" s="383">
        <v>2766</v>
      </c>
      <c r="H375" s="384"/>
      <c r="I375" s="357">
        <f t="shared" si="80"/>
        <v>-2.3305084745762761E-2</v>
      </c>
      <c r="J375" s="358"/>
      <c r="K375" s="359"/>
    </row>
    <row r="376" spans="1:11" x14ac:dyDescent="0.25">
      <c r="A376" s="92" t="s">
        <v>55</v>
      </c>
      <c r="B376" s="383">
        <v>778</v>
      </c>
      <c r="C376" s="384"/>
      <c r="D376" s="385">
        <v>625</v>
      </c>
      <c r="E376" s="383">
        <v>663</v>
      </c>
      <c r="F376" s="384"/>
      <c r="G376" s="383">
        <v>673</v>
      </c>
      <c r="H376" s="384"/>
      <c r="I376" s="357">
        <f t="shared" si="80"/>
        <v>1.5082956259426794E-2</v>
      </c>
      <c r="J376" s="358"/>
      <c r="K376" s="359"/>
    </row>
    <row r="377" spans="1:11" x14ac:dyDescent="0.25">
      <c r="A377" s="92" t="s">
        <v>56</v>
      </c>
      <c r="B377" s="383">
        <v>6890</v>
      </c>
      <c r="C377" s="384"/>
      <c r="D377" s="385">
        <v>6412</v>
      </c>
      <c r="E377" s="383">
        <v>6415</v>
      </c>
      <c r="F377" s="384"/>
      <c r="G377" s="383">
        <v>6415</v>
      </c>
      <c r="H377" s="384"/>
      <c r="I377" s="357">
        <f t="shared" si="80"/>
        <v>0</v>
      </c>
      <c r="J377" s="358"/>
      <c r="K377" s="359"/>
    </row>
    <row r="378" spans="1:11" x14ac:dyDescent="0.25">
      <c r="A378" s="92" t="s">
        <v>51</v>
      </c>
      <c r="B378" s="383">
        <v>1127</v>
      </c>
      <c r="C378" s="384"/>
      <c r="D378" s="385">
        <v>802</v>
      </c>
      <c r="E378" s="383">
        <v>912</v>
      </c>
      <c r="F378" s="384"/>
      <c r="G378" s="383">
        <v>912</v>
      </c>
      <c r="H378" s="384"/>
      <c r="I378" s="357">
        <f t="shared" si="80"/>
        <v>0</v>
      </c>
      <c r="J378" s="358"/>
      <c r="K378" s="359"/>
    </row>
    <row r="379" spans="1:11" x14ac:dyDescent="0.25">
      <c r="A379" s="93" t="s">
        <v>57</v>
      </c>
      <c r="B379" s="383">
        <v>4070</v>
      </c>
      <c r="C379" s="384"/>
      <c r="D379" s="385">
        <v>4562</v>
      </c>
      <c r="E379" s="383">
        <v>4562</v>
      </c>
      <c r="F379" s="384"/>
      <c r="G379" s="383">
        <v>4562</v>
      </c>
      <c r="H379" s="384"/>
      <c r="I379" s="357">
        <f t="shared" si="80"/>
        <v>0</v>
      </c>
      <c r="J379" s="358"/>
      <c r="K379" s="359"/>
    </row>
    <row r="380" spans="1:11" x14ac:dyDescent="0.25">
      <c r="A380" s="94" t="s">
        <v>58</v>
      </c>
      <c r="B380" s="383">
        <v>3382</v>
      </c>
      <c r="C380" s="384"/>
      <c r="D380" s="385">
        <v>3493</v>
      </c>
      <c r="E380" s="383">
        <v>3081</v>
      </c>
      <c r="F380" s="384"/>
      <c r="G380" s="383">
        <v>3052</v>
      </c>
      <c r="H380" s="384"/>
      <c r="I380" s="357">
        <f t="shared" si="80"/>
        <v>-9.4125283998701681E-3</v>
      </c>
      <c r="J380" s="358"/>
      <c r="K380" s="359"/>
    </row>
    <row r="381" spans="1:11" ht="21" x14ac:dyDescent="0.35">
      <c r="A381" s="331" t="s">
        <v>88</v>
      </c>
      <c r="B381" s="331"/>
      <c r="C381" s="331"/>
      <c r="D381" s="331"/>
      <c r="E381" s="331"/>
      <c r="F381" s="331"/>
      <c r="G381" s="331"/>
      <c r="H381" s="331"/>
      <c r="I381" s="331"/>
      <c r="J381" s="331"/>
      <c r="K381" s="331"/>
    </row>
  </sheetData>
  <mergeCells count="504">
    <mergeCell ref="A381:K381"/>
    <mergeCell ref="B380:C380"/>
    <mergeCell ref="E380:F380"/>
    <mergeCell ref="G380:H380"/>
    <mergeCell ref="I380:J380"/>
    <mergeCell ref="B379:C379"/>
    <mergeCell ref="E379:F379"/>
    <mergeCell ref="G379:H379"/>
    <mergeCell ref="I379:J379"/>
    <mergeCell ref="B378:C378"/>
    <mergeCell ref="E378:F378"/>
    <mergeCell ref="G378:H378"/>
    <mergeCell ref="I378:J378"/>
    <mergeCell ref="B377:C377"/>
    <mergeCell ref="E377:F377"/>
    <mergeCell ref="G377:H377"/>
    <mergeCell ref="I377:J377"/>
    <mergeCell ref="B376:C376"/>
    <mergeCell ref="E376:F376"/>
    <mergeCell ref="G376:H376"/>
    <mergeCell ref="I376:J376"/>
    <mergeCell ref="B375:C375"/>
    <mergeCell ref="E375:F375"/>
    <mergeCell ref="G375:H375"/>
    <mergeCell ref="I375:J375"/>
    <mergeCell ref="B374:C374"/>
    <mergeCell ref="E374:F374"/>
    <mergeCell ref="G374:H374"/>
    <mergeCell ref="I374:J374"/>
    <mergeCell ref="B373:C373"/>
    <mergeCell ref="E373:F373"/>
    <mergeCell ref="G373:H373"/>
    <mergeCell ref="I373:J373"/>
    <mergeCell ref="B372:C372"/>
    <mergeCell ref="E372:F372"/>
    <mergeCell ref="G372:H372"/>
    <mergeCell ref="I372:J372"/>
    <mergeCell ref="B371:C371"/>
    <mergeCell ref="E371:F371"/>
    <mergeCell ref="G371:H371"/>
    <mergeCell ref="I371:J371"/>
    <mergeCell ref="B370:C370"/>
    <mergeCell ref="E370:F370"/>
    <mergeCell ref="G370:H370"/>
    <mergeCell ref="I370:J370"/>
    <mergeCell ref="A367:K367"/>
    <mergeCell ref="B368:K368"/>
    <mergeCell ref="B369:C369"/>
    <mergeCell ref="E369:F369"/>
    <mergeCell ref="G369:H369"/>
    <mergeCell ref="I369:J369"/>
    <mergeCell ref="B366:C366"/>
    <mergeCell ref="E366:F366"/>
    <mergeCell ref="G366:H366"/>
    <mergeCell ref="I366:J366"/>
    <mergeCell ref="B365:C365"/>
    <mergeCell ref="E365:F365"/>
    <mergeCell ref="G365:H365"/>
    <mergeCell ref="I365:J365"/>
    <mergeCell ref="B364:C364"/>
    <mergeCell ref="E364:F364"/>
    <mergeCell ref="G364:H364"/>
    <mergeCell ref="I364:J364"/>
    <mergeCell ref="B363:C363"/>
    <mergeCell ref="E363:F363"/>
    <mergeCell ref="G363:H363"/>
    <mergeCell ref="I363:J363"/>
    <mergeCell ref="B362:C362"/>
    <mergeCell ref="E362:F362"/>
    <mergeCell ref="G362:H362"/>
    <mergeCell ref="I362:J362"/>
    <mergeCell ref="B361:C361"/>
    <mergeCell ref="E361:F361"/>
    <mergeCell ref="G361:H361"/>
    <mergeCell ref="I361:J361"/>
    <mergeCell ref="B360:C360"/>
    <mergeCell ref="E360:F360"/>
    <mergeCell ref="G360:H360"/>
    <mergeCell ref="I360:J360"/>
    <mergeCell ref="B359:C359"/>
    <mergeCell ref="E359:F359"/>
    <mergeCell ref="G359:H359"/>
    <mergeCell ref="I359:J359"/>
    <mergeCell ref="B358:C358"/>
    <mergeCell ref="E358:F358"/>
    <mergeCell ref="G358:H358"/>
    <mergeCell ref="I358:J358"/>
    <mergeCell ref="B357:C357"/>
    <mergeCell ref="E357:F357"/>
    <mergeCell ref="G357:H357"/>
    <mergeCell ref="I357:J357"/>
    <mergeCell ref="B356:C356"/>
    <mergeCell ref="E356:F356"/>
    <mergeCell ref="G356:H356"/>
    <mergeCell ref="I356:J356"/>
    <mergeCell ref="B355:C355"/>
    <mergeCell ref="E355:F355"/>
    <mergeCell ref="G355:H355"/>
    <mergeCell ref="I355:J355"/>
    <mergeCell ref="A352:K352"/>
    <mergeCell ref="B353:K353"/>
    <mergeCell ref="B354:C354"/>
    <mergeCell ref="E354:F354"/>
    <mergeCell ref="G354:H354"/>
    <mergeCell ref="I354:J354"/>
    <mergeCell ref="B351:C351"/>
    <mergeCell ref="E351:F351"/>
    <mergeCell ref="G351:H351"/>
    <mergeCell ref="I351:J351"/>
    <mergeCell ref="B350:C350"/>
    <mergeCell ref="E350:F350"/>
    <mergeCell ref="G350:H350"/>
    <mergeCell ref="I350:J350"/>
    <mergeCell ref="B349:C349"/>
    <mergeCell ref="E349:F349"/>
    <mergeCell ref="G349:H349"/>
    <mergeCell ref="I349:J349"/>
    <mergeCell ref="B348:C348"/>
    <mergeCell ref="E348:F348"/>
    <mergeCell ref="G348:H348"/>
    <mergeCell ref="I348:J348"/>
    <mergeCell ref="B347:C347"/>
    <mergeCell ref="E347:F347"/>
    <mergeCell ref="G347:H347"/>
    <mergeCell ref="I347:J347"/>
    <mergeCell ref="B346:C346"/>
    <mergeCell ref="E346:F346"/>
    <mergeCell ref="G346:H346"/>
    <mergeCell ref="I346:J346"/>
    <mergeCell ref="B345:C345"/>
    <mergeCell ref="E345:F345"/>
    <mergeCell ref="G345:H345"/>
    <mergeCell ref="I345:J345"/>
    <mergeCell ref="B344:C344"/>
    <mergeCell ref="E344:F344"/>
    <mergeCell ref="G344:H344"/>
    <mergeCell ref="I344:J344"/>
    <mergeCell ref="B343:C343"/>
    <mergeCell ref="E343:F343"/>
    <mergeCell ref="G343:H343"/>
    <mergeCell ref="I343:J343"/>
    <mergeCell ref="B342:C342"/>
    <mergeCell ref="E342:F342"/>
    <mergeCell ref="G342:H342"/>
    <mergeCell ref="I342:J342"/>
    <mergeCell ref="B341:C341"/>
    <mergeCell ref="E341:F341"/>
    <mergeCell ref="G341:H341"/>
    <mergeCell ref="I341:J341"/>
    <mergeCell ref="A338:K338"/>
    <mergeCell ref="B339:K339"/>
    <mergeCell ref="B340:C340"/>
    <mergeCell ref="E340:F340"/>
    <mergeCell ref="G340:H340"/>
    <mergeCell ref="I340:J340"/>
    <mergeCell ref="B337:C337"/>
    <mergeCell ref="G337:H337"/>
    <mergeCell ref="I337:J337"/>
    <mergeCell ref="B336:C336"/>
    <mergeCell ref="E336:F336"/>
    <mergeCell ref="G336:H336"/>
    <mergeCell ref="I336:J336"/>
    <mergeCell ref="B335:C335"/>
    <mergeCell ref="E335:F335"/>
    <mergeCell ref="G335:H335"/>
    <mergeCell ref="I335:J335"/>
    <mergeCell ref="B334:C334"/>
    <mergeCell ref="E334:F334"/>
    <mergeCell ref="G334:H334"/>
    <mergeCell ref="I334:J334"/>
    <mergeCell ref="B333:C333"/>
    <mergeCell ref="E333:F333"/>
    <mergeCell ref="G333:H333"/>
    <mergeCell ref="I333:J333"/>
    <mergeCell ref="B332:C332"/>
    <mergeCell ref="E332:F332"/>
    <mergeCell ref="G332:H332"/>
    <mergeCell ref="I332:J332"/>
    <mergeCell ref="B331:C331"/>
    <mergeCell ref="E331:F331"/>
    <mergeCell ref="G331:H331"/>
    <mergeCell ref="I331:J331"/>
    <mergeCell ref="B330:C330"/>
    <mergeCell ref="E330:F330"/>
    <mergeCell ref="G330:H330"/>
    <mergeCell ref="I330:J330"/>
    <mergeCell ref="B329:C329"/>
    <mergeCell ref="E329:F329"/>
    <mergeCell ref="G329:H329"/>
    <mergeCell ref="I329:J329"/>
    <mergeCell ref="B328:C328"/>
    <mergeCell ref="E328:F328"/>
    <mergeCell ref="G328:H328"/>
    <mergeCell ref="I328:J328"/>
    <mergeCell ref="B327:C327"/>
    <mergeCell ref="E327:F327"/>
    <mergeCell ref="G327:H327"/>
    <mergeCell ref="I327:J327"/>
    <mergeCell ref="B326:C326"/>
    <mergeCell ref="E326:F326"/>
    <mergeCell ref="G326:H326"/>
    <mergeCell ref="I326:J326"/>
    <mergeCell ref="A323:K323"/>
    <mergeCell ref="B324:K324"/>
    <mergeCell ref="B325:C325"/>
    <mergeCell ref="E325:F325"/>
    <mergeCell ref="G325:H325"/>
    <mergeCell ref="I325:J325"/>
    <mergeCell ref="I319:J319"/>
    <mergeCell ref="I320:J320"/>
    <mergeCell ref="A321:K321"/>
    <mergeCell ref="A322:K322"/>
    <mergeCell ref="I316:J316"/>
    <mergeCell ref="I317:J317"/>
    <mergeCell ref="I318:J318"/>
    <mergeCell ref="I313:J313"/>
    <mergeCell ref="I314:J314"/>
    <mergeCell ref="I315:J315"/>
    <mergeCell ref="I310:J310"/>
    <mergeCell ref="I311:J311"/>
    <mergeCell ref="I312:J312"/>
    <mergeCell ref="A306:K306"/>
    <mergeCell ref="A307:K307"/>
    <mergeCell ref="B308:J308"/>
    <mergeCell ref="I309:J309"/>
    <mergeCell ref="I303:J303"/>
    <mergeCell ref="I304:J304"/>
    <mergeCell ref="I305:J305"/>
    <mergeCell ref="I300:J300"/>
    <mergeCell ref="I301:J301"/>
    <mergeCell ref="I302:J302"/>
    <mergeCell ref="I297:J297"/>
    <mergeCell ref="I298:J298"/>
    <mergeCell ref="I299:J299"/>
    <mergeCell ref="I294:J294"/>
    <mergeCell ref="I295:J295"/>
    <mergeCell ref="I296:J296"/>
    <mergeCell ref="A290:K290"/>
    <mergeCell ref="A291:K291"/>
    <mergeCell ref="B292:J292"/>
    <mergeCell ref="I293:J293"/>
    <mergeCell ref="I287:J287"/>
    <mergeCell ref="I288:J288"/>
    <mergeCell ref="I289:J289"/>
    <mergeCell ref="I284:J284"/>
    <mergeCell ref="I285:J285"/>
    <mergeCell ref="I286:J286"/>
    <mergeCell ref="I281:J281"/>
    <mergeCell ref="I282:J282"/>
    <mergeCell ref="I283:J283"/>
    <mergeCell ref="I278:J278"/>
    <mergeCell ref="I279:J279"/>
    <mergeCell ref="I280:J280"/>
    <mergeCell ref="I274:J274"/>
    <mergeCell ref="A275:K275"/>
    <mergeCell ref="A276:K276"/>
    <mergeCell ref="B277:J277"/>
    <mergeCell ref="I271:J271"/>
    <mergeCell ref="I272:J272"/>
    <mergeCell ref="I273:J273"/>
    <mergeCell ref="I268:J268"/>
    <mergeCell ref="I269:J269"/>
    <mergeCell ref="I270:J270"/>
    <mergeCell ref="I265:J265"/>
    <mergeCell ref="I266:J266"/>
    <mergeCell ref="I267:J267"/>
    <mergeCell ref="I262:J262"/>
    <mergeCell ref="I263:J263"/>
    <mergeCell ref="I264:J264"/>
    <mergeCell ref="A245:K245"/>
    <mergeCell ref="A246:K246"/>
    <mergeCell ref="B247:J247"/>
    <mergeCell ref="A260:K260"/>
    <mergeCell ref="B261:J261"/>
    <mergeCell ref="I228:J228"/>
    <mergeCell ref="A229:K229"/>
    <mergeCell ref="A230:K230"/>
    <mergeCell ref="B231:J231"/>
    <mergeCell ref="I225:J225"/>
    <mergeCell ref="I226:J226"/>
    <mergeCell ref="I227:J227"/>
    <mergeCell ref="I222:J222"/>
    <mergeCell ref="I223:J223"/>
    <mergeCell ref="I224:J224"/>
    <mergeCell ref="I219:J219"/>
    <mergeCell ref="I220:J220"/>
    <mergeCell ref="I221:J221"/>
    <mergeCell ref="B216:J216"/>
    <mergeCell ref="I217:J217"/>
    <mergeCell ref="I218:J218"/>
    <mergeCell ref="I212:J212"/>
    <mergeCell ref="I213:J213"/>
    <mergeCell ref="A214:K214"/>
    <mergeCell ref="A215:K215"/>
    <mergeCell ref="I209:J209"/>
    <mergeCell ref="I210:J210"/>
    <mergeCell ref="I211:J211"/>
    <mergeCell ref="I206:J206"/>
    <mergeCell ref="I207:J207"/>
    <mergeCell ref="I208:J208"/>
    <mergeCell ref="I203:J203"/>
    <mergeCell ref="I204:J204"/>
    <mergeCell ref="I205:J205"/>
    <mergeCell ref="A199:K199"/>
    <mergeCell ref="B200:J200"/>
    <mergeCell ref="I201:J201"/>
    <mergeCell ref="I202:J202"/>
    <mergeCell ref="D198:E198"/>
    <mergeCell ref="G198:H198"/>
    <mergeCell ref="I198:J198"/>
    <mergeCell ref="D197:E197"/>
    <mergeCell ref="G197:H197"/>
    <mergeCell ref="I197:J197"/>
    <mergeCell ref="D196:E196"/>
    <mergeCell ref="G196:H196"/>
    <mergeCell ref="I196:J196"/>
    <mergeCell ref="D195:E195"/>
    <mergeCell ref="G195:H195"/>
    <mergeCell ref="I195:J195"/>
    <mergeCell ref="D194:E194"/>
    <mergeCell ref="G194:H194"/>
    <mergeCell ref="I194:J194"/>
    <mergeCell ref="D193:E193"/>
    <mergeCell ref="G193:H193"/>
    <mergeCell ref="I193:J193"/>
    <mergeCell ref="D192:E192"/>
    <mergeCell ref="G192:H192"/>
    <mergeCell ref="I192:J192"/>
    <mergeCell ref="D191:E191"/>
    <mergeCell ref="G191:H191"/>
    <mergeCell ref="I191:J191"/>
    <mergeCell ref="D190:E190"/>
    <mergeCell ref="G190:H190"/>
    <mergeCell ref="I190:J190"/>
    <mergeCell ref="D189:E189"/>
    <mergeCell ref="G189:H189"/>
    <mergeCell ref="I189:J189"/>
    <mergeCell ref="D188:E188"/>
    <mergeCell ref="G188:H188"/>
    <mergeCell ref="I188:J188"/>
    <mergeCell ref="A185:K185"/>
    <mergeCell ref="B186:J186"/>
    <mergeCell ref="D187:E187"/>
    <mergeCell ref="G187:H187"/>
    <mergeCell ref="I187:J187"/>
    <mergeCell ref="D184:E184"/>
    <mergeCell ref="G184:H184"/>
    <mergeCell ref="I184:J184"/>
    <mergeCell ref="D183:E183"/>
    <mergeCell ref="G183:H183"/>
    <mergeCell ref="I183:J183"/>
    <mergeCell ref="D182:E182"/>
    <mergeCell ref="G182:H182"/>
    <mergeCell ref="I182:J182"/>
    <mergeCell ref="D181:E181"/>
    <mergeCell ref="G181:H181"/>
    <mergeCell ref="I181:J181"/>
    <mergeCell ref="D180:E180"/>
    <mergeCell ref="G180:H180"/>
    <mergeCell ref="I180:J180"/>
    <mergeCell ref="D179:E179"/>
    <mergeCell ref="G179:H179"/>
    <mergeCell ref="I179:J179"/>
    <mergeCell ref="D178:E178"/>
    <mergeCell ref="G178:H178"/>
    <mergeCell ref="I178:J178"/>
    <mergeCell ref="D177:E177"/>
    <mergeCell ref="G177:H177"/>
    <mergeCell ref="I177:J177"/>
    <mergeCell ref="D176:E176"/>
    <mergeCell ref="G176:H176"/>
    <mergeCell ref="I176:J176"/>
    <mergeCell ref="D175:E175"/>
    <mergeCell ref="G175:H175"/>
    <mergeCell ref="I175:J175"/>
    <mergeCell ref="D174:E174"/>
    <mergeCell ref="G174:H174"/>
    <mergeCell ref="I174:J174"/>
    <mergeCell ref="D173:E173"/>
    <mergeCell ref="G173:H173"/>
    <mergeCell ref="I173:J173"/>
    <mergeCell ref="D172:E172"/>
    <mergeCell ref="G172:H172"/>
    <mergeCell ref="I172:J172"/>
    <mergeCell ref="D171:E171"/>
    <mergeCell ref="G171:H171"/>
    <mergeCell ref="I171:J171"/>
    <mergeCell ref="D170:E170"/>
    <mergeCell ref="G170:H170"/>
    <mergeCell ref="I170:J170"/>
    <mergeCell ref="D169:E169"/>
    <mergeCell ref="G169:H169"/>
    <mergeCell ref="I169:J169"/>
    <mergeCell ref="D168:E168"/>
    <mergeCell ref="G168:H168"/>
    <mergeCell ref="I168:J168"/>
    <mergeCell ref="D167:E167"/>
    <mergeCell ref="G167:H167"/>
    <mergeCell ref="I167:J167"/>
    <mergeCell ref="D166:E166"/>
    <mergeCell ref="G166:H166"/>
    <mergeCell ref="I166:J166"/>
    <mergeCell ref="D165:E165"/>
    <mergeCell ref="G165:H165"/>
    <mergeCell ref="I165:J165"/>
    <mergeCell ref="D164:E164"/>
    <mergeCell ref="G164:H164"/>
    <mergeCell ref="I164:J164"/>
    <mergeCell ref="D163:E163"/>
    <mergeCell ref="G163:H163"/>
    <mergeCell ref="I163:J163"/>
    <mergeCell ref="D162:E162"/>
    <mergeCell ref="G162:H162"/>
    <mergeCell ref="I162:J162"/>
    <mergeCell ref="D161:E161"/>
    <mergeCell ref="G161:H161"/>
    <mergeCell ref="I161:J161"/>
    <mergeCell ref="D160:E160"/>
    <mergeCell ref="G160:H160"/>
    <mergeCell ref="I160:J160"/>
    <mergeCell ref="D159:E159"/>
    <mergeCell ref="G159:H159"/>
    <mergeCell ref="I159:J159"/>
    <mergeCell ref="D158:E158"/>
    <mergeCell ref="G158:H158"/>
    <mergeCell ref="I158:J158"/>
    <mergeCell ref="D157:E157"/>
    <mergeCell ref="G157:H157"/>
    <mergeCell ref="I157:J157"/>
    <mergeCell ref="D156:E156"/>
    <mergeCell ref="G156:H156"/>
    <mergeCell ref="I156:J156"/>
    <mergeCell ref="D155:E155"/>
    <mergeCell ref="G155:H155"/>
    <mergeCell ref="I155:J155"/>
    <mergeCell ref="D154:E154"/>
    <mergeCell ref="G154:H154"/>
    <mergeCell ref="I154:J154"/>
    <mergeCell ref="D153:E153"/>
    <mergeCell ref="G153:H153"/>
    <mergeCell ref="I153:J153"/>
    <mergeCell ref="A149:K149"/>
    <mergeCell ref="A150:K150"/>
    <mergeCell ref="B151:J151"/>
    <mergeCell ref="D152:E152"/>
    <mergeCell ref="G152:H152"/>
    <mergeCell ref="I152:J152"/>
    <mergeCell ref="D148:E148"/>
    <mergeCell ref="G148:H148"/>
    <mergeCell ref="I148:J148"/>
    <mergeCell ref="D147:E147"/>
    <mergeCell ref="G147:H147"/>
    <mergeCell ref="I147:J147"/>
    <mergeCell ref="D146:E146"/>
    <mergeCell ref="G146:H146"/>
    <mergeCell ref="I146:J146"/>
    <mergeCell ref="D145:E145"/>
    <mergeCell ref="G145:H145"/>
    <mergeCell ref="I145:J145"/>
    <mergeCell ref="D144:E144"/>
    <mergeCell ref="G144:H144"/>
    <mergeCell ref="I144:J144"/>
    <mergeCell ref="D143:E143"/>
    <mergeCell ref="G143:H143"/>
    <mergeCell ref="I143:J143"/>
    <mergeCell ref="D142:E142"/>
    <mergeCell ref="G142:H142"/>
    <mergeCell ref="I142:J142"/>
    <mergeCell ref="D141:E141"/>
    <mergeCell ref="G141:H141"/>
    <mergeCell ref="I141:J141"/>
    <mergeCell ref="D140:E140"/>
    <mergeCell ref="G140:H140"/>
    <mergeCell ref="I140:J140"/>
    <mergeCell ref="D139:E139"/>
    <mergeCell ref="G139:H139"/>
    <mergeCell ref="I139:J139"/>
    <mergeCell ref="D138:E138"/>
    <mergeCell ref="G138:H138"/>
    <mergeCell ref="I138:J138"/>
    <mergeCell ref="D137:E137"/>
    <mergeCell ref="G137:H137"/>
    <mergeCell ref="I137:J137"/>
    <mergeCell ref="D136:E136"/>
    <mergeCell ref="G136:H136"/>
    <mergeCell ref="I136:J136"/>
    <mergeCell ref="A120:K120"/>
    <mergeCell ref="B121:J121"/>
    <mergeCell ref="A134:K134"/>
    <mergeCell ref="B135:J135"/>
    <mergeCell ref="A69:K69"/>
    <mergeCell ref="B70:J70"/>
    <mergeCell ref="A84:K84"/>
    <mergeCell ref="A85:K85"/>
    <mergeCell ref="B86:J86"/>
    <mergeCell ref="A19:K19"/>
    <mergeCell ref="B21:J21"/>
    <mergeCell ref="A55:K55"/>
    <mergeCell ref="B56:J56"/>
    <mergeCell ref="A1:K1"/>
    <mergeCell ref="A2:K2"/>
    <mergeCell ref="A3:K3"/>
    <mergeCell ref="A4:K4"/>
    <mergeCell ref="B5:J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23612-A4C1-4A49-B3DD-C710738122DA}">
  <sheetPr codeName="Hoja15"/>
  <dimension ref="A1:Y82"/>
  <sheetViews>
    <sheetView workbookViewId="0">
      <selection activeCell="L4" sqref="L4"/>
    </sheetView>
  </sheetViews>
  <sheetFormatPr baseColWidth="10" defaultColWidth="11.42578125" defaultRowHeight="0" customHeight="1" zeroHeight="1" x14ac:dyDescent="0.25"/>
  <cols>
    <col min="1" max="1" width="29.85546875" bestFit="1" customWidth="1"/>
    <col min="2" max="5" width="11.42578125" style="429" customWidth="1"/>
    <col min="6" max="6" width="12.28515625" style="429" customWidth="1"/>
    <col min="7" max="9" width="12.7109375" style="429" customWidth="1"/>
    <col min="10" max="10" width="11.42578125" style="429" customWidth="1"/>
    <col min="11" max="11" width="1.28515625" style="429" customWidth="1"/>
    <col min="12" max="15" width="11.42578125" customWidth="1"/>
    <col min="16" max="16" width="24" customWidth="1"/>
    <col min="25" max="25" width="24" customWidth="1"/>
  </cols>
  <sheetData>
    <row r="1" spans="1:17" ht="53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7" ht="21" x14ac:dyDescent="0.35">
      <c r="A2" s="389" t="s">
        <v>89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</row>
    <row r="3" spans="1:17" ht="21" x14ac:dyDescent="0.25">
      <c r="A3" s="4" t="s">
        <v>90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7" ht="21" x14ac:dyDescent="0.35">
      <c r="A4" s="390" t="s">
        <v>91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</row>
    <row r="5" spans="1:17" ht="15" x14ac:dyDescent="0.25">
      <c r="A5" s="67"/>
      <c r="B5" s="9" t="s">
        <v>146</v>
      </c>
      <c r="C5" s="10"/>
      <c r="D5" s="10"/>
      <c r="E5" s="10"/>
      <c r="F5" s="10"/>
      <c r="G5" s="10"/>
      <c r="H5" s="10"/>
      <c r="I5" s="10"/>
      <c r="J5" s="11"/>
      <c r="K5" s="391"/>
    </row>
    <row r="6" spans="1:17" ht="15" x14ac:dyDescent="0.25">
      <c r="A6" s="13"/>
      <c r="B6" s="14">
        <v>2019</v>
      </c>
      <c r="C6" s="14">
        <v>2022</v>
      </c>
      <c r="D6" s="14">
        <v>2023</v>
      </c>
      <c r="E6" s="14">
        <v>2024</v>
      </c>
      <c r="F6" s="14" t="str">
        <f>CONCATENATE("var ",RIGHT(E6,2),"/",RIGHT(C6,2))</f>
        <v>var 24/22</v>
      </c>
      <c r="G6" s="14" t="str">
        <f>CONCATENATE("var ",RIGHT(E6,2),"/",RIGHT(B6,2))</f>
        <v>var 24/19</v>
      </c>
      <c r="H6" s="14" t="str">
        <f>CONCATENATE("dif ",RIGHT(E6,2),"-",RIGHT(C6,2))</f>
        <v>dif 24-22</v>
      </c>
      <c r="I6" s="14" t="str">
        <f>CONCATENATE("dif ",RIGHT(E6,2),"-",RIGHT(B6,2))</f>
        <v>dif 24-19</v>
      </c>
      <c r="J6" s="14" t="str">
        <f>CONCATENATE("cuota ",RIGHT(E6,2))</f>
        <v>cuota 24</v>
      </c>
      <c r="K6" s="392"/>
      <c r="Q6" s="393"/>
    </row>
    <row r="7" spans="1:17" ht="15" x14ac:dyDescent="0.25">
      <c r="A7" s="394" t="s">
        <v>92</v>
      </c>
      <c r="B7" s="395">
        <v>690148</v>
      </c>
      <c r="C7" s="395">
        <v>745587</v>
      </c>
      <c r="D7" s="395">
        <v>816328</v>
      </c>
      <c r="E7" s="395">
        <v>816328</v>
      </c>
      <c r="F7" s="396">
        <f>IFERROR(E7/C7-1,"-")</f>
        <v>9.4879604928733929E-2</v>
      </c>
      <c r="G7" s="396">
        <f>IFERROR(E7/B7-1,"-")</f>
        <v>0.18283034943229559</v>
      </c>
      <c r="H7" s="395">
        <f>IFERROR(E7-C7,"-")</f>
        <v>70741</v>
      </c>
      <c r="I7" s="395">
        <f>IFERROR(E7-B7,"-")</f>
        <v>126180</v>
      </c>
      <c r="J7" s="396">
        <f>E7/$E$7</f>
        <v>1</v>
      </c>
      <c r="K7" s="397"/>
      <c r="Q7" s="398"/>
    </row>
    <row r="8" spans="1:17" ht="15" x14ac:dyDescent="0.25">
      <c r="A8" s="399" t="s">
        <v>93</v>
      </c>
      <c r="B8" s="400">
        <v>604518</v>
      </c>
      <c r="C8" s="400">
        <v>669121</v>
      </c>
      <c r="D8" s="400">
        <v>738442</v>
      </c>
      <c r="E8" s="400">
        <v>738442</v>
      </c>
      <c r="F8" s="401">
        <f>IFERROR(E8/C8-1,"-")</f>
        <v>0.10360009624567157</v>
      </c>
      <c r="G8" s="402">
        <f>IFERROR(E8/B8-1,"-")</f>
        <v>0.22153848189797487</v>
      </c>
      <c r="H8" s="400">
        <f>IFERROR(E8-C8,"-")</f>
        <v>69321</v>
      </c>
      <c r="I8" s="400">
        <f>IFERROR(E8-B8,"-")</f>
        <v>133924</v>
      </c>
      <c r="J8" s="401">
        <f>E8/$E$7</f>
        <v>0.90458982173832092</v>
      </c>
      <c r="K8" s="392"/>
    </row>
    <row r="9" spans="1:17" ht="15" x14ac:dyDescent="0.25">
      <c r="A9" s="399" t="s">
        <v>94</v>
      </c>
      <c r="B9" s="400">
        <v>85630</v>
      </c>
      <c r="C9" s="400">
        <v>76466</v>
      </c>
      <c r="D9" s="400">
        <v>77886</v>
      </c>
      <c r="E9" s="400">
        <v>77886</v>
      </c>
      <c r="F9" s="401">
        <f>IFERROR(E9/C9-1,"-")</f>
        <v>1.8570344989930154E-2</v>
      </c>
      <c r="G9" s="402">
        <f>IFERROR(E9/B9-1,"-")</f>
        <v>-9.043559500175169E-2</v>
      </c>
      <c r="H9" s="400">
        <f>IFERROR(E9-C9,"-")</f>
        <v>1420</v>
      </c>
      <c r="I9" s="400">
        <f>IFERROR(E9-B9,"-")</f>
        <v>-7744</v>
      </c>
      <c r="J9" s="401">
        <f>E9/$E$7</f>
        <v>9.5410178261679135E-2</v>
      </c>
      <c r="K9" s="392"/>
    </row>
    <row r="10" spans="1:17" ht="21" x14ac:dyDescent="0.35">
      <c r="A10" s="390" t="s">
        <v>95</v>
      </c>
      <c r="B10" s="390"/>
      <c r="C10" s="390"/>
      <c r="D10" s="390"/>
      <c r="E10" s="390"/>
      <c r="F10" s="390"/>
      <c r="G10" s="390"/>
      <c r="H10" s="390"/>
      <c r="I10" s="390"/>
      <c r="J10" s="390"/>
      <c r="K10" s="390"/>
    </row>
    <row r="11" spans="1:17" ht="15" x14ac:dyDescent="0.25">
      <c r="A11" s="67"/>
      <c r="B11" s="9" t="s">
        <v>146</v>
      </c>
      <c r="C11" s="10"/>
      <c r="D11" s="10"/>
      <c r="E11" s="10"/>
      <c r="F11" s="10"/>
      <c r="G11" s="10"/>
      <c r="H11" s="10"/>
      <c r="I11" s="10"/>
      <c r="J11" s="11"/>
      <c r="K11" s="391"/>
      <c r="P11" s="403"/>
    </row>
    <row r="12" spans="1:17" ht="15" x14ac:dyDescent="0.25">
      <c r="A12" s="13" t="s">
        <v>96</v>
      </c>
      <c r="B12" s="14">
        <f>B$6</f>
        <v>2019</v>
      </c>
      <c r="C12" s="14">
        <f t="shared" ref="C12" si="0">C$6</f>
        <v>2022</v>
      </c>
      <c r="D12" s="14">
        <f>D$6</f>
        <v>2023</v>
      </c>
      <c r="E12" s="14">
        <f>E$6</f>
        <v>2024</v>
      </c>
      <c r="F12" s="14" t="str">
        <f>CONCATENATE("var ",RIGHT(E12,2),"/",RIGHT(C12,2))</f>
        <v>var 24/22</v>
      </c>
      <c r="G12" s="14" t="str">
        <f>CONCATENATE("var ",RIGHT(E12,2),"/",RIGHT(B12,2))</f>
        <v>var 24/19</v>
      </c>
      <c r="H12" s="14" t="str">
        <f>CONCATENATE("dif ",RIGHT(E12,2),"-",RIGHT(C12,2))</f>
        <v>dif 24-22</v>
      </c>
      <c r="I12" s="14" t="str">
        <f>CONCATENATE("dif ",RIGHT(E12,2),"-",RIGHT(B12,2))</f>
        <v>dif 24-19</v>
      </c>
      <c r="J12" s="14" t="str">
        <f>CONCATENATE("cuota ",RIGHT(E12,2))</f>
        <v>cuota 24</v>
      </c>
      <c r="K12" s="392"/>
      <c r="P12" s="404"/>
    </row>
    <row r="13" spans="1:17" ht="15" x14ac:dyDescent="0.25">
      <c r="A13" s="405" t="s">
        <v>97</v>
      </c>
      <c r="B13" s="406">
        <v>690148</v>
      </c>
      <c r="C13" s="406">
        <v>489455</v>
      </c>
      <c r="D13" s="406">
        <v>745587</v>
      </c>
      <c r="E13" s="406">
        <v>816328</v>
      </c>
      <c r="F13" s="407">
        <f>IFERROR(E13/C13-1,"-")</f>
        <v>0.66783054621977511</v>
      </c>
      <c r="G13" s="407">
        <f>IFERROR(E13/B13-1,"-")</f>
        <v>0.18283034943229559</v>
      </c>
      <c r="H13" s="406">
        <f>IFERROR(E13-C13,"-")</f>
        <v>326873</v>
      </c>
      <c r="I13" s="406">
        <f>IFERROR(E13-B13,"-")</f>
        <v>126180</v>
      </c>
      <c r="J13" s="407">
        <f>IFERROR(E13/$E$7,"-")</f>
        <v>1</v>
      </c>
      <c r="K13" s="397"/>
      <c r="P13" s="404"/>
    </row>
    <row r="14" spans="1:17" ht="15" x14ac:dyDescent="0.25">
      <c r="A14" s="408" t="s">
        <v>98</v>
      </c>
      <c r="B14" s="409">
        <v>238295</v>
      </c>
      <c r="C14" s="409">
        <v>179295</v>
      </c>
      <c r="D14" s="409">
        <v>257612</v>
      </c>
      <c r="E14" s="409">
        <v>274512</v>
      </c>
      <c r="F14" s="410">
        <f>IFERROR(E14/C14-1,"-")</f>
        <v>0.53106333138124318</v>
      </c>
      <c r="G14" s="410">
        <f t="shared" ref="G14:G37" si="1">IFERROR(E14/B14-1,"-")</f>
        <v>0.1519838855200486</v>
      </c>
      <c r="H14" s="409">
        <f t="shared" ref="H14:H37" si="2">IFERROR(E14-C14,"-")</f>
        <v>95217</v>
      </c>
      <c r="I14" s="409">
        <f t="shared" ref="I14:I37" si="3">IFERROR(E14-B14,"-")</f>
        <v>36217</v>
      </c>
      <c r="J14" s="410">
        <f t="shared" ref="J14:J20" si="4">IFERROR(E14/$E$7,"-")</f>
        <v>0.33627659470212956</v>
      </c>
      <c r="K14" s="397"/>
    </row>
    <row r="15" spans="1:17" ht="15" x14ac:dyDescent="0.25">
      <c r="A15" s="399" t="s">
        <v>99</v>
      </c>
      <c r="B15" s="400">
        <v>101144</v>
      </c>
      <c r="C15" s="400">
        <v>72375</v>
      </c>
      <c r="D15" s="400">
        <v>99932</v>
      </c>
      <c r="E15" s="400">
        <v>106907</v>
      </c>
      <c r="F15" s="401">
        <f>IFERROR(E15/C15-1,"-")</f>
        <v>0.47712607944732288</v>
      </c>
      <c r="G15" s="401">
        <f t="shared" si="1"/>
        <v>5.6978169738195028E-2</v>
      </c>
      <c r="H15" s="400">
        <f t="shared" si="2"/>
        <v>34532</v>
      </c>
      <c r="I15" s="400">
        <f t="shared" si="3"/>
        <v>5763</v>
      </c>
      <c r="J15" s="401">
        <f t="shared" si="4"/>
        <v>0.13096083927048932</v>
      </c>
      <c r="K15" s="392"/>
    </row>
    <row r="16" spans="1:17" ht="15" x14ac:dyDescent="0.25">
      <c r="A16" s="411" t="s">
        <v>100</v>
      </c>
      <c r="B16" s="412">
        <v>137151</v>
      </c>
      <c r="C16" s="412">
        <v>106920</v>
      </c>
      <c r="D16" s="412">
        <v>157680</v>
      </c>
      <c r="E16" s="412">
        <v>167605</v>
      </c>
      <c r="F16" s="413">
        <f t="shared" ref="F16:F37" si="5">IFERROR(E16/C16-1,"-")</f>
        <v>0.56757388701833156</v>
      </c>
      <c r="G16" s="413">
        <f t="shared" si="1"/>
        <v>0.22204723261223025</v>
      </c>
      <c r="H16" s="412">
        <f t="shared" si="2"/>
        <v>60685</v>
      </c>
      <c r="I16" s="412">
        <f t="shared" si="3"/>
        <v>30454</v>
      </c>
      <c r="J16" s="413">
        <f t="shared" si="4"/>
        <v>0.20531575543164021</v>
      </c>
      <c r="K16" s="392"/>
    </row>
    <row r="17" spans="1:12" ht="15" x14ac:dyDescent="0.25">
      <c r="A17" s="408" t="s">
        <v>101</v>
      </c>
      <c r="B17" s="409">
        <v>451853</v>
      </c>
      <c r="C17" s="409">
        <v>310160</v>
      </c>
      <c r="D17" s="409">
        <v>487975</v>
      </c>
      <c r="E17" s="409">
        <v>541816</v>
      </c>
      <c r="F17" s="410">
        <f t="shared" si="5"/>
        <v>0.74689192674748517</v>
      </c>
      <c r="G17" s="410">
        <f t="shared" si="1"/>
        <v>0.19909793671835763</v>
      </c>
      <c r="H17" s="409">
        <f t="shared" si="2"/>
        <v>231656</v>
      </c>
      <c r="I17" s="409">
        <f t="shared" si="3"/>
        <v>89963</v>
      </c>
      <c r="J17" s="410">
        <f t="shared" si="4"/>
        <v>0.66372340529787044</v>
      </c>
      <c r="K17" s="397"/>
    </row>
    <row r="18" spans="1:12" ht="15" x14ac:dyDescent="0.25">
      <c r="A18" s="399" t="s">
        <v>29</v>
      </c>
      <c r="B18" s="400">
        <v>174396</v>
      </c>
      <c r="C18" s="400">
        <v>102519</v>
      </c>
      <c r="D18" s="400">
        <v>191648</v>
      </c>
      <c r="E18" s="400">
        <v>209316</v>
      </c>
      <c r="F18" s="401">
        <f t="shared" si="5"/>
        <v>1.0417288502619027</v>
      </c>
      <c r="G18" s="401">
        <f t="shared" si="1"/>
        <v>0.2002339503199615</v>
      </c>
      <c r="H18" s="400">
        <f t="shared" si="2"/>
        <v>106797</v>
      </c>
      <c r="I18" s="400">
        <f t="shared" si="3"/>
        <v>34920</v>
      </c>
      <c r="J18" s="401">
        <f t="shared" si="4"/>
        <v>0.25641163845905079</v>
      </c>
      <c r="K18" s="392"/>
      <c r="L18" s="414"/>
    </row>
    <row r="19" spans="1:12" ht="15" x14ac:dyDescent="0.25">
      <c r="A19" s="399" t="s">
        <v>22</v>
      </c>
      <c r="B19" s="400">
        <v>85990</v>
      </c>
      <c r="C19" s="400">
        <v>52604</v>
      </c>
      <c r="D19" s="400">
        <v>80833</v>
      </c>
      <c r="E19" s="400">
        <v>89962</v>
      </c>
      <c r="F19" s="401">
        <f t="shared" si="5"/>
        <v>0.71017413124477224</v>
      </c>
      <c r="G19" s="401">
        <f t="shared" si="1"/>
        <v>4.6191417606698426E-2</v>
      </c>
      <c r="H19" s="400">
        <f t="shared" si="2"/>
        <v>37358</v>
      </c>
      <c r="I19" s="400">
        <f t="shared" si="3"/>
        <v>3972</v>
      </c>
      <c r="J19" s="401">
        <f t="shared" si="4"/>
        <v>0.11020325163414706</v>
      </c>
      <c r="K19" s="392"/>
      <c r="L19" s="414"/>
    </row>
    <row r="20" spans="1:12" ht="15" x14ac:dyDescent="0.25">
      <c r="A20" s="399" t="s">
        <v>102</v>
      </c>
      <c r="B20" s="400">
        <v>21656</v>
      </c>
      <c r="C20" s="400">
        <v>18876</v>
      </c>
      <c r="D20" s="400">
        <v>22456</v>
      </c>
      <c r="E20" s="400">
        <v>23480</v>
      </c>
      <c r="F20" s="401">
        <f t="shared" si="5"/>
        <v>0.24390760754397123</v>
      </c>
      <c r="G20" s="401">
        <f t="shared" si="1"/>
        <v>8.4226080531954128E-2</v>
      </c>
      <c r="H20" s="400">
        <f t="shared" si="2"/>
        <v>4604</v>
      </c>
      <c r="I20" s="400">
        <f t="shared" si="3"/>
        <v>1824</v>
      </c>
      <c r="J20" s="401">
        <f t="shared" si="4"/>
        <v>2.8762948226693192E-2</v>
      </c>
      <c r="K20" s="392"/>
      <c r="L20" s="414"/>
    </row>
    <row r="21" spans="1:12" ht="15" x14ac:dyDescent="0.25">
      <c r="A21" s="399" t="s">
        <v>27</v>
      </c>
      <c r="B21" s="400">
        <v>17231</v>
      </c>
      <c r="C21" s="400">
        <v>8249</v>
      </c>
      <c r="D21" s="400">
        <v>14023</v>
      </c>
      <c r="E21" s="400">
        <v>13608</v>
      </c>
      <c r="F21" s="401">
        <f t="shared" si="5"/>
        <v>0.64965450357619114</v>
      </c>
      <c r="G21" s="401">
        <f t="shared" si="1"/>
        <v>-0.21026057686727406</v>
      </c>
      <c r="H21" s="400">
        <f t="shared" si="2"/>
        <v>5359</v>
      </c>
      <c r="I21" s="400">
        <f t="shared" si="3"/>
        <v>-3623</v>
      </c>
      <c r="J21" s="401">
        <f>IFERROR(E21/$E$7,"-")</f>
        <v>1.666976999441401E-2</v>
      </c>
      <c r="K21" s="392"/>
      <c r="L21" s="414"/>
    </row>
    <row r="22" spans="1:12" ht="15" x14ac:dyDescent="0.25">
      <c r="A22" s="399" t="s">
        <v>37</v>
      </c>
      <c r="B22" s="400">
        <v>16961</v>
      </c>
      <c r="C22" s="400">
        <v>7678</v>
      </c>
      <c r="D22" s="400">
        <v>13017</v>
      </c>
      <c r="E22" s="400">
        <v>12747</v>
      </c>
      <c r="F22" s="401">
        <f t="shared" si="5"/>
        <v>0.66019796822089094</v>
      </c>
      <c r="G22" s="401">
        <f t="shared" si="1"/>
        <v>-0.24845233182005777</v>
      </c>
      <c r="H22" s="400">
        <f t="shared" si="2"/>
        <v>5069</v>
      </c>
      <c r="I22" s="400">
        <f t="shared" si="3"/>
        <v>-4214</v>
      </c>
      <c r="J22" s="401">
        <f t="shared" ref="J22:J37" si="6">IFERROR(E22/$E$7,"-")</f>
        <v>1.5615046892915593E-2</v>
      </c>
      <c r="K22" s="392"/>
      <c r="L22" s="414"/>
    </row>
    <row r="23" spans="1:12" ht="15" x14ac:dyDescent="0.25">
      <c r="A23" s="399" t="s">
        <v>30</v>
      </c>
      <c r="B23" s="400">
        <v>12742</v>
      </c>
      <c r="C23" s="400">
        <v>13342</v>
      </c>
      <c r="D23" s="400">
        <v>20549</v>
      </c>
      <c r="E23" s="400">
        <v>18603</v>
      </c>
      <c r="F23" s="401">
        <f t="shared" si="5"/>
        <v>0.39431869284964782</v>
      </c>
      <c r="G23" s="401">
        <f t="shared" si="1"/>
        <v>0.45997488620310789</v>
      </c>
      <c r="H23" s="400">
        <f t="shared" si="2"/>
        <v>5261</v>
      </c>
      <c r="I23" s="400">
        <f t="shared" si="3"/>
        <v>5861</v>
      </c>
      <c r="J23" s="401">
        <f t="shared" si="6"/>
        <v>2.2788633980458835E-2</v>
      </c>
      <c r="K23" s="392"/>
      <c r="L23" s="414"/>
    </row>
    <row r="24" spans="1:12" ht="15" x14ac:dyDescent="0.25">
      <c r="A24" s="399" t="s">
        <v>103</v>
      </c>
      <c r="B24" s="400">
        <v>14205</v>
      </c>
      <c r="C24" s="400">
        <v>16927</v>
      </c>
      <c r="D24" s="400">
        <v>16469</v>
      </c>
      <c r="E24" s="400">
        <v>17844</v>
      </c>
      <c r="F24" s="401">
        <f t="shared" si="5"/>
        <v>5.4173805163348465E-2</v>
      </c>
      <c r="G24" s="401">
        <f t="shared" si="1"/>
        <v>0.25617740232312558</v>
      </c>
      <c r="H24" s="400">
        <f t="shared" si="2"/>
        <v>917</v>
      </c>
      <c r="I24" s="400">
        <f t="shared" si="3"/>
        <v>3639</v>
      </c>
      <c r="J24" s="401">
        <f t="shared" si="6"/>
        <v>2.1858860654050821E-2</v>
      </c>
      <c r="K24" s="392"/>
      <c r="L24" s="414"/>
    </row>
    <row r="25" spans="1:12" ht="15" x14ac:dyDescent="0.25">
      <c r="A25" s="399" t="s">
        <v>28</v>
      </c>
      <c r="B25" s="400">
        <v>1479</v>
      </c>
      <c r="C25" s="400">
        <v>1483</v>
      </c>
      <c r="D25" s="400">
        <v>2131</v>
      </c>
      <c r="E25" s="400">
        <v>2211</v>
      </c>
      <c r="F25" s="401">
        <f>IFERROR(E25/C25-1,"-")</f>
        <v>0.49089683074848289</v>
      </c>
      <c r="G25" s="401">
        <f>IFERROR(E25/B25-1,"-")</f>
        <v>0.49492900608519275</v>
      </c>
      <c r="H25" s="400">
        <f>IFERROR(E25-C25,"-")</f>
        <v>728</v>
      </c>
      <c r="I25" s="400">
        <f>IFERROR(E25-B25,"-")</f>
        <v>732</v>
      </c>
      <c r="J25" s="401">
        <f>IFERROR(E25/$E$7,"-")</f>
        <v>2.7084701247537756E-3</v>
      </c>
      <c r="K25" s="392"/>
      <c r="L25" s="414"/>
    </row>
    <row r="26" spans="1:12" ht="15" x14ac:dyDescent="0.25">
      <c r="A26" s="399" t="s">
        <v>35</v>
      </c>
      <c r="B26" s="400">
        <v>23897</v>
      </c>
      <c r="C26" s="400">
        <v>18402</v>
      </c>
      <c r="D26" s="400">
        <v>29571</v>
      </c>
      <c r="E26" s="400">
        <v>36911</v>
      </c>
      <c r="F26" s="401">
        <f t="shared" si="5"/>
        <v>1.0058145853711551</v>
      </c>
      <c r="G26" s="401">
        <f t="shared" si="1"/>
        <v>0.5445871866761518</v>
      </c>
      <c r="H26" s="400">
        <f t="shared" si="2"/>
        <v>18509</v>
      </c>
      <c r="I26" s="400">
        <f t="shared" si="3"/>
        <v>13014</v>
      </c>
      <c r="J26" s="401">
        <f t="shared" si="6"/>
        <v>4.52158936113915E-2</v>
      </c>
      <c r="K26" s="392"/>
      <c r="L26" s="414"/>
    </row>
    <row r="27" spans="1:12" ht="15" x14ac:dyDescent="0.25">
      <c r="A27" s="399" t="s">
        <v>25</v>
      </c>
      <c r="B27" s="400">
        <v>15871</v>
      </c>
      <c r="C27" s="400">
        <v>11634</v>
      </c>
      <c r="D27" s="400">
        <v>17446</v>
      </c>
      <c r="E27" s="400">
        <v>14255</v>
      </c>
      <c r="F27" s="401">
        <f t="shared" si="5"/>
        <v>0.22528794911466399</v>
      </c>
      <c r="G27" s="401">
        <f t="shared" si="1"/>
        <v>-0.10182093125826985</v>
      </c>
      <c r="H27" s="400">
        <f t="shared" si="2"/>
        <v>2621</v>
      </c>
      <c r="I27" s="400">
        <f t="shared" si="3"/>
        <v>-1616</v>
      </c>
      <c r="J27" s="401">
        <f t="shared" si="6"/>
        <v>1.7462343567781577E-2</v>
      </c>
      <c r="K27" s="392"/>
      <c r="L27" s="414"/>
    </row>
    <row r="28" spans="1:12" ht="15" x14ac:dyDescent="0.25">
      <c r="A28" s="399" t="s">
        <v>43</v>
      </c>
      <c r="B28" s="400">
        <v>10854</v>
      </c>
      <c r="C28" s="400">
        <v>10489</v>
      </c>
      <c r="D28" s="400">
        <v>11288</v>
      </c>
      <c r="E28" s="400">
        <v>19360</v>
      </c>
      <c r="F28" s="401">
        <f t="shared" si="5"/>
        <v>0.845743159500429</v>
      </c>
      <c r="G28" s="401">
        <f t="shared" si="1"/>
        <v>0.78367422148516686</v>
      </c>
      <c r="H28" s="400">
        <f t="shared" si="2"/>
        <v>8871</v>
      </c>
      <c r="I28" s="400">
        <f t="shared" si="3"/>
        <v>8506</v>
      </c>
      <c r="J28" s="401">
        <f t="shared" si="6"/>
        <v>2.371595731127684E-2</v>
      </c>
      <c r="K28" s="392"/>
      <c r="L28" s="414"/>
    </row>
    <row r="29" spans="1:12" ht="15" x14ac:dyDescent="0.25">
      <c r="A29" s="399" t="s">
        <v>33</v>
      </c>
      <c r="B29" s="400">
        <v>11159</v>
      </c>
      <c r="C29" s="400">
        <v>11996</v>
      </c>
      <c r="D29" s="400">
        <v>15100</v>
      </c>
      <c r="E29" s="400">
        <v>21022</v>
      </c>
      <c r="F29" s="401">
        <f t="shared" si="5"/>
        <v>0.75241747249083035</v>
      </c>
      <c r="G29" s="401">
        <f t="shared" si="1"/>
        <v>0.88386056098216681</v>
      </c>
      <c r="H29" s="400">
        <f t="shared" si="2"/>
        <v>9026</v>
      </c>
      <c r="I29" s="400">
        <f t="shared" si="3"/>
        <v>9863</v>
      </c>
      <c r="J29" s="401">
        <f t="shared" si="6"/>
        <v>2.5751903646573437E-2</v>
      </c>
      <c r="K29" s="392"/>
      <c r="L29" s="414"/>
    </row>
    <row r="30" spans="1:12" ht="15" x14ac:dyDescent="0.25">
      <c r="A30" s="399" t="s">
        <v>44</v>
      </c>
      <c r="B30" s="400">
        <v>8273</v>
      </c>
      <c r="C30" s="400">
        <v>5183</v>
      </c>
      <c r="D30" s="400">
        <v>7656</v>
      </c>
      <c r="E30" s="400">
        <v>8982</v>
      </c>
      <c r="F30" s="401">
        <f t="shared" si="5"/>
        <v>0.73297318155508395</v>
      </c>
      <c r="G30" s="401">
        <f t="shared" si="1"/>
        <v>8.5700471413030277E-2</v>
      </c>
      <c r="H30" s="400">
        <f t="shared" si="2"/>
        <v>3799</v>
      </c>
      <c r="I30" s="400">
        <f t="shared" si="3"/>
        <v>709</v>
      </c>
      <c r="J30" s="401">
        <f t="shared" si="6"/>
        <v>1.100293019472565E-2</v>
      </c>
      <c r="K30" s="392"/>
      <c r="L30" s="414"/>
    </row>
    <row r="31" spans="1:12" ht="15" x14ac:dyDescent="0.25">
      <c r="A31" s="399" t="s">
        <v>36</v>
      </c>
      <c r="B31" s="400">
        <v>10689</v>
      </c>
      <c r="C31" s="400">
        <v>5079</v>
      </c>
      <c r="D31" s="400">
        <v>10272</v>
      </c>
      <c r="E31" s="400">
        <v>10519</v>
      </c>
      <c r="F31" s="401">
        <f t="shared" si="5"/>
        <v>1.0710769836582004</v>
      </c>
      <c r="G31" s="401">
        <f t="shared" si="1"/>
        <v>-1.5904200580035499E-2</v>
      </c>
      <c r="H31" s="400">
        <f t="shared" si="2"/>
        <v>5440</v>
      </c>
      <c r="I31" s="400">
        <f t="shared" si="3"/>
        <v>-170</v>
      </c>
      <c r="J31" s="401">
        <f t="shared" si="6"/>
        <v>1.288575180564675E-2</v>
      </c>
      <c r="K31" s="392"/>
      <c r="L31" s="414"/>
    </row>
    <row r="32" spans="1:12" ht="15" x14ac:dyDescent="0.25">
      <c r="A32" s="399" t="s">
        <v>23</v>
      </c>
      <c r="B32" s="400">
        <v>7289</v>
      </c>
      <c r="C32" s="400">
        <v>5630</v>
      </c>
      <c r="D32" s="400">
        <v>8665</v>
      </c>
      <c r="E32" s="400">
        <v>10297</v>
      </c>
      <c r="F32" s="401">
        <f t="shared" si="5"/>
        <v>0.82895204262877442</v>
      </c>
      <c r="G32" s="401">
        <f t="shared" si="1"/>
        <v>0.41267663602688986</v>
      </c>
      <c r="H32" s="400">
        <f t="shared" si="2"/>
        <v>4667</v>
      </c>
      <c r="I32" s="400">
        <f t="shared" si="3"/>
        <v>3008</v>
      </c>
      <c r="J32" s="401">
        <f t="shared" si="6"/>
        <v>1.2613802295155869E-2</v>
      </c>
      <c r="K32" s="392"/>
      <c r="L32" s="414"/>
    </row>
    <row r="33" spans="1:12" ht="15" x14ac:dyDescent="0.25">
      <c r="A33" s="399" t="s">
        <v>40</v>
      </c>
      <c r="B33" s="400">
        <v>1009</v>
      </c>
      <c r="C33" s="400">
        <v>2171</v>
      </c>
      <c r="D33" s="400">
        <v>5847</v>
      </c>
      <c r="E33" s="400">
        <v>2475</v>
      </c>
      <c r="F33" s="401">
        <f t="shared" si="5"/>
        <v>0.14002763703362509</v>
      </c>
      <c r="G33" s="401">
        <f t="shared" si="1"/>
        <v>1.4529236868186324</v>
      </c>
      <c r="H33" s="400">
        <f t="shared" si="2"/>
        <v>304</v>
      </c>
      <c r="I33" s="400">
        <f t="shared" si="3"/>
        <v>1466</v>
      </c>
      <c r="J33" s="401">
        <f t="shared" si="6"/>
        <v>3.0318695426348233E-3</v>
      </c>
      <c r="K33" s="392"/>
      <c r="L33" s="414"/>
    </row>
    <row r="34" spans="1:12" ht="15" x14ac:dyDescent="0.25">
      <c r="A34" s="399" t="s">
        <v>104</v>
      </c>
      <c r="B34" s="400">
        <v>5757</v>
      </c>
      <c r="C34" s="400">
        <v>414</v>
      </c>
      <c r="D34" s="400">
        <v>0</v>
      </c>
      <c r="E34" s="400">
        <v>0</v>
      </c>
      <c r="F34" s="401">
        <f>IFERROR(E34/C34-1,"-")</f>
        <v>-1</v>
      </c>
      <c r="G34" s="401">
        <f>IFERROR(E34/B34-1,"-")</f>
        <v>-1</v>
      </c>
      <c r="H34" s="400">
        <f>IFERROR(E34-C34,"-")</f>
        <v>-414</v>
      </c>
      <c r="I34" s="400">
        <f>IFERROR(E34-B34,"-")</f>
        <v>-5757</v>
      </c>
      <c r="J34" s="401">
        <f>IFERROR(E34/$E$7,"-")</f>
        <v>0</v>
      </c>
      <c r="K34" s="392"/>
      <c r="L34" s="414"/>
    </row>
    <row r="35" spans="1:12" ht="15" x14ac:dyDescent="0.25">
      <c r="A35" s="399" t="s">
        <v>41</v>
      </c>
      <c r="B35" s="400">
        <v>1089</v>
      </c>
      <c r="C35" s="400">
        <v>1626</v>
      </c>
      <c r="D35" s="400">
        <v>1427</v>
      </c>
      <c r="E35" s="400">
        <v>3408</v>
      </c>
      <c r="F35" s="401">
        <f>IFERROR(E35/C35-1,"-")</f>
        <v>1.0959409594095941</v>
      </c>
      <c r="G35" s="401">
        <f>IFERROR(E35/B35-1,"-")</f>
        <v>2.1294765840220387</v>
      </c>
      <c r="H35" s="400">
        <f>IFERROR(E35-C35,"-")</f>
        <v>1782</v>
      </c>
      <c r="I35" s="400">
        <f>IFERROR(E35-B35,"-")</f>
        <v>2319</v>
      </c>
      <c r="J35" s="401">
        <f>IFERROR(E35/$E$7,"-")</f>
        <v>4.1747924853735262E-3</v>
      </c>
      <c r="K35" s="392"/>
      <c r="L35" s="414"/>
    </row>
    <row r="36" spans="1:12" ht="15" x14ac:dyDescent="0.25">
      <c r="A36" s="399" t="s">
        <v>105</v>
      </c>
      <c r="B36" s="400">
        <v>757</v>
      </c>
      <c r="C36" s="400">
        <v>3091</v>
      </c>
      <c r="D36" s="400">
        <v>1979</v>
      </c>
      <c r="E36" s="400">
        <v>2602</v>
      </c>
      <c r="F36" s="401">
        <f>IFERROR(E36/C36-1,"-")</f>
        <v>-0.15820122937560654</v>
      </c>
      <c r="G36" s="401">
        <f>IFERROR(E36/B36-1,"-")</f>
        <v>2.4372523117569354</v>
      </c>
      <c r="H36" s="400">
        <f>IFERROR(E36-C36,"-")</f>
        <v>-489</v>
      </c>
      <c r="I36" s="400">
        <f>IFERROR(E36-B36,"-")</f>
        <v>1845</v>
      </c>
      <c r="J36" s="401">
        <f>IFERROR(E36/$E$7,"-")</f>
        <v>3.1874442626003271E-3</v>
      </c>
      <c r="K36" s="392"/>
      <c r="L36" s="414"/>
    </row>
    <row r="37" spans="1:12" ht="15" x14ac:dyDescent="0.25">
      <c r="A37" s="399" t="s">
        <v>106</v>
      </c>
      <c r="B37" s="400">
        <f>IFERROR(B17-SUM(B18:B36),"-")</f>
        <v>10549</v>
      </c>
      <c r="C37" s="400">
        <f>IFERROR(C17-SUM(C18:C36),"-")</f>
        <v>12767</v>
      </c>
      <c r="D37" s="400">
        <f>IFERROR(D17-SUM(D18:D36),"-")</f>
        <v>17598</v>
      </c>
      <c r="E37" s="400">
        <f>IFERROR(E17-SUM(E18:E36),"-")</f>
        <v>24214</v>
      </c>
      <c r="F37" s="401">
        <f t="shared" si="5"/>
        <v>0.89660844364376913</v>
      </c>
      <c r="G37" s="401">
        <f t="shared" si="1"/>
        <v>1.2953834486681202</v>
      </c>
      <c r="H37" s="400">
        <f t="shared" si="2"/>
        <v>11447</v>
      </c>
      <c r="I37" s="400">
        <f t="shared" si="3"/>
        <v>13665</v>
      </c>
      <c r="J37" s="401">
        <f t="shared" si="6"/>
        <v>2.9662096608226104E-2</v>
      </c>
      <c r="K37" s="392"/>
      <c r="L37" s="414"/>
    </row>
    <row r="38" spans="1:12" ht="21" x14ac:dyDescent="0.35">
      <c r="A38" s="390" t="s">
        <v>107</v>
      </c>
      <c r="B38" s="390"/>
      <c r="C38" s="390"/>
      <c r="D38" s="390"/>
      <c r="E38" s="390"/>
      <c r="F38" s="390"/>
      <c r="G38" s="390"/>
      <c r="H38" s="390"/>
      <c r="I38" s="390"/>
      <c r="J38" s="390"/>
      <c r="K38" s="390"/>
      <c r="L38" s="414"/>
    </row>
    <row r="39" spans="1:12" ht="15" x14ac:dyDescent="0.25">
      <c r="A39" s="67"/>
      <c r="B39" s="9" t="s">
        <v>146</v>
      </c>
      <c r="C39" s="10"/>
      <c r="D39" s="10"/>
      <c r="E39" s="10"/>
      <c r="F39" s="10"/>
      <c r="G39" s="10"/>
      <c r="H39" s="10"/>
      <c r="I39" s="10"/>
      <c r="J39" s="11"/>
      <c r="K39" s="391"/>
      <c r="L39" s="414"/>
    </row>
    <row r="40" spans="1:12" ht="15" x14ac:dyDescent="0.25">
      <c r="A40" s="13"/>
      <c r="B40" s="14">
        <f>B$6</f>
        <v>2019</v>
      </c>
      <c r="C40" s="14">
        <f t="shared" ref="C40:E40" si="7">C$6</f>
        <v>2022</v>
      </c>
      <c r="D40" s="14">
        <f t="shared" si="7"/>
        <v>2023</v>
      </c>
      <c r="E40" s="14">
        <f t="shared" si="7"/>
        <v>2024</v>
      </c>
      <c r="F40" s="14" t="str">
        <f>CONCATENATE("var ",RIGHT(E40,2),"/",RIGHT(C40,2))</f>
        <v>var 24/22</v>
      </c>
      <c r="G40" s="14" t="str">
        <f>CONCATENATE("var ",RIGHT(E40,2),"/",RIGHT(B40,2))</f>
        <v>var 24/19</v>
      </c>
      <c r="H40" s="14" t="str">
        <f>CONCATENATE("dif ",RIGHT(E40,2),"-",RIGHT(C40,2))</f>
        <v>dif 24-22</v>
      </c>
      <c r="I40" s="14" t="str">
        <f>CONCATENATE("dif ",RIGHT(E40,2),"-",RIGHT(B40,2))</f>
        <v>dif 24-19</v>
      </c>
      <c r="J40" s="14" t="str">
        <f>CONCATENATE("cuota ",RIGHT(E40,2))</f>
        <v>cuota 24</v>
      </c>
      <c r="K40" s="392"/>
    </row>
    <row r="41" spans="1:12" ht="15" x14ac:dyDescent="0.25">
      <c r="A41" s="415" t="s">
        <v>92</v>
      </c>
      <c r="B41" s="395">
        <v>690148</v>
      </c>
      <c r="C41" s="395">
        <v>745587</v>
      </c>
      <c r="D41" s="395">
        <v>816328</v>
      </c>
      <c r="E41" s="395">
        <v>816328</v>
      </c>
      <c r="F41" s="396">
        <f>IFERROR(E41/C41-1,"-")</f>
        <v>9.4879604928733929E-2</v>
      </c>
      <c r="G41" s="396">
        <f>IFERROR(E41/B41-1,"-")</f>
        <v>0.18283034943229559</v>
      </c>
      <c r="H41" s="395">
        <f>IFERROR(E41-C41,"-")</f>
        <v>70741</v>
      </c>
      <c r="I41" s="395">
        <f>IFERROR(E41-B41,"-")</f>
        <v>126180</v>
      </c>
      <c r="J41" s="396">
        <f>E41/$E$41</f>
        <v>1</v>
      </c>
      <c r="K41" s="397"/>
    </row>
    <row r="42" spans="1:12" ht="15" x14ac:dyDescent="0.25">
      <c r="A42" s="399" t="s">
        <v>108</v>
      </c>
      <c r="B42" s="400">
        <v>197475</v>
      </c>
      <c r="C42" s="400">
        <v>216311</v>
      </c>
      <c r="D42" s="400">
        <v>232952</v>
      </c>
      <c r="E42" s="400">
        <v>232952</v>
      </c>
      <c r="F42" s="401">
        <f>IFERROR(E42/C42-1,"-")</f>
        <v>7.6930900416529946E-2</v>
      </c>
      <c r="G42" s="401">
        <f>IFERROR(E42/B42-1,"-")</f>
        <v>0.17965312064818328</v>
      </c>
      <c r="H42" s="400">
        <f>IFERROR(E42-C42,"-")</f>
        <v>16641</v>
      </c>
      <c r="I42" s="400">
        <f>IFERROR(E42-B42,"-")</f>
        <v>35477</v>
      </c>
      <c r="J42" s="401">
        <f>E42/$E$41</f>
        <v>0.28536568634176457</v>
      </c>
      <c r="K42" s="392"/>
    </row>
    <row r="43" spans="1:12" ht="15" x14ac:dyDescent="0.25">
      <c r="A43" s="399" t="s">
        <v>109</v>
      </c>
      <c r="B43" s="400">
        <v>492673</v>
      </c>
      <c r="C43" s="400">
        <v>529276</v>
      </c>
      <c r="D43" s="400">
        <v>583376</v>
      </c>
      <c r="E43" s="400">
        <v>583376</v>
      </c>
      <c r="F43" s="401">
        <f>IFERROR(E43/C43-1,"-")</f>
        <v>0.1022151013837771</v>
      </c>
      <c r="G43" s="401">
        <f>IFERROR(E43/B43-1,"-")</f>
        <v>0.18410385793416739</v>
      </c>
      <c r="H43" s="400">
        <f>IFERROR(E43-C43,"-")</f>
        <v>54100</v>
      </c>
      <c r="I43" s="400">
        <f>IFERROR(E43-B43,"-")</f>
        <v>90703</v>
      </c>
      <c r="J43" s="401">
        <f>E43/$E$41</f>
        <v>0.71463431365823538</v>
      </c>
      <c r="K43" s="392"/>
    </row>
    <row r="44" spans="1:12" ht="21" x14ac:dyDescent="0.35">
      <c r="A44" s="331" t="s">
        <v>110</v>
      </c>
      <c r="B44" s="331"/>
      <c r="C44" s="331"/>
      <c r="D44" s="331"/>
      <c r="E44" s="331"/>
      <c r="F44" s="331"/>
      <c r="G44" s="331"/>
      <c r="H44" s="331"/>
      <c r="I44" s="331"/>
      <c r="J44" s="331"/>
      <c r="K44" s="331"/>
    </row>
    <row r="45" spans="1:12" ht="15" x14ac:dyDescent="0.25">
      <c r="A45" s="67"/>
      <c r="B45" s="9" t="s">
        <v>146</v>
      </c>
      <c r="C45" s="10"/>
      <c r="D45" s="10"/>
      <c r="E45" s="10"/>
      <c r="F45" s="10"/>
      <c r="G45" s="10"/>
      <c r="H45" s="10"/>
      <c r="I45" s="10"/>
      <c r="J45" s="11"/>
      <c r="K45" s="416"/>
    </row>
    <row r="46" spans="1:12" ht="15" x14ac:dyDescent="0.25">
      <c r="A46" s="13"/>
      <c r="B46" s="14">
        <f>B$6</f>
        <v>2019</v>
      </c>
      <c r="C46" s="14">
        <f t="shared" ref="C46:E46" si="8">C$6</f>
        <v>2022</v>
      </c>
      <c r="D46" s="14">
        <f t="shared" si="8"/>
        <v>2023</v>
      </c>
      <c r="E46" s="14">
        <f t="shared" si="8"/>
        <v>2024</v>
      </c>
      <c r="F46" s="14" t="str">
        <f>CONCATENATE("var ",RIGHT(E46,2),"/",RIGHT(C46,2))</f>
        <v>var 24/22</v>
      </c>
      <c r="G46" s="14" t="str">
        <f>CONCATENATE("var ",RIGHT(E46,2),"/",RIGHT(B46,2))</f>
        <v>var 24/19</v>
      </c>
      <c r="H46" s="14" t="str">
        <f>CONCATENATE("dif ",RIGHT(E46,2),"-",RIGHT(C46,2))</f>
        <v>dif 24-22</v>
      </c>
      <c r="I46" s="14" t="str">
        <f>CONCATENATE("dif ",RIGHT(E46,2),"-",RIGHT(B46,2))</f>
        <v>dif 24-19</v>
      </c>
      <c r="J46" s="14" t="str">
        <f>CONCATENATE("cuota ",RIGHT(E46,2))</f>
        <v>cuota 24</v>
      </c>
      <c r="K46" s="417"/>
    </row>
    <row r="47" spans="1:12" ht="15" x14ac:dyDescent="0.25">
      <c r="A47" s="418" t="s">
        <v>92</v>
      </c>
      <c r="B47" s="419">
        <v>6056</v>
      </c>
      <c r="C47" s="419">
        <v>6012</v>
      </c>
      <c r="D47" s="419">
        <v>6377</v>
      </c>
      <c r="E47" s="419">
        <v>6377</v>
      </c>
      <c r="F47" s="420">
        <f>IFERROR(E47/C47-1,"-")</f>
        <v>6.0711909514304718E-2</v>
      </c>
      <c r="G47" s="420">
        <f>IFERROR(E47/B47-1,"-")</f>
        <v>5.3005284015852139E-2</v>
      </c>
      <c r="H47" s="419">
        <f>IFERROR(E47-C47,"-")</f>
        <v>365</v>
      </c>
      <c r="I47" s="419">
        <f>IFERROR(E47-B47,"-")</f>
        <v>321</v>
      </c>
      <c r="J47" s="420">
        <f>E47/$E$47</f>
        <v>1</v>
      </c>
      <c r="K47" s="421"/>
    </row>
    <row r="48" spans="1:12" ht="15" x14ac:dyDescent="0.25">
      <c r="A48" s="399" t="s">
        <v>93</v>
      </c>
      <c r="B48" s="400">
        <v>5496</v>
      </c>
      <c r="C48" s="400">
        <v>5480</v>
      </c>
      <c r="D48" s="400">
        <v>5841</v>
      </c>
      <c r="E48" s="400">
        <v>5841</v>
      </c>
      <c r="F48" s="401">
        <f>IFERROR(E48/C48-1,"-")</f>
        <v>6.5875912408759119E-2</v>
      </c>
      <c r="G48" s="401">
        <f>IFERROR(E48/B48-1,"-")</f>
        <v>6.2772925764192244E-2</v>
      </c>
      <c r="H48" s="400">
        <f>IFERROR(E48-C48,"-")</f>
        <v>361</v>
      </c>
      <c r="I48" s="400">
        <f>IFERROR(E48-B48,"-")</f>
        <v>345</v>
      </c>
      <c r="J48" s="401">
        <f>E48/$E$47</f>
        <v>0.91594793790183471</v>
      </c>
      <c r="K48" s="417"/>
    </row>
    <row r="49" spans="1:11" ht="15" x14ac:dyDescent="0.25">
      <c r="A49" s="399" t="s">
        <v>94</v>
      </c>
      <c r="B49" s="400">
        <v>560</v>
      </c>
      <c r="C49" s="400">
        <v>532</v>
      </c>
      <c r="D49" s="400">
        <v>536</v>
      </c>
      <c r="E49" s="400">
        <v>536</v>
      </c>
      <c r="F49" s="401">
        <f>IFERROR(E49/C49-1,"-")</f>
        <v>7.5187969924812581E-3</v>
      </c>
      <c r="G49" s="401">
        <f>IFERROR(E49/B49-1,"-")</f>
        <v>-4.2857142857142816E-2</v>
      </c>
      <c r="H49" s="400">
        <f>IFERROR(E49-C49,"-")</f>
        <v>4</v>
      </c>
      <c r="I49" s="400">
        <f>IFERROR(E49-B49,"-")</f>
        <v>-24</v>
      </c>
      <c r="J49" s="401">
        <f>E49/$E$47</f>
        <v>8.4052062098165278E-2</v>
      </c>
      <c r="K49" s="417"/>
    </row>
    <row r="50" spans="1:11" ht="21" x14ac:dyDescent="0.35">
      <c r="A50" s="331" t="s">
        <v>111</v>
      </c>
      <c r="B50" s="331"/>
      <c r="C50" s="331"/>
      <c r="D50" s="331"/>
      <c r="E50" s="331"/>
      <c r="F50" s="331"/>
      <c r="G50" s="331"/>
      <c r="H50" s="331"/>
      <c r="I50" s="331"/>
      <c r="J50" s="331"/>
      <c r="K50" s="331"/>
    </row>
    <row r="51" spans="1:11" ht="15" x14ac:dyDescent="0.25">
      <c r="A51" s="67"/>
      <c r="B51" s="9" t="s">
        <v>146</v>
      </c>
      <c r="C51" s="10"/>
      <c r="D51" s="10"/>
      <c r="E51" s="10"/>
      <c r="F51" s="10"/>
      <c r="G51" s="10"/>
      <c r="H51" s="10"/>
      <c r="I51" s="10"/>
      <c r="J51" s="11"/>
      <c r="K51" s="416"/>
    </row>
    <row r="52" spans="1:11" ht="15" x14ac:dyDescent="0.25">
      <c r="A52" s="13" t="s">
        <v>96</v>
      </c>
      <c r="B52" s="14">
        <f>B$6</f>
        <v>2019</v>
      </c>
      <c r="C52" s="14">
        <f t="shared" ref="C52:E52" si="9">C$6</f>
        <v>2022</v>
      </c>
      <c r="D52" s="14">
        <f t="shared" si="9"/>
        <v>2023</v>
      </c>
      <c r="E52" s="14">
        <f t="shared" si="9"/>
        <v>2024</v>
      </c>
      <c r="F52" s="14" t="str">
        <f>CONCATENATE("var ",RIGHT(E52,2),"/",RIGHT(C52,2))</f>
        <v>var 24/22</v>
      </c>
      <c r="G52" s="14" t="str">
        <f>CONCATENATE("var ",RIGHT(E52,2),"/",RIGHT(B52,2))</f>
        <v>var 24/19</v>
      </c>
      <c r="H52" s="14" t="str">
        <f>CONCATENATE("dif ",RIGHT(E52,2),"-",RIGHT(C52,2))</f>
        <v>dif 24-22</v>
      </c>
      <c r="I52" s="14" t="str">
        <f>CONCATENATE("dif ",RIGHT(E52,2),"-",RIGHT(B52,2))</f>
        <v>dif 24-19</v>
      </c>
      <c r="J52" s="14" t="str">
        <f>CONCATENATE("cuota ",RIGHT(E52,2))</f>
        <v>cuota 24</v>
      </c>
      <c r="K52" s="417"/>
    </row>
    <row r="53" spans="1:11" ht="15" x14ac:dyDescent="0.25">
      <c r="A53" s="422" t="s">
        <v>97</v>
      </c>
      <c r="B53" s="423">
        <v>6056</v>
      </c>
      <c r="C53" s="423">
        <v>6012</v>
      </c>
      <c r="D53" s="423">
        <v>6377</v>
      </c>
      <c r="E53" s="423">
        <v>6377</v>
      </c>
      <c r="F53" s="424">
        <f t="shared" ref="F53:F75" si="10">IFERROR(E53/C53-1,"-")</f>
        <v>6.0711909514304718E-2</v>
      </c>
      <c r="G53" s="424">
        <f t="shared" ref="G53:G75" si="11">IFERROR(E53/B53-1,"-")</f>
        <v>5.3005284015852139E-2</v>
      </c>
      <c r="H53" s="423">
        <f t="shared" ref="H53:H75" si="12">IFERROR(E53-C53,"-")</f>
        <v>365</v>
      </c>
      <c r="I53" s="423">
        <f t="shared" ref="I53:I75" si="13">IFERROR(E53-B53,"-")</f>
        <v>321</v>
      </c>
      <c r="J53" s="424">
        <f t="shared" ref="J53:J60" si="14">IFERROR(E53/$E$53,"-")</f>
        <v>1</v>
      </c>
      <c r="K53" s="421"/>
    </row>
    <row r="54" spans="1:11" ht="15" x14ac:dyDescent="0.25">
      <c r="A54" s="425" t="s">
        <v>98</v>
      </c>
      <c r="B54" s="426">
        <v>3176</v>
      </c>
      <c r="C54" s="426">
        <v>2940</v>
      </c>
      <c r="D54" s="426">
        <v>3078</v>
      </c>
      <c r="E54" s="426">
        <v>3078</v>
      </c>
      <c r="F54" s="427">
        <f t="shared" si="10"/>
        <v>4.6938775510203978E-2</v>
      </c>
      <c r="G54" s="427">
        <f t="shared" si="11"/>
        <v>-3.0856423173803549E-2</v>
      </c>
      <c r="H54" s="426">
        <f t="shared" si="12"/>
        <v>138</v>
      </c>
      <c r="I54" s="426">
        <f t="shared" si="13"/>
        <v>-98</v>
      </c>
      <c r="J54" s="427">
        <f t="shared" si="14"/>
        <v>0.48267210286968792</v>
      </c>
      <c r="K54" s="428"/>
    </row>
    <row r="55" spans="1:11" ht="15" x14ac:dyDescent="0.25">
      <c r="A55" s="399" t="s">
        <v>99</v>
      </c>
      <c r="B55" s="400">
        <v>2180</v>
      </c>
      <c r="C55" s="400">
        <v>1870</v>
      </c>
      <c r="D55" s="400">
        <v>1955</v>
      </c>
      <c r="E55" s="400">
        <v>1955</v>
      </c>
      <c r="F55" s="401">
        <f>IFERROR(E55/C55-1,"-")</f>
        <v>4.5454545454545414E-2</v>
      </c>
      <c r="G55" s="401">
        <f t="shared" si="11"/>
        <v>-0.10321100917431192</v>
      </c>
      <c r="H55" s="400">
        <f t="shared" si="12"/>
        <v>85</v>
      </c>
      <c r="I55" s="400">
        <f t="shared" si="13"/>
        <v>-225</v>
      </c>
      <c r="J55" s="401">
        <f t="shared" si="14"/>
        <v>0.30657048769013645</v>
      </c>
      <c r="K55" s="417"/>
    </row>
    <row r="56" spans="1:11" ht="15" x14ac:dyDescent="0.25">
      <c r="A56" s="399" t="s">
        <v>100</v>
      </c>
      <c r="B56" s="400">
        <v>996</v>
      </c>
      <c r="C56" s="400">
        <v>1070</v>
      </c>
      <c r="D56" s="400">
        <v>1123</v>
      </c>
      <c r="E56" s="400">
        <v>1123</v>
      </c>
      <c r="F56" s="401">
        <f>IFERROR(E56/C56-1,"-")</f>
        <v>4.953271028037376E-2</v>
      </c>
      <c r="G56" s="401">
        <f t="shared" si="11"/>
        <v>0.1275100401606426</v>
      </c>
      <c r="H56" s="400">
        <f t="shared" si="12"/>
        <v>53</v>
      </c>
      <c r="I56" s="400">
        <f t="shared" si="13"/>
        <v>127</v>
      </c>
      <c r="J56" s="401">
        <f t="shared" si="14"/>
        <v>0.1761016151795515</v>
      </c>
      <c r="K56" s="417"/>
    </row>
    <row r="57" spans="1:11" ht="15" x14ac:dyDescent="0.25">
      <c r="A57" s="425" t="s">
        <v>101</v>
      </c>
      <c r="B57" s="426">
        <v>2880</v>
      </c>
      <c r="C57" s="426">
        <v>3072</v>
      </c>
      <c r="D57" s="426">
        <v>3299</v>
      </c>
      <c r="E57" s="426">
        <v>3299</v>
      </c>
      <c r="F57" s="427">
        <f t="shared" si="10"/>
        <v>7.3893229166666741E-2</v>
      </c>
      <c r="G57" s="427">
        <f t="shared" si="11"/>
        <v>0.1454861111111112</v>
      </c>
      <c r="H57" s="426">
        <f t="shared" si="12"/>
        <v>227</v>
      </c>
      <c r="I57" s="426">
        <f t="shared" si="13"/>
        <v>419</v>
      </c>
      <c r="J57" s="427">
        <f t="shared" si="14"/>
        <v>0.51732789713031202</v>
      </c>
      <c r="K57" s="428"/>
    </row>
    <row r="58" spans="1:11" ht="15" x14ac:dyDescent="0.25">
      <c r="A58" s="399" t="s">
        <v>29</v>
      </c>
      <c r="B58" s="400">
        <v>1041</v>
      </c>
      <c r="C58" s="400">
        <v>1189</v>
      </c>
      <c r="D58" s="400">
        <v>1256</v>
      </c>
      <c r="E58" s="400">
        <v>1256</v>
      </c>
      <c r="F58" s="401">
        <f t="shared" si="10"/>
        <v>5.6349873843565934E-2</v>
      </c>
      <c r="G58" s="401">
        <f t="shared" si="11"/>
        <v>0.20653218059558109</v>
      </c>
      <c r="H58" s="400">
        <f t="shared" si="12"/>
        <v>67</v>
      </c>
      <c r="I58" s="400">
        <f t="shared" si="13"/>
        <v>215</v>
      </c>
      <c r="J58" s="401">
        <f t="shared" si="14"/>
        <v>0.19695781715540223</v>
      </c>
      <c r="K58" s="417"/>
    </row>
    <row r="59" spans="1:11" ht="15" x14ac:dyDescent="0.25">
      <c r="A59" s="399" t="s">
        <v>22</v>
      </c>
      <c r="B59" s="400">
        <v>589</v>
      </c>
      <c r="C59" s="400">
        <v>525</v>
      </c>
      <c r="D59" s="400">
        <v>557</v>
      </c>
      <c r="E59" s="400">
        <v>557</v>
      </c>
      <c r="F59" s="401">
        <f t="shared" si="10"/>
        <v>6.0952380952380869E-2</v>
      </c>
      <c r="G59" s="401">
        <f t="shared" si="11"/>
        <v>-5.4329371816638328E-2</v>
      </c>
      <c r="H59" s="400">
        <f t="shared" si="12"/>
        <v>32</v>
      </c>
      <c r="I59" s="400">
        <f t="shared" si="13"/>
        <v>-32</v>
      </c>
      <c r="J59" s="401">
        <f t="shared" si="14"/>
        <v>8.7345146620668029E-2</v>
      </c>
      <c r="K59" s="417"/>
    </row>
    <row r="60" spans="1:11" ht="15" x14ac:dyDescent="0.25">
      <c r="A60" s="399" t="s">
        <v>102</v>
      </c>
      <c r="B60" s="400">
        <v>152</v>
      </c>
      <c r="C60" s="400">
        <v>153</v>
      </c>
      <c r="D60" s="400">
        <v>155</v>
      </c>
      <c r="E60" s="400">
        <v>155</v>
      </c>
      <c r="F60" s="401">
        <f t="shared" si="10"/>
        <v>1.3071895424836555E-2</v>
      </c>
      <c r="G60" s="401">
        <f t="shared" si="11"/>
        <v>1.9736842105263053E-2</v>
      </c>
      <c r="H60" s="400">
        <f t="shared" si="12"/>
        <v>2</v>
      </c>
      <c r="I60" s="400">
        <f t="shared" si="13"/>
        <v>3</v>
      </c>
      <c r="J60" s="401">
        <f t="shared" si="14"/>
        <v>2.4306100047044064E-2</v>
      </c>
      <c r="K60" s="417"/>
    </row>
    <row r="61" spans="1:11" ht="15" x14ac:dyDescent="0.25">
      <c r="A61" s="399" t="s">
        <v>27</v>
      </c>
      <c r="B61" s="400">
        <v>109</v>
      </c>
      <c r="C61" s="400">
        <v>81</v>
      </c>
      <c r="D61" s="400">
        <v>85</v>
      </c>
      <c r="E61" s="400">
        <v>85</v>
      </c>
      <c r="F61" s="401">
        <f t="shared" si="10"/>
        <v>4.9382716049382713E-2</v>
      </c>
      <c r="G61" s="401">
        <f t="shared" si="11"/>
        <v>-0.22018348623853212</v>
      </c>
      <c r="H61" s="400">
        <f t="shared" si="12"/>
        <v>4</v>
      </c>
      <c r="I61" s="400">
        <f t="shared" si="13"/>
        <v>-24</v>
      </c>
      <c r="J61" s="401">
        <f>IFERROR(E61/$E$53,"-")</f>
        <v>1.3329151638701584E-2</v>
      </c>
      <c r="K61" s="417"/>
    </row>
    <row r="62" spans="1:11" ht="15" x14ac:dyDescent="0.25">
      <c r="A62" s="399" t="s">
        <v>37</v>
      </c>
      <c r="B62" s="400">
        <v>80</v>
      </c>
      <c r="C62" s="400">
        <v>69</v>
      </c>
      <c r="D62" s="400">
        <v>69</v>
      </c>
      <c r="E62" s="400">
        <v>69</v>
      </c>
      <c r="F62" s="401">
        <f t="shared" si="10"/>
        <v>0</v>
      </c>
      <c r="G62" s="401">
        <f t="shared" si="11"/>
        <v>-0.13749999999999996</v>
      </c>
      <c r="H62" s="400">
        <f t="shared" si="12"/>
        <v>0</v>
      </c>
      <c r="I62" s="400">
        <f t="shared" si="13"/>
        <v>-11</v>
      </c>
      <c r="J62" s="401">
        <f t="shared" ref="J62:J75" si="15">IFERROR(E62/$E$53,"-")</f>
        <v>1.0820134859651874E-2</v>
      </c>
      <c r="K62" s="417"/>
    </row>
    <row r="63" spans="1:11" ht="15" x14ac:dyDescent="0.25">
      <c r="A63" s="399" t="s">
        <v>30</v>
      </c>
      <c r="B63" s="400">
        <v>87</v>
      </c>
      <c r="C63" s="400">
        <v>131</v>
      </c>
      <c r="D63" s="400">
        <v>122</v>
      </c>
      <c r="E63" s="400">
        <v>122</v>
      </c>
      <c r="F63" s="401">
        <f t="shared" si="10"/>
        <v>-6.8702290076335881E-2</v>
      </c>
      <c r="G63" s="401">
        <f t="shared" si="11"/>
        <v>0.40229885057471271</v>
      </c>
      <c r="H63" s="400">
        <f t="shared" si="12"/>
        <v>-9</v>
      </c>
      <c r="I63" s="400">
        <f t="shared" si="13"/>
        <v>35</v>
      </c>
      <c r="J63" s="401">
        <f t="shared" si="15"/>
        <v>1.9131252940254039E-2</v>
      </c>
      <c r="K63" s="417"/>
    </row>
    <row r="64" spans="1:11" ht="15" x14ac:dyDescent="0.25">
      <c r="A64" s="399" t="s">
        <v>103</v>
      </c>
      <c r="B64" s="400">
        <v>94</v>
      </c>
      <c r="C64" s="400">
        <v>114</v>
      </c>
      <c r="D64" s="400">
        <v>108</v>
      </c>
      <c r="E64" s="400">
        <v>108</v>
      </c>
      <c r="F64" s="401">
        <f t="shared" si="10"/>
        <v>-5.2631578947368474E-2</v>
      </c>
      <c r="G64" s="401">
        <f t="shared" si="11"/>
        <v>0.14893617021276606</v>
      </c>
      <c r="H64" s="400">
        <f t="shared" si="12"/>
        <v>-6</v>
      </c>
      <c r="I64" s="400">
        <f t="shared" si="13"/>
        <v>14</v>
      </c>
      <c r="J64" s="401">
        <f t="shared" si="15"/>
        <v>1.6935863258585541E-2</v>
      </c>
      <c r="K64" s="417"/>
    </row>
    <row r="65" spans="1:11" ht="15" x14ac:dyDescent="0.25">
      <c r="A65" s="399" t="s">
        <v>28</v>
      </c>
      <c r="B65" s="400">
        <v>13</v>
      </c>
      <c r="C65" s="400">
        <v>15</v>
      </c>
      <c r="D65" s="400">
        <v>16</v>
      </c>
      <c r="E65" s="400">
        <v>17</v>
      </c>
      <c r="F65" s="401">
        <f t="shared" si="10"/>
        <v>0.1333333333333333</v>
      </c>
      <c r="G65" s="401">
        <f t="shared" si="11"/>
        <v>0.30769230769230771</v>
      </c>
      <c r="H65" s="400">
        <f t="shared" si="12"/>
        <v>2</v>
      </c>
      <c r="I65" s="400">
        <f t="shared" si="13"/>
        <v>4</v>
      </c>
      <c r="J65" s="401">
        <f t="shared" si="15"/>
        <v>2.6658303277403168E-3</v>
      </c>
      <c r="K65" s="417"/>
    </row>
    <row r="66" spans="1:11" ht="15" x14ac:dyDescent="0.25">
      <c r="A66" s="399" t="s">
        <v>35</v>
      </c>
      <c r="B66" s="400">
        <v>149</v>
      </c>
      <c r="C66" s="400">
        <v>166</v>
      </c>
      <c r="D66" s="400">
        <v>201</v>
      </c>
      <c r="E66" s="400">
        <v>201</v>
      </c>
      <c r="F66" s="401">
        <f t="shared" si="10"/>
        <v>0.21084337349397586</v>
      </c>
      <c r="G66" s="401">
        <f t="shared" si="11"/>
        <v>0.34899328859060397</v>
      </c>
      <c r="H66" s="400">
        <f t="shared" si="12"/>
        <v>35</v>
      </c>
      <c r="I66" s="400">
        <f t="shared" si="13"/>
        <v>52</v>
      </c>
      <c r="J66" s="401">
        <f t="shared" si="15"/>
        <v>3.1519523286811978E-2</v>
      </c>
      <c r="K66" s="417"/>
    </row>
    <row r="67" spans="1:11" ht="15" x14ac:dyDescent="0.25">
      <c r="A67" s="399" t="s">
        <v>25</v>
      </c>
      <c r="B67" s="400">
        <v>98</v>
      </c>
      <c r="C67" s="400">
        <v>104</v>
      </c>
      <c r="D67" s="400">
        <v>80</v>
      </c>
      <c r="E67" s="400">
        <v>80</v>
      </c>
      <c r="F67" s="401">
        <f t="shared" si="10"/>
        <v>-0.23076923076923073</v>
      </c>
      <c r="G67" s="401">
        <f t="shared" si="11"/>
        <v>-0.18367346938775508</v>
      </c>
      <c r="H67" s="400">
        <f t="shared" si="12"/>
        <v>-24</v>
      </c>
      <c r="I67" s="400">
        <f t="shared" si="13"/>
        <v>-18</v>
      </c>
      <c r="J67" s="401">
        <f t="shared" si="15"/>
        <v>1.2545083895248549E-2</v>
      </c>
      <c r="K67" s="417"/>
    </row>
    <row r="68" spans="1:11" ht="15" x14ac:dyDescent="0.25">
      <c r="A68" s="399" t="s">
        <v>43</v>
      </c>
      <c r="B68" s="400">
        <v>60</v>
      </c>
      <c r="C68" s="400">
        <v>54</v>
      </c>
      <c r="D68" s="400">
        <v>94</v>
      </c>
      <c r="E68" s="400">
        <v>94</v>
      </c>
      <c r="F68" s="401">
        <f t="shared" si="10"/>
        <v>0.7407407407407407</v>
      </c>
      <c r="G68" s="401">
        <f t="shared" si="11"/>
        <v>0.56666666666666665</v>
      </c>
      <c r="H68" s="400">
        <f t="shared" si="12"/>
        <v>40</v>
      </c>
      <c r="I68" s="400">
        <f t="shared" si="13"/>
        <v>34</v>
      </c>
      <c r="J68" s="401">
        <f t="shared" si="15"/>
        <v>1.4740473576917046E-2</v>
      </c>
      <c r="K68" s="417"/>
    </row>
    <row r="69" spans="1:11" ht="15" x14ac:dyDescent="0.25">
      <c r="A69" s="399" t="s">
        <v>33</v>
      </c>
      <c r="B69" s="400">
        <v>72</v>
      </c>
      <c r="C69" s="400">
        <v>91</v>
      </c>
      <c r="D69" s="400">
        <v>129</v>
      </c>
      <c r="E69" s="400">
        <v>129</v>
      </c>
      <c r="F69" s="401">
        <f t="shared" si="10"/>
        <v>0.41758241758241765</v>
      </c>
      <c r="G69" s="401">
        <f t="shared" si="11"/>
        <v>0.79166666666666674</v>
      </c>
      <c r="H69" s="400">
        <f t="shared" si="12"/>
        <v>38</v>
      </c>
      <c r="I69" s="400">
        <f t="shared" si="13"/>
        <v>57</v>
      </c>
      <c r="J69" s="401">
        <f t="shared" si="15"/>
        <v>2.0228947781088285E-2</v>
      </c>
      <c r="K69" s="417"/>
    </row>
    <row r="70" spans="1:11" ht="15" x14ac:dyDescent="0.25">
      <c r="A70" s="399" t="s">
        <v>44</v>
      </c>
      <c r="B70" s="400">
        <v>62</v>
      </c>
      <c r="C70" s="400">
        <v>76</v>
      </c>
      <c r="D70" s="400">
        <v>71</v>
      </c>
      <c r="E70" s="400">
        <v>71</v>
      </c>
      <c r="F70" s="401">
        <f t="shared" si="10"/>
        <v>-6.5789473684210509E-2</v>
      </c>
      <c r="G70" s="401">
        <f t="shared" si="11"/>
        <v>0.14516129032258074</v>
      </c>
      <c r="H70" s="400">
        <f t="shared" si="12"/>
        <v>-5</v>
      </c>
      <c r="I70" s="400">
        <f t="shared" si="13"/>
        <v>9</v>
      </c>
      <c r="J70" s="401">
        <f t="shared" si="15"/>
        <v>1.1133761957033087E-2</v>
      </c>
      <c r="K70" s="417"/>
    </row>
    <row r="71" spans="1:11" ht="15" x14ac:dyDescent="0.25">
      <c r="A71" s="399" t="s">
        <v>36</v>
      </c>
      <c r="B71" s="400">
        <v>58</v>
      </c>
      <c r="C71" s="400">
        <v>55</v>
      </c>
      <c r="D71" s="400">
        <v>61</v>
      </c>
      <c r="E71" s="400">
        <v>61</v>
      </c>
      <c r="F71" s="401">
        <f t="shared" si="10"/>
        <v>0.10909090909090913</v>
      </c>
      <c r="G71" s="401">
        <f t="shared" si="11"/>
        <v>5.1724137931034475E-2</v>
      </c>
      <c r="H71" s="400">
        <f t="shared" si="12"/>
        <v>6</v>
      </c>
      <c r="I71" s="400">
        <f t="shared" si="13"/>
        <v>3</v>
      </c>
      <c r="J71" s="401">
        <f t="shared" si="15"/>
        <v>9.5656264701270196E-3</v>
      </c>
      <c r="K71" s="417"/>
    </row>
    <row r="72" spans="1:11" ht="15" x14ac:dyDescent="0.25">
      <c r="A72" s="399" t="s">
        <v>23</v>
      </c>
      <c r="B72" s="400">
        <v>46</v>
      </c>
      <c r="C72" s="400">
        <v>45</v>
      </c>
      <c r="D72" s="400">
        <v>59</v>
      </c>
      <c r="E72" s="400">
        <v>59</v>
      </c>
      <c r="F72" s="401">
        <f t="shared" si="10"/>
        <v>0.31111111111111112</v>
      </c>
      <c r="G72" s="401">
        <f t="shared" si="11"/>
        <v>0.28260869565217384</v>
      </c>
      <c r="H72" s="400">
        <f t="shared" si="12"/>
        <v>14</v>
      </c>
      <c r="I72" s="400">
        <f t="shared" si="13"/>
        <v>13</v>
      </c>
      <c r="J72" s="401">
        <f t="shared" si="15"/>
        <v>9.251999372745805E-3</v>
      </c>
      <c r="K72" s="417"/>
    </row>
    <row r="73" spans="1:11" ht="15" x14ac:dyDescent="0.25">
      <c r="A73" s="399" t="s">
        <v>40</v>
      </c>
      <c r="B73" s="400">
        <v>22</v>
      </c>
      <c r="C73" s="400">
        <v>59</v>
      </c>
      <c r="D73" s="400">
        <v>33</v>
      </c>
      <c r="E73" s="400">
        <v>33</v>
      </c>
      <c r="F73" s="401">
        <f t="shared" si="10"/>
        <v>-0.44067796610169496</v>
      </c>
      <c r="G73" s="401">
        <f t="shared" si="11"/>
        <v>0.5</v>
      </c>
      <c r="H73" s="400">
        <f t="shared" si="12"/>
        <v>-26</v>
      </c>
      <c r="I73" s="400">
        <f t="shared" si="13"/>
        <v>11</v>
      </c>
      <c r="J73" s="401">
        <f t="shared" si="15"/>
        <v>5.1748471067900263E-3</v>
      </c>
      <c r="K73" s="417"/>
    </row>
    <row r="74" spans="1:11" ht="15" x14ac:dyDescent="0.25">
      <c r="A74" s="399" t="s">
        <v>112</v>
      </c>
      <c r="B74" s="400" t="s">
        <v>147</v>
      </c>
      <c r="C74" s="400" t="s">
        <v>147</v>
      </c>
      <c r="D74" s="400" t="s">
        <v>147</v>
      </c>
      <c r="E74" s="400" t="s">
        <v>147</v>
      </c>
      <c r="F74" s="401" t="str">
        <f t="shared" si="10"/>
        <v>-</v>
      </c>
      <c r="G74" s="401" t="str">
        <f t="shared" si="11"/>
        <v>-</v>
      </c>
      <c r="H74" s="400" t="str">
        <f t="shared" si="12"/>
        <v>-</v>
      </c>
      <c r="I74" s="400" t="str">
        <f t="shared" si="13"/>
        <v>-</v>
      </c>
      <c r="J74" s="401" t="str">
        <f t="shared" si="15"/>
        <v>-</v>
      </c>
      <c r="K74" s="417"/>
    </row>
    <row r="75" spans="1:11" ht="15" x14ac:dyDescent="0.25">
      <c r="A75" s="399" t="s">
        <v>106</v>
      </c>
      <c r="B75" s="400">
        <v>9</v>
      </c>
      <c r="C75" s="400">
        <v>3</v>
      </c>
      <c r="D75" s="400">
        <v>3</v>
      </c>
      <c r="E75" s="400">
        <v>3</v>
      </c>
      <c r="F75" s="401">
        <f t="shared" si="10"/>
        <v>0</v>
      </c>
      <c r="G75" s="401">
        <f t="shared" si="11"/>
        <v>-0.66666666666666674</v>
      </c>
      <c r="H75" s="400">
        <f t="shared" si="12"/>
        <v>0</v>
      </c>
      <c r="I75" s="400">
        <f t="shared" si="13"/>
        <v>-6</v>
      </c>
      <c r="J75" s="401">
        <f t="shared" si="15"/>
        <v>4.7044064607182058E-4</v>
      </c>
      <c r="K75" s="417"/>
    </row>
    <row r="76" spans="1:11" ht="21" x14ac:dyDescent="0.35">
      <c r="A76" s="331" t="s">
        <v>113</v>
      </c>
      <c r="B76" s="331"/>
      <c r="C76" s="331"/>
      <c r="D76" s="331"/>
      <c r="E76" s="331"/>
      <c r="F76" s="331"/>
      <c r="G76" s="331"/>
      <c r="H76" s="331"/>
      <c r="I76" s="331"/>
      <c r="J76" s="331"/>
      <c r="K76" s="331"/>
    </row>
    <row r="77" spans="1:11" ht="15" x14ac:dyDescent="0.25">
      <c r="A77" s="67"/>
      <c r="B77" s="9" t="s">
        <v>146</v>
      </c>
      <c r="C77" s="10"/>
      <c r="D77" s="10"/>
      <c r="E77" s="10"/>
      <c r="F77" s="10"/>
      <c r="G77" s="10"/>
      <c r="H77" s="10"/>
      <c r="I77" s="10"/>
      <c r="J77" s="11"/>
      <c r="K77" s="416"/>
    </row>
    <row r="78" spans="1:11" ht="15" x14ac:dyDescent="0.25">
      <c r="A78" s="13"/>
      <c r="B78" s="14">
        <f>B$6</f>
        <v>2019</v>
      </c>
      <c r="C78" s="14">
        <f t="shared" ref="C78:E78" si="16">C$6</f>
        <v>2022</v>
      </c>
      <c r="D78" s="14">
        <f t="shared" si="16"/>
        <v>2023</v>
      </c>
      <c r="E78" s="14">
        <f t="shared" si="16"/>
        <v>2024</v>
      </c>
      <c r="F78" s="14" t="str">
        <f>CONCATENATE("var ",RIGHT(E78,2),"/",RIGHT(C78,2))</f>
        <v>var 24/22</v>
      </c>
      <c r="G78" s="14" t="str">
        <f>CONCATENATE("var ",RIGHT(E78,2),"/",RIGHT(B78,2))</f>
        <v>var 24/19</v>
      </c>
      <c r="H78" s="14" t="str">
        <f>CONCATENATE("dif ",RIGHT(E78,2),"-",RIGHT(C78,2))</f>
        <v>dif 24-22</v>
      </c>
      <c r="I78" s="14" t="str">
        <f>CONCATENATE("dif ",RIGHT(E78,2),"-",RIGHT(B78,2))</f>
        <v>dif 24-19</v>
      </c>
      <c r="J78" s="14" t="str">
        <f>CONCATENATE("cuota ",RIGHT(E78,2))</f>
        <v>cuota 24</v>
      </c>
      <c r="K78" s="417"/>
    </row>
    <row r="79" spans="1:11" ht="15" x14ac:dyDescent="0.25">
      <c r="A79" s="418" t="s">
        <v>92</v>
      </c>
      <c r="B79" s="419">
        <v>6056</v>
      </c>
      <c r="C79" s="419">
        <v>6012</v>
      </c>
      <c r="D79" s="419">
        <v>6377</v>
      </c>
      <c r="E79" s="419">
        <v>6377</v>
      </c>
      <c r="F79" s="420">
        <f>IFERROR(E79/C79-1,"-")</f>
        <v>6.0711909514304718E-2</v>
      </c>
      <c r="G79" s="420">
        <f>IFERROR(E79/B79-1,"-")</f>
        <v>5.3005284015852139E-2</v>
      </c>
      <c r="H79" s="419">
        <f>IFERROR(E79-C79,"-")</f>
        <v>365</v>
      </c>
      <c r="I79" s="419">
        <f>IFERROR(E79-B79,"-")</f>
        <v>321</v>
      </c>
      <c r="J79" s="420">
        <f>E79/$E$79</f>
        <v>1</v>
      </c>
      <c r="K79" s="421"/>
    </row>
    <row r="80" spans="1:11" ht="15" x14ac:dyDescent="0.25">
      <c r="A80" s="399" t="s">
        <v>108</v>
      </c>
      <c r="B80" s="400">
        <v>2822</v>
      </c>
      <c r="C80" s="400">
        <v>2516</v>
      </c>
      <c r="D80" s="400">
        <v>2640</v>
      </c>
      <c r="E80" s="400">
        <v>2640</v>
      </c>
      <c r="F80" s="401">
        <f>IFERROR(E80/C80-1,"-")</f>
        <v>4.9284578696343395E-2</v>
      </c>
      <c r="G80" s="401">
        <f>IFERROR(E80/B80-1,"-")</f>
        <v>-6.4493267186392589E-2</v>
      </c>
      <c r="H80" s="400">
        <f>IFERROR(E80-C80,"-")</f>
        <v>124</v>
      </c>
      <c r="I80" s="400">
        <f>IFERROR(E80-B80,"-")</f>
        <v>-182</v>
      </c>
      <c r="J80" s="401">
        <f>E80/$E$79</f>
        <v>0.41398776854320213</v>
      </c>
      <c r="K80" s="417"/>
    </row>
    <row r="81" spans="1:11" ht="15" x14ac:dyDescent="0.25">
      <c r="A81" s="399" t="s">
        <v>109</v>
      </c>
      <c r="B81" s="400">
        <v>3234</v>
      </c>
      <c r="C81" s="400">
        <v>3496</v>
      </c>
      <c r="D81" s="400">
        <v>3737</v>
      </c>
      <c r="E81" s="400">
        <v>3737</v>
      </c>
      <c r="F81" s="401">
        <f>IFERROR(E81/C81-1,"-")</f>
        <v>6.8935926773455281E-2</v>
      </c>
      <c r="G81" s="401">
        <f>IFERROR(E81/B81-1,"-")</f>
        <v>0.15553494124922707</v>
      </c>
      <c r="H81" s="400">
        <f>IFERROR(E81-C81,"-")</f>
        <v>241</v>
      </c>
      <c r="I81" s="400">
        <f>IFERROR(E81-B81,"-")</f>
        <v>503</v>
      </c>
      <c r="J81" s="401">
        <f>E81/$E$79</f>
        <v>0.58601223145679782</v>
      </c>
      <c r="K81" s="417"/>
    </row>
    <row r="82" spans="1:11" ht="21" x14ac:dyDescent="0.35">
      <c r="A82" s="331" t="s">
        <v>114</v>
      </c>
      <c r="B82" s="331"/>
      <c r="C82" s="331"/>
      <c r="D82" s="331"/>
      <c r="E82" s="331"/>
      <c r="F82" s="331"/>
      <c r="G82" s="331"/>
      <c r="H82" s="331"/>
      <c r="I82" s="331"/>
      <c r="J82" s="331"/>
      <c r="K82" s="331"/>
    </row>
  </sheetData>
  <mergeCells count="16">
    <mergeCell ref="A76:K76"/>
    <mergeCell ref="B77:J77"/>
    <mergeCell ref="A82:K82"/>
    <mergeCell ref="A44:K44"/>
    <mergeCell ref="B45:J45"/>
    <mergeCell ref="A50:K50"/>
    <mergeCell ref="B51:J51"/>
    <mergeCell ref="A10:K10"/>
    <mergeCell ref="B11:J11"/>
    <mergeCell ref="A38:K38"/>
    <mergeCell ref="B39:J39"/>
    <mergeCell ref="A1:K1"/>
    <mergeCell ref="A2:K2"/>
    <mergeCell ref="A3:K3"/>
    <mergeCell ref="A4:K4"/>
    <mergeCell ref="B5:J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E5AB6-4A02-47EF-ABD6-3297E2F711C4}">
  <sheetPr codeName="Hoja11"/>
  <dimension ref="A1:K52"/>
  <sheetViews>
    <sheetView workbookViewId="0">
      <selection activeCell="E21" sqref="E21"/>
    </sheetView>
  </sheetViews>
  <sheetFormatPr baseColWidth="10" defaultColWidth="11.42578125" defaultRowHeight="15" x14ac:dyDescent="0.25"/>
  <cols>
    <col min="1" max="1" width="55.42578125" customWidth="1"/>
    <col min="2" max="5" width="11.42578125" style="429" customWidth="1"/>
    <col min="6" max="6" width="12.28515625" style="429" bestFit="1" customWidth="1"/>
    <col min="7" max="7" width="12.28515625" style="429" customWidth="1"/>
    <col min="8" max="9" width="12.7109375" style="429" customWidth="1"/>
    <col min="10" max="10" width="11.42578125" style="429" customWidth="1"/>
    <col min="11" max="11" width="1.28515625" style="429" customWidth="1"/>
  </cols>
  <sheetData>
    <row r="1" spans="1:11" ht="53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36.75" customHeight="1" x14ac:dyDescent="0.25">
      <c r="A2" s="430" t="s">
        <v>115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</row>
    <row r="3" spans="1:11" ht="21" x14ac:dyDescent="0.25">
      <c r="A3" s="4" t="s">
        <v>116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21" x14ac:dyDescent="0.35">
      <c r="A4" s="431" t="s">
        <v>117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</row>
    <row r="5" spans="1:11" x14ac:dyDescent="0.25">
      <c r="A5" s="67"/>
      <c r="B5" s="9" t="s">
        <v>146</v>
      </c>
      <c r="C5" s="10"/>
      <c r="D5" s="10"/>
      <c r="E5" s="10"/>
      <c r="F5" s="10"/>
      <c r="G5" s="10"/>
      <c r="H5" s="10"/>
      <c r="I5" s="10"/>
      <c r="J5" s="11"/>
      <c r="K5" s="432"/>
    </row>
    <row r="6" spans="1:11" x14ac:dyDescent="0.25">
      <c r="A6" s="8"/>
      <c r="B6" s="433">
        <v>2019</v>
      </c>
      <c r="C6" s="433">
        <v>2022</v>
      </c>
      <c r="D6" s="433">
        <v>2023</v>
      </c>
      <c r="E6" s="433">
        <v>2024</v>
      </c>
      <c r="F6" s="433" t="str">
        <f>CONCATENATE("var ",RIGHT(E6,2),"/",RIGHT(D6,2))</f>
        <v>var 24/23</v>
      </c>
      <c r="G6" s="433" t="str">
        <f>CONCATENATE("var ",RIGHT(E6,2),"/",RIGHT(B6,2))</f>
        <v>var 24/19</v>
      </c>
      <c r="H6" s="433" t="str">
        <f>CONCATENATE("dif ",RIGHT(E6,2),"-",RIGHT(D6,2))</f>
        <v>dif 24-23</v>
      </c>
      <c r="I6" s="433" t="str">
        <f>CONCATENATE("dif ",RIGHT(E6,2),"-",RIGHT(B6,2))</f>
        <v>dif 24-19</v>
      </c>
      <c r="J6" s="433" t="str">
        <f>CONCATENATE("cuota ",RIGHT(E6,2))</f>
        <v>cuota 24</v>
      </c>
      <c r="K6" s="432"/>
    </row>
    <row r="7" spans="1:11" x14ac:dyDescent="0.25">
      <c r="A7" s="434" t="s">
        <v>118</v>
      </c>
      <c r="B7" s="435">
        <v>522601</v>
      </c>
      <c r="C7" s="435">
        <v>380884</v>
      </c>
      <c r="D7" s="435">
        <v>562537</v>
      </c>
      <c r="E7" s="435">
        <v>631173</v>
      </c>
      <c r="F7" s="436">
        <f>E7/D7-1</f>
        <v>0.12201152990825492</v>
      </c>
      <c r="G7" s="436">
        <f>E7/B7-1</f>
        <v>0.20775314245475984</v>
      </c>
      <c r="H7" s="435">
        <f>E7-D7</f>
        <v>68636</v>
      </c>
      <c r="I7" s="435">
        <f>E7-B7</f>
        <v>108572</v>
      </c>
      <c r="J7" s="436">
        <f t="shared" ref="J7:J18" si="0">E7/$E$7</f>
        <v>1</v>
      </c>
      <c r="K7" s="432"/>
    </row>
    <row r="8" spans="1:11" x14ac:dyDescent="0.25">
      <c r="A8" s="437" t="s">
        <v>119</v>
      </c>
      <c r="B8" s="438">
        <v>50365</v>
      </c>
      <c r="C8" s="438">
        <v>43307</v>
      </c>
      <c r="D8" s="438">
        <v>72452</v>
      </c>
      <c r="E8" s="438">
        <v>70265</v>
      </c>
      <c r="F8" s="439">
        <f t="shared" ref="F8:F18" si="1">E8/D8-1</f>
        <v>-3.0185502125545161E-2</v>
      </c>
      <c r="G8" s="439">
        <f>E8/B8-1</f>
        <v>0.39511565571329288</v>
      </c>
      <c r="H8" s="438">
        <f t="shared" ref="H8:H18" si="2">E8-D8</f>
        <v>-2187</v>
      </c>
      <c r="I8" s="438">
        <f t="shared" ref="I8:I18" si="3">E8-B8</f>
        <v>19900</v>
      </c>
      <c r="J8" s="439">
        <f t="shared" si="0"/>
        <v>0.1113244704700613</v>
      </c>
      <c r="K8" s="432"/>
    </row>
    <row r="9" spans="1:11" x14ac:dyDescent="0.25">
      <c r="A9" s="437" t="s">
        <v>120</v>
      </c>
      <c r="B9" s="438">
        <v>472236</v>
      </c>
      <c r="C9" s="438">
        <v>337578</v>
      </c>
      <c r="D9" s="438">
        <v>490086</v>
      </c>
      <c r="E9" s="438">
        <v>560908</v>
      </c>
      <c r="F9" s="439">
        <f>E9/D9-1</f>
        <v>0.14450933101537289</v>
      </c>
      <c r="G9" s="439">
        <f t="shared" ref="G9:G18" si="4">E9/B9-1</f>
        <v>0.18777052151890161</v>
      </c>
      <c r="H9" s="438">
        <f t="shared" si="2"/>
        <v>70822</v>
      </c>
      <c r="I9" s="438">
        <f t="shared" si="3"/>
        <v>88672</v>
      </c>
      <c r="J9" s="439">
        <f t="shared" si="0"/>
        <v>0.88867552952993867</v>
      </c>
      <c r="K9" s="432"/>
    </row>
    <row r="10" spans="1:11" x14ac:dyDescent="0.25">
      <c r="A10" s="399" t="s">
        <v>22</v>
      </c>
      <c r="B10" s="440">
        <v>84917</v>
      </c>
      <c r="C10" s="440">
        <v>51945</v>
      </c>
      <c r="D10" s="440">
        <v>72180</v>
      </c>
      <c r="E10" s="440">
        <v>93805</v>
      </c>
      <c r="F10" s="441">
        <f t="shared" si="1"/>
        <v>0.29959822665558322</v>
      </c>
      <c r="G10" s="441">
        <f t="shared" si="4"/>
        <v>0.10466691004157003</v>
      </c>
      <c r="H10" s="440">
        <f t="shared" si="2"/>
        <v>21625</v>
      </c>
      <c r="I10" s="440">
        <f t="shared" si="3"/>
        <v>8888</v>
      </c>
      <c r="J10" s="441">
        <f t="shared" si="0"/>
        <v>0.14862010890833416</v>
      </c>
      <c r="K10" s="432"/>
    </row>
    <row r="11" spans="1:11" x14ac:dyDescent="0.25">
      <c r="A11" s="399" t="s">
        <v>32</v>
      </c>
      <c r="B11" s="440">
        <v>20829</v>
      </c>
      <c r="C11" s="440">
        <v>17765</v>
      </c>
      <c r="D11" s="440">
        <v>18621</v>
      </c>
      <c r="E11" s="440">
        <v>22472</v>
      </c>
      <c r="F11" s="215">
        <f t="shared" si="1"/>
        <v>0.20680951613769394</v>
      </c>
      <c r="G11" s="215">
        <f t="shared" si="4"/>
        <v>7.8880407124682028E-2</v>
      </c>
      <c r="H11" s="238">
        <f t="shared" si="2"/>
        <v>3851</v>
      </c>
      <c r="I11" s="238">
        <f t="shared" si="3"/>
        <v>1643</v>
      </c>
      <c r="J11" s="215">
        <f t="shared" si="0"/>
        <v>3.5603550848974846E-2</v>
      </c>
      <c r="K11" s="432"/>
    </row>
    <row r="12" spans="1:11" x14ac:dyDescent="0.25">
      <c r="A12" s="399" t="s">
        <v>30</v>
      </c>
      <c r="B12" s="440">
        <v>14480</v>
      </c>
      <c r="C12" s="440">
        <v>19956</v>
      </c>
      <c r="D12" s="440">
        <v>25830</v>
      </c>
      <c r="E12" s="440">
        <v>29091</v>
      </c>
      <c r="F12" s="215">
        <f t="shared" si="1"/>
        <v>0.12624854819976772</v>
      </c>
      <c r="G12" s="215">
        <f t="shared" si="4"/>
        <v>1.0090469613259669</v>
      </c>
      <c r="H12" s="238">
        <f t="shared" si="2"/>
        <v>3261</v>
      </c>
      <c r="I12" s="238">
        <f t="shared" si="3"/>
        <v>14611</v>
      </c>
      <c r="J12" s="215">
        <f t="shared" si="0"/>
        <v>4.6090374588266605E-2</v>
      </c>
      <c r="K12" s="432"/>
    </row>
    <row r="13" spans="1:11" x14ac:dyDescent="0.25">
      <c r="A13" s="399" t="s">
        <v>31</v>
      </c>
      <c r="B13" s="440">
        <v>15142</v>
      </c>
      <c r="C13" s="440">
        <v>20168</v>
      </c>
      <c r="D13" s="440">
        <v>15700</v>
      </c>
      <c r="E13" s="440">
        <v>19477</v>
      </c>
      <c r="F13" s="215">
        <f t="shared" si="1"/>
        <v>0.24057324840764327</v>
      </c>
      <c r="G13" s="215">
        <f t="shared" si="4"/>
        <v>0.2862897899881125</v>
      </c>
      <c r="H13" s="238">
        <f t="shared" si="2"/>
        <v>3777</v>
      </c>
      <c r="I13" s="238">
        <f t="shared" si="3"/>
        <v>4335</v>
      </c>
      <c r="J13" s="215">
        <f t="shared" si="0"/>
        <v>3.0858417581233671E-2</v>
      </c>
      <c r="K13" s="432"/>
    </row>
    <row r="14" spans="1:11" x14ac:dyDescent="0.25">
      <c r="A14" s="399" t="s">
        <v>33</v>
      </c>
      <c r="B14" s="440">
        <v>11259</v>
      </c>
      <c r="C14" s="440">
        <v>14518</v>
      </c>
      <c r="D14" s="440">
        <v>16833</v>
      </c>
      <c r="E14" s="440">
        <v>22098</v>
      </c>
      <c r="F14" s="215">
        <f t="shared" si="1"/>
        <v>0.31277847086080923</v>
      </c>
      <c r="G14" s="215">
        <f t="shared" si="4"/>
        <v>0.96269650945909935</v>
      </c>
      <c r="H14" s="238">
        <f t="shared" si="2"/>
        <v>5265</v>
      </c>
      <c r="I14" s="238">
        <f t="shared" si="3"/>
        <v>10839</v>
      </c>
      <c r="J14" s="215">
        <f t="shared" si="0"/>
        <v>3.5011003322385464E-2</v>
      </c>
      <c r="K14" s="432"/>
    </row>
    <row r="15" spans="1:11" x14ac:dyDescent="0.25">
      <c r="A15" s="399" t="s">
        <v>35</v>
      </c>
      <c r="B15" s="440">
        <v>22105</v>
      </c>
      <c r="C15" s="440">
        <v>18991</v>
      </c>
      <c r="D15" s="440">
        <v>28916</v>
      </c>
      <c r="E15" s="440">
        <v>36861</v>
      </c>
      <c r="F15" s="215">
        <f t="shared" si="1"/>
        <v>0.27476137778392595</v>
      </c>
      <c r="G15" s="215">
        <f t="shared" si="4"/>
        <v>0.66754128025333626</v>
      </c>
      <c r="H15" s="238">
        <f t="shared" si="2"/>
        <v>7945</v>
      </c>
      <c r="I15" s="238">
        <f t="shared" si="3"/>
        <v>14756</v>
      </c>
      <c r="J15" s="215">
        <f t="shared" si="0"/>
        <v>5.8400787105912323E-2</v>
      </c>
      <c r="K15" s="432"/>
    </row>
    <row r="16" spans="1:11" x14ac:dyDescent="0.25">
      <c r="A16" s="399" t="s">
        <v>121</v>
      </c>
      <c r="B16" s="440">
        <v>60955</v>
      </c>
      <c r="C16" s="440">
        <v>35914</v>
      </c>
      <c r="D16" s="440">
        <v>58453</v>
      </c>
      <c r="E16" s="440">
        <v>56044</v>
      </c>
      <c r="F16" s="215">
        <f t="shared" si="1"/>
        <v>-4.1212598155783264E-2</v>
      </c>
      <c r="G16" s="215">
        <f t="shared" si="4"/>
        <v>-8.05676318595685E-2</v>
      </c>
      <c r="H16" s="238">
        <f t="shared" si="2"/>
        <v>-2409</v>
      </c>
      <c r="I16" s="238">
        <f t="shared" si="3"/>
        <v>-4911</v>
      </c>
      <c r="J16" s="215">
        <f t="shared" si="0"/>
        <v>8.879340529458643E-2</v>
      </c>
      <c r="K16" s="432"/>
    </row>
    <row r="17" spans="1:11" x14ac:dyDescent="0.25">
      <c r="A17" s="399" t="s">
        <v>29</v>
      </c>
      <c r="B17" s="440">
        <v>178238</v>
      </c>
      <c r="C17" s="440">
        <v>103859</v>
      </c>
      <c r="D17" s="440">
        <v>183141</v>
      </c>
      <c r="E17" s="440">
        <v>203833</v>
      </c>
      <c r="F17" s="215">
        <f t="shared" si="1"/>
        <v>0.11298398501700868</v>
      </c>
      <c r="G17" s="215">
        <f t="shared" si="4"/>
        <v>0.14360013016304052</v>
      </c>
      <c r="H17" s="238">
        <f t="shared" si="2"/>
        <v>20692</v>
      </c>
      <c r="I17" s="238">
        <f t="shared" si="3"/>
        <v>25595</v>
      </c>
      <c r="J17" s="215">
        <f t="shared" si="0"/>
        <v>0.32294315504623933</v>
      </c>
      <c r="K17" s="432"/>
    </row>
    <row r="18" spans="1:11" x14ac:dyDescent="0.25">
      <c r="A18" s="399" t="s">
        <v>46</v>
      </c>
      <c r="B18" s="440">
        <v>64311</v>
      </c>
      <c r="C18" s="440">
        <v>54462</v>
      </c>
      <c r="D18" s="440">
        <v>70412</v>
      </c>
      <c r="E18" s="440">
        <v>77229</v>
      </c>
      <c r="F18" s="215">
        <f t="shared" si="1"/>
        <v>9.6815883656194979E-2</v>
      </c>
      <c r="G18" s="215">
        <f t="shared" si="4"/>
        <v>0.20086765872090306</v>
      </c>
      <c r="H18" s="238">
        <f t="shared" si="2"/>
        <v>6817</v>
      </c>
      <c r="I18" s="238">
        <f t="shared" si="3"/>
        <v>12918</v>
      </c>
      <c r="J18" s="215">
        <f t="shared" si="0"/>
        <v>0.12235789553735664</v>
      </c>
      <c r="K18" s="432"/>
    </row>
    <row r="19" spans="1:11" ht="21" x14ac:dyDescent="0.35">
      <c r="A19" s="442" t="s">
        <v>122</v>
      </c>
      <c r="B19" s="442"/>
      <c r="C19" s="442"/>
      <c r="D19" s="442"/>
      <c r="E19" s="442"/>
      <c r="F19" s="442"/>
      <c r="G19" s="442"/>
      <c r="H19" s="442"/>
      <c r="I19" s="442"/>
      <c r="J19" s="442"/>
      <c r="K19" s="442"/>
    </row>
    <row r="20" spans="1:11" x14ac:dyDescent="0.25">
      <c r="A20" s="67"/>
      <c r="B20" s="9" t="s">
        <v>146</v>
      </c>
      <c r="C20" s="10"/>
      <c r="D20" s="10"/>
      <c r="E20" s="10"/>
      <c r="F20" s="10"/>
      <c r="G20" s="10"/>
      <c r="H20" s="10"/>
      <c r="I20" s="10"/>
      <c r="J20" s="11"/>
      <c r="K20" s="443"/>
    </row>
    <row r="21" spans="1:11" x14ac:dyDescent="0.25">
      <c r="A21" s="13"/>
      <c r="B21" s="14">
        <v>2019</v>
      </c>
      <c r="C21" s="14">
        <v>2022</v>
      </c>
      <c r="D21" s="14">
        <v>2023</v>
      </c>
      <c r="E21" s="14">
        <v>2024</v>
      </c>
      <c r="F21" s="14" t="str">
        <f>CONCATENATE("var ",RIGHT(E21,2),"/",RIGHT(D21,2))</f>
        <v>var 24/23</v>
      </c>
      <c r="G21" s="14" t="str">
        <f>CONCATENATE("var ",RIGHT(E21,2),"/",RIGHT(B21,2))</f>
        <v>var 24/19</v>
      </c>
      <c r="H21" s="14" t="str">
        <f>CONCATENATE("dif ",RIGHT(E21,2),"-",RIGHT(D21,2))</f>
        <v>dif 24-23</v>
      </c>
      <c r="I21" s="14" t="str">
        <f>CONCATENATE("dif ",RIGHT(E21,2),"-",RIGHT(B21,2))</f>
        <v>dif 24-19</v>
      </c>
      <c r="J21" s="14" t="str">
        <f>CONCATENATE("cuota ",RIGHT(E21,2))</f>
        <v>cuota 24</v>
      </c>
      <c r="K21" s="443"/>
    </row>
    <row r="22" spans="1:11" x14ac:dyDescent="0.25">
      <c r="A22" s="444" t="s">
        <v>123</v>
      </c>
      <c r="B22" s="445">
        <v>522601</v>
      </c>
      <c r="C22" s="445">
        <v>380884</v>
      </c>
      <c r="D22" s="445">
        <v>562537</v>
      </c>
      <c r="E22" s="445">
        <v>631173</v>
      </c>
      <c r="F22" s="446">
        <f t="shared" ref="F22:F26" si="5">E22/D22-1</f>
        <v>0.12201152990825492</v>
      </c>
      <c r="G22" s="446">
        <f t="shared" ref="G22:G26" si="6">E22/B22-1</f>
        <v>0.20775314245475984</v>
      </c>
      <c r="H22" s="445">
        <f t="shared" ref="H22:H26" si="7">E22-D22</f>
        <v>68636</v>
      </c>
      <c r="I22" s="445">
        <f t="shared" ref="I22:I26" si="8">E22-B22</f>
        <v>108572</v>
      </c>
      <c r="J22" s="446">
        <f>E22/$E$22</f>
        <v>1</v>
      </c>
      <c r="K22" s="443"/>
    </row>
    <row r="23" spans="1:11" x14ac:dyDescent="0.25">
      <c r="A23" s="399" t="s">
        <v>124</v>
      </c>
      <c r="B23" s="440">
        <v>316382</v>
      </c>
      <c r="C23" s="440">
        <v>203035</v>
      </c>
      <c r="D23" s="440">
        <v>309080</v>
      </c>
      <c r="E23" s="440">
        <v>391860</v>
      </c>
      <c r="F23" s="441">
        <f>E23/D23-1</f>
        <v>0.26782709977999231</v>
      </c>
      <c r="G23" s="441">
        <f t="shared" si="6"/>
        <v>0.2385660372587568</v>
      </c>
      <c r="H23" s="440">
        <f t="shared" si="7"/>
        <v>82780</v>
      </c>
      <c r="I23" s="440">
        <f t="shared" si="8"/>
        <v>75478</v>
      </c>
      <c r="J23" s="441">
        <f>E23/$E$22</f>
        <v>0.62084404751153799</v>
      </c>
      <c r="K23" s="443"/>
    </row>
    <row r="24" spans="1:11" x14ac:dyDescent="0.25">
      <c r="A24" s="399" t="s">
        <v>125</v>
      </c>
      <c r="B24" s="440">
        <v>157861</v>
      </c>
      <c r="C24" s="440">
        <v>127312</v>
      </c>
      <c r="D24" s="440">
        <v>184387</v>
      </c>
      <c r="E24" s="440">
        <v>172960</v>
      </c>
      <c r="F24" s="441">
        <f t="shared" si="5"/>
        <v>-6.1972915661082428E-2</v>
      </c>
      <c r="G24" s="441">
        <f t="shared" si="6"/>
        <v>9.5647436668968355E-2</v>
      </c>
      <c r="H24" s="440">
        <f t="shared" si="7"/>
        <v>-11427</v>
      </c>
      <c r="I24" s="440">
        <f t="shared" si="8"/>
        <v>15099</v>
      </c>
      <c r="J24" s="441">
        <f>E24/$E$22</f>
        <v>0.27402946577245857</v>
      </c>
      <c r="K24" s="443"/>
    </row>
    <row r="25" spans="1:11" x14ac:dyDescent="0.25">
      <c r="A25" s="399" t="s">
        <v>126</v>
      </c>
      <c r="B25" s="440">
        <v>41386</v>
      </c>
      <c r="C25" s="440">
        <v>41208</v>
      </c>
      <c r="D25" s="440">
        <v>52256</v>
      </c>
      <c r="E25" s="440">
        <v>54411</v>
      </c>
      <c r="F25" s="441">
        <f t="shared" si="5"/>
        <v>4.123928352725037E-2</v>
      </c>
      <c r="G25" s="441">
        <f t="shared" si="6"/>
        <v>0.31471995360750005</v>
      </c>
      <c r="H25" s="440">
        <f t="shared" si="7"/>
        <v>2155</v>
      </c>
      <c r="I25" s="440">
        <f t="shared" si="8"/>
        <v>13025</v>
      </c>
      <c r="J25" s="441">
        <f>E25/$E$22</f>
        <v>8.6206159008702848E-2</v>
      </c>
      <c r="K25" s="443"/>
    </row>
    <row r="26" spans="1:11" x14ac:dyDescent="0.25">
      <c r="A26" s="399" t="s">
        <v>127</v>
      </c>
      <c r="B26" s="440">
        <v>6972</v>
      </c>
      <c r="C26" s="440">
        <v>9329</v>
      </c>
      <c r="D26" s="440">
        <v>16815</v>
      </c>
      <c r="E26" s="440">
        <v>11942</v>
      </c>
      <c r="F26" s="441">
        <f t="shared" si="5"/>
        <v>-0.2898007731192388</v>
      </c>
      <c r="G26" s="441">
        <f t="shared" si="6"/>
        <v>0.71285140562248994</v>
      </c>
      <c r="H26" s="440">
        <f t="shared" si="7"/>
        <v>-4873</v>
      </c>
      <c r="I26" s="440">
        <f t="shared" si="8"/>
        <v>4970</v>
      </c>
      <c r="J26" s="441">
        <f>E26/$E$22</f>
        <v>1.8920327707300535E-2</v>
      </c>
      <c r="K26" s="443"/>
    </row>
    <row r="27" spans="1:11" ht="21" x14ac:dyDescent="0.35">
      <c r="A27" s="447" t="s">
        <v>128</v>
      </c>
      <c r="B27" s="447"/>
      <c r="C27" s="447"/>
      <c r="D27" s="447"/>
      <c r="E27" s="447"/>
      <c r="F27" s="447"/>
      <c r="G27" s="447"/>
      <c r="H27" s="447"/>
      <c r="I27" s="447"/>
      <c r="J27" s="447"/>
      <c r="K27" s="447"/>
    </row>
    <row r="28" spans="1:11" x14ac:dyDescent="0.25">
      <c r="A28" s="67"/>
      <c r="B28" s="9" t="s">
        <v>146</v>
      </c>
      <c r="C28" s="10"/>
      <c r="D28" s="10"/>
      <c r="E28" s="10"/>
      <c r="F28" s="10"/>
      <c r="G28" s="10"/>
      <c r="H28" s="10"/>
      <c r="I28" s="10"/>
      <c r="J28" s="11"/>
      <c r="K28" s="448"/>
    </row>
    <row r="29" spans="1:11" x14ac:dyDescent="0.25">
      <c r="A29" s="13"/>
      <c r="B29" s="14">
        <v>2019</v>
      </c>
      <c r="C29" s="14">
        <v>2022</v>
      </c>
      <c r="D29" s="14">
        <v>2023</v>
      </c>
      <c r="E29" s="14">
        <v>2024</v>
      </c>
      <c r="F29" s="14" t="str">
        <f>CONCATENATE("var ",RIGHT(E29,2),"/",RIGHT(D29,2))</f>
        <v>var 24/23</v>
      </c>
      <c r="G29" s="14" t="str">
        <f>CONCATENATE("var ",RIGHT(E29,2),"/",RIGHT(B29,2))</f>
        <v>var 24/19</v>
      </c>
      <c r="H29" s="14" t="str">
        <f>CONCATENATE("dif ",RIGHT(E29,2),"-",RIGHT(D29,2))</f>
        <v>dif 24-23</v>
      </c>
      <c r="I29" s="14" t="str">
        <f>CONCATENATE("dif ",RIGHT(E29,2),"-",RIGHT(B29,2))</f>
        <v>dif 24-19</v>
      </c>
      <c r="J29" s="14" t="str">
        <f>CONCATENATE("cuota ",RIGHT(E29,2))</f>
        <v>cuota 24</v>
      </c>
      <c r="K29" s="448"/>
    </row>
    <row r="30" spans="1:11" x14ac:dyDescent="0.25">
      <c r="A30" s="449" t="s">
        <v>129</v>
      </c>
      <c r="B30" s="450">
        <v>522601</v>
      </c>
      <c r="C30" s="450">
        <v>380884</v>
      </c>
      <c r="D30" s="450">
        <v>562537</v>
      </c>
      <c r="E30" s="450">
        <v>631173</v>
      </c>
      <c r="F30" s="451">
        <f t="shared" ref="F30:F37" si="9">E30/D30-1</f>
        <v>0.12201152990825492</v>
      </c>
      <c r="G30" s="451">
        <f t="shared" ref="G30:G37" si="10">E30/B30-1</f>
        <v>0.20775314245475984</v>
      </c>
      <c r="H30" s="450">
        <f t="shared" ref="H30:H37" si="11">E30-D30</f>
        <v>68636</v>
      </c>
      <c r="I30" s="450">
        <f t="shared" ref="I30:I37" si="12">E30-B30</f>
        <v>108572</v>
      </c>
      <c r="J30" s="451">
        <f>E30/$E$30</f>
        <v>1</v>
      </c>
      <c r="K30" s="452"/>
    </row>
    <row r="31" spans="1:11" x14ac:dyDescent="0.25">
      <c r="A31" s="399" t="s">
        <v>130</v>
      </c>
      <c r="B31" s="400">
        <v>391587</v>
      </c>
      <c r="C31" s="400">
        <v>259444</v>
      </c>
      <c r="D31" s="400">
        <v>411820</v>
      </c>
      <c r="E31" s="400">
        <v>454188</v>
      </c>
      <c r="F31" s="402">
        <f t="shared" si="9"/>
        <v>0.1028798989849935</v>
      </c>
      <c r="G31" s="402">
        <f t="shared" si="10"/>
        <v>0.15986485761784741</v>
      </c>
      <c r="H31" s="400">
        <f t="shared" si="11"/>
        <v>42368</v>
      </c>
      <c r="I31" s="400">
        <f t="shared" si="12"/>
        <v>62601</v>
      </c>
      <c r="J31" s="402">
        <f t="shared" ref="J31:J37" si="13">E31/$E$30</f>
        <v>0.71959351873416644</v>
      </c>
      <c r="K31" s="448"/>
    </row>
    <row r="32" spans="1:11" x14ac:dyDescent="0.25">
      <c r="A32" s="453" t="s">
        <v>131</v>
      </c>
      <c r="B32" s="400">
        <v>359500</v>
      </c>
      <c r="C32" s="400">
        <v>241587</v>
      </c>
      <c r="D32" s="400">
        <v>327166</v>
      </c>
      <c r="E32" s="400">
        <v>351360</v>
      </c>
      <c r="F32" s="402">
        <f t="shared" si="9"/>
        <v>7.3950227101838184E-2</v>
      </c>
      <c r="G32" s="402">
        <f t="shared" si="10"/>
        <v>-2.2642559109874782E-2</v>
      </c>
      <c r="H32" s="400">
        <f t="shared" si="11"/>
        <v>24194</v>
      </c>
      <c r="I32" s="400">
        <f t="shared" si="12"/>
        <v>-8140</v>
      </c>
      <c r="J32" s="402">
        <f>E32/$E$30</f>
        <v>0.55667780465894456</v>
      </c>
      <c r="K32" s="448"/>
    </row>
    <row r="33" spans="1:11" x14ac:dyDescent="0.25">
      <c r="A33" s="453" t="s">
        <v>11</v>
      </c>
      <c r="B33" s="400">
        <v>32086</v>
      </c>
      <c r="C33" s="400">
        <v>17857</v>
      </c>
      <c r="D33" s="400">
        <v>84654</v>
      </c>
      <c r="E33" s="400">
        <v>102828</v>
      </c>
      <c r="F33" s="402">
        <f t="shared" si="9"/>
        <v>0.21468566163441771</v>
      </c>
      <c r="G33" s="402">
        <f t="shared" si="10"/>
        <v>2.2047622015832449</v>
      </c>
      <c r="H33" s="400">
        <f t="shared" si="11"/>
        <v>18174</v>
      </c>
      <c r="I33" s="400">
        <f t="shared" si="12"/>
        <v>70742</v>
      </c>
      <c r="J33" s="402">
        <f t="shared" si="13"/>
        <v>0.16291571407522185</v>
      </c>
      <c r="K33" s="448"/>
    </row>
    <row r="34" spans="1:11" x14ac:dyDescent="0.25">
      <c r="A34" s="399" t="s">
        <v>132</v>
      </c>
      <c r="B34" s="400">
        <v>49901</v>
      </c>
      <c r="C34" s="400">
        <v>30658</v>
      </c>
      <c r="D34" s="400">
        <v>53471</v>
      </c>
      <c r="E34" s="400">
        <v>52518</v>
      </c>
      <c r="F34" s="402">
        <f t="shared" si="9"/>
        <v>-1.7822745039367094E-2</v>
      </c>
      <c r="G34" s="402">
        <f t="shared" si="10"/>
        <v>5.2443838800825704E-2</v>
      </c>
      <c r="H34" s="400">
        <f t="shared" si="11"/>
        <v>-953</v>
      </c>
      <c r="I34" s="400">
        <f t="shared" si="12"/>
        <v>2617</v>
      </c>
      <c r="J34" s="402">
        <f t="shared" si="13"/>
        <v>8.3206981287222356E-2</v>
      </c>
      <c r="K34" s="448"/>
    </row>
    <row r="35" spans="1:11" x14ac:dyDescent="0.25">
      <c r="A35" s="399" t="s">
        <v>133</v>
      </c>
      <c r="B35" s="400">
        <v>22091</v>
      </c>
      <c r="C35" s="400">
        <v>24166</v>
      </c>
      <c r="D35" s="400">
        <v>24797</v>
      </c>
      <c r="E35" s="400">
        <v>21680</v>
      </c>
      <c r="F35" s="402">
        <f t="shared" si="9"/>
        <v>-0.12570068959954839</v>
      </c>
      <c r="G35" s="402">
        <f t="shared" si="10"/>
        <v>-1.8604861708388043E-2</v>
      </c>
      <c r="H35" s="400">
        <f t="shared" si="11"/>
        <v>-3117</v>
      </c>
      <c r="I35" s="400">
        <f t="shared" si="12"/>
        <v>-411</v>
      </c>
      <c r="J35" s="402">
        <f t="shared" si="13"/>
        <v>3.4348744322079683E-2</v>
      </c>
      <c r="K35" s="448"/>
    </row>
    <row r="36" spans="1:11" x14ac:dyDescent="0.25">
      <c r="A36" s="399" t="s">
        <v>134</v>
      </c>
      <c r="B36" s="400">
        <v>29216</v>
      </c>
      <c r="C36" s="400">
        <v>12827</v>
      </c>
      <c r="D36" s="400">
        <v>23051</v>
      </c>
      <c r="E36" s="400">
        <v>54917</v>
      </c>
      <c r="F36" s="402">
        <f t="shared" si="9"/>
        <v>1.382412910502798</v>
      </c>
      <c r="G36" s="402">
        <f t="shared" si="10"/>
        <v>0.87968921139101863</v>
      </c>
      <c r="H36" s="400">
        <f t="shared" si="11"/>
        <v>31866</v>
      </c>
      <c r="I36" s="400">
        <f t="shared" si="12"/>
        <v>25701</v>
      </c>
      <c r="J36" s="402">
        <f t="shared" si="13"/>
        <v>8.7007840956441415E-2</v>
      </c>
      <c r="K36" s="448"/>
    </row>
    <row r="37" spans="1:11" x14ac:dyDescent="0.25">
      <c r="A37" s="399" t="s">
        <v>135</v>
      </c>
      <c r="B37" s="400">
        <v>29806</v>
      </c>
      <c r="C37" s="400">
        <v>53790</v>
      </c>
      <c r="D37" s="400">
        <v>49398</v>
      </c>
      <c r="E37" s="400">
        <v>47869</v>
      </c>
      <c r="F37" s="402">
        <f t="shared" si="9"/>
        <v>-3.0952670148589045E-2</v>
      </c>
      <c r="G37" s="402">
        <f t="shared" si="10"/>
        <v>0.60601892236462462</v>
      </c>
      <c r="H37" s="400">
        <f t="shared" si="11"/>
        <v>-1529</v>
      </c>
      <c r="I37" s="400">
        <f t="shared" si="12"/>
        <v>18063</v>
      </c>
      <c r="J37" s="402">
        <f t="shared" si="13"/>
        <v>7.5841330348414782E-2</v>
      </c>
      <c r="K37" s="448"/>
    </row>
    <row r="38" spans="1:11" ht="21" x14ac:dyDescent="0.35">
      <c r="A38" s="454" t="s">
        <v>136</v>
      </c>
      <c r="B38" s="454"/>
      <c r="C38" s="454"/>
      <c r="D38" s="454"/>
      <c r="E38" s="454"/>
      <c r="F38" s="454"/>
      <c r="G38" s="454"/>
      <c r="H38" s="454"/>
      <c r="I38" s="454"/>
      <c r="J38" s="454"/>
      <c r="K38" s="454"/>
    </row>
    <row r="39" spans="1:11" x14ac:dyDescent="0.25">
      <c r="A39" s="67"/>
      <c r="B39" s="9" t="s">
        <v>146</v>
      </c>
      <c r="C39" s="10"/>
      <c r="D39" s="10"/>
      <c r="E39" s="10"/>
      <c r="F39" s="10"/>
      <c r="G39" s="10"/>
      <c r="H39" s="10"/>
      <c r="I39" s="10"/>
      <c r="J39" s="11"/>
      <c r="K39" s="455"/>
    </row>
    <row r="40" spans="1:11" x14ac:dyDescent="0.25">
      <c r="A40" s="13"/>
      <c r="B40" s="14">
        <v>2019</v>
      </c>
      <c r="C40" s="14">
        <v>2022</v>
      </c>
      <c r="D40" s="14">
        <v>2023</v>
      </c>
      <c r="E40" s="14">
        <v>2024</v>
      </c>
      <c r="F40" s="14" t="str">
        <f>CONCATENATE("var ",RIGHT(E40,2),"/",RIGHT(D40,2))</f>
        <v>var 24/23</v>
      </c>
      <c r="G40" s="14" t="str">
        <f>CONCATENATE("var ",RIGHT(E40,2),"/",RIGHT(B40,2))</f>
        <v>var 24/19</v>
      </c>
      <c r="H40" s="14" t="str">
        <f>CONCATENATE("dif ",RIGHT(E40,2),"-",RIGHT(D40,2))</f>
        <v>dif 24-23</v>
      </c>
      <c r="I40" s="14" t="str">
        <f>CONCATENATE("dif ",RIGHT(E40,2),"-",RIGHT(B40,2))</f>
        <v>dif 24-19</v>
      </c>
      <c r="J40" s="14" t="str">
        <f>CONCATENATE("cuota ",RIGHT(E40,2))</f>
        <v>cuota 24</v>
      </c>
      <c r="K40" s="455"/>
    </row>
    <row r="41" spans="1:11" x14ac:dyDescent="0.25">
      <c r="A41" s="456" t="s">
        <v>137</v>
      </c>
      <c r="B41" s="457">
        <v>522601</v>
      </c>
      <c r="C41" s="457">
        <v>380884</v>
      </c>
      <c r="D41" s="457">
        <v>562537</v>
      </c>
      <c r="E41" s="457">
        <v>631173</v>
      </c>
      <c r="F41" s="458">
        <f t="shared" ref="F41:F45" si="14">E41/D41-1</f>
        <v>0.12201152990825492</v>
      </c>
      <c r="G41" s="458">
        <f t="shared" ref="G41:G45" si="15">E41/B41-1</f>
        <v>0.20775314245475984</v>
      </c>
      <c r="H41" s="457">
        <f t="shared" ref="H41:H45" si="16">E41-D41</f>
        <v>68636</v>
      </c>
      <c r="I41" s="457">
        <f t="shared" ref="I41:I45" si="17">E41-B41</f>
        <v>108572</v>
      </c>
      <c r="J41" s="458">
        <f>E41/$E$41</f>
        <v>1</v>
      </c>
      <c r="K41" s="459"/>
    </row>
    <row r="42" spans="1:11" x14ac:dyDescent="0.25">
      <c r="A42" s="399" t="s">
        <v>138</v>
      </c>
      <c r="B42" s="400">
        <v>499485</v>
      </c>
      <c r="C42" s="400">
        <v>359435</v>
      </c>
      <c r="D42" s="400">
        <v>522916</v>
      </c>
      <c r="E42" s="400">
        <v>593590</v>
      </c>
      <c r="F42" s="401">
        <f t="shared" si="14"/>
        <v>0.13515363844288575</v>
      </c>
      <c r="G42" s="401">
        <f t="shared" si="15"/>
        <v>0.18840405617786327</v>
      </c>
      <c r="H42" s="400">
        <f t="shared" si="16"/>
        <v>70674</v>
      </c>
      <c r="I42" s="400">
        <f t="shared" si="17"/>
        <v>94105</v>
      </c>
      <c r="J42" s="401">
        <f>E42/$E$41</f>
        <v>0.94045531098446855</v>
      </c>
      <c r="K42" s="455"/>
    </row>
    <row r="43" spans="1:11" x14ac:dyDescent="0.25">
      <c r="A43" s="399" t="s">
        <v>139</v>
      </c>
      <c r="B43" s="400">
        <v>12257</v>
      </c>
      <c r="C43" s="400">
        <v>11243</v>
      </c>
      <c r="D43" s="400">
        <v>23455</v>
      </c>
      <c r="E43" s="400">
        <v>20449</v>
      </c>
      <c r="F43" s="401">
        <f t="shared" si="14"/>
        <v>-0.12816030697079517</v>
      </c>
      <c r="G43" s="401">
        <f t="shared" si="15"/>
        <v>0.66835277800440562</v>
      </c>
      <c r="H43" s="400">
        <f t="shared" si="16"/>
        <v>-3006</v>
      </c>
      <c r="I43" s="400">
        <f t="shared" si="17"/>
        <v>8192</v>
      </c>
      <c r="J43" s="401">
        <f>E43/$E$41</f>
        <v>3.2398407409695913E-2</v>
      </c>
      <c r="K43" s="455"/>
    </row>
    <row r="44" spans="1:11" x14ac:dyDescent="0.25">
      <c r="A44" s="460" t="s">
        <v>140</v>
      </c>
      <c r="B44" s="400">
        <v>9702</v>
      </c>
      <c r="C44" s="400">
        <v>7218</v>
      </c>
      <c r="D44" s="400">
        <v>11064</v>
      </c>
      <c r="E44" s="400">
        <v>13510</v>
      </c>
      <c r="F44" s="401">
        <f t="shared" si="14"/>
        <v>0.22107736804049161</v>
      </c>
      <c r="G44" s="401">
        <f t="shared" si="15"/>
        <v>0.39249639249639245</v>
      </c>
      <c r="H44" s="400">
        <f t="shared" si="16"/>
        <v>2446</v>
      </c>
      <c r="I44" s="400">
        <f t="shared" si="17"/>
        <v>3808</v>
      </c>
      <c r="J44" s="401">
        <f>E44/$E$41</f>
        <v>2.1404591134284896E-2</v>
      </c>
      <c r="K44" s="455"/>
    </row>
    <row r="45" spans="1:11" x14ac:dyDescent="0.25">
      <c r="A45" s="399" t="s">
        <v>141</v>
      </c>
      <c r="B45" s="400">
        <v>1157</v>
      </c>
      <c r="C45" s="400">
        <v>2989</v>
      </c>
      <c r="D45" s="400">
        <v>5103</v>
      </c>
      <c r="E45" s="400">
        <v>3624</v>
      </c>
      <c r="F45" s="401">
        <f t="shared" si="14"/>
        <v>-0.28982951205173424</v>
      </c>
      <c r="G45" s="401">
        <f t="shared" si="15"/>
        <v>2.132238547968885</v>
      </c>
      <c r="H45" s="400">
        <f t="shared" si="16"/>
        <v>-1479</v>
      </c>
      <c r="I45" s="400">
        <f t="shared" si="17"/>
        <v>2467</v>
      </c>
      <c r="J45" s="401">
        <f>E45/$E$41</f>
        <v>5.7416904715505892E-3</v>
      </c>
      <c r="K45" s="455"/>
    </row>
    <row r="46" spans="1:11" ht="21" x14ac:dyDescent="0.35">
      <c r="A46" s="461" t="s">
        <v>142</v>
      </c>
      <c r="B46" s="461"/>
      <c r="C46" s="461"/>
      <c r="D46" s="461"/>
      <c r="E46" s="461"/>
      <c r="F46" s="461"/>
      <c r="G46" s="461"/>
      <c r="H46" s="461"/>
      <c r="I46" s="461"/>
      <c r="J46" s="461"/>
      <c r="K46" s="461"/>
    </row>
    <row r="47" spans="1:11" x14ac:dyDescent="0.25">
      <c r="A47" s="67"/>
      <c r="B47" s="9" t="s">
        <v>146</v>
      </c>
      <c r="C47" s="10"/>
      <c r="D47" s="10"/>
      <c r="E47" s="10"/>
      <c r="F47" s="10"/>
      <c r="G47" s="10"/>
      <c r="H47" s="10"/>
      <c r="I47" s="10"/>
      <c r="J47" s="11"/>
      <c r="K47" s="462"/>
    </row>
    <row r="48" spans="1:11" x14ac:dyDescent="0.25">
      <c r="A48" s="13"/>
      <c r="B48" s="14">
        <v>2019</v>
      </c>
      <c r="C48" s="14">
        <v>2022</v>
      </c>
      <c r="D48" s="14">
        <v>2023</v>
      </c>
      <c r="E48" s="14">
        <v>2024</v>
      </c>
      <c r="F48" s="14" t="str">
        <f>CONCATENATE("var ",RIGHT(E48,2),"/",RIGHT(D48,2))</f>
        <v>var 24/23</v>
      </c>
      <c r="G48" s="14" t="str">
        <f>CONCATENATE("var ",RIGHT(E48,2),"/",RIGHT(B48,2))</f>
        <v>var 24/19</v>
      </c>
      <c r="H48" s="14" t="str">
        <f>CONCATENATE("dif ",RIGHT(E48,2),"-",RIGHT(D48,2))</f>
        <v>dif 24-23</v>
      </c>
      <c r="I48" s="14" t="str">
        <f>CONCATENATE("dif ",RIGHT(E48,2),"-",RIGHT(B48,2))</f>
        <v>dif 24-19</v>
      </c>
      <c r="J48" s="14" t="str">
        <f>CONCATENATE("cuota ",RIGHT(E48,2))</f>
        <v>cuota 24</v>
      </c>
      <c r="K48" s="462"/>
    </row>
    <row r="49" spans="1:11" x14ac:dyDescent="0.25">
      <c r="A49" s="463" t="s">
        <v>118</v>
      </c>
      <c r="B49" s="464">
        <v>522601</v>
      </c>
      <c r="C49" s="464">
        <v>380884</v>
      </c>
      <c r="D49" s="464">
        <v>562537</v>
      </c>
      <c r="E49" s="464">
        <v>631173</v>
      </c>
      <c r="F49" s="465">
        <f t="shared" ref="F49:F51" si="18">E49/D49-1</f>
        <v>0.12201152990825492</v>
      </c>
      <c r="G49" s="465">
        <f>E49/B49-1</f>
        <v>0.20775314245475984</v>
      </c>
      <c r="H49" s="464">
        <f t="shared" ref="H49:H51" si="19">E49-D49</f>
        <v>68636</v>
      </c>
      <c r="I49" s="464">
        <f t="shared" ref="I49:I51" si="20">E49-B49</f>
        <v>108572</v>
      </c>
      <c r="J49" s="465">
        <f>E49/$E$49</f>
        <v>1</v>
      </c>
      <c r="K49" s="466"/>
    </row>
    <row r="50" spans="1:11" x14ac:dyDescent="0.25">
      <c r="A50" s="399" t="s">
        <v>143</v>
      </c>
      <c r="B50" s="400">
        <v>229032</v>
      </c>
      <c r="C50" s="400">
        <v>145912</v>
      </c>
      <c r="D50" s="400">
        <v>187148</v>
      </c>
      <c r="E50" s="400">
        <v>247324</v>
      </c>
      <c r="F50" s="401">
        <f t="shared" si="18"/>
        <v>0.32154230876098056</v>
      </c>
      <c r="G50" s="401">
        <f t="shared" ref="G50:G51" si="21">E50/B50-1</f>
        <v>7.9866568863739662E-2</v>
      </c>
      <c r="H50" s="400">
        <f t="shared" si="19"/>
        <v>60176</v>
      </c>
      <c r="I50" s="400">
        <f t="shared" si="20"/>
        <v>18292</v>
      </c>
      <c r="J50" s="401">
        <f>E50/$E$49</f>
        <v>0.39184819375987251</v>
      </c>
      <c r="K50" s="462"/>
    </row>
    <row r="51" spans="1:11" x14ac:dyDescent="0.25">
      <c r="A51" s="399" t="s">
        <v>144</v>
      </c>
      <c r="B51" s="400">
        <v>293568</v>
      </c>
      <c r="C51" s="400">
        <v>234972</v>
      </c>
      <c r="D51" s="400">
        <v>375389</v>
      </c>
      <c r="E51" s="400">
        <v>383849</v>
      </c>
      <c r="F51" s="401">
        <f t="shared" si="18"/>
        <v>2.2536622010767449E-2</v>
      </c>
      <c r="G51" s="401">
        <f t="shared" si="21"/>
        <v>0.30753011227381721</v>
      </c>
      <c r="H51" s="400">
        <f t="shared" si="19"/>
        <v>8460</v>
      </c>
      <c r="I51" s="400">
        <f t="shared" si="20"/>
        <v>90281</v>
      </c>
      <c r="J51" s="401">
        <f>E51/$E$49</f>
        <v>0.60815180624012755</v>
      </c>
      <c r="K51" s="462"/>
    </row>
    <row r="52" spans="1:11" ht="21" x14ac:dyDescent="0.35">
      <c r="A52" s="331" t="s">
        <v>145</v>
      </c>
      <c r="B52" s="331"/>
      <c r="C52" s="331"/>
      <c r="D52" s="331"/>
      <c r="E52" s="331"/>
      <c r="F52" s="331"/>
      <c r="G52" s="331"/>
      <c r="H52" s="331"/>
      <c r="I52" s="331"/>
      <c r="J52" s="331"/>
      <c r="K52" s="331"/>
    </row>
  </sheetData>
  <mergeCells count="14">
    <mergeCell ref="A52:K52"/>
    <mergeCell ref="A38:K38"/>
    <mergeCell ref="B39:J39"/>
    <mergeCell ref="A46:K46"/>
    <mergeCell ref="B47:J47"/>
    <mergeCell ref="A19:K19"/>
    <mergeCell ref="B20:J20"/>
    <mergeCell ref="A27:K27"/>
    <mergeCell ref="B28:J28"/>
    <mergeCell ref="A1:K1"/>
    <mergeCell ref="A2:K2"/>
    <mergeCell ref="A3:K3"/>
    <mergeCell ref="A4:K4"/>
    <mergeCell ref="B5:J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69C42FB1FA284BA60CDF94DEB4DBF3" ma:contentTypeVersion="19" ma:contentTypeDescription="Crear nuevo documento." ma:contentTypeScope="" ma:versionID="090c0b7294b84836526f6f7c1d9c854f">
  <xsd:schema xmlns:xsd="http://www.w3.org/2001/XMLSchema" xmlns:xs="http://www.w3.org/2001/XMLSchema" xmlns:p="http://schemas.microsoft.com/office/2006/metadata/properties" xmlns:ns2="9b82f571-e864-4b98-84bd-930f661ed42a" xmlns:ns3="8c9163ab-4d1c-46a7-8d61-b5cee27b7450" targetNamespace="http://schemas.microsoft.com/office/2006/metadata/properties" ma:root="true" ma:fieldsID="c85de1f908bc78fd08d97c8a0418e287" ns2:_="" ns3:_="">
    <xsd:import namespace="9b82f571-e864-4b98-84bd-930f661ed42a"/>
    <xsd:import namespace="8c9163ab-4d1c-46a7-8d61-b5cee27b7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2f571-e864-4b98-84bd-930f661ed4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163ab-4d1c-46a7-8d61-b5cee27b7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db4f369-2d72-4174-95fe-41f9ef52a544}" ma:internalName="TaxCatchAll" ma:showField="CatchAllData" ma:web="8c9163ab-4d1c-46a7-8d61-b5cee27b7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82f571-e864-4b98-84bd-930f661ed42a">
      <Terms xmlns="http://schemas.microsoft.com/office/infopath/2007/PartnerControls"/>
    </lcf76f155ced4ddcb4097134ff3c332f>
    <TaxCatchAll xmlns="8c9163ab-4d1c-46a7-8d61-b5cee27b7450" xsi:nil="true"/>
  </documentManagement>
</p:properties>
</file>

<file path=customXml/itemProps1.xml><?xml version="1.0" encoding="utf-8"?>
<ds:datastoreItem xmlns:ds="http://schemas.openxmlformats.org/officeDocument/2006/customXml" ds:itemID="{2E22D180-3635-4785-A0F7-3351ECDCCAC0}"/>
</file>

<file path=customXml/itemProps2.xml><?xml version="1.0" encoding="utf-8"?>
<ds:datastoreItem xmlns:ds="http://schemas.openxmlformats.org/officeDocument/2006/customXml" ds:itemID="{3C80A861-11D4-4049-B905-BA402020B8E9}"/>
</file>

<file path=customXml/itemProps3.xml><?xml version="1.0" encoding="utf-8"?>
<ds:datastoreItem xmlns:ds="http://schemas.openxmlformats.org/officeDocument/2006/customXml" ds:itemID="{2448C6FC-EEA4-4781-8F3C-5A6C2DF02C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Indicadores alojativos</vt:lpstr>
      <vt:lpstr>Pasajeros</vt:lpstr>
      <vt:lpstr>Turistas FRONTUR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Marjorie Pérez García</dc:creator>
  <cp:lastModifiedBy>Marjorie Pérez García</cp:lastModifiedBy>
  <dcterms:created xsi:type="dcterms:W3CDTF">2024-04-03T09:06:38Z</dcterms:created>
  <dcterms:modified xsi:type="dcterms:W3CDTF">2024-04-03T09:28:16Z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0x010100F969C42FB1FA284BA60CDF94DEB4DBF3</vt:lpwstr>
  </property>
</Properties>
</file>